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D:\Agencia Nacional de Minería\Grupo Planeación\SGA\Matrices de Aspectos e Impactos Ambientales\2023\"/>
    </mc:Choice>
  </mc:AlternateContent>
  <xr:revisionPtr revIDLastSave="5" documentId="13_ncr:1_{90FFE985-5BC0-4000-BB2A-5A950E26A7A2}" xr6:coauthVersionLast="47" xr6:coauthVersionMax="47" xr10:uidLastSave="{9FAFEE6B-A85C-4734-89FA-4514A58426BA}"/>
  <bookViews>
    <workbookView xWindow="-120" yWindow="-120" windowWidth="20730" windowHeight="11040" firstSheet="1" activeTab="1"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'A&amp;I'!$A$6:$AB$6</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679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2" l="1"/>
  <c r="R36" i="2"/>
  <c r="S36" i="2"/>
  <c r="Q43" i="2"/>
  <c r="Q44" i="2"/>
  <c r="Q45" i="2"/>
  <c r="Q46" i="2"/>
  <c r="Q47" i="2"/>
  <c r="Q48" i="2"/>
  <c r="Q8" i="2"/>
  <c r="R8" i="2"/>
  <c r="S8" i="2"/>
  <c r="Q9" i="2"/>
  <c r="R9" i="2"/>
  <c r="Q10" i="2"/>
  <c r="R10" i="2"/>
  <c r="Q11" i="2"/>
  <c r="R11" i="2"/>
  <c r="Q12" i="2"/>
  <c r="R12" i="2"/>
  <c r="S12" i="2"/>
  <c r="Q13" i="2"/>
  <c r="R13" i="2"/>
  <c r="Q14" i="2"/>
  <c r="R14" i="2"/>
  <c r="Q15" i="2"/>
  <c r="R15" i="2"/>
  <c r="Q16" i="2"/>
  <c r="R16" i="2"/>
  <c r="S16" i="2"/>
  <c r="Q17" i="2"/>
  <c r="R17" i="2"/>
  <c r="Q18" i="2"/>
  <c r="R18" i="2"/>
  <c r="Q19" i="2"/>
  <c r="R19" i="2"/>
  <c r="S19" i="2"/>
  <c r="Q20" i="2"/>
  <c r="R20" i="2"/>
  <c r="Q21" i="2"/>
  <c r="R21" i="2"/>
  <c r="Q22" i="2"/>
  <c r="R22" i="2"/>
  <c r="S22" i="2"/>
  <c r="Q23" i="2"/>
  <c r="R23" i="2"/>
  <c r="S23" i="2"/>
  <c r="Q24" i="2"/>
  <c r="R24" i="2"/>
  <c r="Q25" i="2"/>
  <c r="R25" i="2"/>
  <c r="Q26" i="2"/>
  <c r="R26" i="2"/>
  <c r="Q27" i="2"/>
  <c r="R27" i="2"/>
  <c r="S27" i="2"/>
  <c r="Q28" i="2"/>
  <c r="R28" i="2"/>
  <c r="Q29" i="2"/>
  <c r="R29" i="2"/>
  <c r="Q30" i="2"/>
  <c r="R30" i="2"/>
  <c r="S30" i="2"/>
  <c r="Q31" i="2"/>
  <c r="R31" i="2"/>
  <c r="S31" i="2"/>
  <c r="Q32" i="2"/>
  <c r="R32" i="2"/>
  <c r="Q33" i="2"/>
  <c r="R33" i="2"/>
  <c r="Q34" i="2"/>
  <c r="R34" i="2"/>
  <c r="S34" i="2"/>
  <c r="Q35" i="2"/>
  <c r="R35" i="2"/>
  <c r="Q37" i="2"/>
  <c r="R37" i="2"/>
  <c r="Q38" i="2"/>
  <c r="R38" i="2"/>
  <c r="S38" i="2"/>
  <c r="Q39" i="2"/>
  <c r="R39" i="2"/>
  <c r="S39" i="2"/>
  <c r="Q40" i="2"/>
  <c r="R40" i="2"/>
  <c r="Q41" i="2"/>
  <c r="R41" i="2"/>
  <c r="Q42" i="2"/>
  <c r="R42" i="2"/>
  <c r="S42" i="2"/>
  <c r="R43" i="2"/>
  <c r="R44" i="2"/>
  <c r="R45" i="2"/>
  <c r="R46" i="2"/>
  <c r="R47" i="2"/>
  <c r="R48" i="2"/>
  <c r="R7" i="2"/>
  <c r="Q7" i="2"/>
  <c r="S7" i="2"/>
  <c r="S9" i="2"/>
  <c r="P9" i="2"/>
  <c r="S33" i="2"/>
  <c r="T33" i="2"/>
  <c r="U33" i="2"/>
  <c r="S45" i="2"/>
  <c r="T45" i="2"/>
  <c r="U45" i="2"/>
  <c r="S17" i="2"/>
  <c r="P17" i="2"/>
  <c r="S37" i="2"/>
  <c r="T37" i="2"/>
  <c r="U37" i="2"/>
  <c r="S21" i="2"/>
  <c r="P21" i="2"/>
  <c r="S46" i="2"/>
  <c r="S48" i="2"/>
  <c r="T48" i="2"/>
  <c r="U48" i="2"/>
  <c r="S25" i="2"/>
  <c r="P25" i="2"/>
  <c r="S29" i="2"/>
  <c r="S18" i="2"/>
  <c r="S41" i="2"/>
  <c r="T41" i="2"/>
  <c r="U41" i="2"/>
  <c r="S10" i="2"/>
  <c r="S14" i="2"/>
  <c r="T14" i="2"/>
  <c r="U14" i="2"/>
  <c r="S40" i="2"/>
  <c r="S35" i="2"/>
  <c r="P35" i="2"/>
  <c r="S32" i="2"/>
  <c r="T32" i="2"/>
  <c r="U32" i="2"/>
  <c r="S28" i="2"/>
  <c r="T28" i="2"/>
  <c r="U28" i="2"/>
  <c r="S24" i="2"/>
  <c r="T24" i="2"/>
  <c r="U24" i="2"/>
  <c r="S20" i="2"/>
  <c r="T20" i="2"/>
  <c r="U20" i="2"/>
  <c r="S13" i="2"/>
  <c r="P13" i="2"/>
  <c r="S43" i="2"/>
  <c r="T43" i="2"/>
  <c r="U43" i="2"/>
  <c r="T40" i="2"/>
  <c r="U40" i="2"/>
  <c r="P40" i="2"/>
  <c r="P28" i="2"/>
  <c r="T17" i="2"/>
  <c r="U17" i="2"/>
  <c r="S26" i="2"/>
  <c r="P26" i="2"/>
  <c r="S15" i="2"/>
  <c r="T15" i="2"/>
  <c r="U15" i="2"/>
  <c r="S11" i="2"/>
  <c r="P11" i="2"/>
  <c r="S47" i="2"/>
  <c r="T47" i="2"/>
  <c r="U47" i="2"/>
  <c r="P33" i="2"/>
  <c r="P45" i="2"/>
  <c r="S44" i="2"/>
  <c r="T44" i="2"/>
  <c r="U44" i="2"/>
  <c r="P46" i="2"/>
  <c r="T46" i="2"/>
  <c r="U46" i="2"/>
  <c r="P20" i="2"/>
  <c r="T7" i="2"/>
  <c r="U7" i="2"/>
  <c r="P7" i="2"/>
  <c r="P42" i="2"/>
  <c r="T42" i="2"/>
  <c r="U42" i="2"/>
  <c r="P38" i="2"/>
  <c r="T38" i="2"/>
  <c r="U38" i="2"/>
  <c r="T30" i="2"/>
  <c r="U30" i="2"/>
  <c r="P30" i="2"/>
  <c r="T22" i="2"/>
  <c r="U22" i="2"/>
  <c r="P22" i="2"/>
  <c r="P29" i="2"/>
  <c r="T29" i="2"/>
  <c r="U29" i="2"/>
  <c r="T25" i="2"/>
  <c r="U25" i="2"/>
  <c r="T18" i="2"/>
  <c r="U18" i="2"/>
  <c r="P18" i="2"/>
  <c r="T10" i="2"/>
  <c r="U10" i="2"/>
  <c r="P10" i="2"/>
  <c r="P39" i="2"/>
  <c r="T39" i="2"/>
  <c r="U39" i="2"/>
  <c r="P34" i="2"/>
  <c r="T34" i="2"/>
  <c r="U34" i="2"/>
  <c r="P31" i="2"/>
  <c r="T31" i="2"/>
  <c r="U31" i="2"/>
  <c r="T27" i="2"/>
  <c r="U27" i="2"/>
  <c r="P27" i="2"/>
  <c r="P23" i="2"/>
  <c r="T23" i="2"/>
  <c r="U23" i="2"/>
  <c r="T19" i="2"/>
  <c r="U19" i="2"/>
  <c r="P19" i="2"/>
  <c r="P16" i="2"/>
  <c r="T16" i="2"/>
  <c r="U16" i="2"/>
  <c r="T12" i="2"/>
  <c r="U12" i="2"/>
  <c r="P12" i="2"/>
  <c r="T8" i="2"/>
  <c r="U8" i="2"/>
  <c r="P8" i="2"/>
  <c r="P36" i="2"/>
  <c r="T36" i="2"/>
  <c r="U36" i="2"/>
  <c r="T9" i="2"/>
  <c r="U9" i="2"/>
  <c r="P24" i="2"/>
  <c r="T26" i="2"/>
  <c r="U26" i="2"/>
  <c r="P48" i="2"/>
  <c r="T21" i="2"/>
  <c r="U21" i="2"/>
  <c r="P32" i="2"/>
  <c r="P44" i="2"/>
  <c r="P14" i="2"/>
  <c r="P37" i="2"/>
  <c r="P41" i="2"/>
  <c r="T35" i="2"/>
  <c r="U35" i="2"/>
  <c r="P43" i="2"/>
  <c r="P15" i="2"/>
  <c r="T13" i="2"/>
  <c r="U13" i="2"/>
  <c r="T11" i="2"/>
  <c r="U11" i="2"/>
  <c r="P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<sst xmlns="http://schemas.openxmlformats.org/spreadsheetml/2006/main" count="584" uniqueCount="243">
  <si>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</si>
  <si>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</si>
  <si>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</si>
  <si>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</si>
  <si>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</si>
  <si>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</si>
  <si>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</si>
  <si>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</si>
  <si>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</si>
  <si>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</si>
  <si>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</si>
  <si>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</si>
  <si>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</si>
  <si>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</si>
  <si>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</si>
  <si>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</si>
  <si>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</si>
  <si>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</si>
  <si>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</si>
  <si>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</si>
  <si>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</si>
  <si>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</si>
  <si>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</si>
  <si>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</si>
  <si>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</si>
  <si>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</si>
  <si>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</si>
  <si>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</si>
  <si>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</si>
  <si>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</si>
  <si>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</si>
  <si>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</si>
  <si>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</si>
  <si>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</si>
  <si>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</si>
  <si>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</si>
  <si>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</si>
  <si>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</si>
  <si>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</si>
  <si>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</si>
  <si>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</si>
  <si>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</si>
  <si>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</si>
  <si>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</si>
  <si>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</si>
  <si>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</si>
  <si>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</si>
  <si>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</si>
  <si>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</si>
  <si>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</si>
  <si>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</si>
  <si>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</si>
  <si>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</si>
  <si>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</si>
  <si>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</si>
  <si>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</si>
  <si>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</si>
  <si>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</si>
  <si>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</si>
  <si>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</si>
  <si>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</si>
  <si>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</si>
  <si>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</si>
  <si>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</si>
  <si>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</si>
  <si>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</si>
  <si>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</si>
  <si>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</si>
  <si>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</si>
  <si>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</si>
  <si>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</si>
  <si>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</si>
  <si>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</si>
  <si>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</si>
  <si>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</si>
  <si>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</si>
  <si>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</si>
  <si>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</si>
  <si>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</si>
  <si>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</si>
  <si>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</si>
  <si>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</si>
  <si>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</si>
  <si>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</si>
  <si>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</si>
  <si>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</si>
  <si>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</si>
  <si>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</si>
  <si>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</si>
  <si>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</si>
  <si>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</si>
  <si>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</si>
  <si>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</si>
  <si>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</si>
  <si>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</si>
  <si>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</si>
  <si>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</si>
  <si>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</si>
  <si>
    <t>ELABORÓ</t>
  </si>
  <si>
    <t>REVISÓ</t>
  </si>
  <si>
    <t>APROBÓ</t>
  </si>
  <si>
    <r>
      <rPr>
        <b/>
        <sz val="10"/>
        <color theme="1"/>
        <rFont val="Arial Narrow"/>
        <family val="2"/>
      </rPr>
      <t xml:space="preserve">Nombre: </t>
    </r>
    <r>
      <rPr>
        <sz val="10"/>
        <color theme="1"/>
        <rFont val="Arial Narrow"/>
        <family val="2"/>
      </rPr>
      <t xml:space="preserve">Yenny Yassiris Gómez Pinilla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</si>
  <si>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Esteban Felipe Castillo Jimenez
</t>
    </r>
    <r>
      <rPr>
        <b/>
        <sz val="10"/>
        <color theme="1"/>
        <rFont val="Arial Narrow"/>
        <family val="2"/>
      </rPr>
      <t>Cargo:</t>
    </r>
    <r>
      <rPr>
        <sz val="10"/>
        <color theme="1"/>
        <rFont val="Arial Narrow"/>
        <family val="2"/>
      </rPr>
      <t xml:space="preserve">  Coordinador Grupo de Planeación
</t>
    </r>
    <r>
      <rPr>
        <b/>
        <sz val="10"/>
        <color theme="1"/>
        <rFont val="Arial Narrow"/>
        <family val="2"/>
      </rPr>
      <t>Nombre</t>
    </r>
    <r>
      <rPr>
        <sz val="10"/>
        <color theme="1"/>
        <rFont val="Arial Narrow"/>
        <family val="2"/>
      </rPr>
      <t xml:space="preserve">: Diego Armando Lozano Salcedo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</si>
  <si>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Esteban Felipe Castillo Jimenez
</t>
    </r>
    <r>
      <rPr>
        <b/>
        <sz val="10"/>
        <color theme="1"/>
        <rFont val="Arial Narrow"/>
        <family val="2"/>
      </rPr>
      <t>Cargo:</t>
    </r>
    <r>
      <rPr>
        <sz val="10"/>
        <color theme="1"/>
        <rFont val="Arial Narrow"/>
        <family val="2"/>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</si>
  <si>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</si>
  <si>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</si>
  <si>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</si>
  <si>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</si>
  <si>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</si>
  <si>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</si>
  <si>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</si>
  <si>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</si>
  <si>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</si>
  <si>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</si>
  <si>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</si>
  <si>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</si>
  <si>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</si>
  <si>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</si>
  <si>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</si>
  <si>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</si>
  <si>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</si>
  <si>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</si>
  <si>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</si>
  <si>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</si>
  <si>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</si>
  <si>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</si>
  <si>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</si>
  <si>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</si>
  <si>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</si>
  <si>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</si>
  <si>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</si>
  <si>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</si>
  <si>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</si>
  <si>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</si>
  <si>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</si>
  <si>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</si>
  <si>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</si>
  <si>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</si>
  <si>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</si>
  <si>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</si>
  <si>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</si>
  <si>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</si>
  <si>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</si>
  <si>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</si>
  <si>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</si>
  <si>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</si>
  <si>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</si>
  <si>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</si>
  <si>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</si>
  <si>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</si>
  <si>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</si>
  <si>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</si>
  <si>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</si>
  <si>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</si>
  <si>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</si>
  <si>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</si>
  <si>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</si>
  <si>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Fecha de Valoración inicial: 01 noviembre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</si>
  <si>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</si>
  <si>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</si>
  <si>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</si>
  <si>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</si>
  <si>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</si>
  <si>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</si>
  <si>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</si>
  <si>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</si>
  <si>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</si>
  <si>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</si>
  <si>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</si>
  <si>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</si>
  <si>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</si>
  <si>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</si>
  <si>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</si>
  <si>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</si>
  <si>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</si>
  <si>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</si>
  <si>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</si>
  <si>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</si>
  <si>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</si>
  <si>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</si>
  <si>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</si>
  <si>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Planeación Estratégica
Gestión Integral para el Seguimiento y control a los Títulos Mineros
Atención Integral y servicios a Grupos de Interés
Adquisición de Bienes y Servicios
Administración de Bienes y Servicios
Administración de Tecnologías e Información
Gestión del Talento Humano
Gestión Documental
Evaluación, Control y Mejora</t>
  </si>
  <si>
    <t>Administrativas</t>
  </si>
  <si>
    <t>Formulación y elaboración de documentos de planeación, técnicos, legales y financieros (presupuesto, cronogramas, planes, informes, inventarios, proyectos, estructuración de documentos para contratación, etc.)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(Evaluaciones de desempeño, manuales de funciones, nómina, SG-SST, etc.)
Actualización y manejo de documentos (Gestión Documental y SIG)
Gestión Financiera (registros contables, facturación y recaudo de cuentas, pagos, etc.)
Normograma y representación Legal</t>
  </si>
  <si>
    <t>Manuales, procedimientos, instructivos, Actos administrativos,
Conceptos e informes técnicos, Contratos, correspondencia, planes de mejora, Generación de ingresos por canon superficiario
Planes de mejoramiento</t>
  </si>
  <si>
    <t>Emergencia sanitaria por pandemia COVID-19</t>
  </si>
  <si>
    <t xml:space="preserve">Los residuos aprovechables que se generan en el PAR Nobsa  a la fecha tienen control desde el año 2021, a pesar de que existe código de clasificación de colores, se identifica inadecuada clasificación. Asimismo, el aprovechamiento de estos residuos no se hace ya que por la ubicación de la sede que es rural, es complicado la gestión y aprovechamiento de los residuos. Se debe realizar acciones con la empresa pública de aseo quien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</si>
  <si>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En el PAR Nobsa por las condiciones actuales de funcionamiento se identifica que el consumo de papel no es elevado, la mayoría de las actividades que se realizan en el PAR se realizan digital o virtualmente. 
La cantidad de elementos de oficina  por las condiciones actuales de funcionamiento, el consumo de estos elementos en mínimo. 
Se cuenta con una cantidad considerable de equipos de computo, no obstante, estos no son de alta rotación y cambio. 
Actividades de sensibilización, capacitación y/o divulgación en buenas prácticas en el consumo de materias primas.</t>
  </si>
  <si>
    <t xml:space="preserve">En el PAR Nobsa todo el recurso humano se encuentra vinculado de manera formal de acuerdo con sus actividades laborales. </t>
  </si>
  <si>
    <t xml:space="preserve">Los residuos aprovechables que se generan en el PAR Nobsa  a la fecha tienen control desde el año 2021, a pesar de que existe código de clasificación de colores, se identifica inadecuada clasificación. Asimismo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</si>
  <si>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En el PAR Nobsa se identifica que hay elementos de alto consumo energético eléctrico como hornos microondas, nevera, servidores y computadores.  Se debe resaltar que en el PAR la mayoría de la iluminación funciona con tecnología LED, no obstante, no se identifican sistemas ahorradores.
Programa de gestión integral del consumo de energía eléctrica.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</si>
  <si>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Apoyo</t>
  </si>
  <si>
    <t>Administración de bienes y servicios</t>
  </si>
  <si>
    <t>Servicios generales</t>
  </si>
  <si>
    <t>Limpieza y aseo
Cafetería
Manejo de sustancias químicas
Servicios de vigilancia y seguridad privada</t>
  </si>
  <si>
    <t>Registros</t>
  </si>
  <si>
    <t>La operación se desarrolla bajo condiciones normales</t>
  </si>
  <si>
    <t xml:space="preserve"> Las aguas residuales domésticas que se generan en el PAR Nobsa corresponden a las resultantes del uso de baterías sanitarias, actividades de limpieza y desinfección.
Actividades de sensibilización, capacitación y/o divulgación en buenas prácticas en el uso del recurso hídrico.
Realizar seguimiento semestral del consumo del recurso hídrico (Facturas suministradas por servicios administrativos)</t>
  </si>
  <si>
    <t xml:space="preserve"> En el PAR Nobsa se identifica que existen fuentes de consumo de agua potable para uso en unidades sanitarias, consumo humano y actividades de limpieza y desinfección. Se identifica que no hay sistemas ahorradores de agua.
Programa de gestión integral de consumo de agua
Recopilar información del consumo de agua y de las personas vinculadas al PAR
Realizar seguimiento trimestral de los programas ambientales de la sede.
Socializar y enviar comunicación del comportamiento del programa ambiental de consumo de agua.
Actividades de sensibilización, capacitación y/o divulgación en buenas prácticas para el consumo de agua
Mesas de trabajo y recepción de ideas y/o sugerencias para la mitigación y control del aspecto e impacto identificado. </t>
  </si>
  <si>
    <t>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</si>
  <si>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 xml:space="preserve">Los residuos orgánicos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</si>
  <si>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No se definió control ambiental para el aspecto e impacto ambiental en la vigencia 2023 por que la valoración total del aspecto e impacto ambiental para la sede no representa una significancia de no tolerable. </t>
  </si>
  <si>
    <t xml:space="preserve">Los residuos aprovechables que se generan en el PAR Nobsa  a la fecha tienen control desde el año 2021, a pesar de que existe código de clasificación de colores, se identifica inadecuada clasificación. Asimismo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</si>
  <si>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</si>
  <si>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En el PAR Nobsa por las condiciones actuales de funcionamiento se identifica que el consumo de papel no es elevado, la mayoría de las actividades que se realizan en el PAR se realizan digital o virtualmente. 
La cantidad de elementos de oficina  por las condiciones actuales de funcionamiento, el consumo de estos elementos en mínimo. 
Se cuenta con una cantidad considerable de equipos de computo, no obstante, estos no son de alta rotación y cambio. 
Actividades de sensibilización, capacitación y/o divulgación en buenas prácticas en el uso de materias primas e insumos</t>
  </si>
  <si>
    <t xml:space="preserve">En el PAR Nobsa se identifica que hay elementos de alto consumo energético eléctrico como hornos microondas, nevera, servidores y computadores.  Se debe resaltar que en el PAR la mayoría de la iluminación funciona con tecnología LED, no obstante, no se identifican sistemas ahorradores.
Programa de gestión integral del consumo de energía eléctrica como control ambiental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</si>
  <si>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Se identificaron insumos de aseo que por sus componentes químicos pueden generar contaminación de olores, como lo detergentes o desinfectantes.
Hojas de seguridad de sustancias químicas</t>
  </si>
  <si>
    <t>Servicios generales para el desarrollo de sus actividades cuentan con elementos como brilladoras que pueden generar contaminación de ruido, pero su consecuencia es baja ya que la utilización de esta es mínima.</t>
  </si>
  <si>
    <t>Administración de bienes y servicios
Administración de tecnologías e información
Gestión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</si>
  <si>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</si>
  <si>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</si>
  <si>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Registros e informes</t>
  </si>
  <si>
    <t>En la sede PAR Nobsa cuenta con equipos que contienen sustancias que pueden ocasionar contaminación por Gases Efecto Invernadero (GEI) como son los aparatos eléctricos y electrónicos, el no adecuado mantenimiento de los aires acondicionados.
Comunicación a servicios administrativos para garantizar el adecuado mantenimiento delos equipos y aparatos, así como el seguimiento a proveedores y contratistas prestadores de los servicios.
Cálculo de la huella de carbono institucional para el PAR</t>
  </si>
  <si>
    <t>En la sede PAR Nobsa cuenta con equipos que contienen sustancias que pueden ocasionar contaminación por sustancias tóxicas que existen en los absorbedores, que son equipos utilizados en las actividades de fiscalización.
Hojas de seguridad sustancias químicas.</t>
  </si>
  <si>
    <t>Se identificaron que pueden existir sustancias para la limpieza y mantenimiento de los equipos o infraestructura que por sus componentes químicos pueden generar contaminación de olores, como lo detergentes, pinturas, desinfectantes y otro insumos.
Hojas de seguridad sustancias químicas.</t>
  </si>
  <si>
    <t>En la sede PAR Nobsa existen aparatos eléctricos y electrónicos que emiten sonidos que son tolerables para las condiciones de los trabajadores</t>
  </si>
  <si>
    <t xml:space="preserve"> Las aguas residuales domésticas que se generan en el PAR Nobsa corresponden a las resultantes del uso de baterías sanitarias, actividades de limpieza y desinfección.
Actividades de sensibilización, capacitación y/o divulgación en buenas prácticas en el uso del recurso hídrico.</t>
  </si>
  <si>
    <t>La valoración inicial del aspecto e impacto ambiental para el PAR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</si>
  <si>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 xml:space="preserve">Plan de gestión integral de residuos peligrosos y especiales -pgirs respel
Seguimiento de los gestores de residuos peligrosos contratados por la ANM.
</t>
  </si>
  <si>
    <t>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t>
  </si>
  <si>
    <t>En el PAR Nobsa por las condiciones actuales de funcionamiento se identifica que el consumo de papel no es elevado, la mayoría de las actividades que se realizan en el PAR se realizan digital o virtualmente. 
La cantidad de elementos de oficina  por las condiciones actuales de funcionamiento, el consumo de estos elementos en mínimo. 
 Actividades de sensibilización, capacitación y/o divulgación en buenas prácticas en el consumo de materias primas.</t>
  </si>
  <si>
    <t>En el PAR Nobsa se identifica aviso en fachada que identifica la sede de la ANM</t>
  </si>
  <si>
    <t xml:space="preserve">En el PAR Nobsa se identifica que hay elementos de alto consumo energético eléctrico como hornos microondas, nevera, servidores y computadores. Se debe resaltar que en el PAR la mayoría de la iluminación funciona con tecnología LED, no obstante, no se identifican sistemas ahorradores, ni programas de control.
Programa de gestión integral del consumo de energía eléctrica.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</si>
  <si>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Misional</t>
  </si>
  <si>
    <t>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</si>
  <si>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</si>
  <si>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</si>
  <si>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</si>
  <si>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Los residuos aprovechables que se generan en el PAR Nobsa  a la fecha tienen control desde el año 2021, a pesar de que existe código de clasificación de colores, se identifica inadecuada clasificación. Asimismo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En implementación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t>
  </si>
  <si>
    <t>Misionales</t>
  </si>
  <si>
    <t>Gestión Integral para el Seguimiento y control a los Títulos Mineros</t>
  </si>
  <si>
    <t>Traslados o comisiones</t>
  </si>
  <si>
    <t>Visitas de fiscalización</t>
  </si>
  <si>
    <t xml:space="preserve">Asistencias y conceptos técnicos  </t>
  </si>
  <si>
    <t>En el PAR Nobsa se realizan traslados para visitas de fiscalización por lo cual el tipo de trasporte aéreo, terrestre o fluvial emite contaminación a la atmósfera.
Comunicación a servicios administrativos para garantizar el adecuado mantenimiento de la flota vehicular y seguimiento a proveedores y contratistas de servicios de transporte terrestre.
Cálculo de la huella de carbono institucional para el PAR</t>
  </si>
  <si>
    <t>En la sede PAR Nobsa realizan traslados y comisiones para atender las visitas de fiscalización, lo cual deben transportarse por vía terrestre o aérea donde estos vehículos que prestan el servicio ocasionan contaminación por emisiones GEI.
Comunicación a servicios administrativos para garantizar el adecuado mantenimiento de la flota vehicular y seguimiento a proveedores y contratistas de servicios de transporte terrestre.
Cálculo de la huella de carbono institucional para el PAR</t>
  </si>
  <si>
    <t>En la sede PAR Nobsa cuenta con vehículos terrestre que pueden ocasionar o generar ruidos que afecten la salud de los trabajadores. 
Comunicación a servicios administrativos para garantizar el adecuado mantenimiento de la flota vehicular y seguimiento a proveedores y contratistas de servicios de transporte terrestre.</t>
  </si>
  <si>
    <t>Comunicación a servicios administrativos para garantizar el adecuado mantenimiento de la flota vehicular y seguimiento a proveedores y contratistas de servicios de transporte terrestre.</t>
  </si>
  <si>
    <t>En la sede PAR Nobsa existen vehículos que tienen diferentes partes que por su uso generan residuos peligrosos como aceites, combustibles, llantas. La sede no cuenta con vehículos propios pero se debe controlar los vehículos tercerizados para que cumpla con la gestión de estos residuos.
Plan de gestión integral de residuos peligrosos y especiales -PGIRS RESPEL
Seguimiento de los gestores de residuos peligrosos contratados por la ANM</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</si>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</sst>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5">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b/>
      <sz val="10"/>
      <color rgb="FFFFFFFF"/>
      <name val="Arial Narrow"/>
      <family val="2"/>
    </font>
    <font>
      <sz val="14"/>
      <color theme="1"/>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63">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double">
        <color indexed="64"/>
      </left>
      <right/>
      <top/>
      <bottom/>
      <diagonal/>
    </border>
    <border>
      <left style="medium">
        <color rgb="FF000000"/>
      </left>
      <right/>
      <top/>
      <bottom/>
      <diagonal/>
    </border>
    <border>
      <left/>
      <right style="medium">
        <color rgb="FF000000"/>
      </right>
      <top/>
      <bottom/>
      <diagonal/>
    </border>
  </borders>
  <cellStyleXfs count="2">
    <xf numFmtId="0" fontId="0" fillId="0" borderId="0"/>
    <xf numFmtId="0" fontId="18" fillId="0" borderId="0" applyNumberFormat="0" applyFill="0" applyBorder="0" applyAlignment="0" applyProtection="0"/>
  </cellStyleXfs>
  <cellXfs count="17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0" xfId="0" applyFont="1" applyFill="1" applyBorder="1" applyAlignment="1">
      <alignment horizontal="center" vertical="center" wrapText="1"/>
    </xf>
    <xf numFmtId="0" fontId="0" fillId="4" borderId="20" xfId="0" applyFill="1" applyBorder="1" applyAlignment="1">
      <alignment vertical="center" wrapText="1"/>
    </xf>
    <xf numFmtId="0" fontId="0" fillId="0" borderId="20" xfId="0" applyBorder="1" applyAlignment="1">
      <alignment vertical="center" wrapText="1"/>
    </xf>
    <xf numFmtId="0" fontId="0" fillId="4" borderId="21"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0"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9" fillId="2" borderId="30"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29" xfId="0" applyFont="1" applyFill="1" applyBorder="1" applyAlignment="1">
      <alignment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0" xfId="0" applyFont="1" applyFill="1" applyBorder="1" applyAlignment="1">
      <alignment horizontal="lef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50"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9" fillId="0" borderId="12" xfId="0" applyFont="1" applyBorder="1" applyAlignment="1">
      <alignment vertical="center" wrapText="1"/>
    </xf>
    <xf numFmtId="0" fontId="11" fillId="5" borderId="16"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55" xfId="0" applyFont="1" applyFill="1" applyBorder="1" applyAlignment="1" applyProtection="1">
      <alignment horizontal="center" vertical="center" wrapText="1"/>
      <protection locked="0"/>
    </xf>
    <xf numFmtId="0" fontId="23" fillId="7" borderId="6" xfId="0" applyFont="1" applyFill="1" applyBorder="1" applyAlignment="1">
      <alignment horizontal="center" vertical="center" wrapText="1"/>
    </xf>
    <xf numFmtId="0" fontId="24" fillId="0" borderId="0" xfId="0" pivotButton="1" applyFont="1" applyAlignment="1">
      <alignment horizontal="center" vertical="center"/>
    </xf>
    <xf numFmtId="0" fontId="24" fillId="0" borderId="0" xfId="0" applyFont="1" applyAlignment="1">
      <alignment horizontal="center" vertical="center" wrapText="1"/>
    </xf>
    <xf numFmtId="0" fontId="24" fillId="0" borderId="0" xfId="0" pivotButton="1" applyFont="1" applyAlignment="1">
      <alignment vertical="center"/>
    </xf>
    <xf numFmtId="0" fontId="24" fillId="0" borderId="0" xfId="0" applyFont="1" applyAlignment="1">
      <alignment vertical="center"/>
    </xf>
    <xf numFmtId="1" fontId="24" fillId="0" borderId="0" xfId="0" applyNumberFormat="1" applyFont="1" applyAlignment="1">
      <alignment horizontal="center" vertical="center"/>
    </xf>
    <xf numFmtId="0" fontId="3" fillId="2" borderId="12" xfId="0" applyFont="1" applyFill="1" applyBorder="1" applyAlignment="1" applyProtection="1">
      <alignment vertical="center" wrapText="1"/>
      <protection locked="0"/>
    </xf>
    <xf numFmtId="0" fontId="12" fillId="0" borderId="0" xfId="0" applyFont="1" applyAlignment="1">
      <alignment horizontal="center" vertical="center" wrapText="1"/>
    </xf>
    <xf numFmtId="0" fontId="12" fillId="0" borderId="48" xfId="0" applyFont="1" applyBorder="1" applyAlignment="1">
      <alignment horizontal="center" vertical="center" wrapText="1"/>
    </xf>
    <xf numFmtId="0" fontId="4" fillId="8" borderId="3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164" fontId="6" fillId="2" borderId="37"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14" fontId="6" fillId="2" borderId="40" xfId="0" applyNumberFormat="1" applyFont="1" applyFill="1" applyBorder="1" applyAlignment="1">
      <alignment horizontal="center" vertical="center" wrapText="1"/>
    </xf>
    <xf numFmtId="0" fontId="6" fillId="2" borderId="42" xfId="0" applyFont="1" applyFill="1" applyBorder="1" applyAlignment="1">
      <alignment horizontal="center" vertical="center" wrapText="1"/>
    </xf>
    <xf numFmtId="14" fontId="6" fillId="2" borderId="44"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4" fillId="2" borderId="61" xfId="0" applyFont="1" applyFill="1" applyBorder="1" applyAlignment="1" applyProtection="1">
      <alignment horizontal="center" vertical="center" wrapText="1"/>
      <protection locked="0"/>
    </xf>
    <xf numFmtId="0" fontId="4" fillId="2" borderId="62"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12" fillId="2" borderId="32"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4"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58">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 formatCode="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7"/>
      <tableStyleElement type="headerRow" dxfId="156"/>
      <tableStyleElement type="totalRow" dxfId="155"/>
      <tableStyleElement type="firstRowStripe" dxfId="154"/>
      <tableStyleElement type="firstColumnStripe" dxfId="153"/>
      <tableStyleElement type="firstHeaderCell" dxfId="152"/>
      <tableStyleElement type="firstSubtotalRow" dxfId="151"/>
      <tableStyleElement type="secondSubtotalRow" dxfId="150"/>
      <tableStyleElement type="firstColumnSubheading" dxfId="149"/>
      <tableStyleElement type="firstRowSubheading" dxfId="148"/>
      <tableStyleElement type="secondRowSubheading" dxfId="147"/>
      <tableStyleElement type="pageFieldLabels" dxfId="146"/>
      <tableStyleElement type="pageFieldValues" dxfId="145"/>
    </tableStyle>
    <tableStyle name="TableStyleMedium2 2" pivot="0" count="7" xr9:uid="{607062CA-62FF-4B73-AE82-3A8FDC951F26}">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167641</xdr:rowOff>
    </xdr:from>
    <xdr:to>
      <xdr:col>1</xdr:col>
      <xdr:colOff>474</xdr:colOff>
      <xdr:row>2</xdr:row>
      <xdr:rowOff>15241</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960" y="167641"/>
          <a:ext cx="1053939"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832.498318981481" createdVersion="8" refreshedVersion="8" minRefreshableVersion="3" recordCount="44" xr:uid="{96F18CD0-1735-441E-ABB8-66DA8C4862E3}">
  <cacheSource type="worksheet">
    <worksheetSource ref="A6:AB48" sheet="A&amp;I"/>
  </cacheSource>
  <cacheFields count="28">
    <cacheField name="Macroprocesos" numFmtId="0">
      <sharedItems containsBlank="1"/>
    </cacheField>
    <cacheField name="Procesos" numFmtId="0">
      <sharedItems containsBlank="1" count="9"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Atención Integral y servicios a Grupos de Interés"/>
        <s v="Gestión Integral para el Seguimiento y control a los Títulos Mineros"/>
        <s v="Gestión Integral de las Comunicaciones y Relacionamiento_x000a_Atención Integral y servicios a Grupos de Interés" u="1"/>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u="1"/>
      </sharedItems>
    </cacheField>
    <cacheField name="Actividades" numFmtId="0">
      <sharedItems containsBlank="1" count="6">
        <s v="Administrativas"/>
        <s v="Servicios generales"/>
        <s v="Mantenimiento"/>
        <m/>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longText="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Estratégicos_x000a_Misionales_x000a_Apoyo_x000a_Evaluación"/>
    <x v="0"/>
    <x v="0"/>
    <s v="Formulación y elaboración de documentos de planeación, técnicos, legales y financieros (presupuesto,cronogramas, planes, informes, inventarios, proyectos, estructuración de documentos para contratación,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manuales de funciones, nómina, SG-SST, etc)_x000a_Actualización y manejo de documentos (Gestión Documental y SIG)_x000a_Gestión Financiera (registros contables, facturación y recaudo de cuentas, pagos, etc)_x000a_Normograma y representación Legal"/>
    <s v="Manuales, procedimientos, instructivos, Actos administrativos,_x000a_Conceptos e informes técnicos, Contratos, corrrespondencia, planes de mejora, Generación de ingresos por canon superficiario"/>
    <s v="PAR"/>
    <s v="PAR Nobsa"/>
    <x v="0"/>
    <s v="Emergencia sanitaria por pandemia COVID-19"/>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0"/>
    <m/>
    <m/>
    <m/>
    <m/>
    <x v="1"/>
    <m/>
    <x v="1"/>
    <x v="1"/>
    <x v="0"/>
    <s v="Biológico - biodiversidad"/>
    <s v="Certero"/>
    <s v="Baja"/>
    <s v="Bajo"/>
    <n v="5"/>
    <n v="1"/>
    <n v="5"/>
    <s v="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0"/>
    <m/>
    <m/>
    <m/>
    <m/>
    <x v="1"/>
    <m/>
    <x v="2"/>
    <x v="2"/>
    <x v="1"/>
    <s v="Sociocultural - social"/>
    <s v="Certero"/>
    <s v="Baja"/>
    <s v="Bajo"/>
    <n v="5"/>
    <n v="1"/>
    <n v="5"/>
    <s v="Tolerable"/>
    <s v="No"/>
    <s v="En el PAR Nobsa todo el recurso humano se encuentra vinculado de manera formal de acuerdo con sus actividades laborales. "/>
    <m/>
    <m/>
    <m/>
    <m/>
    <m/>
    <m/>
  </r>
  <r>
    <m/>
    <x v="1"/>
    <x v="0"/>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0"/>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Apoyo"/>
    <x v="2"/>
    <x v="1"/>
    <s v="Limpieza y aseo_x000a_Cafetería_x000a_Manejo de sustancias químicas_x000a_Servicios de vigilancia y seguridad privada"/>
    <s v="Registros"/>
    <s v="PAR"/>
    <s v="PAR Nobsa"/>
    <x v="0"/>
    <s v="Emergencia sanitaria por pandemia COVID-19"/>
    <x v="4"/>
    <x v="5"/>
    <x v="0"/>
    <s v="Hidrológico - agua"/>
    <s v="Certero"/>
    <s v="Moderada"/>
    <s v="Moderado"/>
    <n v="5"/>
    <n v="3"/>
    <n v="15"/>
    <s v="Potencialmente no tolerable"/>
    <s v="No"/>
    <s v=" Las aguas residuales domésticas que se generan en el PAR Nobsa corresponden a las resultantes del uso de baterias sanitarias, actividades de limpieza y densinfección."/>
    <m/>
    <m/>
    <m/>
    <m/>
    <m/>
    <m/>
  </r>
  <r>
    <m/>
    <x v="1"/>
    <x v="1"/>
    <m/>
    <m/>
    <m/>
    <m/>
    <x v="1"/>
    <m/>
    <x v="5"/>
    <x v="6"/>
    <x v="0"/>
    <s v="Hidrológico - agua"/>
    <s v="Certero"/>
    <s v="Alta"/>
    <s v="Alto"/>
    <n v="5"/>
    <n v="5"/>
    <n v="25"/>
    <s v="No tolerable"/>
    <s v="Si"/>
    <s v=" En el PAR Nobsa se identifica que existen fuentes de consumo de agua potable para uso en unidades sanitarias, consumo humano y actividades de limpieza y desinfección. Se identifica que no hay sistemas ahorradores de agua, ni un programa para el uso eficiente del recurso."/>
    <m/>
    <m/>
    <m/>
    <m/>
    <m/>
    <m/>
  </r>
  <r>
    <m/>
    <x v="1"/>
    <x v="1"/>
    <m/>
    <m/>
    <m/>
    <m/>
    <x v="1"/>
    <m/>
    <x v="6"/>
    <x v="7"/>
    <x v="0"/>
    <s v="Geológico - suelo"/>
    <s v="Probable"/>
    <s v="Baja"/>
    <s v="Bajo"/>
    <n v="3"/>
    <n v="1"/>
    <n v="3"/>
    <s v="Tolerable"/>
    <s v="No"/>
    <s v="No se definió control ambiental para el aspecto e impacto ambiental en el año 2022 por que la valoración total del aspecto e impacto ambiental para tla sede no representa una significancia de no tolerable. "/>
    <m/>
    <m/>
    <m/>
    <m/>
    <m/>
    <m/>
  </r>
  <r>
    <m/>
    <x v="1"/>
    <x v="1"/>
    <m/>
    <m/>
    <m/>
    <m/>
    <x v="1"/>
    <m/>
    <x v="0"/>
    <x v="8"/>
    <x v="0"/>
    <s v="Geológico - suelo"/>
    <s v="Certero"/>
    <s v="Alta"/>
    <s v="Alto"/>
    <n v="5"/>
    <n v="5"/>
    <n v="25"/>
    <s v="No tolerable"/>
    <s v="Si"/>
    <s v="Los residuos orgánico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1"/>
    <m/>
    <m/>
    <m/>
    <m/>
    <x v="1"/>
    <m/>
    <x v="0"/>
    <x v="9"/>
    <x v="0"/>
    <s v="Geológico - suelo"/>
    <s v="Probable"/>
    <s v="Moderada"/>
    <s v="Bajo"/>
    <n v="3"/>
    <n v="3"/>
    <n v="9"/>
    <s v="Tolerable"/>
    <s v="No"/>
    <s v="No se definió control ambiental para el aspecto e impacto ambiental en la vigencia 2022 por que la valoración total del aspecto e impacto ambiental para la sede no representa una significancia de no tolerable. "/>
    <m/>
    <m/>
    <m/>
    <m/>
    <m/>
    <m/>
  </r>
  <r>
    <m/>
    <x v="1"/>
    <x v="1"/>
    <m/>
    <m/>
    <m/>
    <m/>
    <x v="1"/>
    <m/>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1"/>
    <m/>
    <m/>
    <m/>
    <m/>
    <x v="1"/>
    <m/>
    <x v="0"/>
    <x v="10"/>
    <x v="0"/>
    <s v="Geológico - suelo"/>
    <s v="Certero"/>
    <s v="Alta"/>
    <s v="Alto"/>
    <n v="5"/>
    <n v="5"/>
    <n v="25"/>
    <s v="No tolerable"/>
    <s v="Si"/>
    <s v="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1"/>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1"/>
    <m/>
    <m/>
    <m/>
    <m/>
    <x v="1"/>
    <m/>
    <x v="1"/>
    <x v="1"/>
    <x v="0"/>
    <s v="Biológico - biodiversidad"/>
    <s v="Certero"/>
    <s v="Moderada"/>
    <s v="Moderado"/>
    <n v="5"/>
    <n v="3"/>
    <n v="15"/>
    <s v="Potencialmente no 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1"/>
    <m/>
    <m/>
    <m/>
    <m/>
    <x v="1"/>
    <m/>
    <x v="2"/>
    <x v="2"/>
    <x v="1"/>
    <s v="Sociocultural - social"/>
    <s v="Certero"/>
    <s v="Baja"/>
    <s v="Bajo"/>
    <n v="5"/>
    <n v="1"/>
    <n v="5"/>
    <s v="Tolerable"/>
    <s v="No"/>
    <s v="En el PAR Nobsa todo el recurso humano se encuentra vinculado de manera formal de acuerdo con sus actividades laborales. "/>
    <m/>
    <m/>
    <m/>
    <m/>
    <m/>
    <m/>
  </r>
  <r>
    <m/>
    <x v="1"/>
    <x v="1"/>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m/>
    <x v="1"/>
    <x v="1"/>
    <m/>
    <m/>
    <m/>
    <m/>
    <x v="1"/>
    <m/>
    <x v="7"/>
    <x v="11"/>
    <x v="0"/>
    <s v="Atmosférico - aire"/>
    <s v="Probable"/>
    <s v="Moderada"/>
    <s v="Bajo"/>
    <n v="3"/>
    <n v="3"/>
    <n v="9"/>
    <s v="Tolerable"/>
    <s v="No"/>
    <s v="Se identificaron insumos de aseo que por sus componentes químicos pueden generar contaminación de olores, como lo detergentes o desinfectantes."/>
    <m/>
    <m/>
    <m/>
    <m/>
    <m/>
    <m/>
  </r>
  <r>
    <m/>
    <x v="1"/>
    <x v="1"/>
    <m/>
    <m/>
    <m/>
    <m/>
    <x v="1"/>
    <m/>
    <x v="7"/>
    <x v="12"/>
    <x v="0"/>
    <s v="Atmosférico - aire"/>
    <s v="Probable"/>
    <s v="Moderada"/>
    <s v="Bajo"/>
    <n v="3"/>
    <n v="3"/>
    <n v="9"/>
    <s v="Tolerable"/>
    <s v="No"/>
    <s v="Servicios generales para el desarrollo de sus actividades cuenan con elementos como brilladoras que pueden generar contaminación de ruido, pero su consecuencia es baja ya que la utilización de esta es mínima."/>
    <m/>
    <m/>
    <m/>
    <m/>
    <m/>
    <m/>
  </r>
  <r>
    <s v="Apoyo"/>
    <x v="3"/>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PAR Nobsa"/>
    <x v="0"/>
    <s v="Emergencia sanitaria por pandemia COVID-19"/>
    <x v="7"/>
    <x v="13"/>
    <x v="0"/>
    <s v="Atmosférico - aire"/>
    <s v="Certero"/>
    <s v="Moderada"/>
    <s v="Moderado"/>
    <n v="5"/>
    <n v="3"/>
    <n v="15"/>
    <s v="Potencialmente no tolerable"/>
    <s v="No"/>
    <s v="En la sede PAR Nobsa cuenta con equipos que contienen susancias que pueden ocacionar contaminación por Gases Efecto Invernadero (GEI) como son los aparatos electrícos y electrónicos, el no adecuado mantenimento de los aires acondicinados."/>
    <m/>
    <m/>
    <m/>
    <m/>
    <m/>
    <m/>
  </r>
  <r>
    <m/>
    <x v="1"/>
    <x v="2"/>
    <m/>
    <m/>
    <m/>
    <m/>
    <x v="1"/>
    <m/>
    <x v="7"/>
    <x v="14"/>
    <x v="0"/>
    <s v="Atmosférico - aire"/>
    <s v="Probable"/>
    <s v="Moderada"/>
    <s v="Bajo"/>
    <n v="3"/>
    <n v="3"/>
    <n v="9"/>
    <s v="Tolerable"/>
    <s v="No"/>
    <s v="En la sede PAR Nobsa cuenta con equipos que contienen susancias que pueden ocacionar contaminación porsustancias tóxicas que existen en los absorbedores, que son equipos utilizados en las actividades de fiscalización."/>
    <m/>
    <m/>
    <m/>
    <m/>
    <m/>
    <m/>
  </r>
  <r>
    <m/>
    <x v="1"/>
    <x v="2"/>
    <m/>
    <m/>
    <m/>
    <m/>
    <x v="1"/>
    <m/>
    <x v="7"/>
    <x v="11"/>
    <x v="0"/>
    <s v="Atmosférico - aire"/>
    <s v="Probable"/>
    <s v="Moderada"/>
    <s v="Bajo"/>
    <n v="3"/>
    <n v="3"/>
    <n v="9"/>
    <s v="Tolerable"/>
    <s v="No"/>
    <s v="Se identificaron que pueden existir sustancias para la limpieza y manteniemiento de los equips o infraestructura que por sus componentes químicos pueden generar contaminación de olores, como lo detergentes, pinturas, desinfectantes y otro insumos."/>
    <m/>
    <m/>
    <m/>
    <m/>
    <m/>
    <m/>
  </r>
  <r>
    <m/>
    <x v="1"/>
    <x v="2"/>
    <m/>
    <m/>
    <m/>
    <m/>
    <x v="1"/>
    <m/>
    <x v="7"/>
    <x v="12"/>
    <x v="0"/>
    <s v="Atmosférico - aire"/>
    <s v="Probable"/>
    <s v="Moderada"/>
    <s v="Bajo"/>
    <n v="3"/>
    <n v="3"/>
    <n v="9"/>
    <s v="Tolerable"/>
    <s v="No"/>
    <s v="En la sede PAR Nobsa existen aparatos eléctricos y electrónicos que emiten sonidos que son tolerables para las condiciones de los trabajdores"/>
    <m/>
    <m/>
    <m/>
    <m/>
    <m/>
    <m/>
  </r>
  <r>
    <m/>
    <x v="1"/>
    <x v="2"/>
    <m/>
    <m/>
    <m/>
    <m/>
    <x v="1"/>
    <m/>
    <x v="4"/>
    <x v="5"/>
    <x v="0"/>
    <s v="Hidrológico - agua"/>
    <s v="Certero"/>
    <s v="Moderada"/>
    <s v="Moderado"/>
    <n v="5"/>
    <n v="3"/>
    <n v="15"/>
    <s v="Potencialmente no tolerable"/>
    <s v="No"/>
    <s v=" Las aguas residuales domésticas que se generan en el PAR Nobsa corresponden a las resultantes del uso de baterias sanitarias, actividades de limpieza y densinfección."/>
    <m/>
    <m/>
    <m/>
    <m/>
    <m/>
    <m/>
  </r>
  <r>
    <m/>
    <x v="1"/>
    <x v="2"/>
    <m/>
    <m/>
    <m/>
    <m/>
    <x v="1"/>
    <m/>
    <x v="5"/>
    <x v="6"/>
    <x v="0"/>
    <s v="Hidrológico - agua"/>
    <s v="Certero"/>
    <s v="Alta"/>
    <s v="Alto"/>
    <n v="5"/>
    <n v="5"/>
    <n v="25"/>
    <s v="No tolerable"/>
    <s v="Si"/>
    <s v=" En el PAR Nobsa se identifica que existen fuentes de consumo de agua potable para uso en unidades sanitarias, consumo humano y actividades de limpieza y desinfección. Se identifica que no hay sistemas ahorradores de agua, ni un programa para el uso eficiente del recurso."/>
    <m/>
    <m/>
    <m/>
    <m/>
    <m/>
    <m/>
  </r>
  <r>
    <m/>
    <x v="1"/>
    <x v="2"/>
    <m/>
    <m/>
    <m/>
    <m/>
    <x v="1"/>
    <m/>
    <x v="6"/>
    <x v="7"/>
    <x v="0"/>
    <s v="Geológico - suelo"/>
    <s v="Probable"/>
    <s v="Baja"/>
    <s v="Bajo"/>
    <n v="3"/>
    <n v="1"/>
    <n v="3"/>
    <s v="Tolerable"/>
    <s v="No"/>
    <s v="No se definió control ambiental para el aspecto e impacto ambiental en el año 2022 por que la valoración total del aspecto e impacto ambiental para tla sede no representa una significancia de no tolerable. "/>
    <m/>
    <m/>
    <m/>
    <m/>
    <m/>
    <m/>
  </r>
  <r>
    <m/>
    <x v="1"/>
    <x v="2"/>
    <m/>
    <m/>
    <m/>
    <m/>
    <x v="1"/>
    <m/>
    <x v="0"/>
    <x v="9"/>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0"/>
    <x v="10"/>
    <x v="0"/>
    <s v="Geológico - suelo"/>
    <s v="Certero"/>
    <s v="Alta"/>
    <s v="Alto"/>
    <n v="5"/>
    <n v="5"/>
    <n v="25"/>
    <s v="No tolerable"/>
    <s v="Si"/>
    <s v="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2"/>
    <m/>
    <m/>
    <m/>
    <m/>
    <x v="1"/>
    <m/>
    <x v="0"/>
    <x v="3"/>
    <x v="0"/>
    <s v="Sociocultural - social"/>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1"/>
    <x v="1"/>
    <x v="0"/>
    <s v="Biológico - biodiversidad"/>
    <s v="Certero"/>
    <s v="Moderada"/>
    <s v="Moderado"/>
    <n v="5"/>
    <n v="3"/>
    <n v="15"/>
    <s v="Potencialmente no 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2"/>
    <m/>
    <m/>
    <m/>
    <m/>
    <x v="1"/>
    <m/>
    <x v="2"/>
    <x v="2"/>
    <x v="1"/>
    <s v="Sociocultural - social"/>
    <s v="Certero"/>
    <s v="Baja"/>
    <s v="Bajo"/>
    <n v="5"/>
    <n v="1"/>
    <n v="5"/>
    <s v="Tolerable"/>
    <s v="No"/>
    <s v="En el PAR Nobsa todo el recurso humano se encuentra vinculado de manera formal de acuerdo con sus actividades laborales. "/>
    <m/>
    <m/>
    <m/>
    <m/>
    <m/>
    <m/>
  </r>
  <r>
    <m/>
    <x v="1"/>
    <x v="3"/>
    <m/>
    <m/>
    <m/>
    <m/>
    <x v="1"/>
    <m/>
    <x v="8"/>
    <x v="15"/>
    <x v="0"/>
    <s v="Paisajístico"/>
    <s v="Probable"/>
    <s v="Moderada"/>
    <s v="Bajo"/>
    <n v="3"/>
    <n v="3"/>
    <n v="9"/>
    <s v="Tolerable"/>
    <s v="No"/>
    <s v="En el PAR Nobsa se identifica aviso en fachada que identifica la sede de la ANM"/>
    <m/>
    <m/>
    <m/>
    <m/>
    <m/>
    <m/>
  </r>
  <r>
    <m/>
    <x v="1"/>
    <x v="2"/>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PAR Nobsa"/>
    <x v="0"/>
    <s v="Emergencia sanitaria por pandemia COVID-19"/>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4"/>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4"/>
    <m/>
    <m/>
    <m/>
    <m/>
    <x v="1"/>
    <m/>
    <x v="1"/>
    <x v="1"/>
    <x v="0"/>
    <s v="Biológico - biodiversidad"/>
    <s v="Probable"/>
    <s v="Baja"/>
    <s v="Bajo"/>
    <n v="3"/>
    <n v="1"/>
    <n v="3"/>
    <s v="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4"/>
    <m/>
    <m/>
    <m/>
    <m/>
    <x v="1"/>
    <m/>
    <x v="2"/>
    <x v="2"/>
    <x v="1"/>
    <s v="Sociocultural - social"/>
    <s v="Certero"/>
    <s v="Baja"/>
    <s v="Bajo"/>
    <n v="5"/>
    <n v="1"/>
    <n v="5"/>
    <s v="Tolerable"/>
    <s v="No"/>
    <s v="En el PAR Nobsa todo el recurso humano se encuentra vinculado de manera formal de acuerdo con sus actividades laborales. "/>
    <m/>
    <m/>
    <m/>
    <m/>
    <m/>
    <m/>
  </r>
  <r>
    <m/>
    <x v="1"/>
    <x v="4"/>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Estratégicos_x000a_Misionales_x000a_Apoyo_x000a_Evaluación"/>
    <x v="5"/>
    <x v="5"/>
    <s v="Visitas de fiscalización"/>
    <s v="Asistencias y conceptos técnicos  "/>
    <s v="PAR"/>
    <s v="PAR Manizales"/>
    <x v="0"/>
    <s v="Emergencia sanitaria por pandemia COVID-19"/>
    <x v="7"/>
    <x v="16"/>
    <x v="0"/>
    <s v="Atmosférico - aire"/>
    <s v="Probable"/>
    <s v="Alta"/>
    <s v="Moderado"/>
    <n v="3"/>
    <n v="5"/>
    <n v="15"/>
    <s v="Potencialmente no tolerable"/>
    <s v="No"/>
    <s v="En el PAR Nobsa se realizan traslados para visitas de fiscalización por lo cual el tipo de trasporte aéreo, terrestre o fluvial emite contaminación a la atmósfera"/>
    <m/>
    <m/>
    <m/>
    <m/>
    <m/>
    <m/>
  </r>
  <r>
    <m/>
    <x v="1"/>
    <x v="5"/>
    <m/>
    <m/>
    <m/>
    <m/>
    <x v="1"/>
    <m/>
    <x v="7"/>
    <x v="13"/>
    <x v="0"/>
    <s v="Atmosférico - aire"/>
    <s v="Probable"/>
    <s v="Alta"/>
    <s v="Moderado"/>
    <n v="3"/>
    <n v="5"/>
    <n v="15"/>
    <s v="Potencialmente no tolerable"/>
    <s v="No"/>
    <s v="En la sede PAR Nobsa realizan traslados y comisiones para atender las visitas de fiscalización, lo cual deben transportarse por vía terrestre o aérea donde estos vehículos que prestan el servicio ocasionan contaminación por emisiones GEI"/>
    <m/>
    <m/>
    <m/>
    <m/>
    <m/>
    <m/>
  </r>
  <r>
    <m/>
    <x v="1"/>
    <x v="5"/>
    <m/>
    <m/>
    <m/>
    <m/>
    <x v="1"/>
    <m/>
    <x v="7"/>
    <x v="12"/>
    <x v="0"/>
    <s v="Atmosférico - aire"/>
    <s v="Probable"/>
    <s v="Moderada"/>
    <s v="Bajo"/>
    <n v="3"/>
    <n v="3"/>
    <n v="9"/>
    <s v="Tolerable"/>
    <s v="No"/>
    <s v="En la sede PAR Nobsa cuenta con vehículos terréstre que pueden ocasionar o generar ruidos que afecten la salud de los trabajadores. No se definió control ambiental para la valoración total del aspecto e impacto ambiental para toda la Entidad no representa una significancia de no tolerable. "/>
    <m/>
    <m/>
    <m/>
    <m/>
    <m/>
    <m/>
  </r>
  <r>
    <m/>
    <x v="1"/>
    <x v="5"/>
    <m/>
    <m/>
    <m/>
    <m/>
    <x v="1"/>
    <m/>
    <x v="6"/>
    <x v="7"/>
    <x v="0"/>
    <s v="Geológico - suelo"/>
    <s v="Probable"/>
    <s v="Baja"/>
    <s v="Bajo"/>
    <n v="3"/>
    <n v="1"/>
    <n v="3"/>
    <s v="Tolerable"/>
    <s v="No"/>
    <s v="No se definió control ambiental para la valoración total del aspecto e impacto ambiental para toda la Entidad no representa una significancia de no tolerable. "/>
    <m/>
    <m/>
    <m/>
    <m/>
    <m/>
    <m/>
  </r>
  <r>
    <m/>
    <x v="1"/>
    <x v="5"/>
    <m/>
    <m/>
    <m/>
    <m/>
    <x v="1"/>
    <m/>
    <x v="0"/>
    <x v="9"/>
    <x v="0"/>
    <s v="Geológico - suelo"/>
    <s v="Probable"/>
    <s v="Alta"/>
    <s v="Moderado"/>
    <n v="3"/>
    <n v="5"/>
    <n v="15"/>
    <s v="Potencialmente no tolerable"/>
    <s v="No"/>
    <s v="En la sede PAR Nobsa existen vehículos que tienen diferentes partes que por su uso generan residuos peligrosos como aceites, combustibles, llantas. La sede no cuenta con vehículos propios pero se debe controlar los vehículos tercerizados para que cumpla con la gestión de estos residuos."/>
    <m/>
    <m/>
    <m/>
    <m/>
    <m/>
    <m/>
  </r>
  <r>
    <m/>
    <x v="1"/>
    <x v="5"/>
    <m/>
    <m/>
    <m/>
    <m/>
    <x v="1"/>
    <m/>
    <x v="2"/>
    <x v="2"/>
    <x v="1"/>
    <s v="Sociocultural - social"/>
    <s v="Certero"/>
    <s v="Baja"/>
    <s v="Bajo"/>
    <n v="5"/>
    <n v="1"/>
    <n v="5"/>
    <s v="Tolerable"/>
    <s v="No"/>
    <s v="En el PAR Nobsa todo el recurso humano se encuentra vinculado de manera formal de acuerdo con sus actividades laborales.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3679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10">
        <item x="1"/>
        <item m="1" x="8"/>
        <item x="2"/>
        <item x="3"/>
        <item m="1" x="6"/>
        <item m="1" x="7"/>
        <item x="0"/>
        <item x="5"/>
        <item x="4"/>
        <item t="default"/>
      </items>
    </pivotField>
    <pivotField axis="axisPage" compact="0" outline="0" showAll="0">
      <items count="7">
        <item x="3"/>
        <item x="0"/>
        <item x="1"/>
        <item x="2"/>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71">
      <pivotArea dataOnly="0" labelOnly="1" outline="0" axis="axisValues" fieldPosition="0"/>
    </format>
    <format dxfId="72">
      <pivotArea field="9" type="button" dataOnly="0" labelOnly="1" outline="0" axis="axisRow" fieldPosition="0"/>
    </format>
    <format dxfId="73">
      <pivotArea field="10" type="button" dataOnly="0" labelOnly="1" outline="0" axis="axisRow" fieldPosition="1"/>
    </format>
    <format dxfId="74">
      <pivotArea dataOnly="0" labelOnly="1" outline="0" axis="axisValues" fieldPosition="0"/>
    </format>
    <format dxfId="75">
      <pivotArea field="9" type="button" dataOnly="0" labelOnly="1" outline="0" axis="axisRow" fieldPosition="0"/>
    </format>
    <format dxfId="76">
      <pivotArea field="10" type="button" dataOnly="0" labelOnly="1" outline="0" axis="axisRow" fieldPosition="1"/>
    </format>
    <format dxfId="77">
      <pivotArea dataOnly="0" labelOnly="1" outline="0" axis="axisValues" fieldPosition="0"/>
    </format>
    <format dxfId="78">
      <pivotArea type="all" dataOnly="0" outline="0" fieldPosition="0"/>
    </format>
    <format dxfId="79">
      <pivotArea outline="0" collapsedLevelsAreSubtotals="1" fieldPosition="0"/>
    </format>
    <format dxfId="80">
      <pivotArea field="9" type="button" dataOnly="0" labelOnly="1" outline="0" axis="axisRow" fieldPosition="0"/>
    </format>
    <format dxfId="81">
      <pivotArea field="10" type="button" dataOnly="0" labelOnly="1" outline="0" axis="axisRow" fieldPosition="1"/>
    </format>
    <format dxfId="82">
      <pivotArea dataOnly="0" labelOnly="1" outline="0" fieldPosition="0">
        <references count="1">
          <reference field="9" count="0"/>
        </references>
      </pivotArea>
    </format>
    <format dxfId="83">
      <pivotArea dataOnly="0" labelOnly="1" outline="0" fieldPosition="0">
        <references count="1">
          <reference field="9" count="1" defaultSubtotal="1">
            <x v="1"/>
          </reference>
        </references>
      </pivotArea>
    </format>
    <format dxfId="84">
      <pivotArea dataOnly="0" labelOnly="1" grandRow="1" outline="0" fieldPosition="0"/>
    </format>
    <format dxfId="85">
      <pivotArea dataOnly="0" labelOnly="1" outline="0" fieldPosition="0">
        <references count="2">
          <reference field="9" count="1" selected="0">
            <x v="1"/>
          </reference>
          <reference field="10" count="1">
            <x v="1"/>
          </reference>
        </references>
      </pivotArea>
    </format>
    <format dxfId="86">
      <pivotArea dataOnly="0" labelOnly="1" outline="0" axis="axisValues" fieldPosition="0"/>
    </format>
    <format dxfId="87">
      <pivotArea type="all" dataOnly="0" outline="0" fieldPosition="0"/>
    </format>
    <format dxfId="88">
      <pivotArea outline="0" collapsedLevelsAreSubtotals="1"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fieldPosition="0">
        <references count="1">
          <reference field="9" count="0"/>
        </references>
      </pivotArea>
    </format>
    <format dxfId="92">
      <pivotArea dataOnly="0" labelOnly="1" outline="0" fieldPosition="0">
        <references count="1">
          <reference field="9" count="1" defaultSubtotal="1">
            <x v="1"/>
          </reference>
        </references>
      </pivotArea>
    </format>
    <format dxfId="93">
      <pivotArea dataOnly="0" labelOnly="1" grandRow="1" outline="0" fieldPosition="0"/>
    </format>
    <format dxfId="94">
      <pivotArea dataOnly="0" labelOnly="1" outline="0" fieldPosition="0">
        <references count="2">
          <reference field="9" count="1" selected="0">
            <x v="1"/>
          </reference>
          <reference field="10" count="1">
            <x v="1"/>
          </reference>
        </references>
      </pivotArea>
    </format>
    <format dxfId="95">
      <pivotArea dataOnly="0" labelOnly="1" outline="0" axis="axisValues" fieldPosition="0"/>
    </format>
    <format dxfId="96">
      <pivotArea outline="0" fieldPosition="0">
        <references count="1">
          <reference field="9" count="0" selected="0"/>
        </references>
      </pivotArea>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axis="axisValues" fieldPosition="0"/>
    </format>
    <format dxfId="101">
      <pivotArea type="all" dataOnly="0" outline="0" fieldPosition="0"/>
    </format>
    <format dxfId="102">
      <pivotArea outline="0" collapsedLevelsAreSubtotals="1" fieldPosition="0"/>
    </format>
    <format dxfId="103">
      <pivotArea field="9" type="button" dataOnly="0" labelOnly="1" outline="0" axis="axisRow" fieldPosition="0"/>
    </format>
    <format dxfId="104">
      <pivotArea field="10" type="button" dataOnly="0" labelOnly="1" outline="0" axis="axisRow" fieldPosition="1"/>
    </format>
    <format dxfId="105">
      <pivotArea dataOnly="0" labelOnly="1" outline="0" fieldPosition="0">
        <references count="1">
          <reference field="9" count="0"/>
        </references>
      </pivotArea>
    </format>
    <format dxfId="106">
      <pivotArea dataOnly="0" labelOnly="1" outline="0" fieldPosition="0">
        <references count="1">
          <reference field="9" count="0" defaultSubtotal="1"/>
        </references>
      </pivotArea>
    </format>
    <format dxfId="107">
      <pivotArea dataOnly="0" labelOnly="1" grandRow="1" outline="0" fieldPosition="0"/>
    </format>
    <format dxfId="108">
      <pivotArea dataOnly="0" labelOnly="1" outline="0" fieldPosition="0">
        <references count="2">
          <reference field="9" count="1" selected="0">
            <x v="0"/>
          </reference>
          <reference field="10" count="2">
            <x v="0"/>
            <x v="8"/>
          </reference>
        </references>
      </pivotArea>
    </format>
    <format dxfId="109">
      <pivotArea dataOnly="0" labelOnly="1" outline="0" fieldPosition="0">
        <references count="2">
          <reference field="9" count="1" selected="0">
            <x v="2"/>
          </reference>
          <reference field="10" count="5">
            <x v="2"/>
            <x v="5"/>
            <x v="10"/>
            <x v="11"/>
            <x v="12"/>
          </reference>
        </references>
      </pivotArea>
    </format>
    <format dxfId="110">
      <pivotArea dataOnly="0" labelOnly="1" outline="0" fieldPosition="0">
        <references count="2">
          <reference field="9" count="1" selected="0">
            <x v="3"/>
          </reference>
          <reference field="10" count="1">
            <x v="3"/>
          </reference>
        </references>
      </pivotArea>
    </format>
    <format dxfId="111">
      <pivotArea dataOnly="0" labelOnly="1" outline="0" fieldPosition="0">
        <references count="2">
          <reference field="9" count="1" selected="0">
            <x v="4"/>
          </reference>
          <reference field="10" count="1">
            <x v="4"/>
          </reference>
        </references>
      </pivotArea>
    </format>
    <format dxfId="112">
      <pivotArea dataOnly="0" labelOnly="1" outline="0" fieldPosition="0">
        <references count="2">
          <reference field="9" count="1" selected="0">
            <x v="5"/>
          </reference>
          <reference field="10" count="1">
            <x v="6"/>
          </reference>
        </references>
      </pivotArea>
    </format>
    <format dxfId="113">
      <pivotArea dataOnly="0" labelOnly="1" outline="0" fieldPosition="0">
        <references count="2">
          <reference field="9" count="1" selected="0">
            <x v="6"/>
          </reference>
          <reference field="10" count="1">
            <x v="7"/>
          </reference>
        </references>
      </pivotArea>
    </format>
    <format dxfId="114">
      <pivotArea dataOnly="0" labelOnly="1" outline="0" fieldPosition="0">
        <references count="2">
          <reference field="9" count="1" selected="0">
            <x v="7"/>
          </reference>
          <reference field="10" count="1">
            <x v="9"/>
          </reference>
        </references>
      </pivotArea>
    </format>
    <format dxfId="115">
      <pivotArea dataOnly="0" labelOnly="1" outline="0" fieldPosition="0">
        <references count="2">
          <reference field="9" count="1" selected="0">
            <x v="8"/>
          </reference>
          <reference field="10" count="5">
            <x v="13"/>
            <x v="14"/>
            <x v="15"/>
            <x v="16"/>
            <x v="18"/>
          </reference>
        </references>
      </pivotArea>
    </format>
    <format dxfId="116">
      <pivotArea dataOnly="0" labelOnly="1" outline="0" fieldPosition="0">
        <references count="2">
          <reference field="9" count="1" selected="0">
            <x v="9"/>
          </reference>
          <reference field="10" count="1">
            <x v="17"/>
          </reference>
        </references>
      </pivotArea>
    </format>
    <format dxfId="117">
      <pivotArea dataOnly="0" labelOnly="1" outline="0" axis="axisValues" fieldPosition="0"/>
    </format>
    <format dxfId="118">
      <pivotArea outline="0" collapsedLevelsAreSubtotals="1" fieldPosition="0"/>
    </format>
    <format dxfId="119">
      <pivotArea outline="0" collapsedLevelsAreSubtotals="1" fieldPosition="0"/>
    </format>
    <format dxfId="120">
      <pivotArea type="all" dataOnly="0" outline="0" fieldPosition="0"/>
    </format>
    <format dxfId="121">
      <pivotArea outline="0" collapsedLevelsAreSubtotals="1" fieldPosition="0"/>
    </format>
    <format dxfId="122">
      <pivotArea field="9" type="button" dataOnly="0" labelOnly="1" outline="0" axis="axisRow" fieldPosition="0"/>
    </format>
    <format dxfId="123">
      <pivotArea field="10" type="button" dataOnly="0" labelOnly="1" outline="0" axis="axisRow" fieldPosition="1"/>
    </format>
    <format dxfId="124">
      <pivotArea dataOnly="0" labelOnly="1" outline="0" fieldPosition="0">
        <references count="1">
          <reference field="9" count="0"/>
        </references>
      </pivotArea>
    </format>
    <format dxfId="125">
      <pivotArea dataOnly="0" labelOnly="1" outline="0" fieldPosition="0">
        <references count="1">
          <reference field="9" count="0" defaultSubtotal="1"/>
        </references>
      </pivotArea>
    </format>
    <format dxfId="126">
      <pivotArea dataOnly="0" labelOnly="1" grandRow="1" outline="0" fieldPosition="0"/>
    </format>
    <format dxfId="127">
      <pivotArea dataOnly="0" labelOnly="1" outline="0" fieldPosition="0">
        <references count="2">
          <reference field="9" count="1" selected="0">
            <x v="0"/>
          </reference>
          <reference field="10" count="2">
            <x v="0"/>
            <x v="8"/>
          </reference>
        </references>
      </pivotArea>
    </format>
    <format dxfId="128">
      <pivotArea dataOnly="0" labelOnly="1" outline="0" fieldPosition="0">
        <references count="2">
          <reference field="9" count="1" selected="0">
            <x v="2"/>
          </reference>
          <reference field="10" count="5">
            <x v="2"/>
            <x v="5"/>
            <x v="10"/>
            <x v="11"/>
            <x v="12"/>
          </reference>
        </references>
      </pivotArea>
    </format>
    <format dxfId="129">
      <pivotArea dataOnly="0" labelOnly="1" outline="0" fieldPosition="0">
        <references count="2">
          <reference field="9" count="1" selected="0">
            <x v="3"/>
          </reference>
          <reference field="10" count="1">
            <x v="3"/>
          </reference>
        </references>
      </pivotArea>
    </format>
    <format dxfId="130">
      <pivotArea dataOnly="0" labelOnly="1" outline="0" fieldPosition="0">
        <references count="2">
          <reference field="9" count="1" selected="0">
            <x v="4"/>
          </reference>
          <reference field="10" count="1">
            <x v="4"/>
          </reference>
        </references>
      </pivotArea>
    </format>
    <format dxfId="131">
      <pivotArea dataOnly="0" labelOnly="1" outline="0" fieldPosition="0">
        <references count="2">
          <reference field="9" count="1" selected="0">
            <x v="5"/>
          </reference>
          <reference field="10" count="1">
            <x v="6"/>
          </reference>
        </references>
      </pivotArea>
    </format>
    <format dxfId="132">
      <pivotArea dataOnly="0" labelOnly="1" outline="0" fieldPosition="0">
        <references count="2">
          <reference field="9" count="1" selected="0">
            <x v="6"/>
          </reference>
          <reference field="10" count="1">
            <x v="7"/>
          </reference>
        </references>
      </pivotArea>
    </format>
    <format dxfId="133">
      <pivotArea dataOnly="0" labelOnly="1" outline="0" fieldPosition="0">
        <references count="2">
          <reference field="9" count="1" selected="0">
            <x v="7"/>
          </reference>
          <reference field="10" count="1">
            <x v="9"/>
          </reference>
        </references>
      </pivotArea>
    </format>
    <format dxfId="134">
      <pivotArea dataOnly="0" labelOnly="1" outline="0" fieldPosition="0">
        <references count="2">
          <reference field="9" count="1" selected="0">
            <x v="8"/>
          </reference>
          <reference field="10" count="5">
            <x v="13"/>
            <x v="14"/>
            <x v="15"/>
            <x v="16"/>
            <x v="18"/>
          </reference>
        </references>
      </pivotArea>
    </format>
    <format dxfId="135">
      <pivotArea dataOnly="0" labelOnly="1" outline="0" fieldPosition="0">
        <references count="2">
          <reference field="9" count="1" selected="0">
            <x v="9"/>
          </reference>
          <reference field="10" count="1">
            <x v="17"/>
          </reference>
        </references>
      </pivotArea>
    </format>
    <format dxfId="136">
      <pivotArea dataOnly="0" labelOnly="1" outline="0" axis="axisValues" fieldPosition="0"/>
    </format>
    <format dxfId="137">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70" dataDxfId="69">
  <autoFilter ref="A1:A6" xr:uid="{00000000-0009-0000-0100-000008000000}"/>
  <tableColumns count="1">
    <tableColumn id="1" xr3:uid="{00000000-0010-0000-0000-000001000000}" name="ESSM"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3" dataDxfId="42">
  <autoFilter ref="L1:L2" xr:uid="{00000000-0009-0000-0100-000012000000}"/>
  <tableColumns count="1">
    <tableColumn id="1" xr3:uid="{00000000-0010-0000-0900-000001000000}" name="Generación_de_empleo" dataDxfId="4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40" dataDxfId="39">
  <autoFilter ref="N1:N2" xr:uid="{00000000-0009-0000-0100-000014000000}"/>
  <tableColumns count="1">
    <tableColumn id="1" xr3:uid="{00000000-0010-0000-0B00-000001000000}" name="Consumo_de_energía_eléctrica" dataDxfId="3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7" dataDxfId="36">
  <autoFilter ref="O1:O3" xr:uid="{00000000-0009-0000-0100-000015000000}"/>
  <tableColumns count="1">
    <tableColumn id="1" xr3:uid="{00000000-0010-0000-0C00-000001000000}" name="Tipo de impacto" dataDxfId="3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4" dataDxfId="33">
  <autoFilter ref="P1:P9" xr:uid="{00000000-0009-0000-0100-000016000000}"/>
  <tableColumns count="1">
    <tableColumn id="1" xr3:uid="{00000000-0010-0000-0D00-000001000000}" name="Componente Ambiental"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31" dataDxfId="30">
  <autoFilter ref="Q1:Q4" xr:uid="{00000000-0009-0000-0100-000017000000}"/>
  <tableColumns count="1">
    <tableColumn id="1" xr3:uid="{00000000-0010-0000-0E00-000001000000}" name="Probabilidad" dataDxfId="2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8" dataDxfId="27">
  <autoFilter ref="R1:R4" xr:uid="{00000000-0009-0000-0100-000018000000}"/>
  <tableColumns count="1">
    <tableColumn id="1" xr3:uid="{00000000-0010-0000-0F00-000001000000}" name="Valor probabilidad" dataDxfId="2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5" dataDxfId="24">
  <autoFilter ref="S1:S4" xr:uid="{00000000-0009-0000-0100-000019000000}"/>
  <tableColumns count="1">
    <tableColumn id="1" xr3:uid="{00000000-0010-0000-1000-000001000000}" name="Consecuencia" dataDxfId="2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22" dataDxfId="21">
  <autoFilter ref="T1:T4" xr:uid="{00000000-0009-0000-0100-00001A000000}"/>
  <tableColumns count="1">
    <tableColumn id="1" xr3:uid="{00000000-0010-0000-1100-000001000000}" name="Valor consecuencia" dataDxfId="2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9" dataDxfId="18">
  <autoFilter ref="U1:U4" xr:uid="{00000000-0009-0000-0100-00001C000000}"/>
  <tableColumns count="1">
    <tableColumn id="1" xr3:uid="{00000000-0010-0000-1200-000001000000}" name="Significancia" dataDxfId="1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6" dataDxfId="15">
  <autoFilter ref="E1:E6" xr:uid="{00000000-0009-0000-0100-00001D000000}"/>
  <tableColumns count="1">
    <tableColumn id="1" xr3:uid="{00000000-0010-0000-1300-000001000000}" name="Generación_de_Emisiones"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7" dataDxfId="66">
  <autoFilter ref="B1:B5" xr:uid="{00000000-0009-0000-0100-000009000000}"/>
  <tableColumns count="1">
    <tableColumn id="1" xr3:uid="{00000000-0010-0000-0100-000001000000}" name="PASSM" dataDxfId="6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13" dataDxfId="12" tableBorderDxfId="11">
  <autoFilter ref="M1:M2" xr:uid="{56DB168F-1078-44E8-AB90-88202B9BBEE5}"/>
  <tableColumns count="1">
    <tableColumn id="1" xr3:uid="{CFEB385A-DCDE-4378-A1E1-BB3BC445A69C}" name="Uso_de_publicidad"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4" dataDxfId="63">
  <autoFilter ref="C1:C13" xr:uid="{00000000-0009-0000-0100-00000A000000}"/>
  <tableColumns count="1">
    <tableColumn id="1" xr3:uid="{00000000-0010-0000-0200-000001000000}" name="PAR"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1" dataDxfId="60">
  <autoFilter ref="F1:F3" xr:uid="{00000000-0009-0000-0100-00000C000000}"/>
  <tableColumns count="1">
    <tableColumn id="1" xr3:uid="{00000000-0010-0000-0300-000001000000}" name="Generación_de_vertimientos" dataDxfId="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8" dataDxfId="57">
  <autoFilter ref="G1:G3" xr:uid="{00000000-0009-0000-0100-00000D000000}"/>
  <tableColumns count="1">
    <tableColumn id="1" xr3:uid="{00000000-0010-0000-0400-000001000000}" name="Consumo_del_recurso_hídrico" dataDxfId="5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5" dataDxfId="54">
  <autoFilter ref="H1:H2" xr:uid="{00000000-0009-0000-0100-00000E000000}"/>
  <tableColumns count="1">
    <tableColumn id="1" xr3:uid="{00000000-0010-0000-0500-000001000000}" name="Ocupación_del_suelo" dataDxfId="5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2" dataDxfId="51">
  <autoFilter ref="I1:I2" xr:uid="{00000000-0009-0000-0100-00000F000000}"/>
  <tableColumns count="1">
    <tableColumn id="1" xr3:uid="{00000000-0010-0000-0600-000001000000}" name="Generación_de_derrames" dataDxfId="5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9" dataDxfId="48">
  <autoFilter ref="J1:J7" xr:uid="{00000000-0009-0000-0100-000010000000}"/>
  <tableColumns count="1">
    <tableColumn id="1" xr3:uid="{00000000-0010-0000-0700-000001000000}" name="Generación_de_residuos" dataDxfId="4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6" dataDxfId="45">
  <autoFilter ref="K1:K2" xr:uid="{00000000-0009-0000-0100-000011000000}"/>
  <tableColumns count="1">
    <tableColumn id="1" xr3:uid="{00000000-0010-0000-0800-000001000000}" name="Consumo_de_materias_primas_e_insumos" dataDxfId="4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defaultColWidth="11.5703125" defaultRowHeight="1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68"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8"/>
  <sheetViews>
    <sheetView tabSelected="1" view="pageBreakPreview" zoomScaleNormal="100" zoomScaleSheetLayoutView="100" workbookViewId="0">
      <selection activeCell="C11" sqref="C11"/>
    </sheetView>
  </sheetViews>
  <sheetFormatPr defaultColWidth="0" defaultRowHeight="15" zeroHeight="1"/>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c r="A1" s="48"/>
      <c r="B1" s="83"/>
      <c r="C1" s="83"/>
      <c r="D1" s="83"/>
      <c r="E1" s="83"/>
      <c r="F1" s="83"/>
      <c r="G1" s="83"/>
      <c r="H1" s="83"/>
      <c r="I1" s="83"/>
      <c r="J1" s="83"/>
      <c r="K1" s="49"/>
    </row>
    <row r="2" spans="1:11">
      <c r="A2" s="48"/>
      <c r="B2" s="83"/>
      <c r="C2" s="83"/>
      <c r="D2" s="83"/>
      <c r="E2" s="83"/>
      <c r="F2" s="83"/>
      <c r="G2" s="83"/>
      <c r="H2" s="83"/>
      <c r="I2" s="83"/>
      <c r="J2" s="83"/>
      <c r="K2" s="48"/>
    </row>
    <row r="3" spans="1:11">
      <c r="A3" s="48"/>
      <c r="B3" s="83"/>
      <c r="C3" s="83"/>
      <c r="D3" s="83"/>
      <c r="E3" s="83"/>
      <c r="F3" s="83"/>
      <c r="G3" s="83"/>
      <c r="H3" s="83"/>
      <c r="I3" s="83"/>
      <c r="J3" s="83"/>
      <c r="K3" s="48"/>
    </row>
    <row r="4" spans="1:11">
      <c r="A4" s="48"/>
      <c r="B4" s="83"/>
      <c r="C4" s="83"/>
      <c r="D4" s="83"/>
      <c r="E4" s="83"/>
      <c r="F4" s="83"/>
      <c r="G4" s="83"/>
      <c r="H4" s="83"/>
      <c r="I4" s="83"/>
      <c r="J4" s="83"/>
      <c r="K4" s="48"/>
    </row>
    <row r="5" spans="1:11" ht="15.75" thickBot="1">
      <c r="A5" s="48"/>
      <c r="B5" s="84"/>
      <c r="C5" s="84"/>
      <c r="D5" s="84"/>
      <c r="E5" s="84"/>
      <c r="F5" s="84"/>
      <c r="G5" s="84"/>
      <c r="H5" s="84"/>
      <c r="I5" s="84"/>
      <c r="J5" s="84"/>
      <c r="K5" s="48"/>
    </row>
    <row r="6" spans="1:11" ht="34.15" customHeight="1" thickBot="1">
      <c r="A6" s="48"/>
      <c r="B6" s="107" t="s">
        <v>84</v>
      </c>
      <c r="C6" s="108"/>
      <c r="D6" s="108"/>
      <c r="E6" s="108"/>
      <c r="F6" s="108"/>
      <c r="G6" s="108"/>
      <c r="H6" s="108"/>
      <c r="I6" s="108"/>
      <c r="J6" s="109"/>
      <c r="K6" s="50"/>
    </row>
    <row r="7" spans="1:11" ht="15.75" thickBot="1">
      <c r="A7" s="48"/>
      <c r="B7" s="51"/>
      <c r="C7" s="48"/>
      <c r="D7" s="48"/>
      <c r="E7" s="48"/>
      <c r="F7" s="48"/>
      <c r="G7" s="48"/>
      <c r="H7" s="48"/>
      <c r="I7" s="48"/>
      <c r="J7" s="52"/>
      <c r="K7" s="48"/>
    </row>
    <row r="8" spans="1:11" ht="16.5" thickBot="1">
      <c r="A8" s="48"/>
      <c r="B8" s="51"/>
      <c r="C8" s="110" t="s">
        <v>85</v>
      </c>
      <c r="D8" s="111"/>
      <c r="E8" s="111"/>
      <c r="F8" s="111"/>
      <c r="G8" s="111"/>
      <c r="H8" s="111"/>
      <c r="I8" s="112"/>
      <c r="J8" s="53"/>
      <c r="K8" s="48"/>
    </row>
    <row r="9" spans="1:11" ht="16.5" thickBot="1">
      <c r="A9" s="48"/>
      <c r="B9" s="51"/>
      <c r="C9" s="54"/>
      <c r="D9" s="54"/>
      <c r="E9" s="54"/>
      <c r="F9" s="54"/>
      <c r="G9" s="54"/>
      <c r="H9" s="54"/>
      <c r="I9" s="54"/>
      <c r="J9" s="52"/>
      <c r="K9" s="48"/>
    </row>
    <row r="10" spans="1:11" ht="16.5" thickBot="1">
      <c r="A10" s="48"/>
      <c r="B10" s="51"/>
      <c r="C10" s="110" t="s">
        <v>86</v>
      </c>
      <c r="D10" s="111"/>
      <c r="E10" s="111"/>
      <c r="F10" s="111"/>
      <c r="G10" s="111"/>
      <c r="H10" s="111"/>
      <c r="I10" s="112"/>
      <c r="J10" s="53"/>
      <c r="K10" s="48"/>
    </row>
    <row r="11" spans="1:11" ht="16.5" thickBot="1">
      <c r="A11" s="48"/>
      <c r="B11" s="51"/>
      <c r="C11" s="54"/>
      <c r="D11" s="54"/>
      <c r="E11" s="54"/>
      <c r="F11" s="54"/>
      <c r="G11" s="54"/>
      <c r="H11" s="54"/>
      <c r="I11" s="54"/>
      <c r="J11" s="52"/>
      <c r="K11" s="48"/>
    </row>
    <row r="12" spans="1:11" ht="16.5" thickBot="1">
      <c r="A12" s="48"/>
      <c r="B12" s="51"/>
      <c r="C12" s="110" t="s">
        <v>87</v>
      </c>
      <c r="D12" s="111"/>
      <c r="E12" s="111"/>
      <c r="F12" s="111"/>
      <c r="G12" s="111"/>
      <c r="H12" s="111"/>
      <c r="I12" s="112"/>
      <c r="J12" s="53"/>
      <c r="K12" s="48"/>
    </row>
    <row r="13" spans="1:11" ht="15.75">
      <c r="A13" s="48"/>
      <c r="B13" s="51"/>
      <c r="C13" s="54"/>
      <c r="D13" s="54"/>
      <c r="E13" s="54"/>
      <c r="F13" s="54"/>
      <c r="G13" s="54"/>
      <c r="H13" s="54"/>
      <c r="I13" s="54"/>
      <c r="J13" s="52"/>
      <c r="K13" s="48"/>
    </row>
    <row r="14" spans="1:11" ht="16.5" thickBot="1">
      <c r="A14" s="48"/>
      <c r="B14" s="51"/>
      <c r="C14" s="66"/>
      <c r="D14" s="66"/>
      <c r="E14" s="66"/>
      <c r="F14" s="66"/>
      <c r="G14" s="66"/>
      <c r="H14" s="66"/>
      <c r="I14" s="66"/>
      <c r="J14" s="53"/>
      <c r="K14" s="48"/>
    </row>
    <row r="15" spans="1:11" ht="17.25" thickBot="1">
      <c r="A15" s="48"/>
      <c r="B15" s="51"/>
      <c r="C15" s="113" t="s">
        <v>88</v>
      </c>
      <c r="D15" s="114"/>
      <c r="E15" s="114"/>
      <c r="F15" s="114"/>
      <c r="G15" s="114"/>
      <c r="H15" s="114"/>
      <c r="I15" s="115"/>
      <c r="J15" s="52"/>
      <c r="K15" s="48"/>
    </row>
    <row r="16" spans="1:11" ht="17.25" thickBot="1">
      <c r="A16" s="55"/>
      <c r="B16" s="56"/>
      <c r="C16" s="57" t="s">
        <v>89</v>
      </c>
      <c r="D16" s="105" t="s">
        <v>90</v>
      </c>
      <c r="E16" s="106"/>
      <c r="F16" s="116" t="s">
        <v>91</v>
      </c>
      <c r="G16" s="117"/>
      <c r="H16" s="117"/>
      <c r="I16" s="118"/>
      <c r="J16" s="58"/>
      <c r="K16" s="55"/>
    </row>
    <row r="17" spans="1:11" ht="16.5">
      <c r="A17" s="48"/>
      <c r="B17" s="51"/>
      <c r="C17" s="59">
        <v>1</v>
      </c>
      <c r="D17" s="94">
        <v>43647</v>
      </c>
      <c r="E17" s="95"/>
      <c r="F17" s="88" t="s">
        <v>92</v>
      </c>
      <c r="G17" s="89"/>
      <c r="H17" s="89"/>
      <c r="I17" s="90"/>
      <c r="J17" s="47"/>
      <c r="K17" s="48"/>
    </row>
    <row r="18" spans="1:11" ht="16.5">
      <c r="A18" s="48"/>
      <c r="B18" s="51"/>
      <c r="C18" s="60">
        <v>2</v>
      </c>
      <c r="D18" s="96">
        <v>44006</v>
      </c>
      <c r="E18" s="97"/>
      <c r="F18" s="91" t="s">
        <v>93</v>
      </c>
      <c r="G18" s="92"/>
      <c r="H18" s="92"/>
      <c r="I18" s="93"/>
      <c r="J18" s="47"/>
      <c r="K18" s="48"/>
    </row>
    <row r="19" spans="1:11" ht="16.5">
      <c r="A19" s="48"/>
      <c r="B19" s="51"/>
      <c r="C19" s="60">
        <v>3</v>
      </c>
      <c r="D19" s="96">
        <v>44105</v>
      </c>
      <c r="E19" s="97"/>
      <c r="F19" s="91" t="s">
        <v>94</v>
      </c>
      <c r="G19" s="92"/>
      <c r="H19" s="92"/>
      <c r="I19" s="93"/>
      <c r="J19" s="47"/>
      <c r="K19" s="48"/>
    </row>
    <row r="20" spans="1:11" ht="16.5">
      <c r="A20" s="48"/>
      <c r="B20" s="51"/>
      <c r="C20" s="60">
        <v>4</v>
      </c>
      <c r="D20" s="98">
        <v>44479</v>
      </c>
      <c r="E20" s="99"/>
      <c r="F20" s="91" t="s">
        <v>95</v>
      </c>
      <c r="G20" s="92"/>
      <c r="H20" s="92"/>
      <c r="I20" s="93"/>
      <c r="J20" s="47"/>
      <c r="K20" s="48"/>
    </row>
    <row r="21" spans="1:11" ht="40.9" customHeight="1" thickBot="1">
      <c r="A21" s="48"/>
      <c r="B21" s="51"/>
      <c r="C21" s="61">
        <v>5</v>
      </c>
      <c r="D21" s="100">
        <v>44750</v>
      </c>
      <c r="E21" s="101"/>
      <c r="F21" s="102" t="s">
        <v>96</v>
      </c>
      <c r="G21" s="103"/>
      <c r="H21" s="103"/>
      <c r="I21" s="104"/>
      <c r="J21" s="47"/>
      <c r="K21" s="48"/>
    </row>
    <row r="22" spans="1:11" ht="18.75" customHeight="1">
      <c r="A22" s="48"/>
      <c r="B22" s="51"/>
      <c r="C22" s="60">
        <v>6</v>
      </c>
      <c r="D22" s="98">
        <v>45231</v>
      </c>
      <c r="E22" s="99"/>
      <c r="F22" s="91" t="s">
        <v>97</v>
      </c>
      <c r="G22" s="92"/>
      <c r="H22" s="92"/>
      <c r="I22" s="93"/>
      <c r="J22" s="47"/>
      <c r="K22" s="48"/>
    </row>
    <row r="23" spans="1:11">
      <c r="A23" s="48"/>
      <c r="B23" s="51"/>
      <c r="C23" s="48"/>
      <c r="D23" s="48"/>
      <c r="E23" s="48"/>
      <c r="F23" s="48"/>
      <c r="G23" s="48"/>
      <c r="H23" s="48"/>
      <c r="I23" s="48"/>
      <c r="J23" s="52"/>
      <c r="K23" s="48"/>
    </row>
    <row r="24" spans="1:11" ht="15.75" thickBot="1">
      <c r="A24" s="48"/>
      <c r="B24" s="51"/>
      <c r="C24" s="48"/>
      <c r="D24" s="48"/>
      <c r="E24" s="48"/>
      <c r="F24" s="48"/>
      <c r="G24" s="48"/>
      <c r="H24" s="48"/>
      <c r="I24" s="48"/>
      <c r="J24" s="52"/>
      <c r="K24" s="48"/>
    </row>
    <row r="25" spans="1:11" ht="15.75" thickBot="1">
      <c r="A25" s="48"/>
      <c r="B25" s="51"/>
      <c r="C25" s="85" t="s">
        <v>98</v>
      </c>
      <c r="D25" s="86"/>
      <c r="E25" s="87"/>
      <c r="F25" s="85" t="s">
        <v>99</v>
      </c>
      <c r="G25" s="87"/>
      <c r="H25" s="85" t="s">
        <v>100</v>
      </c>
      <c r="I25" s="87"/>
      <c r="J25" s="47"/>
      <c r="K25" s="48"/>
    </row>
    <row r="26" spans="1:11" ht="79.900000000000006" customHeight="1" thickBot="1">
      <c r="A26" s="48"/>
      <c r="B26" s="51"/>
      <c r="C26" s="169" t="s">
        <v>101</v>
      </c>
      <c r="D26" s="170"/>
      <c r="E26" s="171"/>
      <c r="F26" s="169" t="s">
        <v>102</v>
      </c>
      <c r="G26" s="171"/>
      <c r="H26" s="169" t="s">
        <v>103</v>
      </c>
      <c r="I26" s="171"/>
      <c r="J26" s="62"/>
      <c r="K26" s="48"/>
    </row>
    <row r="27" spans="1:11">
      <c r="A27" s="48"/>
      <c r="B27" s="51"/>
      <c r="C27" s="48"/>
      <c r="D27" s="48"/>
      <c r="E27" s="48"/>
      <c r="F27" s="48"/>
      <c r="G27" s="48"/>
      <c r="H27" s="48"/>
      <c r="I27" s="48"/>
      <c r="J27" s="52"/>
      <c r="K27" s="48"/>
    </row>
    <row r="28" spans="1:11" ht="15.75" thickBot="1">
      <c r="A28" s="48"/>
      <c r="B28" s="63"/>
      <c r="C28" s="64"/>
      <c r="D28" s="64"/>
      <c r="E28" s="64"/>
      <c r="F28" s="64"/>
      <c r="G28" s="64"/>
      <c r="H28" s="64"/>
      <c r="I28" s="64"/>
      <c r="J28" s="65"/>
      <c r="K28" s="48"/>
    </row>
  </sheetData>
  <mergeCells count="26">
    <mergeCell ref="D21:E21"/>
    <mergeCell ref="F20:I20"/>
    <mergeCell ref="F21:I21"/>
    <mergeCell ref="D16:E16"/>
    <mergeCell ref="B6:J6"/>
    <mergeCell ref="C8:I8"/>
    <mergeCell ref="C10:I10"/>
    <mergeCell ref="C12:I12"/>
    <mergeCell ref="C15:I15"/>
    <mergeCell ref="F16:I16"/>
    <mergeCell ref="D22:E22"/>
    <mergeCell ref="F22:I22"/>
    <mergeCell ref="B1:J5"/>
    <mergeCell ref="C26:E26"/>
    <mergeCell ref="F26:G26"/>
    <mergeCell ref="H26:I26"/>
    <mergeCell ref="C25:E25"/>
    <mergeCell ref="F17:I17"/>
    <mergeCell ref="F18:I18"/>
    <mergeCell ref="D17:E17"/>
    <mergeCell ref="F25:G25"/>
    <mergeCell ref="H25:I25"/>
    <mergeCell ref="F19:I19"/>
    <mergeCell ref="D18:E18"/>
    <mergeCell ref="D19:E19"/>
    <mergeCell ref="D20:E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sqref="A1:B1"/>
    </sheetView>
  </sheetViews>
  <sheetFormatPr defaultColWidth="11.42578125" defaultRowHeight="15"/>
  <cols>
    <col min="2" max="2" width="107.7109375" customWidth="1"/>
  </cols>
  <sheetData>
    <row r="1" spans="1:3">
      <c r="A1" s="172"/>
      <c r="B1" s="172"/>
      <c r="C1" s="12"/>
    </row>
    <row r="2" spans="1:3" ht="15.75">
      <c r="A2" s="12"/>
      <c r="B2" s="13" t="s">
        <v>104</v>
      </c>
      <c r="C2" s="12"/>
    </row>
    <row r="3" spans="1:3">
      <c r="A3" s="172"/>
      <c r="B3" s="10" t="s">
        <v>105</v>
      </c>
      <c r="C3" s="172"/>
    </row>
    <row r="4" spans="1:3" ht="40.5">
      <c r="A4" s="172"/>
      <c r="B4" s="15" t="s">
        <v>106</v>
      </c>
      <c r="C4" s="172"/>
    </row>
    <row r="5" spans="1:3" ht="36" customHeight="1">
      <c r="A5" s="172"/>
      <c r="B5" s="15" t="s">
        <v>107</v>
      </c>
      <c r="C5" s="172"/>
    </row>
    <row r="6" spans="1:3">
      <c r="A6" s="172"/>
      <c r="B6" s="15" t="s">
        <v>108</v>
      </c>
      <c r="C6" s="172"/>
    </row>
    <row r="7" spans="1:3" ht="3.75" customHeight="1">
      <c r="A7" s="172"/>
      <c r="B7" s="172"/>
      <c r="C7" s="12"/>
    </row>
    <row r="8" spans="1:3" ht="15.75">
      <c r="A8" s="12"/>
      <c r="B8" s="13" t="s">
        <v>109</v>
      </c>
      <c r="C8" s="12"/>
    </row>
    <row r="9" spans="1:3">
      <c r="A9" s="172"/>
      <c r="B9" s="16" t="s">
        <v>110</v>
      </c>
      <c r="C9" s="172"/>
    </row>
    <row r="10" spans="1:3" ht="15.75">
      <c r="A10" s="172"/>
      <c r="B10" s="14" t="s">
        <v>111</v>
      </c>
      <c r="C10" s="172"/>
    </row>
    <row r="11" spans="1:3" ht="27">
      <c r="A11" s="172"/>
      <c r="B11" s="17" t="s">
        <v>112</v>
      </c>
      <c r="C11" s="172"/>
    </row>
    <row r="12" spans="1:3" ht="27">
      <c r="A12" s="172"/>
      <c r="B12" s="16" t="s">
        <v>113</v>
      </c>
      <c r="C12" s="172"/>
    </row>
    <row r="13" spans="1:3">
      <c r="A13" s="172"/>
      <c r="B13" s="16" t="s">
        <v>114</v>
      </c>
      <c r="C13" s="172"/>
    </row>
    <row r="14" spans="1:3" ht="27">
      <c r="A14" s="172"/>
      <c r="B14" s="17" t="s">
        <v>115</v>
      </c>
      <c r="C14" s="172"/>
    </row>
    <row r="15" spans="1:3">
      <c r="A15" s="172"/>
      <c r="B15" s="17" t="s">
        <v>116</v>
      </c>
      <c r="C15" s="172"/>
    </row>
    <row r="16" spans="1:3">
      <c r="A16" s="172"/>
      <c r="B16" s="16" t="s">
        <v>117</v>
      </c>
      <c r="C16" s="172"/>
    </row>
    <row r="17" spans="1:3">
      <c r="A17" s="172"/>
      <c r="B17" s="16" t="s">
        <v>118</v>
      </c>
      <c r="C17" s="172"/>
    </row>
    <row r="18" spans="1:3" ht="24" customHeight="1">
      <c r="A18" s="172"/>
      <c r="B18" s="16" t="s">
        <v>119</v>
      </c>
      <c r="C18" s="172"/>
    </row>
    <row r="19" spans="1:3" ht="23.25" customHeight="1">
      <c r="A19" s="172"/>
      <c r="B19" s="16" t="s">
        <v>120</v>
      </c>
      <c r="C19" s="172"/>
    </row>
    <row r="20" spans="1:3" ht="15.75">
      <c r="A20" s="172"/>
      <c r="B20" s="14" t="s">
        <v>121</v>
      </c>
      <c r="C20" s="172"/>
    </row>
    <row r="21" spans="1:3">
      <c r="A21" s="172"/>
      <c r="B21" s="16" t="s">
        <v>122</v>
      </c>
      <c r="C21" s="172"/>
    </row>
    <row r="22" spans="1:3">
      <c r="A22" s="172"/>
      <c r="B22" s="16" t="s">
        <v>123</v>
      </c>
      <c r="C22" s="172"/>
    </row>
    <row r="23" spans="1:3">
      <c r="A23" s="172"/>
      <c r="B23" s="16" t="s">
        <v>124</v>
      </c>
      <c r="C23" s="172"/>
    </row>
    <row r="24" spans="1:3">
      <c r="A24" s="172"/>
      <c r="B24" s="16" t="s">
        <v>125</v>
      </c>
      <c r="C24" s="172"/>
    </row>
    <row r="25" spans="1:3" ht="15.75">
      <c r="A25" s="172"/>
      <c r="B25" s="14" t="s">
        <v>126</v>
      </c>
      <c r="C25" s="172"/>
    </row>
    <row r="26" spans="1:3">
      <c r="A26" s="172"/>
      <c r="B26" s="16" t="s">
        <v>127</v>
      </c>
      <c r="C26" s="172"/>
    </row>
    <row r="27" spans="1:3" ht="27">
      <c r="A27" s="172"/>
      <c r="B27" s="16" t="s">
        <v>128</v>
      </c>
      <c r="C27" s="172"/>
    </row>
    <row r="28" spans="1:3" ht="27">
      <c r="A28" s="172"/>
      <c r="B28" s="16" t="s">
        <v>129</v>
      </c>
      <c r="C28" s="172"/>
    </row>
    <row r="29" spans="1:3" ht="27">
      <c r="A29" s="172"/>
      <c r="B29" s="17" t="s">
        <v>130</v>
      </c>
      <c r="C29" s="172"/>
    </row>
    <row r="30" spans="1:3" ht="44.25" customHeight="1">
      <c r="A30" s="172"/>
      <c r="B30" s="16" t="s">
        <v>131</v>
      </c>
      <c r="C30" s="172"/>
    </row>
    <row r="31" spans="1:3" ht="29.25" customHeight="1">
      <c r="A31" s="172"/>
      <c r="B31" s="16" t="s">
        <v>132</v>
      </c>
      <c r="C31" s="172"/>
    </row>
    <row r="32" spans="1:3" ht="32.25" customHeight="1">
      <c r="A32" s="172"/>
      <c r="B32" s="16" t="s">
        <v>133</v>
      </c>
      <c r="C32" s="172"/>
    </row>
    <row r="33" spans="1:3" ht="28.5" customHeight="1">
      <c r="A33" s="172"/>
      <c r="B33" s="16" t="s">
        <v>134</v>
      </c>
      <c r="C33" s="172"/>
    </row>
    <row r="34" spans="1:3" ht="15.75">
      <c r="A34" s="172"/>
      <c r="B34" s="14" t="s">
        <v>135</v>
      </c>
      <c r="C34" s="172"/>
    </row>
    <row r="35" spans="1:3" ht="23.25" customHeight="1">
      <c r="A35" s="172"/>
      <c r="B35" s="16" t="s">
        <v>136</v>
      </c>
      <c r="C35" s="172"/>
    </row>
    <row r="36" spans="1:3" ht="24" customHeight="1">
      <c r="A36" s="172"/>
      <c r="B36" s="16" t="s">
        <v>137</v>
      </c>
      <c r="C36" s="172"/>
    </row>
    <row r="37" spans="1:3">
      <c r="A37" s="172"/>
      <c r="B37" s="16" t="s">
        <v>138</v>
      </c>
      <c r="C37" s="172"/>
    </row>
    <row r="38" spans="1:3" ht="25.5" customHeight="1">
      <c r="A38" s="172"/>
      <c r="B38" s="16" t="s">
        <v>139</v>
      </c>
      <c r="C38" s="172"/>
    </row>
    <row r="39" spans="1:3">
      <c r="A39" s="172"/>
      <c r="B39" s="16" t="s">
        <v>140</v>
      </c>
      <c r="C39" s="172"/>
    </row>
    <row r="40" spans="1:3" ht="24.75" customHeight="1">
      <c r="A40" s="172"/>
      <c r="B40" s="16" t="s">
        <v>141</v>
      </c>
      <c r="C40" s="172"/>
    </row>
    <row r="41" spans="1:3" ht="15.75">
      <c r="A41" s="12"/>
      <c r="B41" s="13" t="s">
        <v>142</v>
      </c>
      <c r="C41" s="12"/>
    </row>
    <row r="42" spans="1:3" ht="27">
      <c r="A42" s="172"/>
      <c r="B42" s="16" t="s">
        <v>143</v>
      </c>
      <c r="C42" s="172"/>
    </row>
    <row r="43" spans="1:3" ht="27">
      <c r="A43" s="172"/>
      <c r="B43" s="16" t="s">
        <v>144</v>
      </c>
      <c r="C43" s="172"/>
    </row>
    <row r="44" spans="1:3" ht="15.75">
      <c r="A44" s="12"/>
      <c r="B44" s="13" t="s">
        <v>145</v>
      </c>
      <c r="C44" s="12"/>
    </row>
    <row r="45" spans="1:3" ht="27">
      <c r="A45" s="12"/>
      <c r="B45" s="16" t="s">
        <v>146</v>
      </c>
      <c r="C45" s="12"/>
    </row>
    <row r="46" spans="1:3">
      <c r="A46" s="172"/>
      <c r="B46" s="172"/>
      <c r="C46" s="12"/>
    </row>
    <row r="47" spans="1:3">
      <c r="A47" s="172"/>
      <c r="B47" s="172"/>
      <c r="C47" s="12"/>
    </row>
    <row r="48" spans="1:3">
      <c r="A48" s="172"/>
      <c r="B48" s="172"/>
      <c r="C48" s="12"/>
    </row>
    <row r="49" spans="1:3">
      <c r="A49" s="172"/>
      <c r="B49" s="172"/>
      <c r="C49" s="12"/>
    </row>
    <row r="50" spans="1:3">
      <c r="A50" s="172"/>
      <c r="B50" s="172"/>
      <c r="C50" s="12"/>
    </row>
    <row r="51" spans="1:3">
      <c r="A51" s="172"/>
      <c r="B51" s="172"/>
      <c r="C51" s="12"/>
    </row>
    <row r="52" spans="1:3">
      <c r="A52" s="172"/>
      <c r="B52" s="172"/>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4"/>
  <sheetViews>
    <sheetView zoomScaleNormal="100" workbookViewId="0">
      <pane ySplit="6" topLeftCell="L12" activePane="bottomLeft" state="frozen"/>
      <selection pane="bottomLeft" activeCell="T19" sqref="T19"/>
    </sheetView>
  </sheetViews>
  <sheetFormatPr defaultColWidth="11.5703125" defaultRowHeight="16.5"/>
  <cols>
    <col min="1" max="1" width="16.5703125" style="44" customWidth="1"/>
    <col min="2" max="2" width="36.85546875" style="44" customWidth="1"/>
    <col min="3" max="3" width="20.140625" style="44" customWidth="1"/>
    <col min="4" max="4" width="51.42578125" style="44" customWidth="1"/>
    <col min="5" max="5" width="37.85546875" style="45" customWidth="1"/>
    <col min="6" max="8" width="11.5703125" style="45" customWidth="1"/>
    <col min="9" max="9" width="16" style="45" customWidth="1"/>
    <col min="10" max="10" width="21.28515625" style="44" customWidth="1"/>
    <col min="11" max="11" width="14.85546875" style="45" customWidth="1"/>
    <col min="12" max="12" width="17" style="44" customWidth="1"/>
    <col min="13" max="13" width="19.42578125" style="44" customWidth="1"/>
    <col min="14" max="15" width="11.5703125" style="44" customWidth="1"/>
    <col min="16" max="16" width="12.7109375" style="44" customWidth="1"/>
    <col min="17" max="18" width="11.5703125" style="44" customWidth="1"/>
    <col min="19" max="19" width="13.5703125" style="44" customWidth="1"/>
    <col min="20" max="20" width="11.5703125" style="44"/>
    <col min="21" max="21" width="12.7109375" style="44" customWidth="1"/>
    <col min="22" max="22" width="46.28515625" style="45" customWidth="1"/>
    <col min="23" max="24" width="11.5703125" style="45"/>
    <col min="25" max="25" width="12.7109375" style="45" customWidth="1"/>
    <col min="26" max="26" width="11.5703125" style="45"/>
    <col min="27" max="27" width="13.5703125" style="45" customWidth="1"/>
    <col min="28" max="16384" width="11.5703125" style="45"/>
  </cols>
  <sheetData>
    <row r="1" spans="1:28" s="21" customFormat="1" ht="18.600000000000001" customHeight="1" thickBot="1">
      <c r="A1" s="119"/>
      <c r="B1" s="162" t="s">
        <v>147</v>
      </c>
      <c r="C1" s="163"/>
      <c r="D1" s="163"/>
      <c r="E1" s="163"/>
      <c r="F1" s="163"/>
      <c r="G1" s="163"/>
      <c r="H1" s="163"/>
      <c r="I1" s="163"/>
      <c r="J1" s="163"/>
      <c r="K1" s="163"/>
      <c r="L1" s="163"/>
      <c r="M1" s="163"/>
      <c r="N1" s="163"/>
      <c r="O1" s="163"/>
      <c r="P1" s="163"/>
      <c r="Q1" s="163"/>
      <c r="R1" s="163"/>
      <c r="S1" s="163"/>
      <c r="T1" s="163"/>
      <c r="U1" s="163"/>
      <c r="V1" s="163"/>
      <c r="W1" s="163"/>
      <c r="X1" s="163"/>
      <c r="Y1" s="164"/>
      <c r="Z1" s="156" t="s">
        <v>148</v>
      </c>
      <c r="AA1" s="157"/>
      <c r="AB1" s="158"/>
    </row>
    <row r="2" spans="1:28" s="21" customFormat="1" ht="26.45" customHeight="1" thickBot="1">
      <c r="A2" s="120"/>
      <c r="B2" s="165" t="s">
        <v>149</v>
      </c>
      <c r="C2" s="166"/>
      <c r="D2" s="166"/>
      <c r="E2" s="166"/>
      <c r="F2" s="166"/>
      <c r="G2" s="166"/>
      <c r="H2" s="166"/>
      <c r="I2" s="166"/>
      <c r="J2" s="166"/>
      <c r="K2" s="166"/>
      <c r="L2" s="166"/>
      <c r="M2" s="166"/>
      <c r="N2" s="166"/>
      <c r="O2" s="166"/>
      <c r="P2" s="166"/>
      <c r="Q2" s="166"/>
      <c r="R2" s="166"/>
      <c r="S2" s="166"/>
      <c r="T2" s="166"/>
      <c r="U2" s="166"/>
      <c r="V2" s="166"/>
      <c r="W2" s="166"/>
      <c r="X2" s="166"/>
      <c r="Y2" s="167"/>
      <c r="Z2" s="159" t="s">
        <v>150</v>
      </c>
      <c r="AA2" s="160"/>
      <c r="AB2" s="161"/>
    </row>
    <row r="3" spans="1:28" s="21" customFormat="1" ht="15" customHeight="1" thickBot="1">
      <c r="A3" s="120"/>
      <c r="B3" s="165" t="s">
        <v>84</v>
      </c>
      <c r="C3" s="166"/>
      <c r="D3" s="166"/>
      <c r="E3" s="166"/>
      <c r="F3" s="166"/>
      <c r="G3" s="166"/>
      <c r="H3" s="166"/>
      <c r="I3" s="166"/>
      <c r="J3" s="166"/>
      <c r="K3" s="166"/>
      <c r="L3" s="166"/>
      <c r="M3" s="166"/>
      <c r="N3" s="166"/>
      <c r="O3" s="166"/>
      <c r="P3" s="166"/>
      <c r="Q3" s="166"/>
      <c r="R3" s="166"/>
      <c r="S3" s="166"/>
      <c r="T3" s="166"/>
      <c r="U3" s="166"/>
      <c r="V3" s="166"/>
      <c r="W3" s="166"/>
      <c r="X3" s="166"/>
      <c r="Y3" s="167"/>
      <c r="Z3" s="156" t="s">
        <v>151</v>
      </c>
      <c r="AA3" s="157"/>
      <c r="AB3" s="158"/>
    </row>
    <row r="4" spans="1:28" s="24" customFormat="1" ht="15" customHeight="1" thickTop="1" thickBot="1">
      <c r="A4" s="22" t="s">
        <v>152</v>
      </c>
      <c r="B4" s="130" t="s">
        <v>153</v>
      </c>
      <c r="C4" s="131"/>
      <c r="D4" s="131"/>
      <c r="E4" s="131"/>
      <c r="F4" s="131"/>
      <c r="G4" s="131"/>
      <c r="H4" s="131"/>
      <c r="I4" s="132"/>
      <c r="J4" s="145" t="s">
        <v>154</v>
      </c>
      <c r="K4" s="131"/>
      <c r="L4" s="131"/>
      <c r="M4" s="132"/>
      <c r="N4" s="146" t="s">
        <v>155</v>
      </c>
      <c r="O4" s="134"/>
      <c r="P4" s="134"/>
      <c r="Q4" s="134"/>
      <c r="R4" s="134"/>
      <c r="S4" s="134"/>
      <c r="T4" s="134"/>
      <c r="U4" s="134"/>
      <c r="V4" s="147"/>
      <c r="W4" s="151" t="s">
        <v>156</v>
      </c>
      <c r="X4" s="131"/>
      <c r="Y4" s="131"/>
      <c r="Z4" s="131"/>
      <c r="AA4" s="131"/>
      <c r="AB4" s="152"/>
    </row>
    <row r="5" spans="1:28" s="24" customFormat="1" ht="18.600000000000001" customHeight="1" thickTop="1" thickBot="1">
      <c r="A5" s="23">
        <v>45231</v>
      </c>
      <c r="B5" s="133"/>
      <c r="C5" s="134"/>
      <c r="D5" s="134"/>
      <c r="E5" s="134"/>
      <c r="F5" s="134"/>
      <c r="G5" s="134"/>
      <c r="H5" s="134"/>
      <c r="I5" s="135"/>
      <c r="J5" s="146"/>
      <c r="K5" s="134"/>
      <c r="L5" s="134"/>
      <c r="M5" s="135"/>
      <c r="N5" s="148" t="s">
        <v>157</v>
      </c>
      <c r="O5" s="149"/>
      <c r="P5" s="149"/>
      <c r="Q5" s="149"/>
      <c r="R5" s="149"/>
      <c r="S5" s="149"/>
      <c r="T5" s="149"/>
      <c r="U5" s="149"/>
      <c r="V5" s="150"/>
      <c r="W5" s="153"/>
      <c r="X5" s="154"/>
      <c r="Y5" s="154"/>
      <c r="Z5" s="154"/>
      <c r="AA5" s="154"/>
      <c r="AB5" s="155"/>
    </row>
    <row r="6" spans="1:28" s="28" customFormat="1" ht="37.9" customHeight="1" thickBot="1">
      <c r="A6" s="25" t="s">
        <v>158</v>
      </c>
      <c r="B6" s="25" t="s">
        <v>159</v>
      </c>
      <c r="C6" s="25" t="s">
        <v>160</v>
      </c>
      <c r="D6" s="76" t="s">
        <v>161</v>
      </c>
      <c r="E6" s="26" t="s">
        <v>162</v>
      </c>
      <c r="F6" s="25" t="s">
        <v>163</v>
      </c>
      <c r="G6" s="25" t="s">
        <v>164</v>
      </c>
      <c r="H6" s="25" t="s">
        <v>3</v>
      </c>
      <c r="I6" s="27" t="s">
        <v>165</v>
      </c>
      <c r="J6" s="26" t="s">
        <v>166</v>
      </c>
      <c r="K6" s="25" t="s">
        <v>167</v>
      </c>
      <c r="L6" s="25" t="s">
        <v>14</v>
      </c>
      <c r="M6" s="27" t="s">
        <v>168</v>
      </c>
      <c r="N6" s="26" t="s">
        <v>16</v>
      </c>
      <c r="O6" s="25" t="s">
        <v>18</v>
      </c>
      <c r="P6" s="25" t="s">
        <v>169</v>
      </c>
      <c r="Q6" s="25" t="s">
        <v>17</v>
      </c>
      <c r="R6" s="25" t="s">
        <v>19</v>
      </c>
      <c r="S6" s="25" t="s">
        <v>170</v>
      </c>
      <c r="T6" s="25" t="s">
        <v>171</v>
      </c>
      <c r="U6" s="25" t="s">
        <v>172</v>
      </c>
      <c r="V6" s="27" t="s">
        <v>173</v>
      </c>
      <c r="W6" s="73" t="s">
        <v>174</v>
      </c>
      <c r="X6" s="74" t="s">
        <v>175</v>
      </c>
      <c r="Y6" s="74" t="s">
        <v>176</v>
      </c>
      <c r="Z6" s="74" t="s">
        <v>177</v>
      </c>
      <c r="AA6" s="74" t="s">
        <v>178</v>
      </c>
      <c r="AB6" s="75" t="s">
        <v>179</v>
      </c>
    </row>
    <row r="7" spans="1:28" s="34" customFormat="1" ht="52.9" customHeight="1">
      <c r="A7" s="138" t="s">
        <v>180</v>
      </c>
      <c r="B7" s="136" t="s">
        <v>181</v>
      </c>
      <c r="C7" s="40" t="s">
        <v>182</v>
      </c>
      <c r="D7" s="123" t="s">
        <v>183</v>
      </c>
      <c r="E7" s="123" t="s">
        <v>184</v>
      </c>
      <c r="F7" s="125" t="s">
        <v>2</v>
      </c>
      <c r="G7" s="125" t="s">
        <v>80</v>
      </c>
      <c r="H7" s="125" t="s">
        <v>56</v>
      </c>
      <c r="I7" s="126" t="s">
        <v>185</v>
      </c>
      <c r="J7" s="29" t="s">
        <v>9</v>
      </c>
      <c r="K7" s="30" t="s">
        <v>67</v>
      </c>
      <c r="L7" s="31" t="s">
        <v>35</v>
      </c>
      <c r="M7" s="41" t="s">
        <v>59</v>
      </c>
      <c r="N7" s="29" t="s">
        <v>60</v>
      </c>
      <c r="O7" s="31"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2" t="s">
        <v>186</v>
      </c>
      <c r="W7" s="33"/>
      <c r="X7" s="30"/>
      <c r="Y7" s="30"/>
      <c r="Z7" s="30"/>
      <c r="AA7" s="30"/>
      <c r="AB7" s="32"/>
    </row>
    <row r="8" spans="1:28" s="34" customFormat="1" ht="121.5">
      <c r="A8" s="139"/>
      <c r="B8" s="137"/>
      <c r="C8" s="40" t="s">
        <v>182</v>
      </c>
      <c r="D8" s="124"/>
      <c r="E8" s="124"/>
      <c r="F8" s="121"/>
      <c r="G8" s="121"/>
      <c r="H8" s="121"/>
      <c r="I8" s="127"/>
      <c r="J8" s="35" t="s">
        <v>10</v>
      </c>
      <c r="K8" s="36" t="s">
        <v>31</v>
      </c>
      <c r="L8" s="37" t="s">
        <v>35</v>
      </c>
      <c r="M8" s="43" t="s">
        <v>68</v>
      </c>
      <c r="N8" s="35" t="s">
        <v>60</v>
      </c>
      <c r="O8" s="37" t="s">
        <v>38</v>
      </c>
      <c r="P8" s="20" t="str">
        <f t="shared" ref="P8:P48" si="0">IFERROR(IF(S8="","",IF(S8&lt;=10,"Bajo",IF(S8&lt;=15,"Moderado",IF(S8&gt;15,"Alto","")))),"")</f>
        <v>Bajo</v>
      </c>
      <c r="Q8" s="20">
        <f>IFERROR(VLOOKUP(N8,LISTAS!$Q$2:$R$4,2,0),"")</f>
        <v>5</v>
      </c>
      <c r="R8" s="20">
        <f>IFERROR(VLOOKUP(O8,LISTAS!$S$2:$T$4,2,0),"")</f>
        <v>1</v>
      </c>
      <c r="S8" s="20">
        <f t="shared" ref="S8:S48" si="1">IFERROR(Q8*R8,"")</f>
        <v>5</v>
      </c>
      <c r="T8" s="20" t="str">
        <f t="shared" ref="T8:T48" si="2">IFERROR(IF(S8="","",IF(S8&lt;=10,"Tolerable",IF(S8&lt;=15,"Potencialmente no tolerable",IF(S8&gt;15,"No tolerable","")))),"")</f>
        <v>Tolerable</v>
      </c>
      <c r="U8" s="20" t="str">
        <f t="shared" ref="U8:U48" si="3">IFERROR(IF(T8="","",IF(T8="Tolerable","No",IF(T8="Potencialmente no tolerable","No",IF(T8="No tolerable","Si","")))),"")</f>
        <v>No</v>
      </c>
      <c r="V8" s="38" t="s">
        <v>187</v>
      </c>
      <c r="W8" s="39"/>
      <c r="X8" s="36"/>
      <c r="Y8" s="36"/>
      <c r="Z8" s="36"/>
      <c r="AA8" s="36"/>
      <c r="AB8" s="38"/>
    </row>
    <row r="9" spans="1:28" s="34" customFormat="1" ht="27">
      <c r="A9" s="139"/>
      <c r="B9" s="137"/>
      <c r="C9" s="40" t="s">
        <v>182</v>
      </c>
      <c r="D9" s="124"/>
      <c r="E9" s="124"/>
      <c r="F9" s="121"/>
      <c r="G9" s="121"/>
      <c r="H9" s="121"/>
      <c r="I9" s="127"/>
      <c r="J9" s="35" t="s">
        <v>11</v>
      </c>
      <c r="K9" s="36" t="s">
        <v>32</v>
      </c>
      <c r="L9" s="37" t="s">
        <v>48</v>
      </c>
      <c r="M9" s="43" t="s">
        <v>73</v>
      </c>
      <c r="N9" s="35" t="s">
        <v>60</v>
      </c>
      <c r="O9" s="37" t="s">
        <v>38</v>
      </c>
      <c r="P9" s="20" t="str">
        <f t="shared" si="0"/>
        <v>Bajo</v>
      </c>
      <c r="Q9" s="20">
        <f>IFERROR(VLOOKUP(N9,LISTAS!$Q$2:$R$4,2,0),"")</f>
        <v>5</v>
      </c>
      <c r="R9" s="20">
        <f>IFERROR(VLOOKUP(O9,LISTAS!$S$2:$T$4,2,0),"")</f>
        <v>1</v>
      </c>
      <c r="S9" s="20">
        <f t="shared" si="1"/>
        <v>5</v>
      </c>
      <c r="T9" s="20" t="str">
        <f t="shared" si="2"/>
        <v>Tolerable</v>
      </c>
      <c r="U9" s="20" t="str">
        <f t="shared" si="3"/>
        <v>No</v>
      </c>
      <c r="V9" s="38" t="s">
        <v>188</v>
      </c>
      <c r="W9" s="39"/>
      <c r="X9" s="36"/>
      <c r="Y9" s="36"/>
      <c r="Z9" s="36"/>
      <c r="AA9" s="36"/>
      <c r="AB9" s="38"/>
    </row>
    <row r="10" spans="1:28" s="34" customFormat="1" ht="243">
      <c r="A10" s="139"/>
      <c r="B10" s="137"/>
      <c r="C10" s="40" t="s">
        <v>182</v>
      </c>
      <c r="D10" s="124"/>
      <c r="E10" s="124"/>
      <c r="F10" s="121"/>
      <c r="G10" s="121"/>
      <c r="H10" s="121"/>
      <c r="I10" s="127"/>
      <c r="J10" s="35" t="s">
        <v>9</v>
      </c>
      <c r="K10" s="36" t="s">
        <v>75</v>
      </c>
      <c r="L10" s="37" t="s">
        <v>35</v>
      </c>
      <c r="M10" s="43" t="s">
        <v>59</v>
      </c>
      <c r="N10" s="35" t="s">
        <v>60</v>
      </c>
      <c r="O10" s="37" t="s">
        <v>61</v>
      </c>
      <c r="P10" s="20" t="str">
        <f t="shared" si="0"/>
        <v>Alto</v>
      </c>
      <c r="Q10" s="20">
        <f>IFERROR(VLOOKUP(N10,LISTAS!$Q$2:$R$4,2,0),"")</f>
        <v>5</v>
      </c>
      <c r="R10" s="20">
        <f>IFERROR(VLOOKUP(O10,LISTAS!$S$2:$T$4,2,0),"")</f>
        <v>5</v>
      </c>
      <c r="S10" s="20">
        <f t="shared" si="1"/>
        <v>25</v>
      </c>
      <c r="T10" s="20" t="str">
        <f t="shared" si="2"/>
        <v>No tolerable</v>
      </c>
      <c r="U10" s="20" t="str">
        <f t="shared" si="3"/>
        <v>Si</v>
      </c>
      <c r="V10" s="32" t="s">
        <v>189</v>
      </c>
      <c r="W10" s="39"/>
      <c r="X10" s="36"/>
      <c r="Y10" s="36"/>
      <c r="Z10" s="36"/>
      <c r="AA10" s="36"/>
      <c r="AB10" s="38"/>
    </row>
    <row r="11" spans="1:28" s="34" customFormat="1" ht="216">
      <c r="A11" s="140"/>
      <c r="B11" s="123"/>
      <c r="C11" s="40" t="s">
        <v>182</v>
      </c>
      <c r="D11" s="124"/>
      <c r="E11" s="124"/>
      <c r="F11" s="121"/>
      <c r="G11" s="121"/>
      <c r="H11" s="121"/>
      <c r="I11" s="128"/>
      <c r="J11" s="35" t="s">
        <v>13</v>
      </c>
      <c r="K11" s="36" t="s">
        <v>34</v>
      </c>
      <c r="L11" s="37" t="s">
        <v>35</v>
      </c>
      <c r="M11" s="43" t="s">
        <v>79</v>
      </c>
      <c r="N11" s="35" t="s">
        <v>60</v>
      </c>
      <c r="O11" s="37" t="s">
        <v>61</v>
      </c>
      <c r="P11" s="20" t="str">
        <f t="shared" si="0"/>
        <v>Alto</v>
      </c>
      <c r="Q11" s="20">
        <f>IFERROR(VLOOKUP(N11,LISTAS!$Q$2:$R$4,2,0),"")</f>
        <v>5</v>
      </c>
      <c r="R11" s="20">
        <f>IFERROR(VLOOKUP(O11,LISTAS!$S$2:$T$4,2,0),"")</f>
        <v>5</v>
      </c>
      <c r="S11" s="20">
        <f t="shared" si="1"/>
        <v>25</v>
      </c>
      <c r="T11" s="20" t="str">
        <f t="shared" si="2"/>
        <v>No tolerable</v>
      </c>
      <c r="U11" s="20" t="str">
        <f t="shared" si="3"/>
        <v>Si</v>
      </c>
      <c r="V11" s="38" t="s">
        <v>190</v>
      </c>
      <c r="W11" s="39"/>
      <c r="X11" s="36"/>
      <c r="Y11" s="36"/>
      <c r="Z11" s="36"/>
      <c r="AA11" s="36"/>
      <c r="AB11" s="38"/>
    </row>
    <row r="12" spans="1:28" s="34" customFormat="1" ht="108">
      <c r="A12" s="129" t="s">
        <v>191</v>
      </c>
      <c r="B12" s="121" t="s">
        <v>192</v>
      </c>
      <c r="C12" s="42" t="s">
        <v>193</v>
      </c>
      <c r="D12" s="121" t="s">
        <v>194</v>
      </c>
      <c r="E12" s="121" t="s">
        <v>195</v>
      </c>
      <c r="F12" s="121" t="s">
        <v>2</v>
      </c>
      <c r="G12" s="121" t="s">
        <v>80</v>
      </c>
      <c r="H12" s="121" t="s">
        <v>24</v>
      </c>
      <c r="I12" s="122" t="s">
        <v>196</v>
      </c>
      <c r="J12" s="35" t="s">
        <v>5</v>
      </c>
      <c r="K12" s="36" t="s">
        <v>26</v>
      </c>
      <c r="L12" s="37" t="s">
        <v>35</v>
      </c>
      <c r="M12" s="43" t="s">
        <v>49</v>
      </c>
      <c r="N12" s="35" t="s">
        <v>60</v>
      </c>
      <c r="O12" s="37"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8" t="s">
        <v>197</v>
      </c>
      <c r="W12" s="39"/>
      <c r="X12" s="36"/>
      <c r="Y12" s="36"/>
      <c r="Z12" s="36"/>
      <c r="AA12" s="36"/>
      <c r="AB12" s="38"/>
    </row>
    <row r="13" spans="1:28" s="34" customFormat="1" ht="189">
      <c r="A13" s="129"/>
      <c r="B13" s="121"/>
      <c r="C13" s="42" t="s">
        <v>193</v>
      </c>
      <c r="D13" s="121"/>
      <c r="E13" s="121"/>
      <c r="F13" s="121"/>
      <c r="G13" s="121"/>
      <c r="H13" s="121"/>
      <c r="I13" s="122"/>
      <c r="J13" s="35" t="s">
        <v>6</v>
      </c>
      <c r="K13" s="36" t="s">
        <v>27</v>
      </c>
      <c r="L13" s="37" t="s">
        <v>35</v>
      </c>
      <c r="M13" s="43" t="s">
        <v>49</v>
      </c>
      <c r="N13" s="35" t="s">
        <v>60</v>
      </c>
      <c r="O13" s="37" t="s">
        <v>61</v>
      </c>
      <c r="P13" s="20" t="str">
        <f t="shared" si="0"/>
        <v>Alto</v>
      </c>
      <c r="Q13" s="20">
        <f>IFERROR(VLOOKUP(N13,LISTAS!$Q$2:$R$4,2,0),"")</f>
        <v>5</v>
      </c>
      <c r="R13" s="20">
        <f>IFERROR(VLOOKUP(O13,LISTAS!$S$2:$T$4,2,0),"")</f>
        <v>5</v>
      </c>
      <c r="S13" s="20">
        <f t="shared" si="1"/>
        <v>25</v>
      </c>
      <c r="T13" s="20" t="str">
        <f t="shared" si="2"/>
        <v>No tolerable</v>
      </c>
      <c r="U13" s="20" t="str">
        <f t="shared" si="3"/>
        <v>Si</v>
      </c>
      <c r="V13" s="38" t="s">
        <v>198</v>
      </c>
      <c r="W13" s="39"/>
      <c r="X13" s="36"/>
      <c r="Y13" s="36"/>
      <c r="Z13" s="36"/>
      <c r="AA13" s="36"/>
      <c r="AB13" s="38"/>
    </row>
    <row r="14" spans="1:28" s="34" customFormat="1" ht="108">
      <c r="A14" s="129"/>
      <c r="B14" s="121"/>
      <c r="C14" s="42" t="s">
        <v>193</v>
      </c>
      <c r="D14" s="121"/>
      <c r="E14" s="121"/>
      <c r="F14" s="121"/>
      <c r="G14" s="121"/>
      <c r="H14" s="121"/>
      <c r="I14" s="122"/>
      <c r="J14" s="35" t="s">
        <v>8</v>
      </c>
      <c r="K14" s="36" t="s">
        <v>29</v>
      </c>
      <c r="L14" s="37" t="s">
        <v>35</v>
      </c>
      <c r="M14" s="43" t="s">
        <v>59</v>
      </c>
      <c r="N14" s="35" t="s">
        <v>50</v>
      </c>
      <c r="O14" s="37" t="s">
        <v>38</v>
      </c>
      <c r="P14" s="20" t="str">
        <f t="shared" si="0"/>
        <v>Bajo</v>
      </c>
      <c r="Q14" s="20">
        <f>IFERROR(VLOOKUP(N14,LISTAS!$Q$2:$R$4,2,0),"")</f>
        <v>3</v>
      </c>
      <c r="R14" s="20">
        <f>IFERROR(VLOOKUP(O14,LISTAS!$S$2:$T$4,2,0),"")</f>
        <v>1</v>
      </c>
      <c r="S14" s="20">
        <f t="shared" si="1"/>
        <v>3</v>
      </c>
      <c r="T14" s="20" t="str">
        <f t="shared" si="2"/>
        <v>Tolerable</v>
      </c>
      <c r="U14" s="20" t="str">
        <f t="shared" si="3"/>
        <v>No</v>
      </c>
      <c r="V14" s="38" t="s">
        <v>199</v>
      </c>
      <c r="W14" s="39"/>
      <c r="X14" s="36"/>
      <c r="Y14" s="36"/>
      <c r="Z14" s="36"/>
      <c r="AA14" s="36"/>
      <c r="AB14" s="38"/>
    </row>
    <row r="15" spans="1:28" s="34" customFormat="1" ht="216">
      <c r="A15" s="129"/>
      <c r="B15" s="121"/>
      <c r="C15" s="42" t="s">
        <v>193</v>
      </c>
      <c r="D15" s="121"/>
      <c r="E15" s="121"/>
      <c r="F15" s="121"/>
      <c r="G15" s="121"/>
      <c r="H15" s="121"/>
      <c r="I15" s="122"/>
      <c r="J15" s="35" t="s">
        <v>9</v>
      </c>
      <c r="K15" s="36" t="s">
        <v>30</v>
      </c>
      <c r="L15" s="37" t="s">
        <v>35</v>
      </c>
      <c r="M15" s="43" t="s">
        <v>59</v>
      </c>
      <c r="N15" s="35" t="s">
        <v>60</v>
      </c>
      <c r="O15" s="37" t="s">
        <v>61</v>
      </c>
      <c r="P15" s="20" t="str">
        <f t="shared" si="0"/>
        <v>Alto</v>
      </c>
      <c r="Q15" s="20">
        <f>IFERROR(VLOOKUP(N15,LISTAS!$Q$2:$R$4,2,0),"")</f>
        <v>5</v>
      </c>
      <c r="R15" s="20">
        <f>IFERROR(VLOOKUP(O15,LISTAS!$S$2:$T$4,2,0),"")</f>
        <v>5</v>
      </c>
      <c r="S15" s="20">
        <f t="shared" si="1"/>
        <v>25</v>
      </c>
      <c r="T15" s="20" t="str">
        <f t="shared" si="2"/>
        <v>No tolerable</v>
      </c>
      <c r="U15" s="20" t="str">
        <f t="shared" si="3"/>
        <v>Si</v>
      </c>
      <c r="V15" s="38" t="s">
        <v>200</v>
      </c>
      <c r="W15" s="39"/>
      <c r="X15" s="36"/>
      <c r="Y15" s="36"/>
      <c r="Z15" s="36"/>
      <c r="AA15" s="36"/>
      <c r="AB15" s="38"/>
    </row>
    <row r="16" spans="1:28" s="34" customFormat="1" ht="40.5">
      <c r="A16" s="129"/>
      <c r="B16" s="121"/>
      <c r="C16" s="42" t="s">
        <v>193</v>
      </c>
      <c r="D16" s="121"/>
      <c r="E16" s="121"/>
      <c r="F16" s="121"/>
      <c r="G16" s="121"/>
      <c r="H16" s="121"/>
      <c r="I16" s="122"/>
      <c r="J16" s="35" t="s">
        <v>9</v>
      </c>
      <c r="K16" s="36" t="s">
        <v>47</v>
      </c>
      <c r="L16" s="37" t="s">
        <v>35</v>
      </c>
      <c r="M16" s="43" t="s">
        <v>59</v>
      </c>
      <c r="N16" s="35" t="s">
        <v>50</v>
      </c>
      <c r="O16" s="37" t="s">
        <v>51</v>
      </c>
      <c r="P16" s="20" t="str">
        <f t="shared" si="0"/>
        <v>Bajo</v>
      </c>
      <c r="Q16" s="20">
        <f>IFERROR(VLOOKUP(N16,LISTAS!$Q$2:$R$4,2,0),"")</f>
        <v>3</v>
      </c>
      <c r="R16" s="20">
        <f>IFERROR(VLOOKUP(O16,LISTAS!$S$2:$T$4,2,0),"")</f>
        <v>3</v>
      </c>
      <c r="S16" s="20">
        <f t="shared" si="1"/>
        <v>9</v>
      </c>
      <c r="T16" s="20" t="str">
        <f t="shared" si="2"/>
        <v>Tolerable</v>
      </c>
      <c r="U16" s="20" t="str">
        <f t="shared" si="3"/>
        <v>No</v>
      </c>
      <c r="V16" s="38" t="s">
        <v>201</v>
      </c>
      <c r="W16" s="39"/>
      <c r="X16" s="36"/>
      <c r="Y16" s="36"/>
      <c r="Z16" s="36"/>
      <c r="AA16" s="36"/>
      <c r="AB16" s="38"/>
    </row>
    <row r="17" spans="1:28" s="34" customFormat="1" ht="243">
      <c r="A17" s="129"/>
      <c r="B17" s="121"/>
      <c r="C17" s="42" t="s">
        <v>193</v>
      </c>
      <c r="D17" s="121"/>
      <c r="E17" s="121"/>
      <c r="F17" s="121"/>
      <c r="G17" s="121"/>
      <c r="H17" s="121"/>
      <c r="I17" s="122"/>
      <c r="J17" s="35" t="s">
        <v>9</v>
      </c>
      <c r="K17" s="36" t="s">
        <v>67</v>
      </c>
      <c r="L17" s="37" t="s">
        <v>35</v>
      </c>
      <c r="M17" s="43" t="s">
        <v>59</v>
      </c>
      <c r="N17" s="35" t="s">
        <v>60</v>
      </c>
      <c r="O17" s="37" t="s">
        <v>61</v>
      </c>
      <c r="P17" s="20" t="str">
        <f t="shared" si="0"/>
        <v>Alto</v>
      </c>
      <c r="Q17" s="20">
        <f>IFERROR(VLOOKUP(N17,LISTAS!$Q$2:$R$4,2,0),"")</f>
        <v>5</v>
      </c>
      <c r="R17" s="20">
        <f>IFERROR(VLOOKUP(O17,LISTAS!$S$2:$T$4,2,0),"")</f>
        <v>5</v>
      </c>
      <c r="S17" s="20">
        <f t="shared" si="1"/>
        <v>25</v>
      </c>
      <c r="T17" s="20" t="str">
        <f t="shared" si="2"/>
        <v>No tolerable</v>
      </c>
      <c r="U17" s="20" t="str">
        <f t="shared" si="3"/>
        <v>Si</v>
      </c>
      <c r="V17" s="32" t="s">
        <v>202</v>
      </c>
      <c r="W17" s="39"/>
      <c r="X17" s="36"/>
      <c r="Y17" s="36"/>
      <c r="Z17" s="36"/>
      <c r="AA17" s="36"/>
      <c r="AB17" s="38"/>
    </row>
    <row r="18" spans="1:28" s="34" customFormat="1" ht="229.5">
      <c r="A18" s="129"/>
      <c r="B18" s="121"/>
      <c r="C18" s="42" t="s">
        <v>193</v>
      </c>
      <c r="D18" s="121"/>
      <c r="E18" s="121"/>
      <c r="F18" s="121"/>
      <c r="G18" s="121"/>
      <c r="H18" s="121"/>
      <c r="I18" s="122"/>
      <c r="J18" s="35" t="s">
        <v>9</v>
      </c>
      <c r="K18" s="36" t="s">
        <v>72</v>
      </c>
      <c r="L18" s="37" t="s">
        <v>35</v>
      </c>
      <c r="M18" s="43" t="s">
        <v>59</v>
      </c>
      <c r="N18" s="35" t="s">
        <v>60</v>
      </c>
      <c r="O18" s="37" t="s">
        <v>61</v>
      </c>
      <c r="P18" s="20" t="str">
        <f t="shared" si="0"/>
        <v>Alto</v>
      </c>
      <c r="Q18" s="20">
        <f>IFERROR(VLOOKUP(N18,LISTAS!$Q$2:$R$4,2,0),"")</f>
        <v>5</v>
      </c>
      <c r="R18" s="20">
        <f>IFERROR(VLOOKUP(O18,LISTAS!$S$2:$T$4,2,0),"")</f>
        <v>5</v>
      </c>
      <c r="S18" s="20">
        <f t="shared" si="1"/>
        <v>25</v>
      </c>
      <c r="T18" s="20" t="str">
        <f t="shared" si="2"/>
        <v>No tolerable</v>
      </c>
      <c r="U18" s="20" t="str">
        <f t="shared" si="3"/>
        <v>Si</v>
      </c>
      <c r="V18" s="32" t="s">
        <v>203</v>
      </c>
      <c r="W18" s="39"/>
      <c r="X18" s="36"/>
      <c r="Y18" s="36"/>
      <c r="Z18" s="36"/>
      <c r="AA18" s="36"/>
      <c r="AB18" s="38"/>
    </row>
    <row r="19" spans="1:28" s="34" customFormat="1" ht="121.5">
      <c r="A19" s="129"/>
      <c r="B19" s="121"/>
      <c r="C19" s="42" t="s">
        <v>193</v>
      </c>
      <c r="D19" s="121"/>
      <c r="E19" s="121"/>
      <c r="F19" s="121"/>
      <c r="G19" s="121"/>
      <c r="H19" s="121"/>
      <c r="I19" s="122"/>
      <c r="J19" s="35" t="s">
        <v>10</v>
      </c>
      <c r="K19" s="36" t="s">
        <v>31</v>
      </c>
      <c r="L19" s="37" t="s">
        <v>35</v>
      </c>
      <c r="M19" s="43" t="s">
        <v>68</v>
      </c>
      <c r="N19" s="35" t="s">
        <v>60</v>
      </c>
      <c r="O19" s="37"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38" t="s">
        <v>204</v>
      </c>
      <c r="W19" s="39"/>
      <c r="X19" s="36"/>
      <c r="Y19" s="36"/>
      <c r="Z19" s="36"/>
      <c r="AA19" s="36"/>
      <c r="AB19" s="38"/>
    </row>
    <row r="20" spans="1:28" s="34" customFormat="1" ht="27">
      <c r="A20" s="129"/>
      <c r="B20" s="121"/>
      <c r="C20" s="42" t="s">
        <v>193</v>
      </c>
      <c r="D20" s="121"/>
      <c r="E20" s="121"/>
      <c r="F20" s="121"/>
      <c r="G20" s="121"/>
      <c r="H20" s="121"/>
      <c r="I20" s="122"/>
      <c r="J20" s="35" t="s">
        <v>11</v>
      </c>
      <c r="K20" s="36" t="s">
        <v>32</v>
      </c>
      <c r="L20" s="37" t="s">
        <v>48</v>
      </c>
      <c r="M20" s="43" t="s">
        <v>73</v>
      </c>
      <c r="N20" s="35" t="s">
        <v>60</v>
      </c>
      <c r="O20" s="37" t="s">
        <v>38</v>
      </c>
      <c r="P20" s="20" t="str">
        <f t="shared" si="0"/>
        <v>Bajo</v>
      </c>
      <c r="Q20" s="20">
        <f>IFERROR(VLOOKUP(N20,LISTAS!$Q$2:$R$4,2,0),"")</f>
        <v>5</v>
      </c>
      <c r="R20" s="20">
        <f>IFERROR(VLOOKUP(O20,LISTAS!$S$2:$T$4,2,0),"")</f>
        <v>1</v>
      </c>
      <c r="S20" s="20">
        <f t="shared" si="1"/>
        <v>5</v>
      </c>
      <c r="T20" s="20" t="str">
        <f t="shared" si="2"/>
        <v>Tolerable</v>
      </c>
      <c r="U20" s="20" t="str">
        <f t="shared" si="3"/>
        <v>No</v>
      </c>
      <c r="V20" s="38" t="s">
        <v>188</v>
      </c>
      <c r="W20" s="39"/>
      <c r="X20" s="36"/>
      <c r="Y20" s="36"/>
      <c r="Z20" s="36"/>
      <c r="AA20" s="36"/>
      <c r="AB20" s="38"/>
    </row>
    <row r="21" spans="1:28" s="34" customFormat="1" ht="229.5">
      <c r="A21" s="129"/>
      <c r="B21" s="121"/>
      <c r="C21" s="42" t="s">
        <v>193</v>
      </c>
      <c r="D21" s="121"/>
      <c r="E21" s="121"/>
      <c r="F21" s="121"/>
      <c r="G21" s="121"/>
      <c r="H21" s="121"/>
      <c r="I21" s="122"/>
      <c r="J21" s="35" t="s">
        <v>13</v>
      </c>
      <c r="K21" s="36" t="s">
        <v>34</v>
      </c>
      <c r="L21" s="37" t="s">
        <v>35</v>
      </c>
      <c r="M21" s="43" t="s">
        <v>79</v>
      </c>
      <c r="N21" s="35" t="s">
        <v>60</v>
      </c>
      <c r="O21" s="37" t="s">
        <v>61</v>
      </c>
      <c r="P21" s="20" t="str">
        <f t="shared" si="0"/>
        <v>Alto</v>
      </c>
      <c r="Q21" s="20">
        <f>IFERROR(VLOOKUP(N21,LISTAS!$Q$2:$R$4,2,0),"")</f>
        <v>5</v>
      </c>
      <c r="R21" s="20">
        <f>IFERROR(VLOOKUP(O21,LISTAS!$S$2:$T$4,2,0),"")</f>
        <v>5</v>
      </c>
      <c r="S21" s="20">
        <f t="shared" si="1"/>
        <v>25</v>
      </c>
      <c r="T21" s="20" t="str">
        <f t="shared" si="2"/>
        <v>No tolerable</v>
      </c>
      <c r="U21" s="20" t="str">
        <f t="shared" si="3"/>
        <v>Si</v>
      </c>
      <c r="V21" s="38" t="s">
        <v>205</v>
      </c>
      <c r="W21" s="39"/>
      <c r="X21" s="36"/>
      <c r="Y21" s="36"/>
      <c r="Z21" s="36"/>
      <c r="AA21" s="36"/>
      <c r="AB21" s="38"/>
    </row>
    <row r="22" spans="1:28" s="34" customFormat="1" ht="54">
      <c r="A22" s="129"/>
      <c r="B22" s="121"/>
      <c r="C22" s="42" t="s">
        <v>193</v>
      </c>
      <c r="D22" s="121"/>
      <c r="E22" s="121"/>
      <c r="F22" s="121"/>
      <c r="G22" s="121"/>
      <c r="H22" s="121"/>
      <c r="I22" s="122"/>
      <c r="J22" s="35" t="s">
        <v>4</v>
      </c>
      <c r="K22" s="36" t="s">
        <v>66</v>
      </c>
      <c r="L22" s="37" t="s">
        <v>35</v>
      </c>
      <c r="M22" s="43" t="s">
        <v>36</v>
      </c>
      <c r="N22" s="35" t="s">
        <v>50</v>
      </c>
      <c r="O22" s="37" t="s">
        <v>51</v>
      </c>
      <c r="P22" s="20" t="str">
        <f t="shared" si="0"/>
        <v>Bajo</v>
      </c>
      <c r="Q22" s="20">
        <f>IFERROR(VLOOKUP(N22,LISTAS!$Q$2:$R$4,2,0),"")</f>
        <v>3</v>
      </c>
      <c r="R22" s="20">
        <f>IFERROR(VLOOKUP(O22,LISTAS!$S$2:$T$4,2,0),"")</f>
        <v>3</v>
      </c>
      <c r="S22" s="20">
        <f t="shared" si="1"/>
        <v>9</v>
      </c>
      <c r="T22" s="20" t="str">
        <f t="shared" si="2"/>
        <v>Tolerable</v>
      </c>
      <c r="U22" s="20" t="str">
        <f t="shared" si="3"/>
        <v>No</v>
      </c>
      <c r="V22" s="38" t="s">
        <v>206</v>
      </c>
      <c r="W22" s="39"/>
      <c r="X22" s="36"/>
      <c r="Y22" s="36"/>
      <c r="Z22" s="36"/>
      <c r="AA22" s="36"/>
      <c r="AB22" s="38"/>
    </row>
    <row r="23" spans="1:28" s="34" customFormat="1" ht="40.5">
      <c r="A23" s="129"/>
      <c r="B23" s="121"/>
      <c r="C23" s="42" t="s">
        <v>193</v>
      </c>
      <c r="D23" s="121"/>
      <c r="E23" s="121"/>
      <c r="F23" s="121"/>
      <c r="G23" s="121"/>
      <c r="H23" s="121"/>
      <c r="I23" s="122"/>
      <c r="J23" s="35" t="s">
        <v>4</v>
      </c>
      <c r="K23" s="36" t="s">
        <v>71</v>
      </c>
      <c r="L23" s="37" t="s">
        <v>35</v>
      </c>
      <c r="M23" s="43" t="s">
        <v>36</v>
      </c>
      <c r="N23" s="35" t="s">
        <v>50</v>
      </c>
      <c r="O23" s="37" t="s">
        <v>51</v>
      </c>
      <c r="P23" s="20" t="str">
        <f t="shared" si="0"/>
        <v>Bajo</v>
      </c>
      <c r="Q23" s="20">
        <f>IFERROR(VLOOKUP(N23,LISTAS!$Q$2:$R$4,2,0),"")</f>
        <v>3</v>
      </c>
      <c r="R23" s="20">
        <f>IFERROR(VLOOKUP(O23,LISTAS!$S$2:$T$4,2,0),"")</f>
        <v>3</v>
      </c>
      <c r="S23" s="20">
        <f t="shared" si="1"/>
        <v>9</v>
      </c>
      <c r="T23" s="20" t="str">
        <f t="shared" si="2"/>
        <v>Tolerable</v>
      </c>
      <c r="U23" s="20" t="str">
        <f t="shared" si="3"/>
        <v>No</v>
      </c>
      <c r="V23" s="38" t="s">
        <v>207</v>
      </c>
      <c r="W23" s="39"/>
      <c r="X23" s="36"/>
      <c r="Y23" s="36"/>
      <c r="Z23" s="36"/>
      <c r="AA23" s="36"/>
      <c r="AB23" s="38"/>
    </row>
    <row r="24" spans="1:28" s="34" customFormat="1" ht="108">
      <c r="A24" s="129" t="s">
        <v>191</v>
      </c>
      <c r="B24" s="121" t="s">
        <v>208</v>
      </c>
      <c r="C24" s="42" t="s">
        <v>209</v>
      </c>
      <c r="D24" s="121" t="s">
        <v>210</v>
      </c>
      <c r="E24" s="121" t="s">
        <v>211</v>
      </c>
      <c r="F24" s="121" t="s">
        <v>2</v>
      </c>
      <c r="G24" s="121" t="s">
        <v>80</v>
      </c>
      <c r="H24" s="121" t="s">
        <v>24</v>
      </c>
      <c r="I24" s="122" t="s">
        <v>196</v>
      </c>
      <c r="J24" s="35" t="s">
        <v>4</v>
      </c>
      <c r="K24" s="36" t="s">
        <v>44</v>
      </c>
      <c r="L24" s="37" t="s">
        <v>35</v>
      </c>
      <c r="M24" s="43" t="s">
        <v>36</v>
      </c>
      <c r="N24" s="35" t="s">
        <v>60</v>
      </c>
      <c r="O24" s="37" t="s">
        <v>51</v>
      </c>
      <c r="P24" s="20" t="str">
        <f t="shared" si="0"/>
        <v>Moderado</v>
      </c>
      <c r="Q24" s="20">
        <f>IFERROR(VLOOKUP(N24,LISTAS!$Q$2:$R$4,2,0),"")</f>
        <v>5</v>
      </c>
      <c r="R24" s="20">
        <f>IFERROR(VLOOKUP(O24,LISTAS!$S$2:$T$4,2,0),"")</f>
        <v>3</v>
      </c>
      <c r="S24" s="20">
        <f t="shared" si="1"/>
        <v>15</v>
      </c>
      <c r="T24" s="20" t="str">
        <f t="shared" si="2"/>
        <v>Potencialmente no tolerable</v>
      </c>
      <c r="U24" s="20" t="str">
        <f t="shared" si="3"/>
        <v>No</v>
      </c>
      <c r="V24" s="82" t="s">
        <v>212</v>
      </c>
      <c r="W24" s="39"/>
      <c r="X24" s="36"/>
      <c r="Y24" s="36"/>
      <c r="Z24" s="36"/>
      <c r="AA24" s="36"/>
      <c r="AB24" s="38"/>
    </row>
    <row r="25" spans="1:28" s="34" customFormat="1" ht="67.5">
      <c r="A25" s="129"/>
      <c r="B25" s="121"/>
      <c r="C25" s="42" t="s">
        <v>209</v>
      </c>
      <c r="D25" s="121"/>
      <c r="E25" s="121"/>
      <c r="F25" s="121"/>
      <c r="G25" s="121"/>
      <c r="H25" s="121"/>
      <c r="I25" s="122"/>
      <c r="J25" s="35" t="s">
        <v>4</v>
      </c>
      <c r="K25" s="36" t="s">
        <v>57</v>
      </c>
      <c r="L25" s="37" t="s">
        <v>35</v>
      </c>
      <c r="M25" s="43" t="s">
        <v>36</v>
      </c>
      <c r="N25" s="35" t="s">
        <v>50</v>
      </c>
      <c r="O25" s="37" t="s">
        <v>51</v>
      </c>
      <c r="P25" s="20" t="str">
        <f t="shared" si="0"/>
        <v>Bajo</v>
      </c>
      <c r="Q25" s="20">
        <f>IFERROR(VLOOKUP(N25,LISTAS!$Q$2:$R$4,2,0),"")</f>
        <v>3</v>
      </c>
      <c r="R25" s="20">
        <f>IFERROR(VLOOKUP(O25,LISTAS!$S$2:$T$4,2,0),"")</f>
        <v>3</v>
      </c>
      <c r="S25" s="20">
        <f t="shared" si="1"/>
        <v>9</v>
      </c>
      <c r="T25" s="20" t="str">
        <f t="shared" si="2"/>
        <v>Tolerable</v>
      </c>
      <c r="U25" s="20" t="str">
        <f t="shared" si="3"/>
        <v>No</v>
      </c>
      <c r="V25" s="38" t="s">
        <v>213</v>
      </c>
      <c r="W25" s="39"/>
      <c r="X25" s="36"/>
      <c r="Y25" s="36"/>
      <c r="Z25" s="36"/>
      <c r="AA25" s="36"/>
      <c r="AB25" s="38"/>
    </row>
    <row r="26" spans="1:28" s="34" customFormat="1" ht="67.5">
      <c r="A26" s="129"/>
      <c r="B26" s="121"/>
      <c r="C26" s="42" t="s">
        <v>209</v>
      </c>
      <c r="D26" s="121"/>
      <c r="E26" s="121"/>
      <c r="F26" s="121"/>
      <c r="G26" s="121"/>
      <c r="H26" s="121"/>
      <c r="I26" s="122"/>
      <c r="J26" s="35" t="s">
        <v>4</v>
      </c>
      <c r="K26" s="36" t="s">
        <v>66</v>
      </c>
      <c r="L26" s="37" t="s">
        <v>35</v>
      </c>
      <c r="M26" s="43" t="s">
        <v>36</v>
      </c>
      <c r="N26" s="35" t="s">
        <v>50</v>
      </c>
      <c r="O26" s="37" t="s">
        <v>51</v>
      </c>
      <c r="P26" s="20" t="str">
        <f t="shared" si="0"/>
        <v>Bajo</v>
      </c>
      <c r="Q26" s="20">
        <f>IFERROR(VLOOKUP(N26,LISTAS!$Q$2:$R$4,2,0),"")</f>
        <v>3</v>
      </c>
      <c r="R26" s="20">
        <f>IFERROR(VLOOKUP(O26,LISTAS!$S$2:$T$4,2,0),"")</f>
        <v>3</v>
      </c>
      <c r="S26" s="20">
        <f t="shared" si="1"/>
        <v>9</v>
      </c>
      <c r="T26" s="20" t="str">
        <f t="shared" si="2"/>
        <v>Tolerable</v>
      </c>
      <c r="U26" s="20" t="str">
        <f t="shared" si="3"/>
        <v>No</v>
      </c>
      <c r="V26" s="38" t="s">
        <v>214</v>
      </c>
      <c r="W26" s="39"/>
      <c r="X26" s="36"/>
      <c r="Y26" s="36"/>
      <c r="Z26" s="36"/>
      <c r="AA26" s="36"/>
      <c r="AB26" s="38"/>
    </row>
    <row r="27" spans="1:28" s="34" customFormat="1" ht="27">
      <c r="A27" s="129"/>
      <c r="B27" s="121"/>
      <c r="C27" s="42" t="s">
        <v>209</v>
      </c>
      <c r="D27" s="121"/>
      <c r="E27" s="121"/>
      <c r="F27" s="121"/>
      <c r="G27" s="121"/>
      <c r="H27" s="121"/>
      <c r="I27" s="122"/>
      <c r="J27" s="35" t="s">
        <v>4</v>
      </c>
      <c r="K27" s="36" t="s">
        <v>71</v>
      </c>
      <c r="L27" s="37" t="s">
        <v>35</v>
      </c>
      <c r="M27" s="43" t="s">
        <v>36</v>
      </c>
      <c r="N27" s="35" t="s">
        <v>50</v>
      </c>
      <c r="O27" s="37" t="s">
        <v>51</v>
      </c>
      <c r="P27" s="20" t="str">
        <f t="shared" si="0"/>
        <v>Bajo</v>
      </c>
      <c r="Q27" s="20">
        <f>IFERROR(VLOOKUP(N27,LISTAS!$Q$2:$R$4,2,0),"")</f>
        <v>3</v>
      </c>
      <c r="R27" s="20">
        <f>IFERROR(VLOOKUP(O27,LISTAS!$S$2:$T$4,2,0),"")</f>
        <v>3</v>
      </c>
      <c r="S27" s="20">
        <f t="shared" si="1"/>
        <v>9</v>
      </c>
      <c r="T27" s="20" t="str">
        <f t="shared" si="2"/>
        <v>Tolerable</v>
      </c>
      <c r="U27" s="20" t="str">
        <f t="shared" si="3"/>
        <v>No</v>
      </c>
      <c r="V27" s="38" t="s">
        <v>215</v>
      </c>
      <c r="W27" s="39"/>
      <c r="X27" s="36"/>
      <c r="Y27" s="36"/>
      <c r="Z27" s="36"/>
      <c r="AA27" s="36"/>
      <c r="AB27" s="38"/>
    </row>
    <row r="28" spans="1:28" s="34" customFormat="1" ht="67.5">
      <c r="A28" s="129"/>
      <c r="B28" s="121"/>
      <c r="C28" s="42" t="s">
        <v>209</v>
      </c>
      <c r="D28" s="121"/>
      <c r="E28" s="121"/>
      <c r="F28" s="121"/>
      <c r="G28" s="121"/>
      <c r="H28" s="121"/>
      <c r="I28" s="122"/>
      <c r="J28" s="35" t="s">
        <v>5</v>
      </c>
      <c r="K28" s="36" t="s">
        <v>26</v>
      </c>
      <c r="L28" s="37" t="s">
        <v>35</v>
      </c>
      <c r="M28" s="43" t="s">
        <v>49</v>
      </c>
      <c r="N28" s="35" t="s">
        <v>60</v>
      </c>
      <c r="O28" s="37" t="s">
        <v>51</v>
      </c>
      <c r="P28" s="20" t="str">
        <f t="shared" si="0"/>
        <v>Moderado</v>
      </c>
      <c r="Q28" s="20">
        <f>IFERROR(VLOOKUP(N28,LISTAS!$Q$2:$R$4,2,0),"")</f>
        <v>5</v>
      </c>
      <c r="R28" s="20">
        <f>IFERROR(VLOOKUP(O28,LISTAS!$S$2:$T$4,2,0),"")</f>
        <v>3</v>
      </c>
      <c r="S28" s="20">
        <f t="shared" si="1"/>
        <v>15</v>
      </c>
      <c r="T28" s="20" t="str">
        <f t="shared" si="2"/>
        <v>Potencialmente no tolerable</v>
      </c>
      <c r="U28" s="20" t="str">
        <f t="shared" si="3"/>
        <v>No</v>
      </c>
      <c r="V28" s="38" t="s">
        <v>216</v>
      </c>
      <c r="W28" s="39"/>
      <c r="X28" s="36"/>
      <c r="Y28" s="36"/>
      <c r="Z28" s="36"/>
      <c r="AA28" s="36"/>
      <c r="AB28" s="38"/>
    </row>
    <row r="29" spans="1:28" s="34" customFormat="1" ht="189">
      <c r="A29" s="129"/>
      <c r="B29" s="121"/>
      <c r="C29" s="42" t="s">
        <v>209</v>
      </c>
      <c r="D29" s="121"/>
      <c r="E29" s="121"/>
      <c r="F29" s="121"/>
      <c r="G29" s="121"/>
      <c r="H29" s="121"/>
      <c r="I29" s="122"/>
      <c r="J29" s="35" t="s">
        <v>6</v>
      </c>
      <c r="K29" s="36" t="s">
        <v>27</v>
      </c>
      <c r="L29" s="37" t="s">
        <v>35</v>
      </c>
      <c r="M29" s="43" t="s">
        <v>49</v>
      </c>
      <c r="N29" s="35" t="s">
        <v>60</v>
      </c>
      <c r="O29" s="37" t="s">
        <v>61</v>
      </c>
      <c r="P29" s="20" t="str">
        <f t="shared" si="0"/>
        <v>Alto</v>
      </c>
      <c r="Q29" s="20">
        <f>IFERROR(VLOOKUP(N29,LISTAS!$Q$2:$R$4,2,0),"")</f>
        <v>5</v>
      </c>
      <c r="R29" s="20">
        <f>IFERROR(VLOOKUP(O29,LISTAS!$S$2:$T$4,2,0),"")</f>
        <v>5</v>
      </c>
      <c r="S29" s="20">
        <f t="shared" si="1"/>
        <v>25</v>
      </c>
      <c r="T29" s="20" t="str">
        <f t="shared" si="2"/>
        <v>No tolerable</v>
      </c>
      <c r="U29" s="20" t="str">
        <f t="shared" si="3"/>
        <v>Si</v>
      </c>
      <c r="V29" s="82" t="s">
        <v>198</v>
      </c>
      <c r="W29" s="39"/>
      <c r="X29" s="36"/>
      <c r="Y29" s="36"/>
      <c r="Z29" s="36"/>
      <c r="AA29" s="36"/>
      <c r="AB29" s="38"/>
    </row>
    <row r="30" spans="1:28" s="34" customFormat="1" ht="108">
      <c r="A30" s="129"/>
      <c r="B30" s="121"/>
      <c r="C30" s="42" t="s">
        <v>209</v>
      </c>
      <c r="D30" s="121"/>
      <c r="E30" s="121"/>
      <c r="F30" s="121"/>
      <c r="G30" s="121"/>
      <c r="H30" s="121"/>
      <c r="I30" s="122"/>
      <c r="J30" s="70" t="s">
        <v>8</v>
      </c>
      <c r="K30" s="71" t="s">
        <v>29</v>
      </c>
      <c r="L30" s="37" t="s">
        <v>35</v>
      </c>
      <c r="M30" s="43" t="s">
        <v>59</v>
      </c>
      <c r="N30" s="35" t="s">
        <v>50</v>
      </c>
      <c r="O30" s="37" t="s">
        <v>38</v>
      </c>
      <c r="P30" s="20" t="str">
        <f t="shared" si="0"/>
        <v>Bajo</v>
      </c>
      <c r="Q30" s="20">
        <f>IFERROR(VLOOKUP(N30,LISTAS!$Q$2:$R$4,2,0),"")</f>
        <v>3</v>
      </c>
      <c r="R30" s="20">
        <f>IFERROR(VLOOKUP(O30,LISTAS!$S$2:$T$4,2,0),"")</f>
        <v>1</v>
      </c>
      <c r="S30" s="20">
        <f t="shared" si="1"/>
        <v>3</v>
      </c>
      <c r="T30" s="20" t="str">
        <f t="shared" si="2"/>
        <v>Tolerable</v>
      </c>
      <c r="U30" s="20" t="str">
        <f t="shared" si="3"/>
        <v>No</v>
      </c>
      <c r="V30" s="38" t="s">
        <v>217</v>
      </c>
      <c r="W30" s="39"/>
      <c r="X30" s="36"/>
      <c r="Y30" s="36"/>
      <c r="Z30" s="36"/>
      <c r="AA30" s="36"/>
      <c r="AB30" s="38"/>
    </row>
    <row r="31" spans="1:28" s="34" customFormat="1" ht="54">
      <c r="A31" s="129"/>
      <c r="B31" s="121"/>
      <c r="C31" s="42" t="s">
        <v>209</v>
      </c>
      <c r="D31" s="121"/>
      <c r="E31" s="121"/>
      <c r="F31" s="121"/>
      <c r="G31" s="121"/>
      <c r="H31" s="121"/>
      <c r="I31" s="122"/>
      <c r="J31" s="35" t="s">
        <v>9</v>
      </c>
      <c r="K31" s="36" t="s">
        <v>47</v>
      </c>
      <c r="L31" s="37" t="s">
        <v>35</v>
      </c>
      <c r="M31" s="43" t="s">
        <v>59</v>
      </c>
      <c r="N31" s="35" t="s">
        <v>60</v>
      </c>
      <c r="O31" s="37" t="s">
        <v>51</v>
      </c>
      <c r="P31" s="20" t="str">
        <f t="shared" si="0"/>
        <v>Moderado</v>
      </c>
      <c r="Q31" s="20">
        <f>IFERROR(VLOOKUP(N31,LISTAS!$Q$2:$R$4,2,0),"")</f>
        <v>5</v>
      </c>
      <c r="R31" s="20">
        <f>IFERROR(VLOOKUP(O31,LISTAS!$S$2:$T$4,2,0),"")</f>
        <v>3</v>
      </c>
      <c r="S31" s="20">
        <f t="shared" si="1"/>
        <v>15</v>
      </c>
      <c r="T31" s="20" t="str">
        <f t="shared" si="2"/>
        <v>Potencialmente no tolerable</v>
      </c>
      <c r="U31" s="20" t="str">
        <f t="shared" si="3"/>
        <v>No</v>
      </c>
      <c r="V31" s="32" t="s">
        <v>218</v>
      </c>
      <c r="W31" s="39"/>
      <c r="X31" s="36"/>
      <c r="Y31" s="36"/>
      <c r="Z31" s="36"/>
      <c r="AA31" s="36"/>
      <c r="AB31" s="38"/>
    </row>
    <row r="32" spans="1:28" s="34" customFormat="1" ht="243">
      <c r="A32" s="129"/>
      <c r="B32" s="121"/>
      <c r="C32" s="42" t="s">
        <v>209</v>
      </c>
      <c r="D32" s="121"/>
      <c r="E32" s="121"/>
      <c r="F32" s="121"/>
      <c r="G32" s="121"/>
      <c r="H32" s="121"/>
      <c r="I32" s="122"/>
      <c r="J32" s="35" t="s">
        <v>9</v>
      </c>
      <c r="K32" s="36" t="s">
        <v>67</v>
      </c>
      <c r="L32" s="37" t="s">
        <v>35</v>
      </c>
      <c r="M32" s="43" t="s">
        <v>59</v>
      </c>
      <c r="N32" s="35" t="s">
        <v>60</v>
      </c>
      <c r="O32" s="37" t="s">
        <v>61</v>
      </c>
      <c r="P32" s="20" t="str">
        <f t="shared" si="0"/>
        <v>Alto</v>
      </c>
      <c r="Q32" s="20">
        <f>IFERROR(VLOOKUP(N32,LISTAS!$Q$2:$R$4,2,0),"")</f>
        <v>5</v>
      </c>
      <c r="R32" s="20">
        <f>IFERROR(VLOOKUP(O32,LISTAS!$S$2:$T$4,2,0),"")</f>
        <v>5</v>
      </c>
      <c r="S32" s="20">
        <f t="shared" si="1"/>
        <v>25</v>
      </c>
      <c r="T32" s="20" t="str">
        <f t="shared" si="2"/>
        <v>No tolerable</v>
      </c>
      <c r="U32" s="20" t="str">
        <f t="shared" si="3"/>
        <v>Si</v>
      </c>
      <c r="V32" s="32" t="s">
        <v>202</v>
      </c>
      <c r="W32" s="39"/>
      <c r="X32" s="36"/>
      <c r="Y32" s="36"/>
      <c r="Z32" s="36"/>
      <c r="AA32" s="36"/>
      <c r="AB32" s="38"/>
    </row>
    <row r="33" spans="1:28" s="34" customFormat="1" ht="229.5">
      <c r="A33" s="129"/>
      <c r="B33" s="121"/>
      <c r="C33" s="42" t="s">
        <v>209</v>
      </c>
      <c r="D33" s="121"/>
      <c r="E33" s="121"/>
      <c r="F33" s="121"/>
      <c r="G33" s="121"/>
      <c r="H33" s="121"/>
      <c r="I33" s="122"/>
      <c r="J33" s="35" t="s">
        <v>9</v>
      </c>
      <c r="K33" s="36" t="s">
        <v>72</v>
      </c>
      <c r="L33" s="37" t="s">
        <v>35</v>
      </c>
      <c r="M33" s="43" t="s">
        <v>59</v>
      </c>
      <c r="N33" s="35" t="s">
        <v>60</v>
      </c>
      <c r="O33" s="37" t="s">
        <v>61</v>
      </c>
      <c r="P33" s="20" t="str">
        <f t="shared" si="0"/>
        <v>Alto</v>
      </c>
      <c r="Q33" s="20">
        <f>IFERROR(VLOOKUP(N33,LISTAS!$Q$2:$R$4,2,0),"")</f>
        <v>5</v>
      </c>
      <c r="R33" s="20">
        <f>IFERROR(VLOOKUP(O33,LISTAS!$S$2:$T$4,2,0),"")</f>
        <v>5</v>
      </c>
      <c r="S33" s="20">
        <f t="shared" si="1"/>
        <v>25</v>
      </c>
      <c r="T33" s="20" t="str">
        <f t="shared" si="2"/>
        <v>No tolerable</v>
      </c>
      <c r="U33" s="20" t="str">
        <f t="shared" si="3"/>
        <v>Si</v>
      </c>
      <c r="V33" s="32" t="s">
        <v>219</v>
      </c>
      <c r="W33" s="39"/>
      <c r="X33" s="36"/>
      <c r="Y33" s="36"/>
      <c r="Z33" s="36"/>
      <c r="AA33" s="36"/>
      <c r="AB33" s="38"/>
    </row>
    <row r="34" spans="1:28" s="34" customFormat="1" ht="94.5">
      <c r="A34" s="129"/>
      <c r="B34" s="121"/>
      <c r="C34" s="42" t="s">
        <v>209</v>
      </c>
      <c r="D34" s="121"/>
      <c r="E34" s="121"/>
      <c r="F34" s="121"/>
      <c r="G34" s="121"/>
      <c r="H34" s="121"/>
      <c r="I34" s="122"/>
      <c r="J34" s="35" t="s">
        <v>10</v>
      </c>
      <c r="K34" s="36" t="s">
        <v>31</v>
      </c>
      <c r="L34" s="37" t="s">
        <v>35</v>
      </c>
      <c r="M34" s="43" t="s">
        <v>68</v>
      </c>
      <c r="N34" s="35" t="s">
        <v>60</v>
      </c>
      <c r="O34" s="37" t="s">
        <v>51</v>
      </c>
      <c r="P34" s="20" t="str">
        <f t="shared" si="0"/>
        <v>Moderado</v>
      </c>
      <c r="Q34" s="20">
        <f>IFERROR(VLOOKUP(N34,LISTAS!$Q$2:$R$4,2,0),"")</f>
        <v>5</v>
      </c>
      <c r="R34" s="20">
        <f>IFERROR(VLOOKUP(O34,LISTAS!$S$2:$T$4,2,0),"")</f>
        <v>3</v>
      </c>
      <c r="S34" s="20">
        <f t="shared" si="1"/>
        <v>15</v>
      </c>
      <c r="T34" s="20" t="str">
        <f t="shared" si="2"/>
        <v>Potencialmente no tolerable</v>
      </c>
      <c r="U34" s="20" t="str">
        <f t="shared" si="3"/>
        <v>No</v>
      </c>
      <c r="V34" s="82" t="s">
        <v>220</v>
      </c>
      <c r="W34" s="39"/>
      <c r="X34" s="36"/>
      <c r="Y34" s="36"/>
      <c r="Z34" s="36"/>
      <c r="AA34" s="36"/>
      <c r="AB34" s="38"/>
    </row>
    <row r="35" spans="1:28" s="34" customFormat="1" ht="27">
      <c r="A35" s="129"/>
      <c r="B35" s="121"/>
      <c r="C35" s="42" t="s">
        <v>209</v>
      </c>
      <c r="D35" s="121"/>
      <c r="E35" s="121"/>
      <c r="F35" s="121"/>
      <c r="G35" s="121"/>
      <c r="H35" s="121"/>
      <c r="I35" s="122"/>
      <c r="J35" s="35" t="s">
        <v>11</v>
      </c>
      <c r="K35" s="36" t="s">
        <v>32</v>
      </c>
      <c r="L35" s="37" t="s">
        <v>48</v>
      </c>
      <c r="M35" s="43" t="s">
        <v>73</v>
      </c>
      <c r="N35" s="35" t="s">
        <v>60</v>
      </c>
      <c r="O35" s="37" t="s">
        <v>38</v>
      </c>
      <c r="P35" s="20" t="str">
        <f t="shared" si="0"/>
        <v>Bajo</v>
      </c>
      <c r="Q35" s="20">
        <f>IFERROR(VLOOKUP(N35,LISTAS!$Q$2:$R$4,2,0),"")</f>
        <v>5</v>
      </c>
      <c r="R35" s="20">
        <f>IFERROR(VLOOKUP(O35,LISTAS!$S$2:$T$4,2,0),"")</f>
        <v>1</v>
      </c>
      <c r="S35" s="20">
        <f t="shared" si="1"/>
        <v>5</v>
      </c>
      <c r="T35" s="20" t="str">
        <f t="shared" si="2"/>
        <v>Tolerable</v>
      </c>
      <c r="U35" s="20" t="str">
        <f t="shared" si="3"/>
        <v>No</v>
      </c>
      <c r="V35" s="38" t="s">
        <v>188</v>
      </c>
      <c r="W35" s="39"/>
      <c r="X35" s="36"/>
      <c r="Y35" s="36"/>
      <c r="Z35" s="36"/>
      <c r="AA35" s="36"/>
      <c r="AB35" s="38"/>
    </row>
    <row r="36" spans="1:28" s="34" customFormat="1" ht="27">
      <c r="A36" s="129"/>
      <c r="B36" s="121"/>
      <c r="C36" s="42" t="s">
        <v>209</v>
      </c>
      <c r="D36" s="121"/>
      <c r="E36" s="121"/>
      <c r="F36" s="121"/>
      <c r="G36" s="121"/>
      <c r="H36" s="121"/>
      <c r="I36" s="122"/>
      <c r="J36" s="35" t="s">
        <v>12</v>
      </c>
      <c r="K36" s="36" t="s">
        <v>33</v>
      </c>
      <c r="L36" s="37" t="s">
        <v>35</v>
      </c>
      <c r="M36" s="43" t="s">
        <v>76</v>
      </c>
      <c r="N36" s="35" t="s">
        <v>50</v>
      </c>
      <c r="O36" s="37" t="s">
        <v>51</v>
      </c>
      <c r="P36" s="20" t="str">
        <f t="shared" ref="P36" si="4">IFERROR(IF(S36="","",IF(S36&lt;=10,"Bajo",IF(S36&lt;=15,"Moderado",IF(S36&gt;15,"Alto","")))),"")</f>
        <v>Bajo</v>
      </c>
      <c r="Q36" s="20">
        <f>IFERROR(VLOOKUP(N36,LISTAS!$Q$2:$R$4,2,0),"")</f>
        <v>3</v>
      </c>
      <c r="R36" s="20">
        <f>IFERROR(VLOOKUP(O36,LISTAS!$S$2:$T$4,2,0),"")</f>
        <v>3</v>
      </c>
      <c r="S36" s="20">
        <f t="shared" ref="S36" si="5">IFERROR(Q36*R36,"")</f>
        <v>9</v>
      </c>
      <c r="T36" s="20" t="str">
        <f t="shared" ref="T36" si="6">IFERROR(IF(S36="","",IF(S36&lt;=10,"Tolerable",IF(S36&lt;=15,"Potencialmente no tolerable",IF(S36&gt;15,"No tolerable","")))),"")</f>
        <v>Tolerable</v>
      </c>
      <c r="U36" s="20" t="str">
        <f t="shared" ref="U36" si="7">IFERROR(IF(T36="","",IF(T36="Tolerable","No",IF(T36="Potencialmente no tolerable","No",IF(T36="No tolerable","Si","")))),"")</f>
        <v>No</v>
      </c>
      <c r="V36" s="38" t="s">
        <v>221</v>
      </c>
      <c r="W36" s="39"/>
      <c r="X36" s="36"/>
      <c r="Y36" s="36"/>
      <c r="Z36" s="36"/>
      <c r="AA36" s="36"/>
      <c r="AB36" s="38"/>
    </row>
    <row r="37" spans="1:28" s="34" customFormat="1" ht="216">
      <c r="A37" s="129"/>
      <c r="B37" s="121"/>
      <c r="C37" s="42" t="s">
        <v>209</v>
      </c>
      <c r="D37" s="121"/>
      <c r="E37" s="121"/>
      <c r="F37" s="121"/>
      <c r="G37" s="121"/>
      <c r="H37" s="121"/>
      <c r="I37" s="122"/>
      <c r="J37" s="35" t="s">
        <v>13</v>
      </c>
      <c r="K37" s="36" t="s">
        <v>34</v>
      </c>
      <c r="L37" s="37" t="s">
        <v>35</v>
      </c>
      <c r="M37" s="43" t="s">
        <v>79</v>
      </c>
      <c r="N37" s="35" t="s">
        <v>60</v>
      </c>
      <c r="O37" s="37" t="s">
        <v>61</v>
      </c>
      <c r="P37" s="20" t="str">
        <f t="shared" si="0"/>
        <v>Alto</v>
      </c>
      <c r="Q37" s="20">
        <f>IFERROR(VLOOKUP(N37,LISTAS!$Q$2:$R$4,2,0),"")</f>
        <v>5</v>
      </c>
      <c r="R37" s="20">
        <f>IFERROR(VLOOKUP(O37,LISTAS!$S$2:$T$4,2,0),"")</f>
        <v>5</v>
      </c>
      <c r="S37" s="20">
        <f t="shared" si="1"/>
        <v>25</v>
      </c>
      <c r="T37" s="20" t="str">
        <f t="shared" si="2"/>
        <v>No tolerable</v>
      </c>
      <c r="U37" s="20" t="str">
        <f t="shared" si="3"/>
        <v>Si</v>
      </c>
      <c r="V37" s="82" t="s">
        <v>222</v>
      </c>
      <c r="W37" s="39"/>
      <c r="X37" s="36"/>
      <c r="Y37" s="36"/>
      <c r="Z37" s="36"/>
      <c r="AA37" s="36"/>
      <c r="AB37" s="38"/>
    </row>
    <row r="38" spans="1:28" s="34" customFormat="1" ht="243">
      <c r="A38" s="141" t="s">
        <v>223</v>
      </c>
      <c r="B38" s="142" t="s">
        <v>224</v>
      </c>
      <c r="C38" s="69" t="s">
        <v>225</v>
      </c>
      <c r="D38" s="142" t="s">
        <v>226</v>
      </c>
      <c r="E38" s="142" t="s">
        <v>227</v>
      </c>
      <c r="F38" s="121" t="s">
        <v>2</v>
      </c>
      <c r="G38" s="121" t="s">
        <v>80</v>
      </c>
      <c r="H38" s="121" t="s">
        <v>24</v>
      </c>
      <c r="I38" s="122" t="s">
        <v>196</v>
      </c>
      <c r="J38" s="35" t="s">
        <v>9</v>
      </c>
      <c r="K38" s="36" t="s">
        <v>67</v>
      </c>
      <c r="L38" s="37" t="s">
        <v>35</v>
      </c>
      <c r="M38" s="43" t="s">
        <v>59</v>
      </c>
      <c r="N38" s="35" t="s">
        <v>60</v>
      </c>
      <c r="O38" s="37" t="s">
        <v>61</v>
      </c>
      <c r="P38" s="20" t="str">
        <f t="shared" si="0"/>
        <v>Alto</v>
      </c>
      <c r="Q38" s="20">
        <f>IFERROR(VLOOKUP(N38,LISTAS!$Q$2:$R$4,2,0),"")</f>
        <v>5</v>
      </c>
      <c r="R38" s="20">
        <f>IFERROR(VLOOKUP(O38,LISTAS!$S$2:$T$4,2,0),"")</f>
        <v>5</v>
      </c>
      <c r="S38" s="20">
        <f t="shared" si="1"/>
        <v>25</v>
      </c>
      <c r="T38" s="20" t="str">
        <f t="shared" si="2"/>
        <v>No tolerable</v>
      </c>
      <c r="U38" s="20" t="str">
        <f t="shared" si="3"/>
        <v>Si</v>
      </c>
      <c r="V38" s="32" t="s">
        <v>228</v>
      </c>
      <c r="W38" s="39"/>
      <c r="X38" s="36"/>
      <c r="Y38" s="36"/>
      <c r="Z38" s="36"/>
      <c r="AA38" s="36"/>
      <c r="AB38" s="38"/>
    </row>
    <row r="39" spans="1:28" s="34" customFormat="1" ht="243">
      <c r="A39" s="141"/>
      <c r="B39" s="142"/>
      <c r="C39" s="69" t="s">
        <v>225</v>
      </c>
      <c r="D39" s="142"/>
      <c r="E39" s="142"/>
      <c r="F39" s="121"/>
      <c r="G39" s="121"/>
      <c r="H39" s="121"/>
      <c r="I39" s="122"/>
      <c r="J39" s="35" t="s">
        <v>9</v>
      </c>
      <c r="K39" s="36" t="s">
        <v>75</v>
      </c>
      <c r="L39" s="37" t="s">
        <v>35</v>
      </c>
      <c r="M39" s="43" t="s">
        <v>59</v>
      </c>
      <c r="N39" s="35" t="s">
        <v>60</v>
      </c>
      <c r="O39" s="37" t="s">
        <v>61</v>
      </c>
      <c r="P39" s="20" t="str">
        <f t="shared" si="0"/>
        <v>Alto</v>
      </c>
      <c r="Q39" s="20">
        <f>IFERROR(VLOOKUP(N39,LISTAS!$Q$2:$R$4,2,0),"")</f>
        <v>5</v>
      </c>
      <c r="R39" s="20">
        <f>IFERROR(VLOOKUP(O39,LISTAS!$S$2:$T$4,2,0),"")</f>
        <v>5</v>
      </c>
      <c r="S39" s="20">
        <f t="shared" si="1"/>
        <v>25</v>
      </c>
      <c r="T39" s="20" t="str">
        <f t="shared" si="2"/>
        <v>No tolerable</v>
      </c>
      <c r="U39" s="20" t="str">
        <f t="shared" si="3"/>
        <v>Si</v>
      </c>
      <c r="V39" s="32" t="s">
        <v>228</v>
      </c>
      <c r="W39" s="39"/>
      <c r="X39" s="36"/>
      <c r="Y39" s="36"/>
      <c r="Z39" s="36"/>
      <c r="AA39" s="36"/>
      <c r="AB39" s="38"/>
    </row>
    <row r="40" spans="1:28" s="34" customFormat="1" ht="94.5">
      <c r="A40" s="141"/>
      <c r="B40" s="142"/>
      <c r="C40" s="69" t="s">
        <v>225</v>
      </c>
      <c r="D40" s="142"/>
      <c r="E40" s="142"/>
      <c r="F40" s="121"/>
      <c r="G40" s="121"/>
      <c r="H40" s="121"/>
      <c r="I40" s="122"/>
      <c r="J40" s="35" t="s">
        <v>10</v>
      </c>
      <c r="K40" s="36" t="s">
        <v>31</v>
      </c>
      <c r="L40" s="37" t="s">
        <v>35</v>
      </c>
      <c r="M40" s="43" t="s">
        <v>68</v>
      </c>
      <c r="N40" s="35" t="s">
        <v>50</v>
      </c>
      <c r="O40" s="37" t="s">
        <v>38</v>
      </c>
      <c r="P40" s="20" t="str">
        <f t="shared" si="0"/>
        <v>Bajo</v>
      </c>
      <c r="Q40" s="20">
        <f>IFERROR(VLOOKUP(N40,LISTAS!$Q$2:$R$4,2,0),"")</f>
        <v>3</v>
      </c>
      <c r="R40" s="20">
        <f>IFERROR(VLOOKUP(O40,LISTAS!$S$2:$T$4,2,0),"")</f>
        <v>1</v>
      </c>
      <c r="S40" s="20">
        <f t="shared" si="1"/>
        <v>3</v>
      </c>
      <c r="T40" s="20" t="str">
        <f t="shared" si="2"/>
        <v>Tolerable</v>
      </c>
      <c r="U40" s="20" t="str">
        <f t="shared" si="3"/>
        <v>No</v>
      </c>
      <c r="V40" s="38" t="s">
        <v>220</v>
      </c>
      <c r="W40" s="39"/>
      <c r="X40" s="36"/>
      <c r="Y40" s="36"/>
      <c r="Z40" s="36"/>
      <c r="AA40" s="36"/>
      <c r="AB40" s="38"/>
    </row>
    <row r="41" spans="1:28" s="34" customFormat="1" ht="27">
      <c r="A41" s="141"/>
      <c r="B41" s="142"/>
      <c r="C41" s="69" t="s">
        <v>225</v>
      </c>
      <c r="D41" s="142"/>
      <c r="E41" s="142"/>
      <c r="F41" s="121"/>
      <c r="G41" s="121"/>
      <c r="H41" s="121"/>
      <c r="I41" s="122"/>
      <c r="J41" s="35" t="s">
        <v>11</v>
      </c>
      <c r="K41" s="36" t="s">
        <v>32</v>
      </c>
      <c r="L41" s="37" t="s">
        <v>48</v>
      </c>
      <c r="M41" s="43" t="s">
        <v>73</v>
      </c>
      <c r="N41" s="35" t="s">
        <v>60</v>
      </c>
      <c r="O41" s="37" t="s">
        <v>38</v>
      </c>
      <c r="P41" s="20" t="str">
        <f t="shared" si="0"/>
        <v>Bajo</v>
      </c>
      <c r="Q41" s="20">
        <f>IFERROR(VLOOKUP(N41,LISTAS!$Q$2:$R$4,2,0),"")</f>
        <v>5</v>
      </c>
      <c r="R41" s="20">
        <f>IFERROR(VLOOKUP(O41,LISTAS!$S$2:$T$4,2,0),"")</f>
        <v>1</v>
      </c>
      <c r="S41" s="20">
        <f t="shared" si="1"/>
        <v>5</v>
      </c>
      <c r="T41" s="20" t="str">
        <f t="shared" si="2"/>
        <v>Tolerable</v>
      </c>
      <c r="U41" s="20" t="str">
        <f t="shared" si="3"/>
        <v>No</v>
      </c>
      <c r="V41" s="38" t="s">
        <v>188</v>
      </c>
      <c r="W41" s="39"/>
      <c r="X41" s="36"/>
      <c r="Y41" s="36"/>
      <c r="Z41" s="36"/>
      <c r="AA41" s="36"/>
      <c r="AB41" s="38"/>
    </row>
    <row r="42" spans="1:28" s="34" customFormat="1" ht="229.5">
      <c r="A42" s="141"/>
      <c r="B42" s="142"/>
      <c r="C42" s="69" t="s">
        <v>225</v>
      </c>
      <c r="D42" s="142"/>
      <c r="E42" s="142"/>
      <c r="F42" s="121"/>
      <c r="G42" s="121"/>
      <c r="H42" s="121"/>
      <c r="I42" s="122"/>
      <c r="J42" s="35" t="s">
        <v>13</v>
      </c>
      <c r="K42" s="36" t="s">
        <v>34</v>
      </c>
      <c r="L42" s="37" t="s">
        <v>35</v>
      </c>
      <c r="M42" s="43" t="s">
        <v>79</v>
      </c>
      <c r="N42" s="35" t="s">
        <v>60</v>
      </c>
      <c r="O42" s="37" t="s">
        <v>61</v>
      </c>
      <c r="P42" s="20" t="str">
        <f t="shared" si="0"/>
        <v>Alto</v>
      </c>
      <c r="Q42" s="20">
        <f>IFERROR(VLOOKUP(N42,LISTAS!$Q$2:$R$4,2,0),"")</f>
        <v>5</v>
      </c>
      <c r="R42" s="20">
        <f>IFERROR(VLOOKUP(O42,LISTAS!$S$2:$T$4,2,0),"")</f>
        <v>5</v>
      </c>
      <c r="S42" s="20">
        <f t="shared" si="1"/>
        <v>25</v>
      </c>
      <c r="T42" s="20" t="str">
        <f t="shared" si="2"/>
        <v>No tolerable</v>
      </c>
      <c r="U42" s="20" t="str">
        <f t="shared" si="3"/>
        <v>Si</v>
      </c>
      <c r="V42" s="82" t="s">
        <v>205</v>
      </c>
      <c r="W42" s="39"/>
      <c r="X42" s="36"/>
      <c r="Y42" s="36"/>
      <c r="Z42" s="36"/>
      <c r="AA42" s="36"/>
      <c r="AB42" s="38"/>
    </row>
    <row r="43" spans="1:28" s="34" customFormat="1" ht="39.6" customHeight="1">
      <c r="A43" s="141" t="s">
        <v>229</v>
      </c>
      <c r="B43" s="142" t="s">
        <v>230</v>
      </c>
      <c r="C43" s="69" t="s">
        <v>231</v>
      </c>
      <c r="D43" s="142" t="s">
        <v>232</v>
      </c>
      <c r="E43" s="142" t="s">
        <v>233</v>
      </c>
      <c r="F43" s="143" t="s">
        <v>2</v>
      </c>
      <c r="G43" s="121" t="s">
        <v>77</v>
      </c>
      <c r="H43" s="121" t="s">
        <v>24</v>
      </c>
      <c r="I43" s="122" t="s">
        <v>196</v>
      </c>
      <c r="J43" s="35" t="s">
        <v>4</v>
      </c>
      <c r="K43" s="36" t="s">
        <v>25</v>
      </c>
      <c r="L43" s="37" t="s">
        <v>35</v>
      </c>
      <c r="M43" s="43" t="s">
        <v>36</v>
      </c>
      <c r="N43" s="35" t="s">
        <v>50</v>
      </c>
      <c r="O43" s="37" t="s">
        <v>61</v>
      </c>
      <c r="P43" s="20" t="str">
        <f t="shared" si="0"/>
        <v>Moderado</v>
      </c>
      <c r="Q43" s="20">
        <f>IFERROR(VLOOKUP(N43,LISTAS!$Q$2:$R$4,2,0),"")</f>
        <v>3</v>
      </c>
      <c r="R43" s="20">
        <f>IFERROR(VLOOKUP(O43,LISTAS!$S$2:$T$4,2,0),"")</f>
        <v>5</v>
      </c>
      <c r="S43" s="20">
        <f t="shared" si="1"/>
        <v>15</v>
      </c>
      <c r="T43" s="20" t="str">
        <f t="shared" si="2"/>
        <v>Potencialmente no tolerable</v>
      </c>
      <c r="U43" s="20" t="str">
        <f t="shared" si="3"/>
        <v>No</v>
      </c>
      <c r="V43" s="72" t="s">
        <v>234</v>
      </c>
      <c r="W43" s="39"/>
      <c r="X43" s="36"/>
      <c r="Y43" s="36"/>
      <c r="Z43" s="36"/>
      <c r="AA43" s="36"/>
      <c r="AB43" s="38"/>
    </row>
    <row r="44" spans="1:28" s="34" customFormat="1" ht="108">
      <c r="A44" s="141"/>
      <c r="B44" s="142"/>
      <c r="C44" s="69" t="s">
        <v>231</v>
      </c>
      <c r="D44" s="142"/>
      <c r="E44" s="142"/>
      <c r="F44" s="144"/>
      <c r="G44" s="121"/>
      <c r="H44" s="121"/>
      <c r="I44" s="122"/>
      <c r="J44" s="35" t="s">
        <v>4</v>
      </c>
      <c r="K44" s="36" t="s">
        <v>44</v>
      </c>
      <c r="L44" s="37" t="s">
        <v>35</v>
      </c>
      <c r="M44" s="43" t="s">
        <v>36</v>
      </c>
      <c r="N44" s="35" t="s">
        <v>50</v>
      </c>
      <c r="O44" s="37" t="s">
        <v>61</v>
      </c>
      <c r="P44" s="20" t="str">
        <f t="shared" si="0"/>
        <v>Moderado</v>
      </c>
      <c r="Q44" s="20">
        <f>IFERROR(VLOOKUP(N44,LISTAS!$Q$2:$R$4,2,0),"")</f>
        <v>3</v>
      </c>
      <c r="R44" s="20">
        <f>IFERROR(VLOOKUP(O44,LISTAS!$S$2:$T$4,2,0),"")</f>
        <v>5</v>
      </c>
      <c r="S44" s="20">
        <f t="shared" si="1"/>
        <v>15</v>
      </c>
      <c r="T44" s="20" t="str">
        <f t="shared" si="2"/>
        <v>Potencialmente no tolerable</v>
      </c>
      <c r="U44" s="20" t="str">
        <f t="shared" si="3"/>
        <v>No</v>
      </c>
      <c r="V44" s="38" t="s">
        <v>235</v>
      </c>
      <c r="W44" s="39"/>
      <c r="X44" s="36"/>
      <c r="Y44" s="36"/>
      <c r="Z44" s="36"/>
      <c r="AA44" s="36"/>
      <c r="AB44" s="38"/>
    </row>
    <row r="45" spans="1:28" s="34" customFormat="1" ht="67.5">
      <c r="A45" s="141"/>
      <c r="B45" s="142"/>
      <c r="C45" s="69" t="s">
        <v>231</v>
      </c>
      <c r="D45" s="142"/>
      <c r="E45" s="142"/>
      <c r="F45" s="144"/>
      <c r="G45" s="121"/>
      <c r="H45" s="121"/>
      <c r="I45" s="122"/>
      <c r="J45" s="35" t="s">
        <v>4</v>
      </c>
      <c r="K45" s="36" t="s">
        <v>71</v>
      </c>
      <c r="L45" s="37" t="s">
        <v>35</v>
      </c>
      <c r="M45" s="43" t="s">
        <v>36</v>
      </c>
      <c r="N45" s="35" t="s">
        <v>50</v>
      </c>
      <c r="O45" s="37" t="s">
        <v>51</v>
      </c>
      <c r="P45" s="20" t="str">
        <f t="shared" si="0"/>
        <v>Bajo</v>
      </c>
      <c r="Q45" s="20">
        <f>IFERROR(VLOOKUP(N45,LISTAS!$Q$2:$R$4,2,0),"")</f>
        <v>3</v>
      </c>
      <c r="R45" s="20">
        <f>IFERROR(VLOOKUP(O45,LISTAS!$S$2:$T$4,2,0),"")</f>
        <v>3</v>
      </c>
      <c r="S45" s="20">
        <f t="shared" si="1"/>
        <v>9</v>
      </c>
      <c r="T45" s="20" t="str">
        <f t="shared" si="2"/>
        <v>Tolerable</v>
      </c>
      <c r="U45" s="20" t="str">
        <f t="shared" si="3"/>
        <v>No</v>
      </c>
      <c r="V45" s="38" t="s">
        <v>236</v>
      </c>
      <c r="W45" s="39"/>
      <c r="X45" s="36"/>
      <c r="Y45" s="36"/>
      <c r="Z45" s="36"/>
      <c r="AA45" s="36"/>
      <c r="AB45" s="38"/>
    </row>
    <row r="46" spans="1:28" s="34" customFormat="1" ht="40.5">
      <c r="A46" s="141"/>
      <c r="B46" s="142"/>
      <c r="C46" s="69" t="s">
        <v>231</v>
      </c>
      <c r="D46" s="142"/>
      <c r="E46" s="142"/>
      <c r="F46" s="144"/>
      <c r="G46" s="121"/>
      <c r="H46" s="121"/>
      <c r="I46" s="122"/>
      <c r="J46" s="35" t="s">
        <v>8</v>
      </c>
      <c r="K46" s="36" t="s">
        <v>29</v>
      </c>
      <c r="L46" s="37" t="s">
        <v>35</v>
      </c>
      <c r="M46" s="43" t="s">
        <v>59</v>
      </c>
      <c r="N46" s="35" t="s">
        <v>50</v>
      </c>
      <c r="O46" s="37" t="s">
        <v>38</v>
      </c>
      <c r="P46" s="20" t="str">
        <f t="shared" si="0"/>
        <v>Bajo</v>
      </c>
      <c r="Q46" s="20">
        <f>IFERROR(VLOOKUP(N46,LISTAS!$Q$2:$R$4,2,0),"")</f>
        <v>3</v>
      </c>
      <c r="R46" s="20">
        <f>IFERROR(VLOOKUP(O46,LISTAS!$S$2:$T$4,2,0),"")</f>
        <v>1</v>
      </c>
      <c r="S46" s="20">
        <f t="shared" si="1"/>
        <v>3</v>
      </c>
      <c r="T46" s="20" t="str">
        <f t="shared" si="2"/>
        <v>Tolerable</v>
      </c>
      <c r="U46" s="20" t="str">
        <f t="shared" si="3"/>
        <v>No</v>
      </c>
      <c r="V46" s="38" t="s">
        <v>237</v>
      </c>
      <c r="W46" s="39"/>
      <c r="X46" s="36"/>
      <c r="Y46" s="36"/>
      <c r="Z46" s="36"/>
      <c r="AA46" s="36"/>
      <c r="AB46" s="38"/>
    </row>
    <row r="47" spans="1:28" s="34" customFormat="1" ht="121.5">
      <c r="A47" s="141"/>
      <c r="B47" s="142"/>
      <c r="C47" s="69" t="s">
        <v>231</v>
      </c>
      <c r="D47" s="142"/>
      <c r="E47" s="142"/>
      <c r="F47" s="144"/>
      <c r="G47" s="121"/>
      <c r="H47" s="121"/>
      <c r="I47" s="122"/>
      <c r="J47" s="35" t="s">
        <v>9</v>
      </c>
      <c r="K47" s="36" t="s">
        <v>47</v>
      </c>
      <c r="L47" s="37" t="s">
        <v>35</v>
      </c>
      <c r="M47" s="43" t="s">
        <v>59</v>
      </c>
      <c r="N47" s="35" t="s">
        <v>50</v>
      </c>
      <c r="O47" s="37" t="s">
        <v>61</v>
      </c>
      <c r="P47" s="20" t="str">
        <f t="shared" si="0"/>
        <v>Moderado</v>
      </c>
      <c r="Q47" s="20">
        <f>IFERROR(VLOOKUP(N47,LISTAS!$Q$2:$R$4,2,0),"")</f>
        <v>3</v>
      </c>
      <c r="R47" s="20">
        <f>IFERROR(VLOOKUP(O47,LISTAS!$S$2:$T$4,2,0),"")</f>
        <v>5</v>
      </c>
      <c r="S47" s="20">
        <f t="shared" si="1"/>
        <v>15</v>
      </c>
      <c r="T47" s="20" t="str">
        <f t="shared" si="2"/>
        <v>Potencialmente no tolerable</v>
      </c>
      <c r="U47" s="20" t="str">
        <f t="shared" si="3"/>
        <v>No</v>
      </c>
      <c r="V47" s="38" t="s">
        <v>238</v>
      </c>
      <c r="W47" s="39"/>
      <c r="X47" s="36"/>
      <c r="Y47" s="36"/>
      <c r="Z47" s="36"/>
      <c r="AA47" s="36"/>
      <c r="AB47" s="38"/>
    </row>
    <row r="48" spans="1:28" s="34" customFormat="1" ht="27">
      <c r="A48" s="141"/>
      <c r="B48" s="142"/>
      <c r="C48" s="69" t="s">
        <v>231</v>
      </c>
      <c r="D48" s="142"/>
      <c r="E48" s="142"/>
      <c r="F48" s="125"/>
      <c r="G48" s="121"/>
      <c r="H48" s="121"/>
      <c r="I48" s="122"/>
      <c r="J48" s="35" t="s">
        <v>11</v>
      </c>
      <c r="K48" s="36" t="s">
        <v>32</v>
      </c>
      <c r="L48" s="37" t="s">
        <v>48</v>
      </c>
      <c r="M48" s="43" t="s">
        <v>73</v>
      </c>
      <c r="N48" s="35" t="s">
        <v>60</v>
      </c>
      <c r="O48" s="37" t="s">
        <v>38</v>
      </c>
      <c r="P48" s="20" t="str">
        <f t="shared" si="0"/>
        <v>Bajo</v>
      </c>
      <c r="Q48" s="20">
        <f>IFERROR(VLOOKUP(N48,LISTAS!$Q$2:$R$4,2,0),"")</f>
        <v>5</v>
      </c>
      <c r="R48" s="20">
        <f>IFERROR(VLOOKUP(O48,LISTAS!$S$2:$T$4,2,0),"")</f>
        <v>1</v>
      </c>
      <c r="S48" s="20">
        <f t="shared" si="1"/>
        <v>5</v>
      </c>
      <c r="T48" s="20" t="str">
        <f t="shared" si="2"/>
        <v>Tolerable</v>
      </c>
      <c r="U48" s="20" t="str">
        <f t="shared" si="3"/>
        <v>No</v>
      </c>
      <c r="V48" s="38" t="s">
        <v>188</v>
      </c>
      <c r="W48" s="39"/>
      <c r="X48" s="36"/>
      <c r="Y48" s="36"/>
      <c r="Z48" s="36"/>
      <c r="AA48" s="36"/>
      <c r="AB48" s="38"/>
    </row>
    <row r="49" spans="10:15">
      <c r="J49" s="46"/>
      <c r="K49" s="34"/>
      <c r="N49" s="46"/>
      <c r="O49" s="46"/>
    </row>
    <row r="50" spans="10:15">
      <c r="J50" s="46"/>
      <c r="K50" s="34"/>
      <c r="N50" s="46"/>
      <c r="O50" s="46"/>
    </row>
    <row r="51" spans="10:15">
      <c r="J51" s="46"/>
      <c r="K51" s="34"/>
      <c r="N51" s="46"/>
      <c r="O51" s="46"/>
    </row>
    <row r="52" spans="10:15">
      <c r="J52" s="46"/>
      <c r="K52" s="34"/>
      <c r="N52" s="46"/>
      <c r="O52" s="46"/>
    </row>
    <row r="53" spans="10:15">
      <c r="J53" s="46"/>
      <c r="K53" s="34"/>
      <c r="N53" s="46"/>
      <c r="O53" s="46"/>
    </row>
    <row r="54" spans="10:15">
      <c r="J54" s="46"/>
      <c r="K54" s="34"/>
      <c r="N54" s="46"/>
      <c r="O54" s="46"/>
    </row>
    <row r="55" spans="10:15">
      <c r="J55" s="46"/>
      <c r="K55" s="34"/>
      <c r="N55" s="46"/>
      <c r="O55" s="46"/>
    </row>
    <row r="56" spans="10:15">
      <c r="J56" s="46"/>
      <c r="K56" s="34"/>
      <c r="N56" s="46"/>
      <c r="O56" s="46"/>
    </row>
    <row r="57" spans="10:15">
      <c r="J57" s="46"/>
      <c r="K57" s="34"/>
      <c r="N57" s="46"/>
      <c r="O57" s="46"/>
    </row>
    <row r="58" spans="10:15">
      <c r="J58" s="46"/>
      <c r="K58" s="34"/>
      <c r="N58" s="46"/>
      <c r="O58" s="46"/>
    </row>
    <row r="59" spans="10:15">
      <c r="J59" s="46"/>
      <c r="K59" s="34"/>
      <c r="N59" s="46"/>
      <c r="O59" s="46"/>
    </row>
    <row r="60" spans="10:15">
      <c r="J60" s="46"/>
      <c r="K60" s="34"/>
    </row>
    <row r="61" spans="10:15">
      <c r="J61" s="46"/>
      <c r="K61" s="34"/>
    </row>
    <row r="62" spans="10:15">
      <c r="J62" s="46"/>
      <c r="K62" s="34"/>
    </row>
    <row r="63" spans="10:15">
      <c r="J63" s="46"/>
      <c r="K63" s="34"/>
    </row>
    <row r="64" spans="10:15">
      <c r="J64" s="46"/>
      <c r="K64" s="34"/>
    </row>
    <row r="65" spans="10:11">
      <c r="J65" s="46"/>
      <c r="K65" s="34"/>
    </row>
    <row r="66" spans="10:11">
      <c r="J66" s="46"/>
      <c r="K66" s="34"/>
    </row>
    <row r="67" spans="10:11">
      <c r="J67" s="46"/>
      <c r="K67" s="34"/>
    </row>
    <row r="68" spans="10:11">
      <c r="J68" s="46"/>
      <c r="K68" s="34"/>
    </row>
    <row r="69" spans="10:11">
      <c r="J69" s="46"/>
      <c r="K69" s="34"/>
    </row>
    <row r="70" spans="10:11">
      <c r="J70" s="46"/>
      <c r="K70" s="34"/>
    </row>
    <row r="71" spans="10:11">
      <c r="J71" s="46"/>
      <c r="K71" s="34"/>
    </row>
    <row r="72" spans="10:11">
      <c r="J72" s="46"/>
      <c r="K72" s="34"/>
    </row>
    <row r="73" spans="10:11">
      <c r="J73" s="46"/>
      <c r="K73" s="34"/>
    </row>
    <row r="74" spans="10:11">
      <c r="J74" s="46"/>
      <c r="K74" s="34"/>
    </row>
    <row r="75" spans="10:11">
      <c r="J75" s="46"/>
      <c r="K75" s="34"/>
    </row>
    <row r="76" spans="10:11">
      <c r="J76" s="46"/>
      <c r="K76" s="34"/>
    </row>
    <row r="77" spans="10:11">
      <c r="J77" s="46"/>
      <c r="K77" s="34"/>
    </row>
    <row r="78" spans="10:11">
      <c r="J78" s="46"/>
      <c r="K78" s="34"/>
    </row>
    <row r="79" spans="10:11">
      <c r="J79" s="46"/>
      <c r="K79" s="34"/>
    </row>
    <row r="80" spans="10:11">
      <c r="J80" s="46"/>
      <c r="K80" s="34"/>
    </row>
    <row r="81" spans="10:11">
      <c r="J81" s="46"/>
      <c r="K81" s="34"/>
    </row>
    <row r="82" spans="10:11">
      <c r="J82" s="46"/>
      <c r="K82" s="34"/>
    </row>
    <row r="83" spans="10:11">
      <c r="J83" s="46"/>
      <c r="K83" s="34"/>
    </row>
    <row r="84" spans="10:11">
      <c r="J84" s="46"/>
      <c r="K84" s="34"/>
    </row>
    <row r="85" spans="10:11">
      <c r="J85" s="46"/>
      <c r="K85" s="34"/>
    </row>
    <row r="86" spans="10:11">
      <c r="J86" s="46"/>
      <c r="K86" s="34"/>
    </row>
    <row r="87" spans="10:11">
      <c r="J87" s="46"/>
      <c r="K87" s="34"/>
    </row>
    <row r="88" spans="10:11">
      <c r="J88" s="46"/>
      <c r="K88" s="34"/>
    </row>
    <row r="89" spans="10:11">
      <c r="J89" s="46"/>
      <c r="K89" s="34"/>
    </row>
    <row r="90" spans="10:11">
      <c r="J90" s="46"/>
      <c r="K90" s="34"/>
    </row>
    <row r="91" spans="10:11">
      <c r="J91" s="46"/>
      <c r="K91" s="34"/>
    </row>
    <row r="92" spans="10:11">
      <c r="J92" s="46"/>
      <c r="K92" s="34"/>
    </row>
    <row r="93" spans="10:11">
      <c r="J93" s="46"/>
      <c r="K93" s="34"/>
    </row>
    <row r="94" spans="10:11">
      <c r="J94" s="46"/>
      <c r="K94" s="34"/>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48" name="VALORACION"/>
  </protectedRanges>
  <autoFilter ref="A6:AB48" xr:uid="{00000000-0001-0000-0200-000000000000}"/>
  <mergeCells count="52">
    <mergeCell ref="J4:M5"/>
    <mergeCell ref="N4:V4"/>
    <mergeCell ref="N5:V5"/>
    <mergeCell ref="W4:AB5"/>
    <mergeCell ref="Z1:AB1"/>
    <mergeCell ref="Z2:AB2"/>
    <mergeCell ref="Z3:AB3"/>
    <mergeCell ref="B1:Y1"/>
    <mergeCell ref="B2:Y2"/>
    <mergeCell ref="B3:Y3"/>
    <mergeCell ref="E24:E37"/>
    <mergeCell ref="F24:F37"/>
    <mergeCell ref="G24:G37"/>
    <mergeCell ref="H24:H37"/>
    <mergeCell ref="I24:I37"/>
    <mergeCell ref="E38:E42"/>
    <mergeCell ref="F38:F42"/>
    <mergeCell ref="G38:G42"/>
    <mergeCell ref="H38:H42"/>
    <mergeCell ref="I38:I42"/>
    <mergeCell ref="E43:E48"/>
    <mergeCell ref="F43:F48"/>
    <mergeCell ref="G43:G48"/>
    <mergeCell ref="H43:H48"/>
    <mergeCell ref="I43:I48"/>
    <mergeCell ref="A38:A42"/>
    <mergeCell ref="B38:B42"/>
    <mergeCell ref="D38:D42"/>
    <mergeCell ref="D43:D48"/>
    <mergeCell ref="B43:B48"/>
    <mergeCell ref="A43:A48"/>
    <mergeCell ref="D24:D37"/>
    <mergeCell ref="B24:B37"/>
    <mergeCell ref="A24:A37"/>
    <mergeCell ref="B7:B11"/>
    <mergeCell ref="A7:A11"/>
    <mergeCell ref="D12:D23"/>
    <mergeCell ref="D7:D11"/>
    <mergeCell ref="B12:B23"/>
    <mergeCell ref="A1:A3"/>
    <mergeCell ref="G12:G23"/>
    <mergeCell ref="H12:H23"/>
    <mergeCell ref="I12:I23"/>
    <mergeCell ref="E7:E11"/>
    <mergeCell ref="F7:F11"/>
    <mergeCell ref="G7:G11"/>
    <mergeCell ref="E12:E23"/>
    <mergeCell ref="F12:F23"/>
    <mergeCell ref="H7:H11"/>
    <mergeCell ref="I7:I11"/>
    <mergeCell ref="A12:A23"/>
    <mergeCell ref="B4:I5"/>
  </mergeCells>
  <conditionalFormatting sqref="L6">
    <cfRule type="containsText" dxfId="9" priority="6" operator="containsText" text="Negativo">
      <formula>NOT(ISERROR(SEARCH("Negativo",L6)))</formula>
    </cfRule>
    <cfRule type="containsText" dxfId="8" priority="7" operator="containsText" text="Positivo">
      <formula>NOT(ISERROR(SEARCH("Positivo",L6)))</formula>
    </cfRule>
  </conditionalFormatting>
  <conditionalFormatting sqref="L6:L1048576">
    <cfRule type="containsText" dxfId="7" priority="4" operator="containsText" text="Positivo">
      <formula>NOT(ISERROR(SEARCH("Positivo",L6)))</formula>
    </cfRule>
    <cfRule type="containsText" dxfId="6" priority="5" operator="containsText" text="Negativo">
      <formula>NOT(ISERROR(SEARCH("Negativo",L6)))</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2">
    <dataValidation type="list" allowBlank="1" showInputMessage="1" showErrorMessage="1" sqref="G49:G65535" xr:uid="{00000000-0002-0000-0200-000001000000}">
      <formula1>INDIRECT(G49)</formula1>
    </dataValidation>
    <dataValidation type="list" allowBlank="1" showInputMessage="1" showErrorMessage="1" sqref="K7:K59 G7:G48" xr:uid="{00000000-0002-0000-0200-000000000000}">
      <formula1>INDIRECT(F7)</formula1>
    </dataValidation>
  </dataValidations>
  <pageMargins left="0.7" right="0.7" top="0.75" bottom="0.75" header="0.3" footer="0.3"/>
  <pageSetup paperSize="9" orientation="portrait" r:id="rId1"/>
  <ignoredErrors>
    <ignoredError sqref="P37:U42 P7:U13 P30:U33 P14:U18 P43:P48 R43:U48 P19:U29 P34:U35"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F7:F43</xm:sqref>
        </x14:dataValidation>
        <x14:dataValidation type="list" allowBlank="1" showInputMessage="1" showErrorMessage="1" xr:uid="{00000000-0002-0000-0200-000003000000}">
          <x14:formula1>
            <xm:f>LISTAS!$D$2:$D$4</xm:f>
          </x14:formula1>
          <xm:sqref>H7:H42</xm:sqref>
        </x14:dataValidation>
        <x14:dataValidation type="list" allowBlank="1" showInputMessage="1" showErrorMessage="1" xr:uid="{00000000-0002-0000-0200-000004000000}">
          <x14:formula1>
            <xm:f>LISTAS!$E$1:$N$1</xm:f>
          </x14:formula1>
          <xm:sqref>J7:J48</xm:sqref>
        </x14:dataValidation>
        <x14:dataValidation type="list" allowBlank="1" showInputMessage="1" showErrorMessage="1" xr:uid="{00000000-0002-0000-0200-000005000000}">
          <x14:formula1>
            <xm:f>LISTAS!$O$2:$O$3</xm:f>
          </x14:formula1>
          <xm:sqref>L7:L48</xm:sqref>
        </x14:dataValidation>
        <x14:dataValidation type="list" allowBlank="1" showInputMessage="1" showErrorMessage="1" xr:uid="{00000000-0002-0000-0200-000007000000}">
          <x14:formula1>
            <xm:f>LISTAS!$Q$2:$Q$4</xm:f>
          </x14:formula1>
          <xm:sqref>N7:N48</xm:sqref>
        </x14:dataValidation>
        <x14:dataValidation type="list" allowBlank="1" showInputMessage="1" showErrorMessage="1" xr:uid="{00000000-0002-0000-0200-000008000000}">
          <x14:formula1>
            <xm:f>LISTAS!$S$2:$S$4</xm:f>
          </x14:formula1>
          <xm:sqref>O7:O48</xm:sqref>
        </x14:dataValidation>
        <x14:dataValidation type="list" allowBlank="1" showInputMessage="1" showErrorMessage="1" xr:uid="{00000000-0002-0000-0200-000006000000}">
          <x14:formula1>
            <xm:f>LISTAS!$P$2:$P$9</xm:f>
          </x14:formula1>
          <xm:sqref>M7:M48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workbookViewId="0">
      <selection activeCell="F4" sqref="F4"/>
    </sheetView>
  </sheetViews>
  <sheetFormatPr defaultColWidth="11.5703125" defaultRowHeight="18"/>
  <cols>
    <col min="1" max="1" width="46.5703125" style="18" bestFit="1" customWidth="1"/>
    <col min="2" max="2" width="23.85546875" style="18" bestFit="1" customWidth="1"/>
    <col min="3" max="3" width="23.140625" style="19" bestFit="1" customWidth="1"/>
    <col min="4" max="16384" width="11.5703125" style="18"/>
  </cols>
  <sheetData>
    <row r="1" spans="1:4" ht="61.15" customHeight="1">
      <c r="A1" s="168" t="s">
        <v>239</v>
      </c>
      <c r="B1" s="168"/>
      <c r="C1" s="168"/>
      <c r="D1" s="168"/>
    </row>
    <row r="2" spans="1:4">
      <c r="A2"/>
      <c r="B2"/>
      <c r="C2" s="67"/>
    </row>
    <row r="3" spans="1:4">
      <c r="A3" s="79" t="s">
        <v>160</v>
      </c>
      <c r="B3" s="80" t="s">
        <v>240</v>
      </c>
    </row>
    <row r="4" spans="1:4">
      <c r="A4" s="79" t="s">
        <v>14</v>
      </c>
      <c r="B4" s="80" t="s">
        <v>240</v>
      </c>
    </row>
    <row r="5" spans="1:4">
      <c r="A5" s="79" t="s">
        <v>3</v>
      </c>
      <c r="B5" s="80" t="s">
        <v>240</v>
      </c>
    </row>
    <row r="6" spans="1:4">
      <c r="A6" s="11"/>
      <c r="B6" s="11"/>
    </row>
    <row r="7" spans="1:4" s="19" customFormat="1" ht="54">
      <c r="A7" s="77" t="s">
        <v>166</v>
      </c>
      <c r="B7" s="77" t="s">
        <v>167</v>
      </c>
      <c r="C7" s="78" t="s">
        <v>241</v>
      </c>
    </row>
    <row r="8" spans="1:4" s="19" customFormat="1">
      <c r="A8" s="80" t="s">
        <v>6</v>
      </c>
      <c r="B8" s="80"/>
      <c r="C8" s="81">
        <v>25</v>
      </c>
    </row>
    <row r="9" spans="1:4" s="19" customFormat="1">
      <c r="A9" s="80" t="s">
        <v>9</v>
      </c>
      <c r="B9" s="80"/>
      <c r="C9" s="81">
        <v>23.142857142857142</v>
      </c>
    </row>
    <row r="10" spans="1:4">
      <c r="A10" s="80" t="s">
        <v>10</v>
      </c>
      <c r="B10" s="80"/>
      <c r="C10" s="81">
        <v>9.5</v>
      </c>
    </row>
    <row r="11" spans="1:4">
      <c r="A11" s="80" t="s">
        <v>11</v>
      </c>
      <c r="B11" s="80"/>
      <c r="C11" s="81">
        <v>5</v>
      </c>
    </row>
    <row r="12" spans="1:4">
      <c r="A12" s="80" t="s">
        <v>13</v>
      </c>
      <c r="B12" s="80"/>
      <c r="C12" s="81">
        <v>25</v>
      </c>
    </row>
    <row r="13" spans="1:4">
      <c r="A13" s="80" t="s">
        <v>5</v>
      </c>
      <c r="B13" s="80"/>
      <c r="C13" s="81">
        <v>15</v>
      </c>
    </row>
    <row r="14" spans="1:4">
      <c r="A14" s="80" t="s">
        <v>8</v>
      </c>
      <c r="B14" s="80"/>
      <c r="C14" s="81">
        <v>3</v>
      </c>
    </row>
    <row r="15" spans="1:4">
      <c r="A15" s="80" t="s">
        <v>4</v>
      </c>
      <c r="B15" s="80"/>
      <c r="C15" s="81">
        <v>11</v>
      </c>
    </row>
    <row r="16" spans="1:4">
      <c r="A16" s="80" t="s">
        <v>12</v>
      </c>
      <c r="B16" s="80"/>
      <c r="C16" s="81">
        <v>9</v>
      </c>
    </row>
    <row r="17" spans="1:3" hidden="1">
      <c r="A17" s="80" t="s">
        <v>242</v>
      </c>
      <c r="B17" s="80"/>
      <c r="C17" s="81">
        <v>15.545454545454545</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c r="A35"/>
      <c r="B35"/>
      <c r="C35"/>
    </row>
  </sheetData>
  <mergeCells count="1">
    <mergeCell ref="A1:D1"/>
  </mergeCells>
  <conditionalFormatting pivot="1" sqref="C8:C17">
    <cfRule type="cellIs" dxfId="2" priority="3" operator="between">
      <formula>0</formula>
      <formula>10</formula>
    </cfRule>
  </conditionalFormatting>
  <conditionalFormatting pivot="1" sqref="C8:C17">
    <cfRule type="cellIs" dxfId="1" priority="2" operator="between">
      <formula>10.05</formula>
      <formula>15</formula>
    </cfRule>
  </conditionalFormatting>
  <conditionalFormatting pivot="1" sqref="C8:C17">
    <cfRule type="cellIs" dxfId="0"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F0E81-418F-45B2-B3D7-ECD3DAA1E9AB}"/>
</file>

<file path=customXml/itemProps2.xml><?xml version="1.0" encoding="utf-8"?>
<ds:datastoreItem xmlns:ds="http://schemas.openxmlformats.org/officeDocument/2006/customXml" ds:itemID="{064E7CDB-E53A-45CA-9E7D-A8CCBFA91FB5}"/>
</file>

<file path=customXml/itemProps3.xml><?xml version="1.0" encoding="utf-8"?>
<ds:datastoreItem xmlns:ds="http://schemas.openxmlformats.org/officeDocument/2006/customXml" ds:itemID="{BCB45DC2-4E02-4BE8-94EC-D2C339C4D1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