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LANEACIÓN 2019\RIESGOS 2019\SEGUIMIENTOS 2019\"/>
    </mc:Choice>
  </mc:AlternateContent>
  <bookViews>
    <workbookView xWindow="0" yWindow="0" windowWidth="28800" windowHeight="12435" tabRatio="981"/>
  </bookViews>
  <sheets>
    <sheet name="Portada" sheetId="1" r:id="rId1"/>
    <sheet name="Planeación" sheetId="3" r:id="rId2"/>
    <sheet name="Evaluacion" sheetId="5" r:id="rId3"/>
    <sheet name="Documental" sheetId="6" r:id="rId4"/>
    <sheet name="Juridica" sheetId="8" r:id="rId5"/>
    <sheet name="Talento Humano" sheetId="9" r:id="rId6"/>
    <sheet name="Tecnologia" sheetId="10" r:id="rId7"/>
    <sheet name="Financiera" sheetId="11" r:id="rId8"/>
    <sheet name="Bienes y Ser" sheetId="12" r:id="rId9"/>
    <sheet name="Adquisicion" sheetId="13" r:id="rId10"/>
    <sheet name="Atencion Integral" sheetId="14" r:id="rId11"/>
    <sheet name="Información Minera" sheetId="16" r:id="rId12"/>
    <sheet name="Seguridad Minera" sheetId="15" r:id="rId13"/>
    <sheet name="Seguimiento" sheetId="22" r:id="rId14"/>
    <sheet name="Generacion T" sheetId="21" r:id="rId15"/>
    <sheet name="Inversion M" sheetId="18" r:id="rId16"/>
    <sheet name="Delimitacion" sheetId="19" r:id="rId17"/>
    <sheet name="Comunicaciones" sheetId="20" r:id="rId18"/>
    <sheet name="Calificación de Riesgos" sheetId="4"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xlnm._FilterDatabase" localSheetId="9" hidden="1">Adquisicion!#REF!</definedName>
    <definedName name="_xlnm._FilterDatabase" localSheetId="10" hidden="1">'Atencion Integral'!#REF!</definedName>
    <definedName name="_xlnm._FilterDatabase" localSheetId="8" hidden="1">'Bienes y Ser'!#REF!</definedName>
    <definedName name="_xlnm._FilterDatabase" localSheetId="17" hidden="1">Comunicaciones!#REF!</definedName>
    <definedName name="_xlnm._FilterDatabase" localSheetId="16" hidden="1">Delimitacion!#REF!</definedName>
    <definedName name="_xlnm._FilterDatabase" localSheetId="3" hidden="1">Documental!#REF!</definedName>
    <definedName name="_xlnm._FilterDatabase" localSheetId="2" hidden="1">Evaluacion!#REF!</definedName>
    <definedName name="_xlnm._FilterDatabase" localSheetId="7" hidden="1">Financiera!#REF!</definedName>
    <definedName name="_xlnm._FilterDatabase" localSheetId="14" hidden="1">'Generacion T'!#REF!</definedName>
    <definedName name="_xlnm._FilterDatabase" localSheetId="11" hidden="1">'Información Minera'!#REF!</definedName>
    <definedName name="_xlnm._FilterDatabase" localSheetId="15" hidden="1">'Inversion M'!#REF!</definedName>
    <definedName name="_xlnm._FilterDatabase" localSheetId="4" hidden="1">Juridica!#REF!</definedName>
    <definedName name="_xlnm._FilterDatabase" localSheetId="1" hidden="1">Planeación!#REF!</definedName>
    <definedName name="_xlnm._FilterDatabase" localSheetId="13" hidden="1">Seguimiento!#REF!</definedName>
    <definedName name="_xlnm._FilterDatabase" localSheetId="12" hidden="1">'Seguridad Minera'!#REF!</definedName>
    <definedName name="_xlnm._FilterDatabase" localSheetId="5" hidden="1">'Talento Humano'!#REF!</definedName>
    <definedName name="_xlnm._FilterDatabase" localSheetId="6" hidden="1">Tecnologia!#REF!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22" l="1"/>
  <c r="O25" i="22" s="1"/>
  <c r="H25" i="22"/>
  <c r="G25" i="22"/>
  <c r="F25" i="22"/>
  <c r="E25" i="22"/>
  <c r="D25" i="22"/>
  <c r="C25" i="22"/>
  <c r="B25" i="22"/>
  <c r="N24" i="22"/>
  <c r="O24" i="22" s="1"/>
  <c r="H24" i="22"/>
  <c r="G24" i="22"/>
  <c r="F24" i="22"/>
  <c r="E24" i="22"/>
  <c r="D24" i="22"/>
  <c r="C24" i="22"/>
  <c r="B24" i="22"/>
  <c r="N23" i="22"/>
  <c r="O23" i="22" s="1"/>
  <c r="H23" i="22"/>
  <c r="G23" i="22"/>
  <c r="F23" i="22"/>
  <c r="E23" i="22"/>
  <c r="D23" i="22"/>
  <c r="C23" i="22"/>
  <c r="B23" i="22"/>
  <c r="O22" i="22"/>
  <c r="N22" i="22"/>
  <c r="H22" i="22"/>
  <c r="G22" i="22"/>
  <c r="F22" i="22"/>
  <c r="E22" i="22"/>
  <c r="D22" i="22"/>
  <c r="C22" i="22"/>
  <c r="B22" i="22"/>
  <c r="O20" i="22"/>
  <c r="N20" i="22"/>
  <c r="H20" i="22"/>
  <c r="G20" i="22"/>
  <c r="F20" i="22"/>
  <c r="E20" i="22"/>
  <c r="D20" i="22"/>
  <c r="C20" i="22"/>
  <c r="B20" i="22"/>
  <c r="O19" i="22"/>
  <c r="N19" i="22"/>
  <c r="H19" i="22"/>
  <c r="G19" i="22"/>
  <c r="F19" i="22"/>
  <c r="E19" i="22"/>
  <c r="D19" i="22"/>
  <c r="C19" i="22"/>
  <c r="B19" i="22"/>
  <c r="O18" i="22"/>
  <c r="N18" i="22"/>
  <c r="H18" i="22"/>
  <c r="G18" i="22"/>
  <c r="F18" i="22"/>
  <c r="E18" i="22"/>
  <c r="D18" i="22"/>
  <c r="C18" i="22"/>
  <c r="B18" i="22"/>
  <c r="O17" i="22"/>
  <c r="N17" i="22"/>
  <c r="H17" i="22"/>
  <c r="G17" i="22"/>
  <c r="F17" i="22"/>
  <c r="E17" i="22"/>
  <c r="D17" i="22"/>
  <c r="C17" i="22"/>
  <c r="B17" i="22"/>
  <c r="N16" i="22"/>
  <c r="O16" i="22" s="1"/>
  <c r="H16" i="22"/>
  <c r="G16" i="22"/>
  <c r="F16" i="22"/>
  <c r="E16" i="22"/>
  <c r="D16" i="22"/>
  <c r="C16" i="22"/>
  <c r="B16" i="22"/>
  <c r="N15" i="22"/>
  <c r="O15" i="22" s="1"/>
  <c r="H15" i="22"/>
  <c r="G15" i="22"/>
  <c r="F15" i="22"/>
  <c r="E15" i="22"/>
  <c r="D15" i="22"/>
  <c r="C15" i="22"/>
  <c r="B15" i="22"/>
  <c r="N14" i="22"/>
  <c r="O14" i="22" s="1"/>
  <c r="H14" i="22"/>
  <c r="G14" i="22"/>
  <c r="F14" i="22"/>
  <c r="E14" i="22"/>
  <c r="D14" i="22"/>
  <c r="C14" i="22"/>
  <c r="B14" i="22"/>
  <c r="N13" i="22"/>
  <c r="O13" i="22" s="1"/>
  <c r="H13" i="22"/>
  <c r="G13" i="22"/>
  <c r="F13" i="22"/>
  <c r="E13" i="22"/>
  <c r="D13" i="22"/>
  <c r="C13" i="22"/>
  <c r="B13" i="22"/>
  <c r="N12" i="22"/>
  <c r="O12" i="22" s="1"/>
  <c r="H12" i="22"/>
  <c r="G12" i="22"/>
  <c r="F12" i="22"/>
  <c r="E12" i="22"/>
  <c r="D12" i="22"/>
  <c r="C12" i="22"/>
  <c r="B12" i="22"/>
  <c r="O11" i="22"/>
  <c r="N11" i="22"/>
  <c r="H11" i="22"/>
  <c r="G11" i="22"/>
  <c r="F11" i="22"/>
  <c r="E11" i="22"/>
  <c r="D11" i="22"/>
  <c r="C11" i="22"/>
  <c r="B11" i="22"/>
  <c r="O10" i="22"/>
  <c r="N10" i="22"/>
  <c r="H10" i="22"/>
  <c r="G10" i="22"/>
  <c r="F10" i="22"/>
  <c r="E10" i="22"/>
  <c r="D10" i="22"/>
  <c r="C10" i="22"/>
  <c r="B10" i="22"/>
  <c r="O9" i="22"/>
  <c r="N9" i="22"/>
  <c r="H9" i="22"/>
  <c r="G9" i="22"/>
  <c r="F9" i="22"/>
  <c r="E9" i="22"/>
  <c r="D9" i="22"/>
  <c r="C9" i="22"/>
  <c r="B9" i="22"/>
  <c r="I19" i="22" l="1"/>
  <c r="J19" i="22" s="1"/>
  <c r="I9" i="22"/>
  <c r="J9" i="22" s="1"/>
  <c r="I11" i="22"/>
  <c r="J11" i="22" s="1"/>
  <c r="I12" i="22"/>
  <c r="J12" i="22" s="1"/>
  <c r="I15" i="22"/>
  <c r="J15" i="22" s="1"/>
  <c r="I16" i="22"/>
  <c r="J16" i="22" s="1"/>
  <c r="I17" i="22"/>
  <c r="J17" i="22" s="1"/>
  <c r="I10" i="22"/>
  <c r="J10" i="22" s="1"/>
  <c r="I20" i="22"/>
  <c r="J20" i="22" s="1"/>
  <c r="I22" i="22"/>
  <c r="J22" i="22" s="1"/>
  <c r="I23" i="22"/>
  <c r="J23" i="22" s="1"/>
  <c r="I13" i="22"/>
  <c r="J13" i="22" s="1"/>
  <c r="I14" i="22"/>
  <c r="J14" i="22" s="1"/>
  <c r="I18" i="22"/>
  <c r="J18" i="22" s="1"/>
  <c r="I24" i="22"/>
  <c r="J24" i="22" s="1"/>
  <c r="I25" i="22"/>
  <c r="J25" i="22" s="1"/>
  <c r="N10" i="21"/>
  <c r="O10" i="21" s="1"/>
  <c r="H10" i="21"/>
  <c r="G10" i="21"/>
  <c r="F10" i="21"/>
  <c r="E10" i="21"/>
  <c r="D10" i="21"/>
  <c r="C10" i="21"/>
  <c r="B10" i="21"/>
  <c r="O9" i="21"/>
  <c r="N9" i="21"/>
  <c r="H9" i="21"/>
  <c r="G9" i="21"/>
  <c r="F9" i="21"/>
  <c r="E9" i="21"/>
  <c r="D9" i="21"/>
  <c r="C9" i="21"/>
  <c r="B9" i="21"/>
  <c r="I9" i="21" l="1"/>
  <c r="J9" i="21" s="1"/>
  <c r="I10" i="21"/>
  <c r="J10" i="21" s="1"/>
  <c r="N9" i="20" l="1"/>
  <c r="O9" i="20" s="1"/>
  <c r="H9" i="20"/>
  <c r="G9" i="20"/>
  <c r="F9" i="20"/>
  <c r="E9" i="20"/>
  <c r="D9" i="20"/>
  <c r="C9" i="20"/>
  <c r="B9" i="20"/>
  <c r="I9" i="20" l="1"/>
  <c r="J9" i="20" s="1"/>
  <c r="N17" i="19" l="1"/>
  <c r="O17" i="19" s="1"/>
  <c r="K17" i="19"/>
  <c r="H17" i="19"/>
  <c r="G17" i="19"/>
  <c r="F17" i="19"/>
  <c r="E17" i="19"/>
  <c r="D17" i="19"/>
  <c r="C17" i="19"/>
  <c r="B17" i="19"/>
  <c r="O15" i="19"/>
  <c r="N15" i="19"/>
  <c r="K15" i="19"/>
  <c r="H15" i="19"/>
  <c r="G15" i="19"/>
  <c r="F15" i="19"/>
  <c r="E15" i="19"/>
  <c r="D15" i="19"/>
  <c r="C15" i="19"/>
  <c r="B15" i="19"/>
  <c r="O12" i="19"/>
  <c r="N12" i="19"/>
  <c r="K12" i="19"/>
  <c r="H12" i="19"/>
  <c r="G12" i="19"/>
  <c r="F12" i="19"/>
  <c r="E12" i="19"/>
  <c r="D12" i="19"/>
  <c r="C12" i="19"/>
  <c r="B12" i="19"/>
  <c r="N10" i="19"/>
  <c r="O10" i="19" s="1"/>
  <c r="K10" i="19"/>
  <c r="H10" i="19"/>
  <c r="G10" i="19"/>
  <c r="F10" i="19"/>
  <c r="E10" i="19"/>
  <c r="D10" i="19"/>
  <c r="C10" i="19"/>
  <c r="B10" i="19"/>
  <c r="N6" i="19"/>
  <c r="O6" i="19" s="1"/>
  <c r="K6" i="19"/>
  <c r="H6" i="19"/>
  <c r="G6" i="19"/>
  <c r="F6" i="19"/>
  <c r="E6" i="19"/>
  <c r="D6" i="19"/>
  <c r="C6" i="19"/>
  <c r="B6" i="19"/>
  <c r="A6" i="19"/>
  <c r="A10" i="19" s="1"/>
  <c r="A12" i="19" s="1"/>
  <c r="A15" i="19" s="1"/>
  <c r="A17" i="19" s="1"/>
  <c r="N5" i="19"/>
  <c r="O5" i="19" s="1"/>
  <c r="K5" i="19"/>
  <c r="H5" i="19"/>
  <c r="G5" i="19"/>
  <c r="F5" i="19"/>
  <c r="E5" i="19"/>
  <c r="D5" i="19"/>
  <c r="C5" i="19"/>
  <c r="B5" i="19"/>
  <c r="I15" i="19" l="1"/>
  <c r="J15" i="19" s="1"/>
  <c r="I5" i="19"/>
  <c r="J5" i="19" s="1"/>
  <c r="I6" i="19"/>
  <c r="J6" i="19" s="1"/>
  <c r="I17" i="19"/>
  <c r="J17" i="19" s="1"/>
  <c r="I10" i="19"/>
  <c r="J10" i="19" s="1"/>
  <c r="I12" i="19"/>
  <c r="J12" i="19" s="1"/>
  <c r="O15" i="18" l="1"/>
  <c r="N15" i="18"/>
  <c r="H15" i="18"/>
  <c r="G15" i="18"/>
  <c r="F15" i="18"/>
  <c r="E15" i="18"/>
  <c r="D15" i="18"/>
  <c r="C15" i="18"/>
  <c r="B15" i="18"/>
  <c r="N14" i="18"/>
  <c r="O14" i="18" s="1"/>
  <c r="H14" i="18"/>
  <c r="G14" i="18"/>
  <c r="F14" i="18"/>
  <c r="E14" i="18"/>
  <c r="D14" i="18"/>
  <c r="C14" i="18"/>
  <c r="B14" i="18"/>
  <c r="N13" i="18"/>
  <c r="O13" i="18" s="1"/>
  <c r="H13" i="18"/>
  <c r="G13" i="18"/>
  <c r="F13" i="18"/>
  <c r="E13" i="18"/>
  <c r="D13" i="18"/>
  <c r="C13" i="18"/>
  <c r="B13" i="18"/>
  <c r="N12" i="18"/>
  <c r="O12" i="18" s="1"/>
  <c r="H12" i="18"/>
  <c r="G12" i="18"/>
  <c r="F12" i="18"/>
  <c r="E12" i="18"/>
  <c r="D12" i="18"/>
  <c r="C12" i="18"/>
  <c r="B12" i="18"/>
  <c r="I12" i="18" l="1"/>
  <c r="J12" i="18" s="1"/>
  <c r="I13" i="18"/>
  <c r="J13" i="18" s="1"/>
  <c r="I14" i="18"/>
  <c r="J14" i="18" s="1"/>
  <c r="I15" i="18"/>
  <c r="J15" i="18" s="1"/>
  <c r="O10" i="16"/>
  <c r="N10" i="16"/>
  <c r="H10" i="16"/>
  <c r="G10" i="16"/>
  <c r="F10" i="16"/>
  <c r="E10" i="16"/>
  <c r="D10" i="16"/>
  <c r="C10" i="16"/>
  <c r="B10" i="16"/>
  <c r="N9" i="16"/>
  <c r="O9" i="16" s="1"/>
  <c r="H9" i="16"/>
  <c r="G9" i="16"/>
  <c r="F9" i="16"/>
  <c r="E9" i="16"/>
  <c r="D9" i="16"/>
  <c r="C9" i="16"/>
  <c r="B9" i="16"/>
  <c r="I10" i="16" l="1"/>
  <c r="J10" i="16" s="1"/>
  <c r="I9" i="16"/>
  <c r="J9" i="16" s="1"/>
  <c r="O10" i="15" l="1"/>
  <c r="N10" i="15"/>
  <c r="K10" i="15"/>
  <c r="J10" i="15"/>
  <c r="H10" i="15"/>
  <c r="G10" i="15"/>
  <c r="F10" i="15"/>
  <c r="E10" i="15"/>
  <c r="D10" i="15"/>
  <c r="C10" i="15"/>
  <c r="B10" i="15"/>
  <c r="N9" i="15"/>
  <c r="O9" i="15" s="1"/>
  <c r="K9" i="15"/>
  <c r="H9" i="15"/>
  <c r="G9" i="15"/>
  <c r="F9" i="15"/>
  <c r="E9" i="15"/>
  <c r="D9" i="15"/>
  <c r="C9" i="15"/>
  <c r="B9" i="15"/>
  <c r="I10" i="15" l="1"/>
  <c r="I9" i="15"/>
  <c r="J9" i="15" s="1"/>
  <c r="O25" i="14" l="1"/>
  <c r="H25" i="14"/>
  <c r="G25" i="14"/>
  <c r="F25" i="14"/>
  <c r="E25" i="14"/>
  <c r="D25" i="14"/>
  <c r="C25" i="14"/>
  <c r="B25" i="14"/>
  <c r="O24" i="14"/>
  <c r="N24" i="14"/>
  <c r="H24" i="14"/>
  <c r="G24" i="14"/>
  <c r="F24" i="14"/>
  <c r="E24" i="14"/>
  <c r="D24" i="14"/>
  <c r="C24" i="14"/>
  <c r="B24" i="14"/>
  <c r="O19" i="14"/>
  <c r="N19" i="14"/>
  <c r="H19" i="14"/>
  <c r="G19" i="14"/>
  <c r="F19" i="14"/>
  <c r="E19" i="14"/>
  <c r="D19" i="14"/>
  <c r="C19" i="14"/>
  <c r="B19" i="14"/>
  <c r="O16" i="14"/>
  <c r="N16" i="14"/>
  <c r="H16" i="14"/>
  <c r="G16" i="14"/>
  <c r="F16" i="14"/>
  <c r="E16" i="14"/>
  <c r="D16" i="14"/>
  <c r="C16" i="14"/>
  <c r="B16" i="14"/>
  <c r="N13" i="14"/>
  <c r="O13" i="14" s="1"/>
  <c r="H13" i="14"/>
  <c r="G13" i="14"/>
  <c r="F13" i="14"/>
  <c r="E13" i="14"/>
  <c r="D13" i="14"/>
  <c r="C13" i="14"/>
  <c r="B13" i="14"/>
  <c r="O9" i="14"/>
  <c r="N9" i="14"/>
  <c r="H9" i="14"/>
  <c r="G9" i="14"/>
  <c r="I9" i="14" s="1"/>
  <c r="J9" i="14" s="1"/>
  <c r="F9" i="14"/>
  <c r="E9" i="14"/>
  <c r="D9" i="14"/>
  <c r="C9" i="14"/>
  <c r="B9" i="14"/>
  <c r="I16" i="14" l="1"/>
  <c r="J16" i="14" s="1"/>
  <c r="I25" i="14"/>
  <c r="J25" i="14" s="1"/>
  <c r="I13" i="14"/>
  <c r="J13" i="14" s="1"/>
  <c r="I19" i="14"/>
  <c r="J19" i="14" s="1"/>
  <c r="I24" i="14"/>
  <c r="J24" i="14" s="1"/>
  <c r="O14" i="13" l="1"/>
  <c r="N14" i="13"/>
  <c r="H14" i="13"/>
  <c r="G14" i="13"/>
  <c r="F14" i="13"/>
  <c r="E14" i="13"/>
  <c r="D14" i="13"/>
  <c r="C14" i="13"/>
  <c r="B14" i="13"/>
  <c r="O13" i="13"/>
  <c r="N13" i="13"/>
  <c r="H13" i="13"/>
  <c r="G13" i="13"/>
  <c r="F13" i="13"/>
  <c r="E13" i="13"/>
  <c r="D13" i="13"/>
  <c r="C13" i="13"/>
  <c r="B13" i="13"/>
  <c r="O12" i="13"/>
  <c r="N12" i="13"/>
  <c r="H12" i="13"/>
  <c r="G12" i="13"/>
  <c r="F12" i="13"/>
  <c r="E12" i="13"/>
  <c r="D12" i="13"/>
  <c r="C12" i="13"/>
  <c r="B12" i="13"/>
  <c r="O11" i="13"/>
  <c r="N11" i="13"/>
  <c r="H11" i="13"/>
  <c r="G11" i="13"/>
  <c r="F11" i="13"/>
  <c r="E11" i="13"/>
  <c r="D11" i="13"/>
  <c r="C11" i="13"/>
  <c r="B11" i="13"/>
  <c r="N10" i="13"/>
  <c r="O10" i="13" s="1"/>
  <c r="H10" i="13"/>
  <c r="G10" i="13"/>
  <c r="F10" i="13"/>
  <c r="E10" i="13"/>
  <c r="D10" i="13"/>
  <c r="C10" i="13"/>
  <c r="B10" i="13"/>
  <c r="O9" i="13"/>
  <c r="N9" i="13"/>
  <c r="H9" i="13"/>
  <c r="G9" i="13"/>
  <c r="F9" i="13"/>
  <c r="E9" i="13"/>
  <c r="D9" i="13"/>
  <c r="C9" i="13"/>
  <c r="B9" i="13"/>
  <c r="I13" i="13" l="1"/>
  <c r="J13" i="13" s="1"/>
  <c r="I9" i="13"/>
  <c r="J9" i="13" s="1"/>
  <c r="I10" i="13"/>
  <c r="J10" i="13" s="1"/>
  <c r="I14" i="13"/>
  <c r="J14" i="13" s="1"/>
  <c r="I12" i="13"/>
  <c r="J12" i="13" s="1"/>
  <c r="I11" i="13"/>
  <c r="J11" i="13" s="1"/>
  <c r="N15" i="12" l="1"/>
  <c r="O15" i="12" s="1"/>
  <c r="H15" i="12"/>
  <c r="G15" i="12"/>
  <c r="F15" i="12"/>
  <c r="E15" i="12"/>
  <c r="D15" i="12"/>
  <c r="C15" i="12"/>
  <c r="B15" i="12"/>
  <c r="N12" i="12"/>
  <c r="O12" i="12" s="1"/>
  <c r="H12" i="12"/>
  <c r="G12" i="12"/>
  <c r="F12" i="12"/>
  <c r="E12" i="12"/>
  <c r="D12" i="12"/>
  <c r="C12" i="12"/>
  <c r="B12" i="12"/>
  <c r="N9" i="12"/>
  <c r="O9" i="12" s="1"/>
  <c r="H9" i="12"/>
  <c r="G9" i="12"/>
  <c r="F9" i="12"/>
  <c r="E9" i="12"/>
  <c r="D9" i="12"/>
  <c r="C9" i="12"/>
  <c r="B9" i="12"/>
  <c r="I15" i="12" l="1"/>
  <c r="J15" i="12" s="1"/>
  <c r="I9" i="12"/>
  <c r="J9" i="12" s="1"/>
  <c r="I12" i="12"/>
  <c r="J12" i="12" s="1"/>
  <c r="N17" i="11" l="1"/>
  <c r="O17" i="11" s="1"/>
  <c r="H17" i="11"/>
  <c r="G17" i="11"/>
  <c r="F17" i="11"/>
  <c r="E17" i="11"/>
  <c r="D17" i="11"/>
  <c r="C17" i="11"/>
  <c r="B17" i="11"/>
  <c r="N15" i="11"/>
  <c r="O15" i="11" s="1"/>
  <c r="H15" i="11"/>
  <c r="G15" i="11"/>
  <c r="F15" i="11"/>
  <c r="E15" i="11"/>
  <c r="D15" i="11"/>
  <c r="C15" i="11"/>
  <c r="B15" i="11"/>
  <c r="N12" i="11"/>
  <c r="O12" i="11" s="1"/>
  <c r="H12" i="11"/>
  <c r="G12" i="11"/>
  <c r="F12" i="11"/>
  <c r="E12" i="11"/>
  <c r="D12" i="11"/>
  <c r="C12" i="11"/>
  <c r="B12" i="11"/>
  <c r="I12" i="11" l="1"/>
  <c r="J12" i="11" s="1"/>
  <c r="I15" i="11"/>
  <c r="J15" i="11" s="1"/>
  <c r="I17" i="11"/>
  <c r="J17" i="11" s="1"/>
  <c r="H38" i="10"/>
  <c r="M38" i="10" s="1"/>
  <c r="G38" i="10"/>
  <c r="L38" i="10" s="1"/>
  <c r="F38" i="10"/>
  <c r="E38" i="10"/>
  <c r="D38" i="10"/>
  <c r="C38" i="10"/>
  <c r="B38" i="10"/>
  <c r="H35" i="10"/>
  <c r="G35" i="10"/>
  <c r="L35" i="10" s="1"/>
  <c r="F35" i="10"/>
  <c r="E35" i="10"/>
  <c r="D35" i="10"/>
  <c r="C35" i="10"/>
  <c r="B35" i="10"/>
  <c r="H32" i="10"/>
  <c r="M32" i="10" s="1"/>
  <c r="G32" i="10"/>
  <c r="L32" i="10" s="1"/>
  <c r="F32" i="10"/>
  <c r="E32" i="10"/>
  <c r="D32" i="10"/>
  <c r="C32" i="10"/>
  <c r="B32" i="10"/>
  <c r="H29" i="10"/>
  <c r="M29" i="10" s="1"/>
  <c r="G29" i="10"/>
  <c r="L29" i="10" s="1"/>
  <c r="F29" i="10"/>
  <c r="E29" i="10"/>
  <c r="D29" i="10"/>
  <c r="C29" i="10"/>
  <c r="B29" i="10"/>
  <c r="H27" i="10"/>
  <c r="M27" i="10" s="1"/>
  <c r="G27" i="10"/>
  <c r="L27" i="10" s="1"/>
  <c r="F27" i="10"/>
  <c r="E27" i="10"/>
  <c r="D27" i="10"/>
  <c r="C27" i="10"/>
  <c r="B27" i="10"/>
  <c r="H25" i="10"/>
  <c r="M25" i="10" s="1"/>
  <c r="G25" i="10"/>
  <c r="L25" i="10" s="1"/>
  <c r="F25" i="10"/>
  <c r="E25" i="10"/>
  <c r="D25" i="10"/>
  <c r="C25" i="10"/>
  <c r="B25" i="10"/>
  <c r="H20" i="10"/>
  <c r="M20" i="10" s="1"/>
  <c r="G20" i="10"/>
  <c r="L20" i="10" s="1"/>
  <c r="F20" i="10"/>
  <c r="E20" i="10"/>
  <c r="D20" i="10"/>
  <c r="C20" i="10"/>
  <c r="B20" i="10"/>
  <c r="H16" i="10"/>
  <c r="G16" i="10"/>
  <c r="L16" i="10" s="1"/>
  <c r="F16" i="10"/>
  <c r="E16" i="10"/>
  <c r="D16" i="10"/>
  <c r="C16" i="10"/>
  <c r="B16" i="10"/>
  <c r="H12" i="10"/>
  <c r="M12" i="10" s="1"/>
  <c r="G12" i="10"/>
  <c r="L12" i="10" s="1"/>
  <c r="F12" i="10"/>
  <c r="E12" i="10"/>
  <c r="D12" i="10"/>
  <c r="C12" i="10"/>
  <c r="B12" i="10"/>
  <c r="H9" i="10"/>
  <c r="M9" i="10" s="1"/>
  <c r="G9" i="10"/>
  <c r="L9" i="10" s="1"/>
  <c r="F9" i="10"/>
  <c r="E9" i="10"/>
  <c r="D9" i="10"/>
  <c r="C9" i="10"/>
  <c r="B9" i="10"/>
  <c r="I25" i="10" l="1"/>
  <c r="J25" i="10" s="1"/>
  <c r="N32" i="10"/>
  <c r="O32" i="10" s="1"/>
  <c r="N20" i="10"/>
  <c r="O20" i="10" s="1"/>
  <c r="I35" i="10"/>
  <c r="J35" i="10" s="1"/>
  <c r="N25" i="10"/>
  <c r="O25" i="10" s="1"/>
  <c r="N9" i="10"/>
  <c r="O9" i="10" s="1"/>
  <c r="I16" i="10"/>
  <c r="J16" i="10" s="1"/>
  <c r="I20" i="10"/>
  <c r="J20" i="10" s="1"/>
  <c r="I27" i="10"/>
  <c r="J27" i="10" s="1"/>
  <c r="N29" i="10"/>
  <c r="O29" i="10" s="1"/>
  <c r="I9" i="10"/>
  <c r="J9" i="10" s="1"/>
  <c r="N12" i="10"/>
  <c r="O12" i="10" s="1"/>
  <c r="N27" i="10"/>
  <c r="O27" i="10" s="1"/>
  <c r="N38" i="10"/>
  <c r="O38" i="10" s="1"/>
  <c r="I32" i="10"/>
  <c r="J32" i="10" s="1"/>
  <c r="M35" i="10"/>
  <c r="N35" i="10" s="1"/>
  <c r="O35" i="10" s="1"/>
  <c r="I12" i="10"/>
  <c r="J12" i="10" s="1"/>
  <c r="M16" i="10"/>
  <c r="N16" i="10" s="1"/>
  <c r="O16" i="10" s="1"/>
  <c r="I38" i="10"/>
  <c r="J38" i="10" s="1"/>
  <c r="I29" i="10"/>
  <c r="J29" i="10" s="1"/>
  <c r="O18" i="9" l="1"/>
  <c r="N18" i="9"/>
  <c r="J18" i="9"/>
  <c r="H18" i="9"/>
  <c r="G18" i="9"/>
  <c r="F18" i="9"/>
  <c r="E18" i="9"/>
  <c r="D18" i="9"/>
  <c r="C18" i="9"/>
  <c r="B18" i="9"/>
  <c r="O15" i="9"/>
  <c r="N15" i="9"/>
  <c r="J15" i="9"/>
  <c r="H15" i="9"/>
  <c r="G15" i="9"/>
  <c r="F15" i="9"/>
  <c r="E15" i="9"/>
  <c r="D15" i="9"/>
  <c r="C15" i="9"/>
  <c r="B15" i="9"/>
  <c r="O14" i="9"/>
  <c r="N14" i="9"/>
  <c r="J14" i="9"/>
  <c r="H14" i="9"/>
  <c r="G14" i="9"/>
  <c r="F14" i="9"/>
  <c r="E14" i="9"/>
  <c r="D14" i="9"/>
  <c r="C14" i="9"/>
  <c r="B14" i="9"/>
  <c r="O13" i="9"/>
  <c r="N13" i="9"/>
  <c r="J13" i="9"/>
  <c r="H13" i="9"/>
  <c r="G13" i="9"/>
  <c r="F13" i="9"/>
  <c r="E13" i="9"/>
  <c r="D13" i="9"/>
  <c r="C13" i="9"/>
  <c r="B13" i="9"/>
  <c r="O12" i="9"/>
  <c r="N12" i="9"/>
  <c r="H12" i="9"/>
  <c r="G12" i="9"/>
  <c r="F12" i="9"/>
  <c r="E12" i="9"/>
  <c r="D12" i="9"/>
  <c r="C12" i="9"/>
  <c r="B12" i="9"/>
  <c r="O11" i="9"/>
  <c r="N11" i="9"/>
  <c r="J11" i="9"/>
  <c r="H11" i="9"/>
  <c r="G11" i="9"/>
  <c r="F11" i="9"/>
  <c r="E11" i="9"/>
  <c r="D11" i="9"/>
  <c r="C11" i="9"/>
  <c r="B11" i="9"/>
  <c r="O10" i="9"/>
  <c r="N10" i="9"/>
  <c r="H10" i="9"/>
  <c r="G10" i="9"/>
  <c r="F10" i="9"/>
  <c r="E10" i="9"/>
  <c r="D10" i="9"/>
  <c r="C10" i="9"/>
  <c r="B10" i="9"/>
  <c r="O9" i="9"/>
  <c r="N9" i="9"/>
  <c r="H9" i="9"/>
  <c r="G9" i="9"/>
  <c r="F9" i="9"/>
  <c r="E9" i="9"/>
  <c r="D9" i="9"/>
  <c r="C9" i="9"/>
  <c r="B9" i="9"/>
  <c r="I13" i="9" l="1"/>
  <c r="I10" i="9"/>
  <c r="J10" i="9" s="1"/>
  <c r="I9" i="9"/>
  <c r="J9" i="9" s="1"/>
  <c r="I11" i="9"/>
  <c r="I12" i="9"/>
  <c r="J12" i="9" s="1"/>
  <c r="N17" i="8" l="1"/>
  <c r="O17" i="8" s="1"/>
  <c r="H17" i="8"/>
  <c r="G17" i="8"/>
  <c r="F17" i="8"/>
  <c r="E17" i="8"/>
  <c r="D17" i="8"/>
  <c r="C17" i="8"/>
  <c r="B17" i="8"/>
  <c r="N15" i="8"/>
  <c r="O15" i="8" s="1"/>
  <c r="H15" i="8"/>
  <c r="G15" i="8"/>
  <c r="F15" i="8"/>
  <c r="E15" i="8"/>
  <c r="D15" i="8"/>
  <c r="C15" i="8"/>
  <c r="B15" i="8"/>
  <c r="N13" i="8"/>
  <c r="O13" i="8" s="1"/>
  <c r="H13" i="8"/>
  <c r="G13" i="8"/>
  <c r="F13" i="8"/>
  <c r="E13" i="8"/>
  <c r="D13" i="8"/>
  <c r="C13" i="8"/>
  <c r="B13" i="8"/>
  <c r="O11" i="8"/>
  <c r="N11" i="8"/>
  <c r="H11" i="8"/>
  <c r="G11" i="8"/>
  <c r="I11" i="8" s="1"/>
  <c r="J11" i="8" s="1"/>
  <c r="F11" i="8"/>
  <c r="E11" i="8"/>
  <c r="D11" i="8"/>
  <c r="C11" i="8"/>
  <c r="B11" i="8"/>
  <c r="N9" i="8"/>
  <c r="O9" i="8" s="1"/>
  <c r="H9" i="8"/>
  <c r="G9" i="8"/>
  <c r="I9" i="8" s="1"/>
  <c r="J9" i="8" s="1"/>
  <c r="F9" i="8"/>
  <c r="E9" i="8"/>
  <c r="D9" i="8"/>
  <c r="C9" i="8"/>
  <c r="B9" i="8"/>
  <c r="I13" i="8" l="1"/>
  <c r="J13" i="8" s="1"/>
  <c r="I15" i="8"/>
  <c r="J15" i="8" s="1"/>
  <c r="I17" i="8"/>
  <c r="J17" i="8" s="1"/>
  <c r="O9" i="6" l="1"/>
  <c r="N9" i="6"/>
  <c r="H9" i="6"/>
  <c r="G9" i="6"/>
  <c r="F9" i="6"/>
  <c r="E9" i="6"/>
  <c r="D9" i="6"/>
  <c r="C9" i="6"/>
  <c r="B9" i="6"/>
  <c r="I9" i="6" l="1"/>
  <c r="J9" i="6" s="1"/>
  <c r="O11" i="5"/>
  <c r="N11" i="5"/>
  <c r="H11" i="5"/>
  <c r="G11" i="5"/>
  <c r="I11" i="5" s="1"/>
  <c r="J11" i="5" s="1"/>
  <c r="F11" i="5"/>
  <c r="E11" i="5"/>
  <c r="D11" i="5"/>
  <c r="C11" i="5"/>
  <c r="B11" i="5"/>
  <c r="O10" i="5"/>
  <c r="N10" i="5"/>
  <c r="H10" i="5"/>
  <c r="G10" i="5"/>
  <c r="F10" i="5"/>
  <c r="E10" i="5"/>
  <c r="D10" i="5"/>
  <c r="C10" i="5"/>
  <c r="B10" i="5"/>
  <c r="O9" i="5"/>
  <c r="N9" i="5"/>
  <c r="H9" i="5"/>
  <c r="G9" i="5"/>
  <c r="F9" i="5"/>
  <c r="E9" i="5"/>
  <c r="D9" i="5"/>
  <c r="C9" i="5"/>
  <c r="B9" i="5"/>
  <c r="I9" i="5" l="1"/>
  <c r="J9" i="5" s="1"/>
  <c r="I10" i="5"/>
  <c r="J10" i="5" s="1"/>
  <c r="K18" i="4"/>
  <c r="J18" i="4"/>
  <c r="I18" i="4"/>
  <c r="H18" i="4"/>
  <c r="G18" i="4"/>
  <c r="K17" i="4"/>
  <c r="J17" i="4"/>
  <c r="I17" i="4"/>
  <c r="H17" i="4"/>
  <c r="G17" i="4"/>
  <c r="K16" i="4"/>
  <c r="J16" i="4"/>
  <c r="I16" i="4"/>
  <c r="H16" i="4"/>
  <c r="G16" i="4"/>
  <c r="K15" i="4"/>
  <c r="J15" i="4"/>
  <c r="I15" i="4"/>
  <c r="H15" i="4"/>
  <c r="G15" i="4"/>
  <c r="K14" i="4"/>
  <c r="J14" i="4"/>
  <c r="I14" i="4"/>
  <c r="H14" i="4"/>
  <c r="G14" i="4"/>
  <c r="B9" i="3"/>
  <c r="C9" i="3"/>
  <c r="D9" i="3"/>
  <c r="E9" i="3"/>
  <c r="F9" i="3"/>
  <c r="G9" i="3"/>
  <c r="H9" i="3"/>
  <c r="N9" i="3"/>
  <c r="O9" i="3"/>
  <c r="B13" i="3"/>
  <c r="C13" i="3"/>
  <c r="D13" i="3"/>
  <c r="E13" i="3"/>
  <c r="F13" i="3"/>
  <c r="G13" i="3"/>
  <c r="H13" i="3"/>
  <c r="N13" i="3"/>
  <c r="O13" i="3"/>
  <c r="B14" i="3"/>
  <c r="C14" i="3"/>
  <c r="D14" i="3"/>
  <c r="E14" i="3"/>
  <c r="F14" i="3"/>
  <c r="G14" i="3"/>
  <c r="H14" i="3"/>
  <c r="N14" i="3"/>
  <c r="O14" i="3"/>
  <c r="I13" i="3" l="1"/>
  <c r="J13" i="3" s="1"/>
  <c r="I9" i="3"/>
  <c r="J9" i="3" s="1"/>
  <c r="I14" i="3"/>
  <c r="J14" i="3" s="1"/>
</calcChain>
</file>

<file path=xl/comments1.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0.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1.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2.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3.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4.xml><?xml version="1.0" encoding="utf-8"?>
<comments xmlns="http://schemas.openxmlformats.org/spreadsheetml/2006/main">
  <authors>
    <author>Yesnith Suarez Ariza</author>
    <author>Prestamo</author>
    <author>Viviana Poveda</author>
    <author>Willson</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List>
</comments>
</file>

<file path=xl/comments15.xml><?xml version="1.0" encoding="utf-8"?>
<comments xmlns="http://schemas.openxmlformats.org/spreadsheetml/2006/main">
  <authors>
    <author>Yesnith Suarez Ariza</author>
    <author>Prestamo</author>
    <author>Viviana Poveda</author>
    <author>Willson</author>
    <author>Alexandra Yomayuza</author>
  </authors>
  <commentList>
    <comment ref="V9"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11" authorId="1" shapeId="0">
      <text>
        <r>
          <rPr>
            <b/>
            <sz val="9"/>
            <color indexed="81"/>
            <rFont val="Tahoma"/>
            <family val="2"/>
          </rPr>
          <t>Opciones de Manejo
ACEPTAR
REDUCIR
EVITAR 
TRANSFERIR</t>
        </r>
      </text>
    </comment>
    <comment ref="Q11"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11"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11"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11"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11" authorId="3" shapeId="0">
      <text>
        <r>
          <rPr>
            <sz val="10"/>
            <color indexed="81"/>
            <rFont val="Arial Narrow"/>
            <family val="2"/>
          </rPr>
          <t>Seleccione una de las opciones de la lista desplegable.</t>
        </r>
        <r>
          <rPr>
            <sz val="10"/>
            <color indexed="81"/>
            <rFont val="Tahoma"/>
            <family val="2"/>
          </rPr>
          <t xml:space="preserve">
</t>
        </r>
      </text>
    </comment>
    <comment ref="Z11"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11"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11" authorId="0" shapeId="0">
      <text>
        <r>
          <rPr>
            <sz val="10"/>
            <color indexed="81"/>
            <rFont val="Arial Narrow"/>
            <family val="2"/>
          </rPr>
          <t>De acuerdo al seguimiento realizado escribir por qué los controles  están documentados, se aplican y son efectivos.</t>
        </r>
      </text>
    </comment>
    <comment ref="AC11"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11"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11" authorId="3" shapeId="0">
      <text>
        <r>
          <rPr>
            <sz val="10"/>
            <color indexed="81"/>
            <rFont val="Arial Narrow"/>
            <family val="2"/>
          </rPr>
          <t>Seleccione una de las opciones de la lista desplegable.</t>
        </r>
        <r>
          <rPr>
            <sz val="10"/>
            <color indexed="81"/>
            <rFont val="Tahoma"/>
            <family val="2"/>
          </rPr>
          <t xml:space="preserve">
</t>
        </r>
      </text>
    </comment>
    <comment ref="AF11" authorId="3" shapeId="0">
      <text>
        <r>
          <rPr>
            <sz val="10"/>
            <color indexed="81"/>
            <rFont val="Arial Narrow"/>
            <family val="2"/>
          </rPr>
          <t xml:space="preserve">En caso de materialización del riesgo, describa por qué se presentó esta eventualidad, de lo contrario escriba N/A
</t>
        </r>
      </text>
    </comment>
    <comment ref="AG11"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11"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11" authorId="2" shapeId="0">
      <text>
        <r>
          <rPr>
            <sz val="10"/>
            <color indexed="81"/>
            <rFont val="Arial Narrow"/>
            <family val="2"/>
          </rPr>
          <t>Escribir el nombre del auditor de la OCI , que realizó el seguimiento.</t>
        </r>
      </text>
    </comment>
  </commentList>
</comments>
</file>

<file path=xl/comments16.xml><?xml version="1.0" encoding="utf-8"?>
<comments xmlns="http://schemas.openxmlformats.org/spreadsheetml/2006/main">
  <authors>
    <author>Yesnith Suarez Ariza</author>
    <author>Viviana Poveda</author>
    <author>Willson</author>
    <author>Alexandra Yomayuza</author>
  </authors>
  <commentList>
    <comment ref="V2"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4"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4"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4"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4"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4" authorId="2" shapeId="0">
      <text>
        <r>
          <rPr>
            <sz val="10"/>
            <color indexed="81"/>
            <rFont val="Arial Narrow"/>
            <family val="2"/>
          </rPr>
          <t>Seleccione una de las opciones de la lista desplegable.</t>
        </r>
        <r>
          <rPr>
            <sz val="10"/>
            <color indexed="81"/>
            <rFont val="Tahoma"/>
            <family val="2"/>
          </rPr>
          <t xml:space="preserve">
</t>
        </r>
      </text>
    </comment>
    <comment ref="Z4"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4"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4" authorId="0" shapeId="0">
      <text>
        <r>
          <rPr>
            <sz val="10"/>
            <color indexed="81"/>
            <rFont val="Arial Narrow"/>
            <family val="2"/>
          </rPr>
          <t>De acuerdo al seguimiento realizado escribir por qué los controles  están documentados, se aplican y son efectivos.</t>
        </r>
      </text>
    </comment>
    <comment ref="AC4"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4"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4" authorId="2" shapeId="0">
      <text>
        <r>
          <rPr>
            <sz val="10"/>
            <color indexed="81"/>
            <rFont val="Arial Narrow"/>
            <family val="2"/>
          </rPr>
          <t>Seleccione una de las opciones de la lista desplegable.</t>
        </r>
        <r>
          <rPr>
            <sz val="10"/>
            <color indexed="81"/>
            <rFont val="Tahoma"/>
            <family val="2"/>
          </rPr>
          <t xml:space="preserve">
</t>
        </r>
      </text>
    </comment>
    <comment ref="AF4" authorId="2" shapeId="0">
      <text>
        <r>
          <rPr>
            <sz val="10"/>
            <color indexed="81"/>
            <rFont val="Arial Narrow"/>
            <family val="2"/>
          </rPr>
          <t xml:space="preserve">En caso de materialización del riesgo, describa por qué se presentó esta eventualidad, de lo contrario escriba N/A
</t>
        </r>
      </text>
    </comment>
    <comment ref="AG4"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4"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4" authorId="1" shapeId="0">
      <text>
        <r>
          <rPr>
            <sz val="10"/>
            <color indexed="81"/>
            <rFont val="Arial Narrow"/>
            <family val="2"/>
          </rPr>
          <t>Escribir el nombre del auditor de la OCI , que realizó el seguimiento.</t>
        </r>
      </text>
    </comment>
  </commentList>
</comments>
</file>

<file path=xl/comments17.xml><?xml version="1.0" encoding="utf-8"?>
<comments xmlns="http://schemas.openxmlformats.org/spreadsheetml/2006/main">
  <authors>
    <author>Yesnith Suarez Ariza</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2" shapeId="0">
      <text>
        <r>
          <rPr>
            <sz val="10"/>
            <color indexed="81"/>
            <rFont val="Arial Narrow"/>
            <family val="2"/>
          </rPr>
          <t>Seleccione una de las opciones de la lista desplegable.</t>
        </r>
        <r>
          <rPr>
            <sz val="10"/>
            <color indexed="81"/>
            <rFont val="Tahoma"/>
            <family val="2"/>
          </rPr>
          <t xml:space="preserve">
</t>
        </r>
      </text>
    </comment>
    <comment ref="Z8"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2" shapeId="0">
      <text>
        <r>
          <rPr>
            <sz val="10"/>
            <color indexed="81"/>
            <rFont val="Arial Narrow"/>
            <family val="2"/>
          </rPr>
          <t>Seleccione una de las opciones de la lista desplegable.</t>
        </r>
        <r>
          <rPr>
            <sz val="10"/>
            <color indexed="81"/>
            <rFont val="Tahoma"/>
            <family val="2"/>
          </rPr>
          <t xml:space="preserve">
</t>
        </r>
      </text>
    </comment>
    <comment ref="AF8" authorId="2" shapeId="0">
      <text>
        <r>
          <rPr>
            <sz val="10"/>
            <color indexed="81"/>
            <rFont val="Arial Narrow"/>
            <family val="2"/>
          </rPr>
          <t xml:space="preserve">En caso de materialización del riesgo, describa por qué se presentó esta eventualidad, de lo contrario escriba N/A
</t>
        </r>
      </text>
    </comment>
    <comment ref="AG8"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1" shapeId="0">
      <text>
        <r>
          <rPr>
            <sz val="10"/>
            <color indexed="81"/>
            <rFont val="Arial Narrow"/>
            <family val="2"/>
          </rPr>
          <t>Escribir el nombre del auditor de la OCI , que realizó el seguimiento.</t>
        </r>
      </text>
    </comment>
  </commentList>
</comments>
</file>

<file path=xl/comments2.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3.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4.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5.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6.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7.xml><?xml version="1.0" encoding="utf-8"?>
<comments xmlns="http://schemas.openxmlformats.org/spreadsheetml/2006/main">
  <authors>
    <author>Yesnith Suarez Ariza</author>
    <author>Prestamo</author>
    <author>Viviana Poveda</author>
    <author>Willson</author>
    <author>Alexandra Yomayuza</author>
  </authors>
  <commentList>
    <comment ref="V9"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11" authorId="1" shapeId="0">
      <text>
        <r>
          <rPr>
            <b/>
            <sz val="9"/>
            <color indexed="81"/>
            <rFont val="Tahoma"/>
            <family val="2"/>
          </rPr>
          <t>Opciones de Manejo
ACEPTAR
REDUCIR
EVITAR 
TRANSFERIR</t>
        </r>
      </text>
    </comment>
    <comment ref="Q11"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11"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11"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11"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11" authorId="3" shapeId="0">
      <text>
        <r>
          <rPr>
            <sz val="10"/>
            <color indexed="81"/>
            <rFont val="Arial Narrow"/>
            <family val="2"/>
          </rPr>
          <t>Seleccione una de las opciones de la lista desplegable.</t>
        </r>
        <r>
          <rPr>
            <sz val="10"/>
            <color indexed="81"/>
            <rFont val="Tahoma"/>
            <family val="2"/>
          </rPr>
          <t xml:space="preserve">
</t>
        </r>
      </text>
    </comment>
    <comment ref="Z11"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11"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11" authorId="0" shapeId="0">
      <text>
        <r>
          <rPr>
            <sz val="10"/>
            <color indexed="81"/>
            <rFont val="Arial Narrow"/>
            <family val="2"/>
          </rPr>
          <t>De acuerdo al seguimiento realizado escribir por qué los controles  están documentados, se aplican y son efectivos.</t>
        </r>
      </text>
    </comment>
    <comment ref="AC11"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11"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11" authorId="3" shapeId="0">
      <text>
        <r>
          <rPr>
            <sz val="10"/>
            <color indexed="81"/>
            <rFont val="Arial Narrow"/>
            <family val="2"/>
          </rPr>
          <t>Seleccione una de las opciones de la lista desplegable.</t>
        </r>
        <r>
          <rPr>
            <sz val="10"/>
            <color indexed="81"/>
            <rFont val="Tahoma"/>
            <family val="2"/>
          </rPr>
          <t xml:space="preserve">
</t>
        </r>
      </text>
    </comment>
    <comment ref="AF11" authorId="3" shapeId="0">
      <text>
        <r>
          <rPr>
            <sz val="10"/>
            <color indexed="81"/>
            <rFont val="Arial Narrow"/>
            <family val="2"/>
          </rPr>
          <t xml:space="preserve">En caso de materialización del riesgo, describa por qué se presentó esta eventualidad, de lo contrario escriba N/A
</t>
        </r>
      </text>
    </comment>
    <comment ref="AG11"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11"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11" authorId="2" shapeId="0">
      <text>
        <r>
          <rPr>
            <sz val="10"/>
            <color indexed="81"/>
            <rFont val="Arial Narrow"/>
            <family val="2"/>
          </rPr>
          <t>Escribir el nombre del auditor de la OCI , que realizó el seguimiento.</t>
        </r>
      </text>
    </comment>
  </commentList>
</comments>
</file>

<file path=xl/comments8.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9.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sharedStrings.xml><?xml version="1.0" encoding="utf-8"?>
<sst xmlns="http://schemas.openxmlformats.org/spreadsheetml/2006/main" count="2188" uniqueCount="655">
  <si>
    <t>VIGENCIA 2019</t>
  </si>
  <si>
    <t>Consolidó: Yesnith Suárez Ariza</t>
  </si>
  <si>
    <t>Gestor T 1 - 10</t>
  </si>
  <si>
    <t xml:space="preserve">Coordinador Grupo de Planeación ( E ) </t>
  </si>
  <si>
    <t>Coordinador Grupo de Planeación/profesional con tema a cargo</t>
  </si>
  <si>
    <t>Correos electrónicos y reporte de cumplimiento</t>
  </si>
  <si>
    <t>1. Realizar seguimiento semestral al establecimiento de planes de mejoramiento de los hallazgos derivados de auditoria interna al SIG.</t>
  </si>
  <si>
    <t>Evitar</t>
  </si>
  <si>
    <t>1. Procedimiento de implementación de acciones correctivas, preventivas y de mejora.
2. Seguimiento periodicos por parte del Grupo de Planeación y Oficina de Control Interno a los hallazgos y sus respectivos planes de mejoramiento.</t>
  </si>
  <si>
    <t>1. Cronograma con seguimiento y correo electrónico
2. Actas y/o listados de asistencia.</t>
  </si>
  <si>
    <t>1. Realizar seguimiento al cumplimiento del cronograma para el registro y/o actualización de los proyectos de inversión de la Entidad.
2. Realizar mesas de trabajo trimestralmente para el seguimiento a la ejecución de los  proyectos. y al Plan Anual de Adquisiciones de cada proyecto.</t>
  </si>
  <si>
    <t>1. Realizar seguimiento al reporte mensual de la información de los proyectos de inversión ANM, en el SPI.</t>
  </si>
  <si>
    <t>4. POA actualizado</t>
  </si>
  <si>
    <t>4. Actualizar el POA con los nuevos lineamientos del Plan Nacional de Desarrollo</t>
  </si>
  <si>
    <t>3. Listados de asistencia</t>
  </si>
  <si>
    <t>3. Realizar mesas de trabajo para la actualización de los planes operativos con los responsables de proceso.</t>
  </si>
  <si>
    <t>2. Correos electrónicos</t>
  </si>
  <si>
    <t>2. Realizar retroalimentación a los líderes de los procesos para establecer acciones de forma oportuna.</t>
  </si>
  <si>
    <t>1. Correos electrónicos e informe trimestral</t>
  </si>
  <si>
    <t xml:space="preserve">
1. Realizar el seguimiento a la ejecución del Plan Operativo Anual de forma oportuna, para que se tomen decisiones a tiempo.
</t>
  </si>
  <si>
    <t>1.  Recibir y revisar reporte de la medición y seguimiento de indicadores.
2. Revisar y controlar información del Cuadro de mando integral 
3. Seguimiento al cumplimiento de POA en Comité Institucional de Gestión y Desempeño.</t>
  </si>
  <si>
    <t>Auditor</t>
  </si>
  <si>
    <t>Fecha de Seguimiento</t>
  </si>
  <si>
    <t>Activación del Plan de Contingencia</t>
  </si>
  <si>
    <t>Descripción de la materialización del riesgo</t>
  </si>
  <si>
    <t>¿ El riesgo se materializó ?</t>
  </si>
  <si>
    <t>Estado Actual de las acciones de riesgo</t>
  </si>
  <si>
    <t>Descripción del Seguimiento realizado a las acciones de manejo riesgo residual</t>
  </si>
  <si>
    <t>Descripción del Seguimiento realizado a los controles</t>
  </si>
  <si>
    <t>Estado Actual de las Acciones de Manejo de Riesgo</t>
  </si>
  <si>
    <t>Seguimiento a las acciones de manejo de riesgo residual</t>
  </si>
  <si>
    <t>Seguimiento a los Controles Existentes</t>
  </si>
  <si>
    <t>Responsable (cargo)</t>
  </si>
  <si>
    <t>Fecha Terminación</t>
  </si>
  <si>
    <t>Fecha de Inicio</t>
  </si>
  <si>
    <t xml:space="preserve">Registro/Evidencia </t>
  </si>
  <si>
    <t>Acciones</t>
  </si>
  <si>
    <t>Opción de Manejo</t>
  </si>
  <si>
    <t xml:space="preserve">Zona de Riesgo </t>
  </si>
  <si>
    <t xml:space="preserve">Severidad Residual 
Pi x Ii </t>
  </si>
  <si>
    <t xml:space="preserve">Impacto </t>
  </si>
  <si>
    <t xml:space="preserve">Probabilidad </t>
  </si>
  <si>
    <t xml:space="preserve">Controles </t>
  </si>
  <si>
    <t xml:space="preserve">Zona de Riesgo 
Inherente </t>
  </si>
  <si>
    <t xml:space="preserve">Severidad Inherente 
Pi x Ii </t>
  </si>
  <si>
    <t xml:space="preserve">Consecuencias </t>
  </si>
  <si>
    <t>Riesgo</t>
  </si>
  <si>
    <t>Causas</t>
  </si>
  <si>
    <t xml:space="preserve"> Objetivo</t>
  </si>
  <si>
    <t>Proceso</t>
  </si>
  <si>
    <t>No Riesgo</t>
  </si>
  <si>
    <t>Evaluación del Riesgo</t>
  </si>
  <si>
    <t>Calificación del Riesgo</t>
  </si>
  <si>
    <t>Identificación y evaluación de los controles existentes</t>
  </si>
  <si>
    <t xml:space="preserve">Riesgo Inherente </t>
  </si>
  <si>
    <t>SEGUIMIENTO INDEPENDIENTE POR PARTE DE LA OFICINA DE CONTROL INTERNO</t>
  </si>
  <si>
    <t>SEGUIMIENTO DE AUTOCONTROL POR PARTE DEL RESPONSABLE DEL PROCESO</t>
  </si>
  <si>
    <t>ACCIONES DE MANEJO DEL RIESGO RESIDUAL</t>
  </si>
  <si>
    <t>RIESGO RESIDUAL</t>
  </si>
  <si>
    <t>VALORACION DEL RIESGO</t>
  </si>
  <si>
    <t>ANALISIS DEL RIESGO INHERENTE</t>
  </si>
  <si>
    <t xml:space="preserve">IDENTIFICACION DEL RIESGO </t>
  </si>
  <si>
    <t>ZONA DE RIESGO INHERENTE</t>
  </si>
  <si>
    <t>CALIFICACIÓN</t>
  </si>
  <si>
    <t>EXTREMA</t>
  </si>
  <si>
    <t>13 a 25</t>
  </si>
  <si>
    <t>ALTA</t>
  </si>
  <si>
    <t>7 a 12</t>
  </si>
  <si>
    <t>MODERADA</t>
  </si>
  <si>
    <t>5 a 6</t>
  </si>
  <si>
    <t>BAJA</t>
  </si>
  <si>
    <t>1 a 4</t>
  </si>
  <si>
    <t>Zona para riesgos</t>
  </si>
  <si>
    <t>desde &gt;</t>
  </si>
  <si>
    <t>hasta &lt;=</t>
  </si>
  <si>
    <t>VALOR</t>
  </si>
  <si>
    <t>MATRIZ DE CALIFICACIÓN</t>
  </si>
  <si>
    <t>MATRIZ DE RESPUESTA</t>
  </si>
  <si>
    <t>CASI SEGURO</t>
  </si>
  <si>
    <t>PROBABILIDAD</t>
  </si>
  <si>
    <t>REDUCIR
EVITAR
COMPARTIR</t>
  </si>
  <si>
    <t xml:space="preserve">PROBABLE </t>
  </si>
  <si>
    <t>ASUMIR
REDUCIR</t>
  </si>
  <si>
    <t>REDUCIR
EVITAR</t>
  </si>
  <si>
    <t>POSIBLE</t>
  </si>
  <si>
    <t xml:space="preserve">IMPROBABLE </t>
  </si>
  <si>
    <t>ASUMIR</t>
  </si>
  <si>
    <t xml:space="preserve">RARA VEZ </t>
  </si>
  <si>
    <t>IMPACTO</t>
  </si>
  <si>
    <t xml:space="preserve">INSIGNIFICANTE </t>
  </si>
  <si>
    <t xml:space="preserve">MENOR </t>
  </si>
  <si>
    <t xml:space="preserve">MODERADO </t>
  </si>
  <si>
    <t xml:space="preserve">MAYOR </t>
  </si>
  <si>
    <t>CATASTROFICO</t>
  </si>
  <si>
    <t>Aceptar</t>
  </si>
  <si>
    <t>Reducir</t>
  </si>
  <si>
    <t>Transferir</t>
  </si>
  <si>
    <t>1. Tablero de control</t>
  </si>
  <si>
    <t>1. Realizar seguimiento, monitoreo, control  y evaluación del cumplimiento de los informes de ley a través del Tablero de Control.</t>
  </si>
  <si>
    <t>1. Tablero de control con registro de novedades en el cumplimiento de la elaboración de informes, correos electrónicos u otros</t>
  </si>
  <si>
    <t>Jefe Oficina Control Interno</t>
  </si>
  <si>
    <t>1. Tablero de control
2. Procedimiento de Auditoria Interna</t>
  </si>
  <si>
    <t>1. Realizar seguimiento, monitoreo, control  y evaluación del cumplimiento del plan anual de auditoria</t>
  </si>
  <si>
    <t>1. Actas de reunión, tablero de control con registro de novedades en el cumplimiento.</t>
  </si>
  <si>
    <t>1. Realizar sensibilizaciones en temas como: tres lineas de defensa, autocontrol y acciones de mejora.</t>
  </si>
  <si>
    <t>1. Listados de asistencia</t>
  </si>
  <si>
    <t>AGENCIA NACIONAL DE MINERÍA
MAPA DE RIESGOS DE GESTIÓN EVALUACIÓN, COTNROL Y MEJORA</t>
  </si>
  <si>
    <t>AGENCIA NACIONAL DE MINERÍA
MAPA DE RIESGOS DE GESTIÓN - PLANEACIÓN ESTRATEGICA</t>
  </si>
  <si>
    <t>1. Saneamiento Ambiental en la Sede Central, Archivo Central e Histórico y en los Puntos de Atención Regional PAR
2. Socialización conservación de archivo físico</t>
  </si>
  <si>
    <t>1. Realizar monitoreo a los planes de trabajo, resultado de las visitas se seguimiento  programadas.</t>
  </si>
  <si>
    <t>1. Cronograma de Seguimiento de Organización y Transferencia.
2. Informes de Seguimiento
3. Listas de Asistencia/Actas de Reunión.</t>
  </si>
  <si>
    <t xml:space="preserve">Grupo de Servicios Administrativos </t>
  </si>
  <si>
    <t>1. Elaborar y revisar documento
2. Aprobar y firmar documento por parte del jefe inmediato
3. Aplicar y verificar lista de chequeo de los conceptos (Contiene estudio normativo y jurisprudencial)</t>
  </si>
  <si>
    <t>1. Verificar por parte del Jefe de la Oficina: Lista de chequeo y visto bueno.</t>
  </si>
  <si>
    <t>1. Archivo físico
2. Conceptos publicados en web e intranet
3. Base de datos - columna: lista de chequeo</t>
  </si>
  <si>
    <t>Jefe de Oficina Asesora Jurídica</t>
  </si>
  <si>
    <t>2. Verificar por parte del Técnico Asistencial: el adjunto de la lista de chequeo, el visto bueno del abogado y firma de jefe</t>
  </si>
  <si>
    <t xml:space="preserve">1. Programar Pre comités de conciliación lideradas por el jefe de la oficina junto coordinador de Defensa Jurídica y miembros de grupo así como revisión ficha técnica comité de conciliación
2. Revisar y presentar el caso ante el Comité de Conciliación y emisión Acta de Comité de Conciliación por parte del secretario técnico. </t>
  </si>
  <si>
    <t>1. Adelantar pre comités de conciliación y elaborar ficha técnica de comité de conciliación.</t>
  </si>
  <si>
    <t>1. Listados de asistencia
2. Acta Comité Conciliación</t>
  </si>
  <si>
    <t>Coordinador Grupo de Defensa Jurídica</t>
  </si>
  <si>
    <t>2. Adelantar Comité de conciliación y expedir acta del comité</t>
  </si>
  <si>
    <t>1.  Revisar que se cuenten con los registros de prestamos de procesos
2. Revisar que los expedientes  cuenten con la debida foliación.</t>
  </si>
  <si>
    <t>1. Llevar control permanente de prestamos de expedientes</t>
  </si>
  <si>
    <t>1. Base de datos documental
2. Libro control prestamos expedientes</t>
  </si>
  <si>
    <t xml:space="preserve">2. Actualizar la columna de folios en base de datos.  </t>
  </si>
  <si>
    <t>1. Autorizar modificación de  bases de datos, únicamente está en cabeza de la coordinación y persona delegada.</t>
  </si>
  <si>
    <t>1. Depurar los expedientes con estado inactivo, para transferencia al archivo central.</t>
  </si>
  <si>
    <t>1. Acta y/o correo remisión procesos al archivo central.
2. Memorando y/o correo confirmación restricción OTI.</t>
  </si>
  <si>
    <t>Coordinador Grupo de Cobro Coactivo</t>
  </si>
  <si>
    <t>2. Restricción permanente por parte de la OTI en el acceso a modificación de la base</t>
  </si>
  <si>
    <t>1. Verificar y realizar  seguimiento al cumplimiento de términos de  los procesos de cobro  coactivo en curso a través de la base de datos y generar  las acciones necesarias.</t>
  </si>
  <si>
    <t>1. Priorizar trámite de procesos cercanos a vencimiento de términos.</t>
  </si>
  <si>
    <t>1. Base de datos con priorización
2. Expediente del proceso físico</t>
  </si>
  <si>
    <t>2. Solicitar mediante comunicación escrita al Grupo de Talento Humano la necesidad de personal para cumplir con las funciones de cobro coactivo.</t>
  </si>
  <si>
    <t>1. Comunicación escrita</t>
  </si>
  <si>
    <t xml:space="preserve">3. Remitir correo o memorando solicitando al Grupo de Talento Humano la provisión de cargos vacantes. </t>
  </si>
  <si>
    <t>1. Correo electrónico o memorando</t>
  </si>
  <si>
    <t>AGENCIA NACIONAL DE MINERÍA
MAPA DE RIESGOS DE GESTIÓN - GESTIÓN JURIDICA</t>
  </si>
  <si>
    <t>AGENCIA NACIONAL DE MINERÍA
MAPA DE RIESGOS DE GESTIÓN - GESTIÓN DOCUMENTAL</t>
  </si>
  <si>
    <t>1. Seguimiento indicadores POA y PES de Min Minas trimestralmente.
2. Seguimiento cronograma de actividades del Plan Estratégico.
3. Seguimiento Ejecución Presupuestal de GGTH</t>
  </si>
  <si>
    <t>1. Realizar seguimiento trimestral de los indicadores desde planeación y la vicepresidencia.</t>
  </si>
  <si>
    <t>Calculo de indicadores</t>
  </si>
  <si>
    <t>Coordinador Gestión Talento Humano</t>
  </si>
  <si>
    <t>1. Delegación en sólo una (1) persona la responsabilidad del manejo y actualización de la información.
2. Revisión por otro funcionario de la veracidad de la información</t>
  </si>
  <si>
    <t>2. Revisar que todas las certificaciones generadas en el Grupo de Talento Humano lleve el visto bueno de quienes elaboran, revisan y aprueban. revisan en el documento</t>
  </si>
  <si>
    <t xml:space="preserve">Certificaciones con validaciones </t>
  </si>
  <si>
    <t>1. Preliquidación de nómina
2. Revisión de la versión final antes de trámite de pago</t>
  </si>
  <si>
    <t>3. Revisar que la liquidación de la nomina presente los registros de firma de quienes elaboran, revisan y aprueban el documento.</t>
  </si>
  <si>
    <t>Liquidación de nomina con validaciones</t>
  </si>
  <si>
    <t xml:space="preserve">1. Lista de chequeo de los documentos que deben reposar en la historia laboral.
2. Custodia de sólo un servidor de las historias laborales.
3. Registro de préstamo y retorno de las historias laborales para revisión de otros servidores
</t>
  </si>
  <si>
    <t>1. Revisar que todas las historias laborales tengan la lista de chequeo y hoja de control que detalla el contenido de la documentación que contiene la carpeta.</t>
  </si>
  <si>
    <t>Lista de chequeo y hoja de control</t>
  </si>
  <si>
    <t>1. Definir oportunamente los recursos que se requerirán de acuerdo con la planeación de las actividades para garantizar su apropiación.
2. Definir las responsabilidades equitativamente dentro del cronograma de ejecución de las mismas para garantizar su cumplimiento</t>
  </si>
  <si>
    <t>1. Realizar seguimiento al cumplimiento de los requisitos establecidos en la Resolución No 104 de 2017 para garantizar la implementación del SGSST.</t>
  </si>
  <si>
    <t>Cuadro de Excel con seguimiento</t>
  </si>
  <si>
    <t>1. Aplicativo -Sistema de Información Disciplinario SID- que permite mediante alarmas, controlar las fechas límite para adelantar las etapas del proceso y culminarlo.</t>
  </si>
  <si>
    <t>1. Realizar seguimiento permanente a la  información del SID, con el fin de generar las alertas tempranas a los responsables de los procesos.</t>
  </si>
  <si>
    <t xml:space="preserve">Correos electrónicos - alertas </t>
  </si>
  <si>
    <t>1. Plan de capacitaciones a los servidores, sobre la normatividad vigente y el manejo adecuado del sistema de información implementado.
2. Revisión de los proyectos por parte del revisor designado y el Coordinador del GCID.</t>
  </si>
  <si>
    <t>1. Elaborar cronograma de capacitación a los operadores del proceso en Ley 1952 de 2019 (Código General Disciplinario).</t>
  </si>
  <si>
    <t>Cronograma de capacitación con seguimiento</t>
  </si>
  <si>
    <t>2. Realizar capacitaciones a los funcionarios de la ANM, sobre la implementación del nuevo código - Ley 1952 de 2019.</t>
  </si>
  <si>
    <t>Listados de asistencia</t>
  </si>
  <si>
    <t>3. Remitir todos los proyectos de actos administrativos por parte de los abogados comisionados para su trámite al revisor designado y al Coordinador para su revisión, y emitir, por parte de éstos, su visto bueno para proceder a su impresión y firma.</t>
  </si>
  <si>
    <t>Actos administrativos con registros de verificaciones y validaciones.</t>
  </si>
  <si>
    <t>1. Control manual de entrega y recibo de expedientes entre los abogados y la Secretaría, con control de folios, a fin de determinar el responsable de su custodia.
2. Copia digital de los expedientes disciplinarios.</t>
  </si>
  <si>
    <t xml:space="preserve">1. Diligenciar permanentemente la planilla de préstamo de expedientes, que debe incluir quien recibe y entrega, y el número de cuadernos y folios al momento de recibir o devolver el expediente para préstamo.          </t>
  </si>
  <si>
    <t xml:space="preserve">Planilla de préstamo actualizada </t>
  </si>
  <si>
    <t>2. Mantener actualizada la foliación de los expedientes.</t>
  </si>
  <si>
    <t>Expedientes foliados</t>
  </si>
  <si>
    <t>3. Mantener al día la digitalización de los expedientes.</t>
  </si>
  <si>
    <t>Expedientes digitalizados</t>
  </si>
  <si>
    <t>AGENCIA NACIONAL DE MINERÍA
MAPA DE RIESGOS DE GESTIÓN - GESTIÓN DEL TALENTO HUMANO</t>
  </si>
  <si>
    <t>Actualmente se cuenta con el procedimiento de "GESTIÓN DE PROYECTOS TECNOLÓGICOS" Código: APO4-P-003 (o el que haga sus veces)	
Instrumento para seguimiento y control con información actualizada	
Participación del personal que hace parte del proceso de Administración de Tecnologías e Información durante todas las fases del proyecto (planeación -estructuración, desarrollo y cierre)</t>
  </si>
  <si>
    <t xml:space="preserve">1. Realizar seguimiento semestral a las actividades adelantadas conforme con el procedimiento de "GESTIÓN DE PROYECTOS TECNOLÓGICOS" Código: APO4-P-003 (o el que haga sus veces)	</t>
  </si>
  <si>
    <t>Informes</t>
  </si>
  <si>
    <t>Jefe Oficina de Tecnología e Información</t>
  </si>
  <si>
    <t xml:space="preserve">2. Asignar un responsable para mantener actualizado el Instrumento para seguimiento y control con información actualizada </t>
  </si>
  <si>
    <t>Correos/Actas</t>
  </si>
  <si>
    <t>3. Socializar internamente el procedimiento de Gestión de Proyectos Tecnológicos</t>
  </si>
  <si>
    <t xml:space="preserve">Listas de asistencia </t>
  </si>
  <si>
    <t>Actualmente se cuenta con el procedimiento de   "GESTIÓN DE REQUERIMIENTOS Y USUARIOS" y  "GESTIÓN DE INCIDENTES"	
Instrumento para seguimiento y control con información actualizada	
Se cuenta con una herramienta de gestión en la que se encuentran definidos los niveles de atención y que permite realizar el control  al cumplimiento en la atención de los casos que recibe la OTI. (o el que haga sus veces)</t>
  </si>
  <si>
    <t xml:space="preserve">1. Realizar seguimiento mensual a la ejecución de los procedimientos de "GESTIÓN DE REQUERIMIENTOS Y USUARIOS" y  "GESTIÓN DE INCIDENTES"	</t>
  </si>
  <si>
    <t xml:space="preserve">Informes
Correos/Actas
Listas de asistencia </t>
  </si>
  <si>
    <t xml:space="preserve">
2. Asignar un responsable para mantener actualizado el  Instrumento para seguimiento y control con información actualizada </t>
  </si>
  <si>
    <t>3. Revisar  y actualizar ( si es el caso) de la herramienta de gestión en la que se encuentran definidos los niveles de atención y que permite realizar el control  al cumplimiento en la atención de los casos que recibe la OTI.</t>
  </si>
  <si>
    <t xml:space="preserve">4. Adelantar gestión oportuna de la vinculación y /o contratación del servicios y/o personal que coadyuve a la prestación oportuna de los servicios de TI en la Entidad </t>
  </si>
  <si>
    <t>Contratos</t>
  </si>
  <si>
    <t>Se dispone del procedimiento de "SEGURIDAD DE LOS SISTEMAS DE INFORMACION", Código: APO4-P-004,  (o el que haga sus veces) cuyo objetivos es proteger los sistemas de información de la Agencia nacional de Minería, con sus correspondientes bases de datos y la infraestructura tecnológica que los soporta (...).	
Se realizan copias de seguridad, según el instructivo copias de Seguridad / APO4-P-004-I-001	
Se realiza gestión de vulnerabilidades tecnológicas conforme con el instructivo Gestión de Vulnerabilidades / APO4-P-004-I-002</t>
  </si>
  <si>
    <t>1. Realizar seguimiento a la ejecución de las actividades de  los procedimientos de "GESTIÓN DE REQUERIMIENTOS Y USUARIOS" y  "GESTIÓN DE INCIDENTES"</t>
  </si>
  <si>
    <t xml:space="preserve">2. Definir  actividades y responsables para la adecuada gestión de los medios que contienen las copias de seguridad  </t>
  </si>
  <si>
    <t xml:space="preserve">Correos/Actas
Listas de asistencia </t>
  </si>
  <si>
    <t>3. Asignar responsables y realizar seguimiento a la gestión de vulnerabilidades tecnológicas ( identificación y remediación)  conforme con el instructivo Gestión de Vulnerabilidades / APO4-P-004-I-002 (o el que haga sus veces)</t>
  </si>
  <si>
    <t xml:space="preserve">4. Adelantar acciones para la gestión de la continuidad para algunos servicios de TI. </t>
  </si>
  <si>
    <t xml:space="preserve">Implementación de controles a través de herramientas para monitoreo para algunos servicios que hacen parte de la plataforma tecnológica. 	
Realización de mantenimiento preventivo y correctivo	
Asignación y/o confirmación semestral de líderes para cada uno de los servicios </t>
  </si>
  <si>
    <t>1. Realizar seguimiento a la aplicación a los procedimientos de  ADMINISTRACION DE INFRAESTRUCTURA TECNOLOGICA APO4-P-002 ( o el que haga sus veces) y ADMINISTRACION DE BASES DE DATOS Y APLICACIONES  APO4-P-005 ( o el que haga sus veces)</t>
  </si>
  <si>
    <t xml:space="preserve">2. Programar actividades de mantenimiento de la infraestructura de TI y responsables </t>
  </si>
  <si>
    <t>Cronograma de actividades</t>
  </si>
  <si>
    <t xml:space="preserve">3. Asignar y/o confirmar semestralmente los líderes para cada unos de los servicios de TI </t>
  </si>
  <si>
    <t xml:space="preserve">4. Realizar seguimiento semestral a la implementación de  herramientas tecnológicas para monitorear aquellos  servicios  de TI identificados como prioritarios. </t>
  </si>
  <si>
    <t xml:space="preserve">5. Verificar los controles implementados a través de herramientas para monitoreo para algunos servicios que hacen parte de la plataforma tecnológica.  </t>
  </si>
  <si>
    <t>Se dispone del procedimiento de "SEGURIDAD DE LOS SISTEMAS DE INFORMACION"/APO4-P-004,  (o el que haga sus veces) cuyo objetivo es proteger los sistemas de información de la Agencia nacional de Minería, con sus correspondientes bases de datos y la infraestructura tecnológica que los soporta (...).	
Se realizan copias de seguridad, según el instructivo “COPIAS DE SEGURIDAD” / APO4-P-004-I-001	
Se realiza gestión de vulnerabilidades tecnológicas conforme con el instructivo “GESTIÓN DE VULNERABILIDADES” / APO4-P-004-I-002	
Actualmente se cuenta con el procedimiento de "GESTIÓN DE REQUERIMIENTOS Y USUARIOS"/ APO4-P-001 y  "GESTIÓN DE INCIDENTES"/ APO4-P-007</t>
  </si>
  <si>
    <t>1. Revisar y actualizar (si es el caso) de los procedimientos de   "SEGURIDAD DE LOS SISTEMAS DE INFORMACION" COPIAS DE SEGURIDAD” , “GESTIÓN DE VULNERABILIDADES” , "GESTIÓN DE ACTIVOS DE INFORMACIÓN"/APO4-P-009 "GESTIÓN DE REQUERIMIENTOS Y USUARIOS" y  "GESTIÓN DE INCIDENTES.</t>
  </si>
  <si>
    <t xml:space="preserve">2. Mantener actualizado el registro de bases de datos ante la Superintendencia de Industria y Comercio, de conformidad con la normatividad vigente. </t>
  </si>
  <si>
    <t>Base de datos actualizada</t>
  </si>
  <si>
    <t>Contacto con Autoridades en Seguridad de la Información
Aplicación de los controles establecidos en el Manual de Políticas del Sistema Integrado de Gestión de Seguridad de la Información</t>
  </si>
  <si>
    <t xml:space="preserve">
1. Establecer responsables y conocer los protocolos para mantener el contacto con Autoridades en Seguridad de la Información</t>
  </si>
  <si>
    <t>2. Realizar seguimiento a la aplicación de los controles establecidos en el Manual de Políticas del Sistema de Gestión de Seguridad de la Información</t>
  </si>
  <si>
    <t xml:space="preserve">Actualmente se cuenta con los procedimientos de  "GESTIÓN DE REQUERIMIENTOS Y USUARIOS"  y "SEGURIDAD DE LOS SISTEMAS DE INFORMACION"
La ANM cuenta con el Manual de Políticas para el Sistema de Gestión de  Seguridad de la Información </t>
  </si>
  <si>
    <t>1. Adelantar seguimiento semestral a la ejecución del  proceso de Administración de Tecnología e Información.</t>
  </si>
  <si>
    <t>2. Adelantar actividades orientadas a la gestión segura de contraseñas
Separación de ambientes de desarrollo-pruebas y producción</t>
  </si>
  <si>
    <t>3. Revisar y actualizar ( si es el caso) del  Manual de Políticas del Sistema Integrado de Gestión de Seguridad de la Información</t>
  </si>
  <si>
    <t>Plan de emergencias de la ANM
Medios de respaldo e Infraestructura  para soportar servicios de TI - Sistema de Alimentación Ininterrumpida (UPS)
Procedimiento de gestión de capacidad/ APO4-P-008</t>
  </si>
  <si>
    <t xml:space="preserve">1. Revisar e incorporar al procedimiento de CONTINUIDAD DEL SERVICIO TECNOLOGICO/APO4-P-006 ( o el que haga sus veces) del  Manual DRP para los servicios de TI identificados como prioritarios </t>
  </si>
  <si>
    <t>2. Implementar actividades orientadas a la continuidad de servicios de TI</t>
  </si>
  <si>
    <t>3. Desarrollar un plan de pruebas para continuidad de servicios de TI</t>
  </si>
  <si>
    <t>Se dispone del procedimiento de los procedimientos de "SEGURIDAD DE LOS SISTEMAS DE INFORMACION"/APO4-P-004 y  "GESTIÓN DE CAMBIOS TECNOLÓGICOS" /APO4-P-010(o el que haga sus veces) cuyo objetivo es proteger los sistemas de información de la Agencia nacional de Minería, con sus correspondientes bases de datos y la infraestructura tecnológica que los soporta (...).</t>
  </si>
  <si>
    <t>1. Realizar seguimiento semestral a la ejecución de los procedimientos "SEGURIDAD DE LOS SISTEMAS DE INFORMACION"/APO4-P-004 y  "GESTIÓN DE CAMBIOS TECNOLÓGICOS" /APO4-P-010</t>
  </si>
  <si>
    <t>2. Realizar revisión periódica ( por lo menos semestral) de los controles de hardware y software que se encuentran implementados e identificación de nuevos controles o modificación/eliminación de conformidad con las necesidades de la Entidad. 
Controles recomendados de la ISO27001:2013:
- A.14. Adquisición, desarrollo y mantenimiento de sistemas.
- A.15. Relaciones con los Proveedores.</t>
  </si>
  <si>
    <t xml:space="preserve">3. Gestionar oportunamente la vinculación y /o contratación del servicios y/o personal que coadyuve a la prestación oportuna de los servicios de TI en la Entidad </t>
  </si>
  <si>
    <t>Se dispone del procedimiento de "SEGURIDAD DE LOS SISTEMAS DE INFORMACION"/APO4-P-004,  (o el que haga sus veces) cuyo objetivo es proteger los sistemas de información de la Agencia nacional de Minería, con sus correspondientes bases de datos y la infraestructura tecnológica que los soporta (...).	
Auditoría de base de datos con Audit vault
La hora se sincroniza mediante el controlador de dominio principal</t>
  </si>
  <si>
    <t xml:space="preserve">1. Gestionar oportunamente la vinculación y /o contratación del servicios y/o personal que coadyuve a la prestación oportuna de los servicios de TI en la Entidad </t>
  </si>
  <si>
    <t>AGENCIA NACIONAL DE MINERÍA
MAPA DE RIESGOS DE GESTIÓN - ADMINISTRACIÓN DE TECNOLOGIAS E INFORMACIÓN</t>
  </si>
  <si>
    <t xml:space="preserve">1. Elaborar un calendario anual de Cierre y Tributario de la entidad.     
2. Realizar Conciliaciones mensuales que correspondan de acuerdo a cada obligación con Tesorería.   
3. Solicitar a Talento Humano capacitación permanente en temas tributarias.       </t>
  </si>
  <si>
    <t xml:space="preserve">1. Elaborar un calendario anual de Cierre y Tributario de la Entidad.        </t>
  </si>
  <si>
    <t>Calendario.                                           Correos electrónicos</t>
  </si>
  <si>
    <t>Contador</t>
  </si>
  <si>
    <t xml:space="preserve">2. Realizar Conciliaciones mensuales que correspondan de acuerdo a cada obligación con Tesorería.    </t>
  </si>
  <si>
    <t xml:space="preserve">3. Solicitar a Talento Humano capacitación permanente en temas tributarias                             </t>
  </si>
  <si>
    <t>1. Antes de iniciar el trámite de devolución se deberá verificar con la lista de chequeo que se encuentran cumplidos los requisitos exigidos. 
2.  Dar cumplimiento al Acto Administrativo que regula las devoluciones de Canon Ley 1382.</t>
  </si>
  <si>
    <t>1. Verificar con la lista de chequeo que se encuentran cumplidos los requisitos exigidos, antes de iniciar el trámite de devolución.</t>
  </si>
  <si>
    <t xml:space="preserve">Carpeta de la Propuesta o del Título y la Resolución.  </t>
  </si>
  <si>
    <t xml:space="preserve">Experto </t>
  </si>
  <si>
    <t xml:space="preserve">
2. Dar cumplimiento al Acto Administrativo que regula las devoluciones de Canon Ley 1382.</t>
  </si>
  <si>
    <t>1. Revisión previa y posterior.</t>
  </si>
  <si>
    <t>1. Revisar el cumplimiento de los requisitos legales para realizar los pagos.</t>
  </si>
  <si>
    <t>Número de órdenes tramitadas diariamente</t>
  </si>
  <si>
    <t>AGENCIA NACIONAL DE MINERÍA
MAPA DE RIESGOS DE GESTIÓN - GESTIÓN FINANCIERA</t>
  </si>
  <si>
    <t>1.Instructivo traslado de elementos devolutivos - Acta de Entrega o traslado de elementos.
2.Paz y salvo de funcionarios/contratistas supeditado a la entrega a satisfacción de los bienes asignados.
3.Control implementado por parte de la empresa de vigilancia para la salida y entrada de bienes.
4. Cuidado por parte de los funcionarios y contratistas de los bienes entregadoos a su cargo.</t>
  </si>
  <si>
    <t>1. Gestionar la necesidad un proyecto de identificación de bienes de la ANM.</t>
  </si>
  <si>
    <t xml:space="preserve">1.seguimiento cronograma de toma física </t>
  </si>
  <si>
    <t>Coordinador Grupo de Servicios Administrativos</t>
  </si>
  <si>
    <t>2. Gestionar un nuevo control para garantizar que la información de los bienes de la Entidad se encuentren debidamente individualizados y actualizada.</t>
  </si>
  <si>
    <t>3. Realizar seguimiento al cumplimiento de la programación de toma de inventarios físicos en las sedes de la Entidad.</t>
  </si>
  <si>
    <t xml:space="preserve">1.Seguimiento a procesos de contratación de la sede de Amagá incluidos en el PAA 2019.
2.Verificación de la ejecución de las actividades programadas para la sede de Amagá. </t>
  </si>
  <si>
    <t>1. Realizar seguimiento a los procesos de contratación relacionados con la sede Amagá.</t>
  </si>
  <si>
    <t>1.Avances en los procesos de contratación relacionados con la sede Amaga.</t>
  </si>
  <si>
    <t>2.  Realizar seguimiento al Plan de Mantenimiento de la ANM, relacionado con la sede de Amagá.</t>
  </si>
  <si>
    <t xml:space="preserve">
1.cronograma de avance de las actividades de la sede Amaga.</t>
  </si>
  <si>
    <t xml:space="preserve">3.  Realizar seguimiento a la ejecución de las actividades programadas para la sede de Amagá. </t>
  </si>
  <si>
    <t>1.Requerimiento al proveedor para que presente facturación de forma oportuna y con cumplimiento legal.
2.Informe trimestral de ejecución presupuestal.</t>
  </si>
  <si>
    <t xml:space="preserve">1. Reportar trimestralmente indicador de ejecución presupuestal. </t>
  </si>
  <si>
    <t>1.Informe Trimestral de indicador de ejecución presupuestal</t>
  </si>
  <si>
    <t>2. Realizar seguimiento mensual al cumplimiento de la ejecución presupuestal.</t>
  </si>
  <si>
    <t>1. Informe mensual de ejecución presupuestal</t>
  </si>
  <si>
    <t>AGENCIA NACIONAL DE MINERÍA
MAPA DE RIESGOS DE GESTIÓN - ADMINISTRACIÓN DE BIENES Y SERVICIOS</t>
  </si>
  <si>
    <t xml:space="preserve">1. Revisión por parte del funcionario y/o personal de apoyo de la solicitud de contratación vs Plan Anual de Adquisiciones.  
2. Verificación en SECOP II del PAA, a través del aplicativo, esto para contratos con recursos ANM.                                                                                                                                                                                                                                                         </t>
  </si>
  <si>
    <t>Verificar que las solicitudes de contratación cuenten con el visto bueno del funcionario a cargo del PAA</t>
  </si>
  <si>
    <t>Memorando de solicitud de contratación con visto bueno del funcionario a cargo</t>
  </si>
  <si>
    <t>Líder del Proceso</t>
  </si>
  <si>
    <t>Verificación y seguimiento por parte del funcionario y/o personal de apoyo al trámite de liquidaciones.</t>
  </si>
  <si>
    <t>Actualizar y hacer seguimiento a la bitácora de liquidación a cargo del Grupo de Contratación de la VAF</t>
  </si>
  <si>
    <t>Bitácora actualizada</t>
  </si>
  <si>
    <t>1. Restricción para acceso físico a las carpetas contractuales que se encuentran debidamente foliadas, las cuales deben ser consultadas directamente en la Vicepresidencia Administrativa y Financiera, Grupo de Contratación.
2. Implementación paulatina de la carpeta contractual electrónica a través de la Plataforma que para el efecto adopta Colombia Compra Eficiente, actualmente SECOP II.</t>
  </si>
  <si>
    <t>Verificar de archivo de carpetas debidamente foliadas.</t>
  </si>
  <si>
    <t>Carpetas foliadas</t>
  </si>
  <si>
    <t>Incorporación de funcionarios y contratistas de alto nivel de conocimiento y preparación en relación con la contratación pública, y en particular con la gestión contractual en sus distintas etapas.</t>
  </si>
  <si>
    <t>Hacer seguimiento a través de las evaluación de desempeño a funcionarios y cuentas mensuales a contratistas del cumplimiento y desarrollo de las actividades a su cargo en materia contractual.</t>
  </si>
  <si>
    <t>Evaluaciones de desempeño e informes de supervisión</t>
  </si>
  <si>
    <t>Capacitación a los funcionarios que ejercen funciones de supervisión y a los contratistas que prestan apoyo a tal labor para sensibilizarlos en torno a la importancia de la labor y capacitarlos respecto de las actividades que deben atender en el marco legal y procedimental.</t>
  </si>
  <si>
    <t>Programar y realizar dos (2) capacitaciones a funcionarios y contratistas en temas de supervisión contractual</t>
  </si>
  <si>
    <t>Utilización de la herramienta SECOP II, para efectos de la publicación en tiempo real de los actos administrativos correspondientes</t>
  </si>
  <si>
    <t xml:space="preserve">Recordar de manera periódica a los abogados sobre la necesidad de verificar la publicación de los documentos dentro de los tres (3) días hábiles siguientes a su expedición, en SECOP. </t>
  </si>
  <si>
    <t>Correos electrónicos</t>
  </si>
  <si>
    <t>AGENCIA NACIONAL DE MINERÍA
MAPA DE RIESGOS DE GESTIÓN - ADQUISICIÓN DE BIENES Y SERVICIOS</t>
  </si>
  <si>
    <t>1. Atender el usuario e identificar el tipo de atención requerida, utilizando una base de datos de registro de usuarios atendidos "Consultar en el sistema ubicación del expediente"
2. Se revisa por el sistema CMC la ubicación del expediente y si es factible su préstamo.
3. Se diligencia la base de datos en Excel, identificando cédula de ciudadanía, nombre, teléfono y calidad de usuario (titular, tercero o apoderado) y si el mismo acude en representación y/o nombre de una persona jurídica.</t>
  </si>
  <si>
    <t>1. Realizar capacitaciones en la correcta atención al usuario.</t>
  </si>
  <si>
    <t xml:space="preserve">
1. Acta de asistencia para la capacitación y socialización de todos los aspectos relacionados a la atención a usuarios/Listados de asistencia</t>
  </si>
  <si>
    <t>AYDEE PEÑA GUTIERREZ</t>
  </si>
  <si>
    <t>2. Actualizar las tablas de atención, dejando claro el propósito de la consulta, Nº del expediente, datos personales del usuario.</t>
  </si>
  <si>
    <t>2. Base de datos de registro de usuarios atendidos en la carpeta compartida del Grupo de Información y Atención al Minero FORMATO: CÓDIGO: MIS7-P-001-F-009, VERSION 1</t>
  </si>
  <si>
    <t>3.  Implementar sistema de satisfacción del usuario una vez sea atendido su requerimiento.</t>
  </si>
  <si>
    <t>3. Sistema JASPERSOFT. Publiturno: Calificaciones Consolidadas.</t>
  </si>
  <si>
    <t>4. Solicitar la actualización de las bases de información utilizadas por la Entidad para la correcta búsqueda de información para ser suministrada a los usuarios.</t>
  </si>
  <si>
    <t>4. Envío de comunicación a los grupos competentes en la actualización de los sistemas de información utilizados por la entidad.</t>
  </si>
  <si>
    <t xml:space="preserve">1. Registrar información en base de datos
2. Se custodia el expediente en CMC y se ingresan los datos del acto administrativo objeto de la notificación en la base de datos correspondiente." "Elaborar y remitir oficio de citación para notificación
3. Realizar oficio de notificación a través de SGD. Se imprime uno para firma al que se le tomará una copia. El original queda en el expediente y la copia se entrega al servicio de correspondencia de la ANM el cual es el encargado de hacer llegar al solicitante y/o titular la citación para notificación. " "Notificación por Estado - Custodiar expediente en CMC y registrar información en la base de datos correspondiente. Se custodia el expediente en CMC y se ingresan los datos del acto administrativo objeto de la notificación en la base de datos de Notificaciones.
</t>
  </si>
  <si>
    <t>1. Realizar capacitaciones en la notificación de Actos Administrativos.</t>
  </si>
  <si>
    <t xml:space="preserve">1. Acta de asistencia para la capacitación y socialización de todos los aspectos relacionados a la notificación de actos administrativos.
</t>
  </si>
  <si>
    <t>2. Llevar tablas con bases de datos con toda la información solicitada para llevar un control exhaustivo de los tiempos de demora en el trámite de notificación de Actos Administrativos.</t>
  </si>
  <si>
    <t>2. Base de datos de las notificaciones y oficios de comunicación realizados por los contratistas. Carpeta compartida del Grupo de Información y Atención al Minero.</t>
  </si>
  <si>
    <t xml:space="preserve">
3.  Contratar personal para que realice el seguimiento de las tablas de notificación de los Actos Administrativos.
</t>
  </si>
  <si>
    <t>3. Documentos soportes de la gestión para la contratación del personal.</t>
  </si>
  <si>
    <t xml:space="preserve">1. Recibir los actos a notificar de los Procesos de la ANM. La información se recibe a través de correspondencia física interna (memorando o planilla).
2. Validar la información de planilla vs expedientes o Resoluciones a recibir -Número de Resolución -Número de folios y anexos -Ubicar el expediente en el Archivo. Realizar la custodia del expediente definiendo el propósito del mismo en el CMC y registrarlo en el formato correspondiente de acuerdo al “Procedimiento manejo y préstamo de expedientes
</t>
  </si>
  <si>
    <t>1. Llevar el control y verificación de la información de las planillas y memorandos remitidos al Grupo de Información y Atención al Mineros por parte de los distintos grupos de la entidad.</t>
  </si>
  <si>
    <t>1. Llevar el control y verificación de planillas y memorandos de manera física y archivar dicha verificación.</t>
  </si>
  <si>
    <t xml:space="preserve">
2. Custodiar los expedientes en los sistemas de información como lo son el CMC, SGD y GESTIONA. </t>
  </si>
  <si>
    <t xml:space="preserve">
2. Llevar el control de las custodias de los expedientes mineros CMC, SGD y GESTIONA.</t>
  </si>
  <si>
    <t>3.  Incorporar los oficios realizados dentro del grupo y la correspondencia asignada a los expedientes mineros de manera correcta y organizada.</t>
  </si>
  <si>
    <t>3. Llevar tabla de datos con el número de oficios y correspondencia que fueron incorporados a los expedientes.</t>
  </si>
  <si>
    <t xml:space="preserve">1. Registrar información en base de datos. Se custodia el expediente en CMC y se ingresan los datos del acto administrativo objeto de la notificación en la base de datos correspondiente.
2. Se realiza control al número de folios, planos y cuadernos del expediente. En caso de encontrar alguna inconsistencia en el expediente, se coordina con el personal de seguridad y con el grupo de servicios administrativos.
</t>
  </si>
  <si>
    <t>1. Llevar el control y verificación de la información de las planillas y memorandos remitidos al Grupo de Información y Atención al Mineros por parte de los distintos grupos de la Entidad.</t>
  </si>
  <si>
    <t>1. Control y verificación de planillas y memorandos de manera física y archivar dicha verificación.</t>
  </si>
  <si>
    <t xml:space="preserve">
2. Realizar la custodia del expediente definiendo el propósito del mismo en el CMC.
</t>
  </si>
  <si>
    <t xml:space="preserve">2. Control de las custodias de los expedientes mineros CMC.
</t>
  </si>
  <si>
    <t>3. Tabla de datos con el número de expedientes mineros y demás información dentro de este antes de ser remitido a los grupos correspondientes.</t>
  </si>
  <si>
    <t>4. Entregar la relación de los expedientes a transportar a la vigilancia de cada piso.</t>
  </si>
  <si>
    <t xml:space="preserve">4. Relación expedientes </t>
  </si>
  <si>
    <t>5. El usuario diligencia formato de préstamo, identificando número de folios, número de cuadernos y número de planos. Se le solicita al usuario un documento diferente a la cédula, como medida de control, durante la consulta del expediente</t>
  </si>
  <si>
    <t>5. Formato de préstamo</t>
  </si>
  <si>
    <t>Seguimiento quincenal del estado del estado de las PQRS por dependencias con el fin de identificar las comunicaciones en estado crítico.</t>
  </si>
  <si>
    <t>1. Enviar quincenalmente a los responsables de proceso, el reporte del estado de la PQRS por dependencias.</t>
  </si>
  <si>
    <t>Correo electrónico de seguimiento</t>
  </si>
  <si>
    <t xml:space="preserve">Funcionario y/o Contratista encargado de PQRS del Proceso de Comunicaciones y Relacionamiento. </t>
  </si>
  <si>
    <t>1. Gestionar información con otras dependencias de la ANM u otras entidades (si es necesario) para dar respuesta al requerimiento del público objetivo
2. Revisar proyecto de respuesta al requerimiento del público objetivo (cuando es enviada a través de oficio)  
3. Corrección del material o la información suministrada (cuando se requiera)</t>
  </si>
  <si>
    <t xml:space="preserve">1. Analizar y determinar en el grupo de Promoción las condiciones y/o aspectos a tener en cuenta  para evitar suministro de información errónea o desactualizada. </t>
  </si>
  <si>
    <t xml:space="preserve">Acta de reunión de socialización </t>
  </si>
  <si>
    <t>Gerente de Promoción</t>
  </si>
  <si>
    <t>2. Registrar en la Base de datos de consultas, la corrección o subsanación de información suministrada previamente (cuando se requiera)</t>
  </si>
  <si>
    <t xml:space="preserve">Base de datos de consultas </t>
  </si>
  <si>
    <t xml:space="preserve">Gestores Grupo de Promoción
Expertos Grupo de Promoción </t>
  </si>
  <si>
    <t>AGENCIA NACIONAL DE MINERÍA
MAPA DE RIESGOS DE GESTIÓN - ATENCIÓN INTEGRAL Y SERVICIOS A GRUPOS DE INTERES</t>
  </si>
  <si>
    <t>Hacer seguimiento a las acciones adelantadas por parte de la  Vicepresidencia Administrativa y Financiera - Talento Humano, frente a la implementación de los lineamientos para prestar el servicio de atención de emergencias en días y horas no laborales</t>
  </si>
  <si>
    <t>Correos electronicos y/o memorandos</t>
  </si>
  <si>
    <t>Gerente de proyecto y/o Coordinador GSSM</t>
  </si>
  <si>
    <t>Documentar el seguimiento al Plan operativo de ajuste y/o calibración de equipos de salvamento minero que realiza el Lider del Punto de Apoyo y/o ESSM</t>
  </si>
  <si>
    <t>Correos electronicos y/o memorandos y/o documentos/formatos</t>
  </si>
  <si>
    <t>Gerente de proyecto y/o Coordinador GSSM.
Lider del Punto de Apoyo y/o ESSM</t>
  </si>
  <si>
    <t>AGENCIA NACIONAL DE MINERÍA
MAPA DE RIESGOS DE GESTIÓN - SEGURIDAD MINERA</t>
  </si>
  <si>
    <t xml:space="preserve">1. Se esbleció correo electronico (términacion.titulos@anm.gov.co y inscripcion.titulos@anm.gov).
2.Implementación de auditoria mensual por parte del Gerente de Catastro y Registro Minero </t>
  </si>
  <si>
    <t>1. Realizar auditoria mensual por parte del Gerente del Grupo de Catastro y Registro Minero.</t>
  </si>
  <si>
    <t>Acta de reunión y listado de asistencia</t>
  </si>
  <si>
    <t>Gerente Grupo de Catastro y Registro Minero</t>
  </si>
  <si>
    <t xml:space="preserve">1. Verificación previa de los requisitos de forma de los actos administrativos que son remitidos para inscripción en el Registro Minero Nacional.
2.Control de calidad de la inscripción de actos administrativos antes de la publicación diaria, de acuerdo con el procedimiento. 
</t>
  </si>
  <si>
    <t>AGENCIA NACIONAL DE MINERÍA
MAPA DE RIESGOS DE GESTIÓN - GESTIÓN INTEGRAL DE LA INFORMACIÓN MINERA</t>
  </si>
  <si>
    <t>1.Revisar y controlar registro base de datos en Excel/correo institucional contactenos@anm.gov.co
-Revisar y controlar Sistema de Gestión Documental
-Registro base de datos en Excel
-Revisar y controlar registro base de datos en Excel/ registro de la página Radicador Web.
2. Revisar y controlar Cuadro Control de Seguimiento.
3. Elaborar, revisar y aprobar Informe de PQRS</t>
  </si>
  <si>
    <t>1. Realizar seguimiento en la oportunidad de las respuestas, y a los casos reportados en el informe de la ANM. (acción a cargo de los responsable del PAR o en Sede Central)</t>
  </si>
  <si>
    <t>Informe comunicaciones con observaciones debidas</t>
  </si>
  <si>
    <t>Coordinador PAR- Coordinador Zonal-Gerencia- Vicepresidencia</t>
  </si>
  <si>
    <t>1. Aplicar y revisar cumplimiento de controles definidos en instructivo y formatos: MIS4-P-001-I-002. Fiscalización de Proyectos de Interés Nacional
MIS4-P-001-F-011. Evaluación documental                                                   MIS4-P-002. Inspecciones de campo.
2. Aplicar y revisar información contenida en formato MIS4-P-001-F-001. Tabla de Control de Expedientes y Gestión PAR.
3. Aplicar y revisar información contenida en formato MIS4-P-001-F-009 Formato de Auto de Seguimiento y Control</t>
  </si>
  <si>
    <t>1. Realizar verificación de  muestras aleatorias, en productos entregados por Ingenieros o abogados, tanto de planta como de contrato</t>
  </si>
  <si>
    <t>Informe no conformidades</t>
  </si>
  <si>
    <t>Coordinador PAR- coordinador PIN - Equipo abogados filtro</t>
  </si>
  <si>
    <t>1. Aplicar y revisar información contenida en formato MIS4-P-001-F-009 Formato de Auto de Seguimiento y Control.
2. Aplicar y revisar cumplimiento de controles definidos en instructivo MIS4-P-001-I-001 Trámites de la Vicepresidencia de Seguimiento, Control y Seguridad Minera.
3. Aplicar y revisar cumplimiento de controles definidos en instructivo MIS4-P-001-I-004 Evaluación Programa de Trabajo y Obras-PTO y Programa de Trabajos e Inversiones-PTI</t>
  </si>
  <si>
    <t>1. Aplicar y revisar información contenida en formato MIS4-P-001-F-012 Inventario de Títulos que deben ser liquidados.
2. Aplicar y revisar información contenida en formatos: MIS4-P-001-F-014 Acta de recibo de área
MIS4-P-001-F-015 Informe técnico recibo de área
Herramienta de Fiscalización
3. Elaborar, revisar y aprobar Memorando lineamiento VSCSM</t>
  </si>
  <si>
    <t xml:space="preserve">1. Realizar verificación periódica de títulos mineros terminados mediante consulta  a RMN </t>
  </si>
  <si>
    <t>MIS4-P-001-F-001. Tabla de Control de Expedientes y Gestión PAR</t>
  </si>
  <si>
    <t>Coordinador PAR- coordinador PIN - Gerencia</t>
  </si>
  <si>
    <t>Revisión y aplicación de formatos de gestión documental</t>
  </si>
  <si>
    <t>1. Realizar verificación del SGD-</t>
  </si>
  <si>
    <t>Procedimiento Gestión Documental y transferencia de archivos - Evidencia generada en el proceso de verificación (correos electrónicos).</t>
  </si>
  <si>
    <t>1. Registros en la Herramienta de Fiscalización Minera
MIS4-P-001-F-016. Priorización de Inspecciones de Campo.
2.Aplicar y revisar información contenida en formato MIS4-P-002-F-015 Informe de Visita de Fiscalización Integral MIS4-P-002. Inspecciones de campo</t>
  </si>
  <si>
    <t>Coordinador PAR- coordinador PIN - Equipo abogados filtro - Gerencia</t>
  </si>
  <si>
    <t>1. Aplicar y revisar información contenida en formato MIS4-P-001-F-001. Tabla de Control de Expedientes y Gestión PAR.
2. Resolución que impone sanción.
3. Aplicar y revisar información contenida en formato MIS4-P-002-F-011. Matriz de Tipificación de No Conformidades
MIS4-P-001-F-009 Formato de Auto de Seguimiento y Control</t>
  </si>
  <si>
    <t>Coordinador PAR- coordinador PIN - Coordinadores Zonales- Gerencia</t>
  </si>
  <si>
    <t>1. Aplicar y revisar aplicación de controles del instructivo MIS4-P-001-I-001 Trámites de la Vicepresidencia de Seguimiento, Control y Seguridad Minera.
2. Verificar trámites inscritos en el SUIT</t>
  </si>
  <si>
    <t>1. Realizar verificación y adelantar gestión para inclusión trámites en GESTIONA</t>
  </si>
  <si>
    <t>Reporte GestionA trámites incluidos</t>
  </si>
  <si>
    <t>1. Aplicar y revisar aplicación de controles del instructivo MIS4-P-001-I-001 Trámites de la Vicepresidencia de Seguimiento, Control y Seguridad Minera.
2. Verificar aplicación formato MIS4-P-001-F-001. Tabla de Control de Expedientes y Gestión PAR.
3. POA de la VSCSM</t>
  </si>
  <si>
    <t>1. Realizar verificación del cumplimiento de la meta, oportunidad en la resolución de trámites</t>
  </si>
  <si>
    <t>Informe de cumplimiento de meta mensual</t>
  </si>
  <si>
    <t>Coordinador PAR- coordinador PIN - líder meta trámites- Gerencia</t>
  </si>
  <si>
    <t>1. Control de reparto hasta finalización del tramite.
2. Medición de la gestión a través de los indicadores
3. Base de datos del Grupo</t>
  </si>
  <si>
    <t>1. Contratar personal de apoyo para agilizar la gestión de los trámites.</t>
  </si>
  <si>
    <t>1. Actos Administrativos y Contratos suscritos.</t>
  </si>
  <si>
    <t>Coordinador GEMTM</t>
  </si>
  <si>
    <t>2. Memorando Interno</t>
  </si>
  <si>
    <t>1) Elaboración y seguimiento periódico al Programa Anual de Eventos
2) Seguimiento permanente a la organización logística del evento (Lista de chequeo ANM, ejecucion contrato operador logistico) 
3) Difusión oportuna de la cancelación o reprogramación del evento a panelistas e invitados (en caso que se presente cancelación de evento)</t>
  </si>
  <si>
    <t>1. Realizar monitoreo y seguimiento al Programa Anual de Eventos  de promoción; dejando debidamente documentado y soportado en el caso que se presente las justificaciones de cancelacion de los mismos y demás novedades que se presenten en la ejecución del plan.</t>
  </si>
  <si>
    <t>Acta de reunión de planificación y seguimiento a eventos</t>
  </si>
  <si>
    <t xml:space="preserve">Experto Grupo de Promoción </t>
  </si>
  <si>
    <t>1) Revisión y validación del material promocional por parte de personal idoneo 
2) Solicitud /consulta de información técnica y/o económica a las dependencias o fuentes directas de información
3) Corrección del material o la información suministrada</t>
  </si>
  <si>
    <t xml:space="preserve">2. Realizar la revisión, validación y aprobación previa del material promocional producido </t>
  </si>
  <si>
    <t xml:space="preserve">Correo electrónico, Visto Bueno y/o Ayuda de memoria de reuniones realizadas para la revisión de material promoción </t>
  </si>
  <si>
    <t xml:space="preserve">Experto Grupo de Promoción 
Gerente de Promoción </t>
  </si>
  <si>
    <t xml:space="preserve">1) Elaboración y seguimiento al Programa Anual de Eventos 
2) Seguimiento permanente a la difusión y organización logística del evento (Lista de chequeo ANM, ejecucion contrato operador logistico) </t>
  </si>
  <si>
    <t>3. Realizar monitoreo y seguimiento a la organización de cada uno de los eventos de promoción;  y evaluar el  nivel de percepción obtenido en el marco de la realización de cada evento.</t>
  </si>
  <si>
    <t>Informe de evento de promoción realizado</t>
  </si>
  <si>
    <t>1) Contratación de un consultor externo para apoyar la estructuración y acompañamiento del proceso de selección
2) Seguimiento permanente a la ejecucion del contrato de estructuración del proceso de selección objetiva</t>
  </si>
  <si>
    <r>
      <t>Iniciar la gestión para la contratación necesaria como apoyo a  la estructuración del primer proceso de selección objetiva para la adjudicacion de AEM (</t>
    </r>
    <r>
      <rPr>
        <i/>
        <sz val="11"/>
        <rFont val="Arial Narrow"/>
        <family val="2"/>
      </rPr>
      <t>Una vez se realice la Delimitación y Declaración de Areas Estratégicas Mineras</t>
    </r>
    <r>
      <rPr>
        <sz val="11"/>
        <rFont val="Arial Narrow"/>
        <family val="2"/>
      </rPr>
      <t>).</t>
    </r>
  </si>
  <si>
    <t>Estudios previos</t>
  </si>
  <si>
    <t>Expertos Grupo de Promoción 
Gerente de Promoción</t>
  </si>
  <si>
    <t>AGENCIA NACIONAL DE MINERÍA
MAPA DE RIESGOS DE GESTIÓN - GESTIÓN DE INVERSIÓN MINERA</t>
  </si>
  <si>
    <t xml:space="preserve">1. Requerir información catastral y certificado de area libre previa delimitación de las AEM (cuando se realice reserva de areas con potencial para minerales estratégicos y cuando se adelante la delimitación de AEM) </t>
  </si>
  <si>
    <r>
      <t xml:space="preserve">Certificado de Area Libre* 
</t>
    </r>
    <r>
      <rPr>
        <i/>
        <sz val="11"/>
        <rFont val="Arial Narrow"/>
        <family val="2"/>
      </rPr>
      <t>En caso que se realice  reserva de areas con potecial para minerales estratégicos y delimitación de AEM</t>
    </r>
  </si>
  <si>
    <t xml:space="preserve">1. Solicitar reporte gráfico y de superposiciones antes de la evaluación de la documentación en peticiones de AREs y ZMCE. </t>
  </si>
  <si>
    <t xml:space="preserve">1. Correos institucionales y memorando de remisión CAL y RG
2. CAL y RG debidamente firmado y archivado en el expediente </t>
  </si>
  <si>
    <t xml:space="preserve">Gerente de Fomento </t>
  </si>
  <si>
    <t>2. Solicitar reporte gráfico y de superposiciones con visita de verificación de la tradicionalidad</t>
  </si>
  <si>
    <t xml:space="preserve">
3. Solicitar certificado área libre y reporte grafico para declarar o establecer ARE o ZMCE.</t>
  </si>
  <si>
    <t>4. Solicitar CAL y RG para celebración del correspondiente contrato especial en AREs</t>
  </si>
  <si>
    <t>1. Gestionar la concertación con autoridades territoriales y solicitar la realización de audiencias públicas (cuando se requiera)</t>
  </si>
  <si>
    <t xml:space="preserve">Correos electrónicos, Memorandos y/o Actas de Concertación / Correo electrónico de solicitud de audiencias Publicas </t>
  </si>
  <si>
    <t>Experto Grupo de Promoción 
Gerente de Promoción</t>
  </si>
  <si>
    <t>2. Gestionar la verificación de la inclusión del uso minero en el POT / EOT  y la realización de consultas previas (en los casos que aplique)</t>
  </si>
  <si>
    <t>Informe de Verificación POT  / Soporte de actividades adelantadas para realizar las consultas previas (en caso que aplique)</t>
  </si>
  <si>
    <t>1. Realizar seguimiento al cumplimiento de la programación de las visitas de verificación de tradicionalidad AREs; y visitas de seguimiento obligaciones comunidades minera beneficiaria AREs previstas durante la vigencia, dejando documentado las novedades que se puedan presentar.</t>
  </si>
  <si>
    <t>1. Programador de visitas de verificación y de seguimiento</t>
  </si>
  <si>
    <t>2. Elaborar y presentar los informes de visitas de tradicionalidad y/o seguimiento obligaciones que presenten novedades frente a la delimitación de las AREs.</t>
  </si>
  <si>
    <t xml:space="preserve">2. Informes de visita de tradicionalidad y/o visitas de seguimiento de obligaciones </t>
  </si>
  <si>
    <t xml:space="preserve">3. Elaborar los actos administrativos de requerimiento de información o cumplimiento de obligaciones y/o actas de imposición de medidas preventivas o de seguridad debidamente firmadas por los intervinientes </t>
  </si>
  <si>
    <t xml:space="preserve">3. Actos Administrativos y actas de imposición de medidas preventivas o de seguridad </t>
  </si>
  <si>
    <t xml:space="preserve">1. Gestionar espacios de coordinación con autoridades ambientales </t>
  </si>
  <si>
    <t>Correo electrónico, Ayuda de Memoria y/o lista de asistencia</t>
  </si>
  <si>
    <t>2. Incluir en la base de datos de promoción contactos pertenecientes a autoridades ambientales y/o judiciales para su invitación a eventos de promoción</t>
  </si>
  <si>
    <t xml:space="preserve">
Base de datos actualizada
</t>
  </si>
  <si>
    <t>1. Elaborar actas de reunión con ANT o Ministerio del Interior -Grupos Étnicos y/o tomar planillas de asistencia a reuniones.</t>
  </si>
  <si>
    <t>1. Actas de reunión y/o registros de asistencia</t>
  </si>
  <si>
    <t xml:space="preserve">2. Elaborar actos administrativos de requerimiento información a comunidades étnicas </t>
  </si>
  <si>
    <t>1. Actos administrativos</t>
  </si>
  <si>
    <t xml:space="preserve">3. Solicitar CAL y RG zonas mineras comunidades étnicas </t>
  </si>
  <si>
    <t>1. CAL y RG de ZMCE</t>
  </si>
  <si>
    <t>AGENCIA NACIONAL DE MINERÍA
MAPA DE RIESGOS DE GESTIÓN - DELIMITACIÓN Y DECLARACIÓN DE AREAS Y ZONAS DE INTERÉS</t>
  </si>
  <si>
    <t>Documento con visto bueno del técnico a cargo de suministrar la información.</t>
  </si>
  <si>
    <t>Contar con el visto bueno del técnico a cargo antes de publicar la información.</t>
  </si>
  <si>
    <t>Comunicados firmados</t>
  </si>
  <si>
    <t>Contratista y/o Funcionario de PQRS</t>
  </si>
  <si>
    <t>AGENCIA NACIONAL DE MINERÍA
MAPA DE RIESGOS DE GESTIÓN - GESTIÓN INTEGRAL DE LAS COMUNICACIONES Y RELACIONAMIENTO</t>
  </si>
  <si>
    <t>1. Filtros aleatorios mensuales de evaluaciones técnicas
2. Control de reparto</t>
  </si>
  <si>
    <t>1. Realizar reuniones periódicas con los enlaces/responsables con el fin de tomar  decisiones e impartir directrices al interior del equipo de trabajo</t>
  </si>
  <si>
    <t>1. Listado de evaluaciones técnicas filtradas.
2. Base de datos control del reparto
3. Listados de asistencia</t>
  </si>
  <si>
    <t>Coordinador Grupo de Contratación Minera</t>
  </si>
  <si>
    <t>Revisar los conceptos técnicos que definen las áreas al interior del proceso para el otorgamiento de títulos mineros o autorización de subcontratos, por otro profesional.</t>
  </si>
  <si>
    <t xml:space="preserve">1. Revisar que todos los conceptos tecnicos cuente con los registros de los profesionales que revisaron y aprobaron. </t>
  </si>
  <si>
    <t>Conceptos técnicos que definen las áreas al interior del proceso para el otorgamiento de títulos mineros o autorización de subcontratos con el visto bueno del otro profesional.</t>
  </si>
  <si>
    <t>Coordinador del Grupo de Legalización Minera</t>
  </si>
  <si>
    <t>AGENCIA NACIONAL DE MINERÍA
MAPA DE RIESGOS DE GESTIÓN - GENERACIÓN DE TITULOS MINEROS</t>
  </si>
  <si>
    <t xml:space="preserve">AGENCIA NACIONAL DE MINERÍA
MAPA DE RIESGOS DE GESTIÓN  INTEGRAL PARA EL SEGUIMIENTO Y CONTROL A LOS TITULOS MINEROS </t>
  </si>
  <si>
    <t>1. Seguimiento a la aplicación de pagos por concepto de canon superficiario mediante el recibo en línea, así como la generación de informes que permiten obtener información en tiempo real del recaudo por este concepto.</t>
  </si>
  <si>
    <t xml:space="preserve">1. Asegurar que existen la documentación de la forma de operación del control  y actualizar el procedimiento  LIQUIDACIÓN Y RECAUDO DE CANON SUPERFICIARIO  </t>
  </si>
  <si>
    <t>Documentación actualizada, adoptada y socializada</t>
  </si>
  <si>
    <t xml:space="preserve">Gerente de Regalías y Contraprestaciones Económicas </t>
  </si>
  <si>
    <t>2. Solicitar a la Oficina Asesora Jurídica concepto para revisar los tiempos de algunos tramites.</t>
  </si>
  <si>
    <t xml:space="preserve">1. Verificación del Recaudo por mineral por ente territorial y Verificación del Resumen de Transferencias Consolidado, a través del modulo del pago en línea </t>
  </si>
  <si>
    <t>1. Documentar la forma específica en que se realiza el control, actualizar procedimiento de pago, recaudo y Liquidación de Regalías y contraprestaciones económicas</t>
  </si>
  <si>
    <t>1. Se cuenta con una metodología asociada al calculo de los Ingresos de Regalías y Compensaciones.
2. Bases de Datos proyecciones vigencias anteriores.</t>
  </si>
  <si>
    <t>1. Asegurar la segregación de funciones, el uso de perfiles de acceso y actividad de muestreo</t>
  </si>
  <si>
    <t>Reporte de segregación de funciones, perfiles y actividades de muestreo adelantadas</t>
  </si>
  <si>
    <t>1. Segregación de funciones y uso de perfiles de acceso más una actividad de muestreo</t>
  </si>
  <si>
    <t xml:space="preserve">1. Asegurar que existen la documentación de la forma de operación del control - Actualizar el procedimiento  LIQUIDACIÓN Y RECAUDO DE CANON SUPERFICIARIO  </t>
  </si>
  <si>
    <t>1. Pago en línea: implementación del sistema de formularios de declaración en línea, ya que permitirá sistematizar y conocer simultáneamente la relación entre el pago o recaudo y el titulo minero y procedencia del mineral</t>
  </si>
  <si>
    <t>1. Puesta en Producción del sistema de declaración y liquidación de regalías y contraprestaciones económicas</t>
  </si>
  <si>
    <t>Sistema de declaración y liquidación de regalías en producción</t>
  </si>
  <si>
    <t>Experto del Control Interno Disciplinario/Grupo de Control Interno Disciplinario</t>
  </si>
  <si>
    <t>Correos de seguimiento enviados en el mes de marzo y abril</t>
  </si>
  <si>
    <t>Durante el primer trimestre de 2019, se realizó seguimiento a la ejecución del POA en los diferentes procesos.</t>
  </si>
  <si>
    <t>EN PROCESO</t>
  </si>
  <si>
    <t>NO</t>
  </si>
  <si>
    <t>NA</t>
  </si>
  <si>
    <t>La retroalimentación se realizará a finales del mes de abril</t>
  </si>
  <si>
    <t>No ha iniciado</t>
  </si>
  <si>
    <t>SIN INICIAR</t>
  </si>
  <si>
    <t>Se cuenta con los cuadros de excel de los POA de cada uno de los procesos</t>
  </si>
  <si>
    <t>Se realizaron 31 mesas de trabajo</t>
  </si>
  <si>
    <t>Se realizaron 31 mesas de trabajo; pero aun no esta totalmente alineado.</t>
  </si>
  <si>
    <t>Estan pendiente las mesas de planeación estrategica para culminar proceso de alineación.</t>
  </si>
  <si>
    <t>Se realiza reprote en el SPI de manera periodica.</t>
  </si>
  <si>
    <t>Se tiene previsto realizar las primeras mesas de trabajo a partir de abril de 2019</t>
  </si>
  <si>
    <t xml:space="preserve">Los profesionales del grupo de planeación durante el primer trimestre de 2019, han realizadoseguimiento permanente de las acciones derivadas de planes de mejoramiento y que se encuentran cagadas en ISOLUCION, con el fin de dar tramite de cierre a lo vencido y apoyar la gestión de las acciones que se encuentran en ejecución. </t>
  </si>
  <si>
    <t>Mesas de trabajo con las dependencias (29 hallazgos cerrados en este primer trimestre).</t>
  </si>
  <si>
    <t>Se mantiene el control definido</t>
  </si>
  <si>
    <t>Acta reunión apertura Auditoría Proceso Gestión Integral para el Seguimiento y Control a Títulos Mineros</t>
  </si>
  <si>
    <t>En proceso</t>
  </si>
  <si>
    <t>No</t>
  </si>
  <si>
    <t>Se realizó seguimiento al tablero de control del Plan Anual de Auditoría, se anexa novedad de solicitud de aplazamiento por parte del área auditada.</t>
  </si>
  <si>
    <t>Se realizaron (2) Jornadas de sensibilización en temas de mejora en el PAR y Estación de Salvamento Minero Cucuta</t>
  </si>
  <si>
    <t xml:space="preserve">. Elaboración Ficha técnica
. Elaboración Estudios Previos 
. Elaboración Anállisis del sector
.  Correos traslado revisión por Grupo de Contratación, Financiera y Gestión Ambiental </t>
  </si>
  <si>
    <t>Se inició la estructuración del estudio previo y la ficha técnica para la contratación del Saneamiento Ambiental en las sedes de la ANM</t>
  </si>
  <si>
    <t>No aplica</t>
  </si>
  <si>
    <t>Se aplican actualmente los controles y las evidencias reposan en las carpetas de conceptos y matriz excel ténico asistencial</t>
  </si>
  <si>
    <t>Se dio cumplimiento en el trimestre la verificacion y visto bueno de lista de chequeo de consultas.</t>
  </si>
  <si>
    <t>N/A</t>
  </si>
  <si>
    <t xml:space="preserve">Se aplican los controles actualmente, las evidencias de los mismos se encuentran en custodia de la secretaria técnica del Comité de Conciliación en archivos físico y digital. </t>
  </si>
  <si>
    <t>Se aplican los controles actualmente, se programaron las mesas de estudio jurídico y se presentaron casos ante el comité de conciliación</t>
  </si>
  <si>
    <t xml:space="preserve">Se aplican los controles actualmente, las evidencias de los mismos se encuentran en custodia de la técnico asistencial del Grupo. </t>
  </si>
  <si>
    <t xml:space="preserve">Se ha llevado el control de préstamo de expedientes y se ha actualizado la columna de folios en la base de datos. </t>
  </si>
  <si>
    <t>Se cumplió con la aplicación del control y se encuentra la evidencia en carpeta digital.
Se solicitó a la OTI el permiso de lectura de la base de datos excel a los funcionarios y contratistas del Grupo.</t>
  </si>
  <si>
    <t>Se remitieron expedientes inactivos a archivo central y se continúa con depuración (de acuerdo a los correos electrónicos)</t>
  </si>
  <si>
    <t xml:space="preserve">Se cumplió con la aplicación del control y se encuentra la evidencia en carpeta digital </t>
  </si>
  <si>
    <t>Se solicitó restricción a OTI como consta en la evidencia correo electrónico.</t>
  </si>
  <si>
    <t xml:space="preserve">Se cumplió con la aplicación del control a través de la base de datos </t>
  </si>
  <si>
    <t>Se dio cumplimiento a la priorización de procesos.
En el primer trimestre se priorizaron 533 procesos de los cuales se adelantaron actuaciones en todos ellos.</t>
  </si>
  <si>
    <t>A la fecha de corte el grupo se encuentra completo en su planta, sin embargo existe un cargo vacante temporal (técnico asistencial).</t>
  </si>
  <si>
    <t>Se encuentran realizando las validaciones a efectos de cumplir con la acción, con el fin de solcitar la provisión del cargo temporal</t>
  </si>
  <si>
    <t>Antes del 12 de abril se hará el primer reporte de los indicadores POA, los cuales forman parte del plan estratégico y adicionalmente incluyen el seguimiento presupuestal.</t>
  </si>
  <si>
    <t>Se reportarán los indicaodres POA  al Grupo de Planeación de la VAF</t>
  </si>
  <si>
    <t>El manejo y alimentación de la información de planta se realiza a través de la Analista del Grupo exclusivamente con las novedades reportadas. Las certificaciones las revisa la Experta y/o Gestora del Grupo para verificar la veracidad de la información, previo a la forma del Coordinador del GGTH.</t>
  </si>
  <si>
    <t>Las certificaciones las revisa la Experta y/o Gestora del Grupo para verificar la veracidad de la información, previo a la forma del Coordinador del GGTH.</t>
  </si>
  <si>
    <t>Se preliquida la nómina para revisión de la persona que la hace junto con el Coordinador del Grupo</t>
  </si>
  <si>
    <t>Se liquida la norma y se firma por parte del Gestor que la elabora, el Coordinador del GGTH y la VAF.</t>
  </si>
  <si>
    <t>1. Cada historia laboral contiene la lista de chequeo de los documentos que debe contener. 2. Desde el mes de marzo se hizo el encargo del funcionario que será el único responsable de manejar y custodiar las historias laborales para cubrir la vacante temporal. 3. Está en implementación la hoja de préstamo y devolución de las mismas y por ahora se maneja a través de correos electrónicos.</t>
  </si>
  <si>
    <t>1. Cada historia laboral contiene la lista de chequeo de los documentos que debe contener</t>
  </si>
  <si>
    <t>1. De conformidad con el Plan Anual de Adquisiciones 2019 se incluyeron los recursos para el GGTH, dentro de los cuales están las partidas para el SGSST. 2. Se encuentran distribuidas las funciones de las personas que se ocupan de SGSST.</t>
  </si>
  <si>
    <t>1. A través del cumplimiento de los objetivos del Sistema listados dentro de las actividades que se reportan en el POA.</t>
  </si>
  <si>
    <r>
      <t>El sistema SID3 genera al usuario interno las alertas respecto de la actuación que sigue en cada proceso disciplinario; a partir de ellas y de la sustanciación del proceso, el abogado comisionado es encargado de actualizar la información en el SID3 de los procesos en los cuales ha sido comisionado, y adelantar las actuaciones correspondientes de acuerdo con el procedimiento ordinario, verbal o de segunda instancia.  Se efectuó seguimiento a la actualización del SID3 para los procesos gestionados en el primer trimestre de 2019 (ver archivo</t>
    </r>
    <r>
      <rPr>
        <i/>
        <sz val="11"/>
        <color theme="1"/>
        <rFont val="Arial Narrow"/>
        <family val="2"/>
      </rPr>
      <t xml:space="preserve"> "Actos Administrativos 2019"</t>
    </r>
    <r>
      <rPr>
        <sz val="11"/>
        <color theme="1"/>
        <rFont val="Arial Narrow"/>
        <family val="2"/>
      </rPr>
      <t xml:space="preserve"> almacenado en la carpeta "</t>
    </r>
    <r>
      <rPr>
        <i/>
        <sz val="11"/>
        <color theme="1"/>
        <rFont val="Arial Narrow"/>
        <family val="2"/>
      </rPr>
      <t>Bases de datos</t>
    </r>
    <r>
      <rPr>
        <sz val="11"/>
        <color theme="1"/>
        <rFont val="Arial Narrow"/>
        <family val="2"/>
      </rPr>
      <t>" de la carpeta compartida X del Grupo de Control Interno Disciplinario.</t>
    </r>
  </si>
  <si>
    <r>
      <t xml:space="preserve">Durante el primer trimestre de 2019 se generaron </t>
    </r>
    <r>
      <rPr>
        <b/>
        <sz val="11"/>
        <color theme="1"/>
        <rFont val="Arial Narrow"/>
        <family val="2"/>
      </rPr>
      <t>ocho (8) alertas</t>
    </r>
    <r>
      <rPr>
        <sz val="11"/>
        <color theme="1"/>
        <rFont val="Arial Narrow"/>
        <family val="2"/>
      </rPr>
      <t xml:space="preserve"> a los abogados comisionados, dirigidas a prevenir el acaecimiento de caducidades y prescripciones, y sobre las próximas fechas de vencimiento de etapas procesales.  Las alertas se relacionan con </t>
    </r>
    <r>
      <rPr>
        <b/>
        <sz val="11"/>
        <color theme="1"/>
        <rFont val="Arial Narrow"/>
        <family val="2"/>
      </rPr>
      <t>14 procesos</t>
    </r>
    <r>
      <rPr>
        <sz val="11"/>
        <color theme="1"/>
        <rFont val="Arial Narrow"/>
        <family val="2"/>
      </rPr>
      <t xml:space="preserve"> y se discriminan así:  a) </t>
    </r>
    <r>
      <rPr>
        <b/>
        <sz val="11"/>
        <color theme="1"/>
        <rFont val="Arial Narrow"/>
        <family val="2"/>
      </rPr>
      <t>4</t>
    </r>
    <r>
      <rPr>
        <sz val="11"/>
        <color theme="1"/>
        <rFont val="Arial Narrow"/>
        <family val="2"/>
      </rPr>
      <t xml:space="preserve"> alertas sobre vencimiento de la etapa de indagación preliminar en siete (7) procesos; b)</t>
    </r>
    <r>
      <rPr>
        <b/>
        <sz val="11"/>
        <color theme="1"/>
        <rFont val="Arial Narrow"/>
        <family val="2"/>
      </rPr>
      <t xml:space="preserve"> 2</t>
    </r>
    <r>
      <rPr>
        <sz val="11"/>
        <color theme="1"/>
        <rFont val="Arial Narrow"/>
        <family val="2"/>
      </rPr>
      <t xml:space="preserve"> alertas sobre el vencimiento de la etapa de investigación en dos (2) procesos; c) </t>
    </r>
    <r>
      <rPr>
        <b/>
        <sz val="11"/>
        <color theme="1"/>
        <rFont val="Arial Narrow"/>
        <family val="2"/>
      </rPr>
      <t>Una</t>
    </r>
    <r>
      <rPr>
        <sz val="11"/>
        <color theme="1"/>
        <rFont val="Arial Narrow"/>
        <family val="2"/>
      </rPr>
      <t xml:space="preserve"> alerta sobre vencimiento de oportunidad procesal para evaluar la investigación en un (1) proceso; c) </t>
    </r>
    <r>
      <rPr>
        <b/>
        <sz val="11"/>
        <color theme="1"/>
        <rFont val="Arial Narrow"/>
        <family val="2"/>
      </rPr>
      <t xml:space="preserve">Una </t>
    </r>
    <r>
      <rPr>
        <sz val="11"/>
        <color theme="1"/>
        <rFont val="Arial Narrow"/>
        <family val="2"/>
      </rPr>
      <t xml:space="preserve">alerta para prevenir caducidades en dos (2) procesos; d) </t>
    </r>
    <r>
      <rPr>
        <b/>
        <sz val="11"/>
        <color theme="1"/>
        <rFont val="Arial Narrow"/>
        <family val="2"/>
      </rPr>
      <t xml:space="preserve">Una </t>
    </r>
    <r>
      <rPr>
        <sz val="11"/>
        <color theme="1"/>
        <rFont val="Arial Narrow"/>
        <family val="2"/>
      </rPr>
      <t>alerta para prevenir prescripciones en dos (2) procesos.  Para uno de los casos, en un mismo correo se generaron dos alertas, una sobre vencimiento de la etapa de indagación preliminar para un proceso y otra sobre vencimiento de la etapa de investigación para otro proceso. No obstante las alertas generadas como acción para el control del riesgo residual, cada abogado comisionado es el encargado de efectuar el seguimiento a los procesos asignados tanto en el expediente como en el SID3, e implementar las actuaciones procesales correspondientes.</t>
    </r>
  </si>
  <si>
    <t>La acción de manejo del riesgo residual se vienen implementando conforme se va identificando la necesidad de generar alertas vía correo electrónico a los abogados comisionados para la sustanciación de los procesos disciplinarios.</t>
  </si>
  <si>
    <t>El riesgo no se materializó en el período no obstante que en los procesos 005-19 y 118-13 se expidió auto de declaración de prescripción de la acción disciplinaria.  De acuerdo con dichos actos administrativos, el fenómeno de la prescripción operó en el primer proceso  porque los hechos puestos en conocimiento del GCID en enero de 2019 tienen más de 12 años de ocurrencia, y en el segundo, porque los hechos son anteriores a marzo de 2011.  En este último caso, la acción disciplinaria prescribió antes de marzo del año 2016.</t>
  </si>
  <si>
    <t>No se requiere activar plan de contingencia toda vez que el riesgo no se materializó durante el período, y los controles implementados y la acción programada para el manejo del riesgo residual han sido efectivos para evitar dilaciones injustificadas, caducidades y prescripciones.</t>
  </si>
  <si>
    <t>La Entidad implementa como parte del Plan Institucional de Capacitación 2019, la capacitación de los funcionarios del Grupo de Control Interno Disciplinario en la normatividad vigente, con el fin que las actuaciones surtidas en los expedientes se enmarquen en el procedimiento y normatividad aplicable.  Se implementó durante el primer trimestre del año 2019, el envío de todos los proyectos de acto administrativo para revisión del revisor designado, como consta en el libro de control de las revisiones.</t>
  </si>
  <si>
    <t>Se elaboró y socializó al interior del Grupo de Control Interno Disciplinario el cronograma de las capacitaciones/entrenamientos que se programan para el año 2019 en Ley 1952 de 2019 o Código General Disciplinario, y en otras temáticas relacionadas.  Durante el primer trimestre se adelantaron las siguientes capacitaciones/entrenamientos en Ley 1952 de 2019: 1) Asistencia de cuatro (4) funcionarios del Grupo de Control Interno Disciplinario al seminario de actualización "Nuevo Código General Disciplinario - Ley 1952 de 2019" realizado los días 7, 8 y 9 de marzo de 2019. 2) Sesiones de autocapacitación/entrenamiento en el Código General Disciplinario los días 25 de febrero, y 1o y 4 de marzo de 2019.</t>
  </si>
  <si>
    <t>La acción de manejo del riesgo se cumplió en relación con la elaboración del cronograma de capacitaciones/entrenamiento, y viene siendo implementada de acuerdo con la programación del cronograma.</t>
  </si>
  <si>
    <t>No se requiere activar plan de contingencia toda vez que el riesgo no se materializó durante el período</t>
  </si>
  <si>
    <t>La jornada de sensibilización (capacitación) a los funcionarios de la ANM se tiene programada en el POA 2019 para el segundo semestre del año a través de la realización de la dinámica ( juego) sobre derecho disciplinario.  El Grupo de Control Interno Disciplinario viene avanzando en la ideación y estructuración del juego, y preparación de banco de preguntas y manual de derecho disciplinario.</t>
  </si>
  <si>
    <t>La acción de manejo del riesgo se tiene programada para que sea ejecutada en el segundo semestre del año.</t>
  </si>
  <si>
    <r>
      <t xml:space="preserve">Durante el primer trimestre se continuó registrando en el libro de revisiones los proyectos de acto administrativo enviados a revision del revisor designado, se enviaron para revisión y visto bueno </t>
    </r>
    <r>
      <rPr>
        <b/>
        <sz val="11"/>
        <color theme="1"/>
        <rFont val="Arial Narrow"/>
        <family val="2"/>
      </rPr>
      <t>58</t>
    </r>
    <r>
      <rPr>
        <sz val="11"/>
        <color theme="1"/>
        <rFont val="Arial Narrow"/>
        <family val="2"/>
      </rPr>
      <t xml:space="preserve"> proyectos de acto administrativo cuya copia reposa en la carpeta compartida del Grupo de Control Interno Disciplinario.</t>
    </r>
  </si>
  <si>
    <t>La acción de manejo del riesgo relacionada con el diligenciamiento de la planilla de revisión de proyectos de acto administrativo viene siendo implementada satisfactoriamente para la revisión de tales actuaciones.</t>
  </si>
  <si>
    <t xml:space="preserve">Se continuó como parte de la gestión del Grupo con el diligenciamiento de la planilla de préstamo de expedientes tanto por los abogados a los cuales se presta el expediente como por parte de la secretaria del Grupo de Control Interno Disciplinario al ser devuelto el expediente. </t>
  </si>
  <si>
    <r>
      <t xml:space="preserve">Durante el primer trimestre se continuó registrando en el libro de préstamo de expedientes los expedientes que son prestados a los abogados comisionados, bien para sustanciar decisiones o para enviar para revisión de los proyectos de acto administrativo.  Se prestaron en el período </t>
    </r>
    <r>
      <rPr>
        <b/>
        <sz val="11"/>
        <color theme="1"/>
        <rFont val="Arial Narrow"/>
        <family val="2"/>
      </rPr>
      <t>99</t>
    </r>
    <r>
      <rPr>
        <sz val="11"/>
        <color theme="1"/>
        <rFont val="Arial Narrow"/>
        <family val="2"/>
      </rPr>
      <t xml:space="preserve"> expedientes. Algunos procesos fueron objeto de préstamo más de una vez.</t>
    </r>
  </si>
  <si>
    <t>La acción de manejo del riesgo viene siendo implementada satisfactoriamente con el diligenciamiento de la planilla de préstamo de expedientes, que incluye el número de folios al  momento del préstamo y devolución del expediente.</t>
  </si>
  <si>
    <t>La secretaria del Grupo de Control Interno Disciplinario efectúa la foliación de los expedientes, de tal forma que al incorporarse nueva documentación a los mismos, los expedientes queden con la foliación actualizada.</t>
  </si>
  <si>
    <r>
      <t xml:space="preserve">Se inició en el primer trimestre una revisión física de los expedientes para efectuar seguimiento a la actualización de la foliación, y de ser necesario generar las alertas a los abogados responsables de la sustanciación de los mismos. Se hizo seguimiento en el período reportado a la foliacion de </t>
    </r>
    <r>
      <rPr>
        <b/>
        <sz val="11"/>
        <color theme="1"/>
        <rFont val="Arial Narrow"/>
        <family val="2"/>
      </rPr>
      <t xml:space="preserve">36 </t>
    </r>
    <r>
      <rPr>
        <sz val="11"/>
        <color theme="1"/>
        <rFont val="Arial Narrow"/>
        <family val="2"/>
      </rPr>
      <t xml:space="preserve">expedientes, generándose </t>
    </r>
    <r>
      <rPr>
        <b/>
        <sz val="11"/>
        <color theme="1"/>
        <rFont val="Arial Narrow"/>
        <family val="2"/>
      </rPr>
      <t>dos (2)</t>
    </r>
    <r>
      <rPr>
        <sz val="11"/>
        <color theme="1"/>
        <rFont val="Arial Narrow"/>
        <family val="2"/>
      </rPr>
      <t xml:space="preserve"> correos  a las abogadas comisionadas para que se revise aquellos expedientes en los que puede faltas completar la foliación o cuya foliación debe ser revisada. La verificación y ajuste será implementado por la Secretaria del Grupo de Control Interno Disciplinario.   Este seguimiento continuará en el segundo trimestre del año.</t>
    </r>
  </si>
  <si>
    <t xml:space="preserve">La acción de manejo del riesgo viene siendo implementada satisfactoriamente por parte de la secreataria del Grupo y los apoderados encargados de la sustanciación de los expedientes. </t>
  </si>
  <si>
    <t>Los expedientes son digitalizados por la Secretaria del Grupo de Control Interno Disciplinario y reposan en formato pdf en la carpeta compartida Z "Procesos disciplinarios" del Grupo de Control Interno Disciplinario.</t>
  </si>
  <si>
    <r>
      <t>Durante el primer trimestre del año se digitalizaron en total</t>
    </r>
    <r>
      <rPr>
        <b/>
        <sz val="11"/>
        <color theme="1"/>
        <rFont val="Arial Narrow"/>
        <family val="2"/>
      </rPr>
      <t xml:space="preserve"> 25</t>
    </r>
    <r>
      <rPr>
        <sz val="11"/>
        <color theme="1"/>
        <rFont val="Arial Narrow"/>
        <family val="2"/>
      </rPr>
      <t xml:space="preserve"> expedientes de procesos disciplinarios, los cuales se discriminan así: </t>
    </r>
    <r>
      <rPr>
        <b/>
        <sz val="11"/>
        <color theme="1"/>
        <rFont val="Arial Narrow"/>
        <family val="2"/>
      </rPr>
      <t>17</t>
    </r>
    <r>
      <rPr>
        <sz val="11"/>
        <color theme="1"/>
        <rFont val="Arial Narrow"/>
        <family val="2"/>
      </rPr>
      <t xml:space="preserve"> corresponden a expedientes de procesos disciplinarios activos, mientras que </t>
    </r>
    <r>
      <rPr>
        <b/>
        <sz val="11"/>
        <color theme="1"/>
        <rFont val="Arial Narrow"/>
        <family val="2"/>
      </rPr>
      <t>ocho (8)</t>
    </r>
    <r>
      <rPr>
        <sz val="11"/>
        <color theme="1"/>
        <rFont val="Arial Narrow"/>
        <family val="2"/>
      </rPr>
      <t xml:space="preserve"> corresponden a expedientes inactivos, que corresponden a los expedientes que son terminados bien sea por que se dictó auto inhibitorio, auto de archivo o fueron remitidos por competencia a otra entidad o dependencia.  Los expedientes digitalizados se encuentran disponibles en la carpeta compartiza Z "Procesos disciplinarios" del Grupo de Control Interno Disciplinario.</t>
    </r>
  </si>
  <si>
    <t xml:space="preserve">La acción de manejo se viene implementando por parte de los abogados comisionados y la secretaria del Grupo de Control Interno Disciplinario. </t>
  </si>
  <si>
    <t>Se mantiene el control definido y se está trabajando  con el procedimiento de "GESTIÓN DE PROYECTOS TECNOLÓGICOS" Código: APO4-P-003</t>
  </si>
  <si>
    <t xml:space="preserve">Se adelantó el ingreso de 2 contratistas para liderar los proyectos tecnológicos y realizar el seguimiento </t>
  </si>
  <si>
    <t>No Aplica</t>
  </si>
  <si>
    <t>Se realiza seguimiento mensual al cumplimiento de ANS de OTI.  Se encuentra en proceso de contratación del servicio de mesa de ayuda para mejorar la operación</t>
  </si>
  <si>
    <t>Se mantiente el seguimiento y control definido</t>
  </si>
  <si>
    <t>Se realiza periódicamente la generación de Backups y se verifica su correcta generación.
Se está adelantando el proceso de contratación del servicio de seguridad informática incluyendo el análisis de vulnerabilidades.</t>
  </si>
  <si>
    <t>Se han realizado de manera exitosa las ventanas de mantenimiento programadas y se cuentan con los líderes definidos para cada servicio de TI.</t>
  </si>
  <si>
    <t xml:space="preserve">No </t>
  </si>
  <si>
    <t>Se está adelantando el proceso de contratación del servicio de seguridad informática.</t>
  </si>
  <si>
    <t>Se está adelantando el seguimiento al correcto funcionamiento de las políticas de seguridad definidas.</t>
  </si>
  <si>
    <t xml:space="preserve">Se realiza la adecuada gestión a las contraseñas administrativas y se tienen sepadarados los ambientes </t>
  </si>
  <si>
    <t>Se encuentra en revisión el procedimiento de CONTINUIDAD DEL SERVICIO TECNOLÓGICO</t>
  </si>
  <si>
    <t>Se encuentra en proceso de contratación del Oficial de Seguridad de la ANM, para dar su opinión sobre el procedimiento de CONTINUIDAD DEL SERVICIO TECNOLÓGICO</t>
  </si>
  <si>
    <t>Se mantiene el control de los cambios de la plataforma tecnológica, a través de la herramienta ARANDA, según procedimiento</t>
  </si>
  <si>
    <t>Se mantiene el control de los cambios de la plataforma tecnológica y la revisión de los desarrollos de software previo a los pasos a producción</t>
  </si>
  <si>
    <t>Se mantienen los controles definidos a través de la distribución de las tareas entre los diferentes roles y contratistas de OTI.</t>
  </si>
  <si>
    <t>Se adelantan oportunamente las labores de monitoreo sobre los servicios tecnológicos en producción</t>
  </si>
  <si>
    <r>
      <t xml:space="preserve">1. Se elaboró el calendario anual de cierre de la vigencia 2018, a través de la  circular 007 de 2018.
* Se elaboró el calendario tributario para la vigencia 2019.   
</t>
    </r>
    <r>
      <rPr>
        <b/>
        <sz val="11"/>
        <color theme="1"/>
        <rFont val="Arial Narrow"/>
        <family val="2"/>
      </rPr>
      <t xml:space="preserve">Evidencias: </t>
    </r>
    <r>
      <rPr>
        <sz val="11"/>
        <color theme="1"/>
        <rFont val="Arial Narrow"/>
        <family val="2"/>
      </rPr>
      <t>Circular 007 de 2018, Calendario tributario ANM 2019.</t>
    </r>
  </si>
  <si>
    <t>Cumplida</t>
  </si>
  <si>
    <r>
      <t xml:space="preserve">2. Se realizó la conciliación de las cuentas bancarias de la ANM con corte 28 de febrero. La conciliación de las cuentas correspondientes al mes de marzo están en poceso,  debido a que el cierre contable del trimestre es el 30 de abril de 2019.
</t>
    </r>
    <r>
      <rPr>
        <b/>
        <sz val="11"/>
        <color theme="1"/>
        <rFont val="Arial Narrow"/>
        <family val="2"/>
      </rPr>
      <t>Evidencia:</t>
    </r>
    <r>
      <rPr>
        <sz val="11"/>
        <color theme="1"/>
        <rFont val="Arial Narrow"/>
        <family val="2"/>
      </rPr>
      <t xml:space="preserve"> Las conciliaciones se encuentran en físico firmadas y reposan en contabilidad.</t>
    </r>
  </si>
  <si>
    <r>
      <t xml:space="preserve">2. Se realizó la conciliación de las cuentas bancarias de la ANM con corte 28 de febrero. La conciliación de las cuentas correspondientes al mes de marzo están en poceso,  debido a que el cierre contable del trimestre es el 30 de abril de 2019.
</t>
    </r>
    <r>
      <rPr>
        <b/>
        <sz val="11"/>
        <color theme="1"/>
        <rFont val="Arial Narrow"/>
        <family val="2"/>
      </rPr>
      <t>Evidencia:</t>
    </r>
    <r>
      <rPr>
        <sz val="11"/>
        <color theme="1"/>
        <rFont val="Arial Narrow"/>
        <family val="2"/>
      </rPr>
      <t xml:space="preserve"> Las conciliaciones se encuentran en físico firmadas y reposan en contabilidad</t>
    </r>
  </si>
  <si>
    <r>
      <t xml:space="preserve">3. El Coordinador del Grupo de Recursos Financieros solicito a través de correo electrónico a Talento Humano programar una capacitación de las Normas Internacionales de Contabilidad del sector público, teniendo en cuenta que la información contable que reporta la ANM bajo la NICSP debe estar vinculada con la reforma tributaria, razón por la cual se requiere verloa desde la perspectiva de la norma internacional.
</t>
    </r>
    <r>
      <rPr>
        <b/>
        <sz val="11"/>
        <color theme="1"/>
        <rFont val="Arial Narrow"/>
        <family val="2"/>
      </rPr>
      <t xml:space="preserve">Evidencia: </t>
    </r>
    <r>
      <rPr>
        <sz val="11"/>
        <color theme="1"/>
        <rFont val="Arial Narrow"/>
        <family val="2"/>
      </rPr>
      <t>Solicitud de capacitación.</t>
    </r>
  </si>
  <si>
    <r>
      <t xml:space="preserve">1. Todas las solicitudes de devolución que llegan al Grupo de Recursos Financieras, pasan por una verificación de cumplimiento de requisitos, lo cual se realiza a través de una lista de chequeo, en caso de no cumplir con los documentos requeridos se envía un comunicado al solicitante con el fin de hacerle el requerimiento de lo faltante.
</t>
    </r>
    <r>
      <rPr>
        <b/>
        <sz val="11"/>
        <color theme="1"/>
        <rFont val="Arial Narrow"/>
        <family val="2"/>
      </rPr>
      <t xml:space="preserve">Evidencia: </t>
    </r>
    <r>
      <rPr>
        <sz val="11"/>
        <color theme="1"/>
        <rFont val="Arial Narrow"/>
        <family val="2"/>
      </rPr>
      <t>Lista de chequeo, comunicados.</t>
    </r>
  </si>
  <si>
    <r>
      <t xml:space="preserve">1. Las personas encargadas de recibir las cuentas de cobro, realizan la revisión y validación de los documentos soportes y en caso de presentar inconsistencias la rechazan por el sistema y automáticamente el contratista es notificado por un correo electrónico en el cual se le indica la novedad presentada que debe subsanar.
</t>
    </r>
    <r>
      <rPr>
        <b/>
        <sz val="11"/>
        <color theme="1"/>
        <rFont val="Arial Narrow"/>
        <family val="2"/>
      </rPr>
      <t>Evidencia:</t>
    </r>
    <r>
      <rPr>
        <sz val="11"/>
        <color theme="1"/>
        <rFont val="Arial Narrow"/>
        <family val="2"/>
      </rPr>
      <t xml:space="preserve"> Reporte de rechazos enero-marzo.</t>
    </r>
  </si>
  <si>
    <t>Cumplda</t>
  </si>
  <si>
    <t xml:space="preserve">Se programó las visitas a las sedes en el cronograma de toma física el cual inicia el próximo 15 de Julio de 2019. Así mismo se planea la adquisición de una maquina etiquetadora mediante cual se identificarán los elementos de las Sedes mediante código de barras. </t>
  </si>
  <si>
    <t xml:space="preserve">Se elaboró cronograma de toma física, mediante el cual se contempla la intervención a las diferentes sedes de la ANM a nivel nacional, para establecer el estado actual de los bienes de la entidad. Con lo anterior se da cumplimiento a lo establecido en el instructivo traslado de elementos devolutivos - Acta de Entrega o traslado de elementos con respecto a la verificación de elementos. Así mismo se planea la adquisición de una maquina etiquetadora mediante cual se identificarán los elementos de las Sedes mediante código de barras. </t>
  </si>
  <si>
    <t>En Proceso</t>
  </si>
  <si>
    <t xml:space="preserve">Se implemento el aplicativo para la individualización de los inventarios a cargo de los funcionarios y contratistas mediante el aplicativo websafi. </t>
  </si>
  <si>
    <t xml:space="preserve">La implementación de la consulta individual de inventarios fortalece el autocontrol de los funcionarios, mediante el seguimiento de los elementos a cargo, por lo cual, se facilita el diligenciamiento del paz y salvo de funcionarios/contratistas supeditado a la entrega a satisfacción de los bienes asignados.
</t>
  </si>
  <si>
    <t>Se elaboró cronograma de toma física, mediante el cual se contempla la intervención a las diferentes sedes de la ANM a nivel nacional, para establecer el estado actual de los bienes de la entidad. Con lo anterior se da cumplimiento a lo establecido en el instructivo traslado de elementos devolutivos - Acta de Entrega o traslado de elementos con respecto a la verificación de elementos.</t>
  </si>
  <si>
    <t xml:space="preserve">Se esta tramitando la suscripción de los convenios con el IGAC y el SENA para dar continuidad al cronograma. </t>
  </si>
  <si>
    <t>En cumplimiento de las actividades del cronograma para el traslado de la Sede de Amagá el cual se adjunta, Se  solicitó reunión con el SENA para adelantar el proceso de firma del convenio interadministrativo con dicha Entidad, para el traslado de la sede Amagá a la sede temporal ubicada en la vereda La Salada del municipio de Caldas. Así mismo se adelanta la gestión para suscribir el convenio interadministrativo con el IGAC para realización de los Avalúos de la sede actual y el Terreno que se proyecta adquirir.</t>
  </si>
  <si>
    <t>Se está evaluando los distintos lotes para la adquisición del terreno donde se construirá la Nueva Sede.</t>
  </si>
  <si>
    <t>Se estructuró compra del lote de Amagá  para el mes de abril como se observa en el cronograma del Plan de Mantenimiento. Para su cumplimiento se programó visita técnica del Arquitecto David Acuña y de Gloria George, quienes presentaron las diferentes ofertas de terrenos encontrados. Luego de una revisión por parte del  Coordinador de Servicios Administrativos, se determinó que de las 7 propuestas presentadas ninguna cumplió con las especificaciones técnicas. En consecuencia se cambiará la fecha de la compra de lote por la necesidad de realizar más visitas.</t>
  </si>
  <si>
    <t>Se adelanta la suscripción de los convenios con el IGAC y el SENA para dar continuidad al cronograma.</t>
  </si>
  <si>
    <t>Se realizó modificación al POA, mediante la cual se estableció que seguimiento al presente indicador lo realizara el Grupo de Planeación. Se realizará modificación al Mapa de Riesgos de Gestión.</t>
  </si>
  <si>
    <t>Se entrega informe emitido por el SIIF con las obligaciones del primer Trimestre respecto de los contratos a cargo del grupo de servicios administrativos.</t>
  </si>
  <si>
    <t>Se adjunta informe mensual con los registros de pago de los contratitas del grupo de servicios administrativos.</t>
  </si>
  <si>
    <t>1. El funcionario a cargo del manejo del plan de adquisiciones del Grupo de contratación de la VAF, verifica el registro respectivo en el catastro Minero de Colombia dejando como evidencia su visto bueno de verificación en el cuerpo del documento a través del cual se solicita el proceso de contratación.
2. En el momento de la radicación de la solicitud de proceso, el funcionario a cargo de la publicación del PAA verifica que el objeto contractual se encuentre registrado en el respectivo plan.</t>
  </si>
  <si>
    <t>En las carpetas contractuales se puede evidenciar con la rubrica respectiva sobre la solicitud del proceso de contratación la verificación del registro efectivo en el PAA del objeto a contratar.</t>
  </si>
  <si>
    <t>1. El Grupo de contratación ha implementado la bitácora de liquidaciones en donde se registran los contratos a liquidar y el estado del proceso de liquidación.</t>
  </si>
  <si>
    <t>Actualmente se ha dispuesto personal a cargo de la actualización de la bitácora de liquidación y el requerimiento respectivo a las áreas correspondientes con miras al cumplimiento de la obligación de liquidar dentro de los términos legalmente previstos.</t>
  </si>
  <si>
    <t>1. El acceso a las carpetas físicas se encuentra restringido permitiéndose solamente la solicitud puntual de documentos que previa digitalización son suministrados al requirente vía correo electrónico. En casos excepcionales como por ejemplo solicitudes entes de control y auditorias se suministra el físico con constancia de entrega de la misma.
2. En el presente año y hasta el 10/03/2019 se utilizó la plataforma SECOP II, contando en consecuencia con carpeta contractual electrónica en paralelo con soporte físico al cual hubo que recurrir a partir del 11/03/2019 como soporte total en razón al cierre de la plataforma Secop II para contratación directa (convenios administrativos, prestación de servicios, etc.).</t>
  </si>
  <si>
    <t>Actualmente todas las carpetas que han ingresado al archivo contractual a  cargo del Grupo de Contratación de la VAF se encuentran debidamente foliadas previa verificación de la incorporación de todos los documentos pertinentes.</t>
  </si>
  <si>
    <t>1. Actualmente se realiza conforma  la normatividad vigente evaluación de desempeño a los funcionarios que hacen parte del Grupo de Contratación de la VAF y se verifica el cumplimiento de las obligaciones contractuales por parte del grupo de abogados y personal de apoyo. (Funcionarios 7, contratistas 8).</t>
  </si>
  <si>
    <t>Se realizó evaluación del desempeño a funcionarios ene l mes de febrero de 2019, y se incorporaron los compromisos para la vigencia 2019 en la plataforma SEDEL.
Al momento de tramitar las cuentas para contratistas se verifica cumplimiento a través del informe de supervisión.</t>
  </si>
  <si>
    <t>En el POA quedó programada para ejecución en los trimestres segundo y cuarto del presente año.</t>
  </si>
  <si>
    <t>Para los actos administrativos con pluralidad de oferentes se esta cumpliendo con esta labor, para contratos de prestación de servicios hasta el 10 de marzo de 2019 se realizó en este aplicativo.</t>
  </si>
  <si>
    <t>En SECOP II se estaba controlando adecuadamente teniendo en cuenta que es un sistema de verificación en tiempo real.
Para contratación directa desde el 11/03/2019 se debe verificar dicha publicación, teniendo e cuenta que el sistema no verifica tiempos de publicación, por lo cual en el mes de abril se iniciaran actividades de control en relación con esta publicación.</t>
  </si>
  <si>
    <t>Se realiza socialización por parte de la coordinadora del Grupo de Información y Atencion al Minero en la que se describe la mejor forma y la manera más efectiva de atender los usuarios que se presenten.</t>
  </si>
  <si>
    <t>Se implementa la calificación de satisfacción de los usuarios por medio de los dispositivos asignados a cada puesto de trabajo.</t>
  </si>
  <si>
    <t>CUMPLIDA</t>
  </si>
  <si>
    <t>Se realiza la actualización de las bases de datos llevadas para la atención de usuarios, teniendo en cuenta toda la información necesaria.</t>
  </si>
  <si>
    <t>Se realiza la verificación en el diligenciamiento de todos los campos exigidos en las tablas de atención al usuario.</t>
  </si>
  <si>
    <t>Se coordinó con los grupos requeridos de la Agencia, para la implementación y seguimiento del sistema de satisfacción por parte de los usuarios.</t>
  </si>
  <si>
    <t>Se realiza el seguimiento correspondiente por el aplicativo registrado donde muestra la puntuación asignada por los usuarios y el número de usuarios atendidos.</t>
  </si>
  <si>
    <t>Se envía comunicaciones a los distintos grupos encargados de realizar la corrección o actualización correspondiente.</t>
  </si>
  <si>
    <t>Se envían correos electrónicos solicitando la actualización de la información requerida por el GIAM para cumplir adecuadamente sus funciones.</t>
  </si>
  <si>
    <t>Se realiza socialización por parte de la coordinadora del Grupo de Información y Atencion al Minero en la que se describe Los lineamientos y la normativa para realizar la correcta forma de realizar la notificación de actos administrativos.</t>
  </si>
  <si>
    <t>Se realiza el seguimiento aleatorio a expedientes previamente notificados verificando si se han cumplido los términos estipulados.</t>
  </si>
  <si>
    <t>Se realiza la actualización de las tablas y bases de datos utilizadas por el grupo en los tramites de notificación para llevar el control de términos en las notificaciones de los actos administrativos.</t>
  </si>
  <si>
    <t>Se realiza el seguimiento a las tablas de bases de datos y aleatoriamente a los expedientes previamente notificados verificando si se han cumplido los términos estipulados.</t>
  </si>
  <si>
    <t>Se solicita la contratación de personal idónea para llevar acabo las actividades de notificación en el Grupo de Información y Atención al Minero.</t>
  </si>
  <si>
    <t>Se realiza la contratación de personal necesario para el grupo.</t>
  </si>
  <si>
    <t>Se realiza la debida verificaron de las planillas y memorandos que ingresen a GIAM</t>
  </si>
  <si>
    <t>Se realiza el archivo físico en carpetas de todas las planillas y memorandos para llevar soporte y evidencia de lo recibido y entregado a los distintos grupos de la Agencia.</t>
  </si>
  <si>
    <t>Se realiza la socialización con los parámetros y la correcta manera de custodiar los expedientes  con el propósito correcto en el aplicativo CMC.</t>
  </si>
  <si>
    <t>Se lleva la verificación y el control en CMC de que se esté custodiando acorde a los propósitos establecidos.</t>
  </si>
  <si>
    <t>Se solicitó a todos los funcionarios y contratistas del grupo de Información y Atención al Minero la debida foliación de los oficios generados, así mismo de la correspondencia archivada a los expedientes.</t>
  </si>
  <si>
    <t>Se lleva una tabla de base de datos con la correspondencia asignada al grupo para ser archivada a los expedientes a cargo.</t>
  </si>
  <si>
    <t>Se realiza la actualización del formato de entrega (relación de expedientes) con apoyo del personal de vigilancia y el Grupo de Servicios Administrativos.</t>
  </si>
  <si>
    <t>El personal de vigilancia hace obligatoria la presentación de estos formatos para poder salir de las instalaciones del grupo de información y atención al minero dejando registrado el piso al cual se dirigen los expedientes.</t>
  </si>
  <si>
    <t>Se establece el debido formato de préstamo de expedientes donde se dejara en evidencia la información necesaria de la persona que solicita el préstamo.</t>
  </si>
  <si>
    <t>Los funcionarios y contratistas que presten expedientes a usurarios externos tendrán la obligación de requerir y verificar ese formato debidamente diligenciado para poder hacer efectivo el préstamo de los expedientes.</t>
  </si>
  <si>
    <t>Se remitieron los informes de manera quiendenas a los responsables de proceso y dependencia</t>
  </si>
  <si>
    <t>En archivo Excel se resumen los asuntos pendientes de gestionar información con otras dependencias de la ANM para dar respuesta. Todas las respuestas son proyectadas desde el Grupo de Promoción y revisadas por el Gerente o en su defecto, por el Vicepresidente (véanse oficios de ejemplo)</t>
  </si>
  <si>
    <t>No se han reportado correcciones o subsanaciones.</t>
  </si>
  <si>
    <t xml:space="preserve">Se realizó la auditoria aleatoria al grupo de anotaciones en los meses de enero, febrero y marzo de 2019.
Debido a la Carga de trabajo del Grupo de Catastro y Registro Minero, se  replantea el control y se solcitia el ajuste cambiando la periodicidad de aplicación a trimestral. A partir del segundo trimestre de 2019. </t>
  </si>
  <si>
    <t xml:space="preserve">Se realizó la auditoria aleatoria al grupo de anotaciones en los meses de enero, febrero y marzo de 2019.
Debido a la Carga de trabajo del Grupo de Catastro y Registro Minero, se  replantea el control y se solcita el ajuste cambiando la periodicidad de aplicación a trimestral. A partir del segundo trimestre de 2019. </t>
  </si>
  <si>
    <t>La ùltima informaciòn dada por el Grupo de Talento Humano es que no se elevó a consulta ante el Consejo de Estado lo relacionado con la disponibilidad de los funcionarios de las ESSM y PASSM para la atención de emergencias, por lo que se envio una solicitud directa a la Presidenta de la ANM</t>
  </si>
  <si>
    <t>Se continua con el proceso de seguimiento para la obtención de los lineamientos de la disponibilidad de los funcionarios de las ESSM y PASSM para la atención de emergencias.</t>
  </si>
  <si>
    <t>N.A.</t>
  </si>
  <si>
    <t>En las estaciones de Seguridad y salvamento Minero se cumpliò con el Plan de Trabajo Anual de calibración de equipos</t>
  </si>
  <si>
    <t xml:space="preserve">Se continua con el seguimiento por parte de los lideres de las ESSM y PASSM del Plan Operativo Anual  de calibración de equipos. </t>
  </si>
  <si>
    <t>En el primer trimestre 2019 se realizaron reuniones periódicas con el fin de dar instrucciones a los encargados de realizar el reparto.</t>
  </si>
  <si>
    <t>El coordinador revisa que los conceptos que filtró esten contenidos en  la base de datos de evaluaciones técnicas(tablero de control de los conceptos tecnicos proferidos) en la cual los profesionales debieron incluir los conceptos tecnicos ya que los mismos deben ser numerados descendentemente y actualizados por el profesional que elaboro concepto tecnico despues de recibir el visto bueno</t>
  </si>
  <si>
    <r>
      <rPr>
        <b/>
        <sz val="11"/>
        <color theme="1"/>
        <rFont val="Arial Narrow"/>
        <family val="2"/>
      </rPr>
      <t>Control 1:</t>
    </r>
    <r>
      <rPr>
        <sz val="11"/>
        <color theme="1"/>
        <rFont val="Arial Narrow"/>
        <family val="2"/>
      </rPr>
      <t xml:space="preserve"> Se han realizado filtro aleatorios en las evaluaciones técnicas lo cual se evidencia en la base de datos de la coordinación donde se advierte las revisiones realizadas a las evaluaciones
</t>
    </r>
    <r>
      <rPr>
        <b/>
        <sz val="11"/>
        <color theme="1"/>
        <rFont val="Arial Narrow"/>
        <family val="2"/>
      </rPr>
      <t xml:space="preserve">Control 2: </t>
    </r>
    <r>
      <rPr>
        <sz val="11"/>
        <color theme="1"/>
        <rFont val="Arial Narrow"/>
        <family val="2"/>
      </rPr>
      <t>Se ha priorizado el reparto atendiendo criterios de antigüedad de las propuestas, las que pueden ser viabilizadas, las rechazadas y todo lo concerniente con el relacionamiento con con territorio. Lo anterior con el fin de optimizar la gestión y lograr mejores resultados en las metas propuestas</t>
    </r>
  </si>
  <si>
    <t>El coordinador revisa los conceptos técnicos y da su visto bueno cuando el concepto esta bien de modo contrario solicita  correcciones.
El procedimiento es el siguiente: el profesional técnico elabora el concepto técnico, luego lo envia mediante correo electronico al coordinador solicitando la revisión del mismo. El coordinador procede a revisar el contenido del concepto técnico (definición  de área y contenido del concepto) y mediante correo electronico envia al profesional  el concepto técnico con los comentarios de los aspectos a corregir o bien el visto bueno. Si hubo aspectos a corregir el profesional técnico realiza correcciones(comentarios en el documento) y nuevamente envia correo electronico para revision y visto bueno. luego la evidencia de la revision corresponde a los correos electronicos que contienen el visto bueno de aprobación del  del concepto. Con el visto bueno de aprobacion el profesional tecnico procede a enumerar el concepto y lo incluye en la base de datos de consecutivos de evaluaciones técnicas</t>
  </si>
  <si>
    <t>1. El Programa Anual de Eventos se encuentra formulado en power point.
Su aprobación se dio con acta del 6 de diciembre de 2018 y su actualización está con fecha 01/04/2019 en el formato de Excel que se encuentran ambos en Y:\PROMOCION\2019\Eventos
\COMITE SEGUIMIENTO</t>
  </si>
  <si>
    <t>1. La revisión y validación del material promocional (5 piezas) desde el 31/01 al 15/02/2019 está en correos electrónicos en: Y:\PROMOCION\2019\Eventos\
INVENTARIO PROMOCION\APROBACIONES MATERIAL</t>
  </si>
  <si>
    <t>En la carpeta compartida ubicada en Y:\PROMOCION\2019\Eventos\ENCUESTAS, se encuentra el archivo Excel denominado Consolidado Encuestas 2019, el cual refleja los resultados de las encuestas aplicadas en el único evento realizado durante el primer trimestre (PDAC 2019), con una calificación satisfactoria promedio del 92.4%, la cual se compone de las calificaciones de atención en stand (98.8%) y Seminario Día Colombia (85.9%)</t>
  </si>
  <si>
    <t>No se ha demilitado ninguna AEM, por tanto no se ha requerido avanzar en los pasos siguientes con la contratación de un consultor externo.</t>
  </si>
  <si>
    <t>No se ha realizado la verificación previa de información catastral antes de la delimitación, porque es un producto que se encuentra en proceso desde el Servicio Geológico Colombiano, requiriendo ajustes. Por ende, los demás controles tampoco aplican.</t>
  </si>
  <si>
    <t>Formalmente no se ha declarado una reserva de áreas con alto potencial minero, por ser una información sensible que depende productos en ajuste.</t>
  </si>
  <si>
    <t>Para iniciar la revisión documental de todas las solicitudes de ARE, siempre es requisito solicitar el reporte gráfico RG y el reporte de superposiciones vigentes en solicitud que se envía por correo en el q se incluyen las coordenadas del polígono solicitado al profesional de enlace de Fomento en Catastro y REgistro minero como indica el procedimiento</t>
  </si>
  <si>
    <t>En los expedientes reposa copia   de los correos enviados junto con los RG y reporte de supertposiciones</t>
  </si>
  <si>
    <t xml:space="preserve">En la carpeta compartida, hay una carpeta donde se suben todos los RG y reportes de superposiciones.
En el primer trimestre se elaboraron 203 reportes gráficos y Reportes de superposiciones.
13 Certificados de Area Libre.
 2 Estudios multitemporales
55 Migraciónes de AREs al CMC
</t>
  </si>
  <si>
    <t>Dentro de la preparación previa a las visitas de tradicionalidad se hace una reunión de análisis de las viabilidades jurídica y técnica de las solicitudes con recomendación de visita. Una vez definida cuales realmente cumplen los requisitos, se incluyen en la programación de visitas,con asignación de profesional.  Todo ajustado al procedimiento.</t>
  </si>
  <si>
    <t>En cada uno de los expedientes se archivan los soportes de las acciones</t>
  </si>
  <si>
    <t xml:space="preserve">En la carpeta compartida de la vicepresidencia está la carpeta de reportes CAL y RG, al igual que la carpeta de programación de visitas, actas de seguimiento e informes de la visita de tradicionalidad
En el primer trimestre se realizaron 23 visitas de verificación de tradicionalidad y de ello hay informe 3 consolidados.
</t>
  </si>
  <si>
    <t>Para todas las fases dentro del procedimiento que lleva a la declaración y delimitación de Area de Reserva Especial, se actualiza permanentemente el CAL y RG.</t>
  </si>
  <si>
    <t>El soporte de la secuencia se encuentra archivada en los respectivos expedientes.</t>
  </si>
  <si>
    <t xml:space="preserve">En la carpeta compartida y las subcarpetas se encuentran las evidencias de reprotes Gráficos, CAL, programación de visitas e informes.
En este link se encuentra la programación de visitas. Z:\SEGUIMIENTO ARES
</t>
  </si>
  <si>
    <t>En cada expediente está archivada la Resolución de declaración y delimitación de ARE</t>
  </si>
  <si>
    <t>En la carpeta compartida, la subcarpeta RESOLUCIONES y ACTOS ADMINISTRATIVOS expedidos, están en PDF, todos los actos administrativos desde Autos de requerimientos, resoluciones de rechazo, desistimiento y declaración.</t>
  </si>
  <si>
    <t>Las gestiones realizadas a la fecha para la delimitación y declaración de Áreas Estratégicas Mineras se refieren a la contratación de la Ingeniera Catastral y a la reubicación interna de puestos de trabajo para buscar mayor confidencialidad.</t>
  </si>
  <si>
    <t>No se ha demilitado ninguna AEM, por tanto no se activado la gestión de concertaciones con autoridades.</t>
  </si>
  <si>
    <t>No se ha demilitado ninguna AEM, por tanto no se activado la inclusión del uso minero en POT/EOT.</t>
  </si>
  <si>
    <t>Dentro de la reunión de análisis de viabilidades técnicas y jurídicas de las solicitudes con recomendación de visita se hace seguimiento a la programación de visitas y ajuste de las mismas.
Igual sucede con las visitas de seguimiento, que tienen su correspondiente programación</t>
  </si>
  <si>
    <t>Los expedientes correspondientes tienen los informes</t>
  </si>
  <si>
    <t>En la carpeta compartida de la vicepresidencia está  la carpeta de programación de visitas, actas de seguimiento e informes de la visita de tradicionalidad
En este link están los soportes.Z:\SEGUIMIENTO ARES</t>
  </si>
  <si>
    <t>Realizadas las visitas por los funcionarios correspondientes, se elaboran los correspondientes informes.</t>
  </si>
  <si>
    <t>En la carpeta compartida de la vicepresidencia está  la carpeta de programación de visitas, actas de seguimiento e informes de la visita de tradicionalidad</t>
  </si>
  <si>
    <t>Como resultado del análisis documental si la solicitud requiere ampliación de información y documentos que permitan el total cumplimiento de requisitos acorde a la resolución 546 de /17, se hace auto de requerimiento, que para este trimestre se elaboraron 86 
Resultado de las correspondientes visitas, en el campo de trabajo donde se realizan, se elabora y firma un acta por las partes que en ella intervienen, en la que de ser procedente, se imponen requerimientos.
En visitas de seguimiento se realizaron 7 con sus respectivas actas de las cuales se cuenta dos informes consolidados</t>
  </si>
  <si>
    <t>Los expedientes correspondientes tienen las actas</t>
  </si>
  <si>
    <t>El control es permanente en el desarrollo de las actividades, como se evidencia en las diferentes carpetas compartidas de la VPPF</t>
  </si>
  <si>
    <t>No se ha demilitado ninguna AEM, por tanto no se activado la gestión de acercamiento con autoridades.</t>
  </si>
  <si>
    <t>No se ha demilitado ninguna AEM, por tanto no se requieren ajustes.</t>
  </si>
  <si>
    <t>No se ha demilitado ninguna AEM, por tanto no se activado la gestión de contactos.</t>
  </si>
  <si>
    <t>No se presentó en este periodo</t>
  </si>
  <si>
    <t>El control consiste en revisar y aprobar la información que se va a divulgar, por parte del área técnica.</t>
  </si>
  <si>
    <t>Las áreas proveen información y/o cifras para realizar comunicados de prensa  y esta es validada y posteriormente se tramita su publicación</t>
  </si>
  <si>
    <t>NO APLICA</t>
  </si>
  <si>
    <t>Se actualizo el procedimiento de canon superficiario, con este se esta garantizando la rigurosidad e la revisión de todos los titulos con obligacion por concepto de canon superficiario - Se actualizaron los sitemas de información que nos permiten generar informes con el detallado de los titulos y de las obligaciones.</t>
  </si>
  <si>
    <t>Actualizacion sistemas de información</t>
  </si>
  <si>
    <t>Sin reporte para este trimestre</t>
  </si>
  <si>
    <t>Control de reparto: el indicador resolver el 60 % del total (2150) de trámites pendientes por resolver con corte a 31 de diciembre de 2018, prioriza las solicitudes antiguas. Control de Medición: POA e indicadores. Base de datos del GEMTM: evidencia de la gestión.</t>
  </si>
  <si>
    <t>1) La contratación de veintinueve (29) personas por medio de Contratos de Prestación de Servicios Profesionales y de Apoyo a la Gestión. 2) El siguiente indicador presenta las acciones tendientes a evitar que el riesgo se materialice: resolver el 30% de los trámites de modificaciones de títulos mineros que sean recibidos en el año 2019.</t>
  </si>
  <si>
    <t xml:space="preserve">Los tiempos estimados de los trámites se encuentran en las condiciones generales del procedimiento, y ellos siguen lo establecido en la ley. Sin embargo, al observar la dificultad para cumplirlos se pretende solicitar concepto a la OAJ. </t>
  </si>
  <si>
    <t>Lo anterior después de observar el comportamiento de los indicadores del Grupo durante el primer trimestre.</t>
  </si>
  <si>
    <t>Se actualizó el procedimiento de liquidación, recaudo y trasnferencia de regalias y contraprestaciones economicas, el cual fue enviado mediante memorando a la oficina de planeación para la publicación en Isolución</t>
  </si>
  <si>
    <t>Se actualizó el procedimiento de proyección de ingresos el cual ya se encuentra publicado en Isolución. Asi mismo s</t>
  </si>
  <si>
    <t>Se actualizó el procedimiento de Caon superficiraio el cual ya se encuentra publicado en Isolución</t>
  </si>
  <si>
    <t>Esta en proceso</t>
  </si>
  <si>
    <t>REPORTE PRIMER TRIMESTRE DE 2019</t>
  </si>
  <si>
    <t>Fecha Elaboración Mapa de Riesgos Institucional: Mayo 10 de 2019</t>
  </si>
  <si>
    <t>Revisó: Paola Andrea Calderon Vargas</t>
  </si>
  <si>
    <t>MAPA DE RIESGOS DE GESTIÓN</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</si>
</sst>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6"/>
      <color theme="1"/>
      <name val="Arial Narrow"/>
      <family val="2"/>
    </font>
    <font>
      <b/>
      <sz val="16"/>
      <color theme="1"/>
      <name val="Arial Narrow"/>
      <family val="2"/>
    </font>
    <font>
      <sz val="12"/>
      <color theme="1"/>
      <name val="Arial Narrow"/>
      <family val="2"/>
    </font>
    <font>
      <sz val="8"/>
      <color theme="1"/>
      <name val="Arial Narrow"/>
      <family val="2"/>
    </font>
    <font>
      <sz val="11"/>
      <color theme="1"/>
      <name val="Arial Narrow"/>
      <family val="2"/>
    </font>
    <font>
      <b/>
      <sz val="11"/>
      <color theme="1"/>
      <name val="Arial Narrow"/>
      <family val="2"/>
    </font>
    <font>
      <b/>
      <sz val="11"/>
      <name val="Arial Narrow"/>
      <family val="2"/>
    </font>
    <font>
      <b/>
      <sz val="11"/>
      <color indexed="8"/>
      <name val="Arial Narrow"/>
      <family val="2"/>
    </font>
    <font>
      <sz val="10"/>
      <color indexed="81"/>
      <name val="Arial Narrow"/>
      <family val="2"/>
    </font>
    <font>
      <b/>
      <sz val="10"/>
      <color indexed="81"/>
      <name val="Arial Narrow"/>
      <family val="2"/>
    </font>
    <font>
      <sz val="10"/>
      <color indexed="81"/>
      <name val="Tahoma"/>
      <family val="2"/>
    </font>
    <font>
      <sz val="9"/>
      <color indexed="81"/>
      <name val="Tahoma"/>
      <family val="2"/>
    </font>
    <font>
      <b/>
      <sz val="9"/>
      <color indexed="81"/>
      <name val="Tahoma"/>
      <family val="2"/>
    </font>
    <font>
      <sz val="10"/>
      <name val="Arial Narrow"/>
      <family val="2"/>
    </font>
    <font>
      <b/>
      <sz val="12"/>
      <name val="Arial Narrow"/>
      <family val="2"/>
    </font>
    <font>
      <sz val="12"/>
      <color indexed="9"/>
      <name val="Arial Narrow"/>
      <family val="2"/>
    </font>
    <font>
      <sz val="12"/>
      <name val="Arial Narrow"/>
      <family val="2"/>
    </font>
    <font>
      <sz val="12"/>
      <color theme="0"/>
      <name val="Arial Narrow"/>
      <family val="2"/>
    </font>
    <font>
      <b/>
      <sz val="14"/>
      <name val="Arial Narrow"/>
      <family val="2"/>
    </font>
    <font>
      <b/>
      <sz val="10"/>
      <name val="Arial Narrow"/>
      <family val="2"/>
    </font>
    <font>
      <b/>
      <sz val="16"/>
      <color rgb="FF002060"/>
      <name val="Arial Narrow"/>
      <family val="2"/>
    </font>
    <font>
      <b/>
      <sz val="14"/>
      <color theme="0" tint="-4.9989318521683403E-2"/>
      <name val="Arial Narrow"/>
      <family val="2"/>
    </font>
    <font>
      <b/>
      <sz val="12"/>
      <color rgb="FF002060"/>
      <name val="Arial Narrow"/>
      <family val="2"/>
    </font>
    <font>
      <b/>
      <sz val="10"/>
      <color theme="0" tint="-4.9989318521683403E-2"/>
      <name val="Arial Narrow"/>
      <family val="2"/>
    </font>
    <font>
      <sz val="11"/>
      <name val="Arial Narrow"/>
      <family val="2"/>
    </font>
    <font>
      <b/>
      <sz val="15"/>
      <name val="Arial Narrow"/>
      <family val="2"/>
    </font>
    <font>
      <sz val="10"/>
      <name val="Calibri"/>
      <family val="2"/>
      <scheme val="minor"/>
    </font>
    <font>
      <sz val="10"/>
      <color theme="1"/>
      <name val="Arial Narrow"/>
      <family val="2"/>
    </font>
    <font>
      <i/>
      <sz val="11"/>
      <name val="Arial Narrow"/>
      <family val="2"/>
    </font>
    <font>
      <i/>
      <sz val="11"/>
      <color theme="1"/>
      <name val="Arial Narrow"/>
      <family val="2"/>
    </font>
  </fonts>
  <fills count="13">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rgb="FF00B050"/>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DashDot">
        <color rgb="FF6666FF"/>
      </bottom>
      <diagonal/>
    </border>
    <border>
      <left style="thin">
        <color indexed="64"/>
      </left>
      <right style="thin">
        <color indexed="64"/>
      </right>
      <top style="thin">
        <color indexed="64"/>
      </top>
      <bottom style="mediumDashDot">
        <color rgb="FF6666FF"/>
      </bottom>
      <diagonal/>
    </border>
    <border>
      <left style="mediumDashDot">
        <color rgb="FF6666FF"/>
      </left>
      <right style="mediumDashDot">
        <color rgb="FF6666FF"/>
      </right>
      <top style="mediumDashDot">
        <color rgb="FF6666FF"/>
      </top>
      <bottom style="mediumDashDot">
        <color rgb="FF6666FF"/>
      </bottom>
      <diagonal/>
    </border>
    <border>
      <left/>
      <right style="mediumDashDot">
        <color rgb="FF6666FF"/>
      </right>
      <top style="mediumDashDot">
        <color rgb="FF6666FF"/>
      </top>
      <bottom style="mediumDashDot">
        <color rgb="FF6666F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DashDot">
        <color rgb="FF6666FF"/>
      </right>
      <top style="thin">
        <color indexed="64"/>
      </top>
      <bottom style="thin">
        <color indexed="64"/>
      </bottom>
      <diagonal/>
    </border>
    <border>
      <left style="mediumDashDot">
        <color rgb="FF6666FF"/>
      </left>
      <right style="thin">
        <color indexed="64"/>
      </right>
      <top style="mediumDashDot">
        <color rgb="FF6666FF"/>
      </top>
      <bottom style="thin">
        <color indexed="64"/>
      </bottom>
      <diagonal/>
    </border>
    <border>
      <left style="thin">
        <color indexed="64"/>
      </left>
      <right style="thin">
        <color indexed="64"/>
      </right>
      <top style="mediumDashDot">
        <color rgb="FF6666FF"/>
      </top>
      <bottom style="thin">
        <color indexed="64"/>
      </bottom>
      <diagonal/>
    </border>
    <border>
      <left style="thin">
        <color indexed="64"/>
      </left>
      <right style="mediumDashDot">
        <color rgb="FF6666FF"/>
      </right>
      <top style="mediumDashDot">
        <color rgb="FF6666FF"/>
      </top>
      <bottom style="thin">
        <color indexed="64"/>
      </bottom>
      <diagonal/>
    </border>
    <border>
      <left/>
      <right style="thin">
        <color indexed="64"/>
      </right>
      <top/>
      <bottom/>
      <diagonal/>
    </border>
  </borders>
  <cellStyleXfs count="1">
    <xf numFmtId="0" fontId="0" fillId="0" borderId="0"/>
  </cellStyleXfs>
  <cellXfs count="251">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0" xfId="0" applyFont="1"/>
    <xf numFmtId="0" fontId="1" fillId="0" borderId="4" xfId="0" applyFont="1" applyBorder="1"/>
    <xf numFmtId="0" fontId="1" fillId="0" borderId="0" xfId="0" applyFont="1" applyBorder="1"/>
    <xf numFmtId="0" fontId="1" fillId="0" borderId="5" xfId="0" applyFont="1" applyBorder="1"/>
    <xf numFmtId="0" fontId="1" fillId="0" borderId="7" xfId="0" applyFont="1" applyBorder="1"/>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5" fillId="0" borderId="0" xfId="0" applyFont="1"/>
    <xf numFmtId="0" fontId="5" fillId="0" borderId="0" xfId="0" applyFont="1" applyAlignment="1">
      <alignment wrapText="1"/>
    </xf>
    <xf numFmtId="0" fontId="6" fillId="0" borderId="0" xfId="0" applyFont="1"/>
    <xf numFmtId="0" fontId="5" fillId="0" borderId="0" xfId="0" applyFont="1" applyAlignment="1">
      <alignment horizontal="justify" vertical="center"/>
    </xf>
    <xf numFmtId="0" fontId="5" fillId="0" borderId="9" xfId="0" applyFont="1" applyBorder="1" applyAlignment="1">
      <alignment horizontal="justify" vertical="center"/>
    </xf>
    <xf numFmtId="0" fontId="5" fillId="0" borderId="9" xfId="0" applyFont="1" applyBorder="1" applyAlignment="1">
      <alignment horizontal="center" vertical="center" wrapText="1"/>
    </xf>
    <xf numFmtId="14" fontId="5" fillId="0" borderId="9" xfId="0" applyNumberFormat="1" applyFont="1" applyBorder="1" applyAlignment="1">
      <alignment horizontal="center" vertical="center"/>
    </xf>
    <xf numFmtId="0" fontId="5" fillId="2" borderId="9" xfId="0" applyFont="1" applyFill="1" applyBorder="1" applyAlignment="1">
      <alignment horizontal="justify" vertical="center"/>
    </xf>
    <xf numFmtId="0" fontId="5" fillId="0" borderId="9" xfId="0" applyFont="1" applyBorder="1" applyAlignment="1">
      <alignment horizontal="justify" vertical="center" wrapText="1"/>
    </xf>
    <xf numFmtId="0" fontId="5" fillId="0" borderId="9" xfId="0" applyFont="1" applyBorder="1" applyAlignment="1">
      <alignment horizontal="center" vertical="center"/>
    </xf>
    <xf numFmtId="0" fontId="5" fillId="2" borderId="9" xfId="0" applyFont="1" applyFill="1" applyBorder="1" applyAlignment="1">
      <alignment horizontal="justify" vertical="center" wrapText="1"/>
    </xf>
    <xf numFmtId="0" fontId="5" fillId="2" borderId="0" xfId="0" applyFont="1" applyFill="1"/>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9" xfId="0" applyFont="1" applyFill="1" applyBorder="1" applyAlignment="1">
      <alignment vertical="center" wrapText="1"/>
    </xf>
    <xf numFmtId="0" fontId="5" fillId="0" borderId="0" xfId="0" applyFont="1" applyFill="1" applyBorder="1"/>
    <xf numFmtId="0" fontId="14" fillId="0" borderId="0" xfId="0" applyFont="1" applyAlignment="1">
      <alignment vertical="center" wrapText="1"/>
    </xf>
    <xf numFmtId="0" fontId="15" fillId="4" borderId="1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7" fillId="7" borderId="19" xfId="0" applyFont="1" applyFill="1" applyBorder="1" applyAlignment="1">
      <alignment horizontal="center" vertical="center" wrapText="1"/>
    </xf>
    <xf numFmtId="1" fontId="17" fillId="7" borderId="9" xfId="0" applyNumberFormat="1" applyFont="1" applyFill="1" applyBorder="1" applyAlignment="1">
      <alignment horizontal="center" vertical="center" wrapText="1"/>
    </xf>
    <xf numFmtId="0" fontId="18" fillId="8" borderId="20" xfId="0" applyFont="1" applyFill="1" applyBorder="1" applyAlignment="1">
      <alignment horizontal="center" vertical="center" wrapText="1"/>
    </xf>
    <xf numFmtId="0" fontId="18" fillId="8" borderId="21" xfId="0" applyFont="1" applyFill="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vertical="center" wrapText="1"/>
    </xf>
    <xf numFmtId="0" fontId="14" fillId="0" borderId="0" xfId="0" applyFont="1" applyBorder="1" applyAlignment="1">
      <alignment vertical="center" wrapText="1"/>
    </xf>
    <xf numFmtId="0" fontId="7" fillId="4" borderId="12" xfId="0" applyFont="1" applyFill="1" applyBorder="1" applyAlignment="1">
      <alignment horizontal="center" vertical="center" wrapText="1"/>
    </xf>
    <xf numFmtId="0" fontId="19" fillId="3" borderId="9" xfId="0" applyFont="1" applyFill="1" applyBorder="1" applyAlignment="1">
      <alignment horizontal="center" vertical="center" wrapText="1"/>
    </xf>
    <xf numFmtId="9" fontId="14" fillId="0" borderId="9" xfId="0" applyNumberFormat="1" applyFont="1" applyBorder="1" applyAlignment="1">
      <alignment horizontal="center" vertical="center" wrapText="1"/>
    </xf>
    <xf numFmtId="0" fontId="20" fillId="4" borderId="9" xfId="0" applyFont="1" applyFill="1" applyBorder="1" applyAlignment="1">
      <alignment horizontal="center" vertical="center" wrapText="1"/>
    </xf>
    <xf numFmtId="0" fontId="19" fillId="6" borderId="26" xfId="0" applyFont="1" applyFill="1" applyBorder="1" applyAlignment="1">
      <alignment horizontal="center" vertical="center" wrapText="1"/>
    </xf>
    <xf numFmtId="0" fontId="22" fillId="10" borderId="27" xfId="0" applyFont="1" applyFill="1" applyBorder="1" applyAlignment="1">
      <alignment horizontal="center" vertical="center" wrapText="1"/>
    </xf>
    <xf numFmtId="0" fontId="22" fillId="10" borderId="28" xfId="0" applyFont="1" applyFill="1" applyBorder="1" applyAlignment="1">
      <alignment horizontal="center" vertical="center" wrapText="1"/>
    </xf>
    <xf numFmtId="0" fontId="22" fillId="10" borderId="29"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4" fillId="10" borderId="9" xfId="0" applyFont="1" applyFill="1" applyBorder="1" applyAlignment="1">
      <alignment horizontal="center" vertical="center" wrapText="1"/>
    </xf>
    <xf numFmtId="0" fontId="19" fillId="11" borderId="9"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22" fillId="10" borderId="9" xfId="0" applyFont="1" applyFill="1" applyBorder="1" applyAlignment="1">
      <alignment horizontal="center" vertical="center" wrapText="1"/>
    </xf>
    <xf numFmtId="0" fontId="22" fillId="10" borderId="26" xfId="0" applyFont="1" applyFill="1" applyBorder="1" applyAlignment="1">
      <alignment horizontal="center" vertical="center" wrapText="1"/>
    </xf>
    <xf numFmtId="0" fontId="20" fillId="11" borderId="9"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11" borderId="26" xfId="0" applyFont="1" applyFill="1" applyBorder="1" applyAlignment="1">
      <alignment horizontal="center" vertical="center" wrapText="1"/>
    </xf>
    <xf numFmtId="0" fontId="20" fillId="8" borderId="9" xfId="0" applyFont="1" applyFill="1" applyBorder="1" applyAlignment="1">
      <alignment horizontal="center" vertical="center" wrapText="1"/>
    </xf>
    <xf numFmtId="0" fontId="19" fillId="8" borderId="26" xfId="0" applyFont="1" applyFill="1" applyBorder="1" applyAlignment="1">
      <alignment horizontal="center" vertical="center" wrapText="1"/>
    </xf>
    <xf numFmtId="0" fontId="19" fillId="11" borderId="25" xfId="0" applyFont="1" applyFill="1" applyBorder="1" applyAlignment="1">
      <alignment horizontal="center" vertical="center" wrapText="1"/>
    </xf>
    <xf numFmtId="0" fontId="5" fillId="10" borderId="9" xfId="0" applyFont="1" applyFill="1" applyBorder="1" applyAlignment="1">
      <alignment horizontal="justify" vertical="center"/>
    </xf>
    <xf numFmtId="0" fontId="5" fillId="12" borderId="9" xfId="0" applyFont="1" applyFill="1" applyBorder="1" applyAlignment="1">
      <alignment horizontal="justify" vertical="center"/>
    </xf>
    <xf numFmtId="0" fontId="25" fillId="0" borderId="9" xfId="0" applyFont="1" applyBorder="1" applyAlignment="1">
      <alignment horizontal="justify" vertical="center" wrapText="1"/>
    </xf>
    <xf numFmtId="0" fontId="5" fillId="0" borderId="9" xfId="0" applyFont="1" applyBorder="1" applyAlignment="1">
      <alignment horizontal="left" vertical="center" wrapText="1"/>
    </xf>
    <xf numFmtId="14" fontId="14" fillId="0" borderId="9" xfId="0" applyNumberFormat="1" applyFont="1" applyFill="1" applyBorder="1" applyAlignment="1">
      <alignment horizontal="center" vertical="center" wrapText="1"/>
    </xf>
    <xf numFmtId="14" fontId="14" fillId="0" borderId="9"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5" fillId="11" borderId="9" xfId="0" applyFont="1" applyFill="1" applyBorder="1" applyAlignment="1">
      <alignment horizontal="justify" vertical="center"/>
    </xf>
    <xf numFmtId="0" fontId="25" fillId="0" borderId="9" xfId="0" applyFont="1" applyBorder="1" applyAlignment="1">
      <alignment horizontal="center" vertical="center" wrapText="1"/>
    </xf>
    <xf numFmtId="0" fontId="7" fillId="0" borderId="11" xfId="0" applyFont="1" applyFill="1" applyBorder="1" applyAlignment="1">
      <alignment vertical="center" wrapText="1"/>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26" fillId="0" borderId="0" xfId="0" applyFont="1" applyFill="1" applyBorder="1" applyAlignment="1">
      <alignment vertical="center" wrapText="1"/>
    </xf>
    <xf numFmtId="0" fontId="5" fillId="0" borderId="0" xfId="0" applyFont="1" applyBorder="1"/>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justify" vertical="center" wrapText="1"/>
    </xf>
    <xf numFmtId="0" fontId="5" fillId="0" borderId="9" xfId="0" applyFont="1" applyBorder="1"/>
    <xf numFmtId="0" fontId="5" fillId="12" borderId="9" xfId="0" applyFont="1" applyFill="1" applyBorder="1" applyAlignment="1">
      <alignment horizontal="center" vertical="center"/>
    </xf>
    <xf numFmtId="0" fontId="5" fillId="12" borderId="9" xfId="0" applyFont="1" applyFill="1" applyBorder="1" applyAlignment="1">
      <alignment horizontal="left" vertical="center"/>
    </xf>
    <xf numFmtId="0" fontId="5" fillId="11" borderId="9" xfId="0" applyFont="1" applyFill="1" applyBorder="1" applyAlignment="1">
      <alignment horizontal="left" vertical="center"/>
    </xf>
    <xf numFmtId="0" fontId="5" fillId="8" borderId="9" xfId="0" applyFont="1" applyFill="1" applyBorder="1" applyAlignment="1">
      <alignment horizontal="left" vertical="center"/>
    </xf>
    <xf numFmtId="0" fontId="5" fillId="10" borderId="9" xfId="0" applyFont="1" applyFill="1" applyBorder="1" applyAlignment="1">
      <alignment horizontal="left" vertical="center"/>
    </xf>
    <xf numFmtId="14" fontId="5" fillId="2" borderId="9" xfId="0" applyNumberFormat="1" applyFont="1" applyFill="1" applyBorder="1" applyAlignment="1">
      <alignment horizontal="center" vertical="center"/>
    </xf>
    <xf numFmtId="0" fontId="25" fillId="2" borderId="9" xfId="0" applyFont="1" applyFill="1" applyBorder="1" applyAlignment="1">
      <alignment horizontal="left" vertical="center" wrapText="1"/>
    </xf>
    <xf numFmtId="0" fontId="27" fillId="0" borderId="9" xfId="0" applyFont="1" applyBorder="1" applyAlignment="1">
      <alignment horizontal="center" vertical="center"/>
    </xf>
    <xf numFmtId="0" fontId="5" fillId="11" borderId="9" xfId="0" applyFont="1" applyFill="1" applyBorder="1" applyAlignment="1">
      <alignment horizontal="center" vertical="center"/>
    </xf>
    <xf numFmtId="0" fontId="5" fillId="10" borderId="9" xfId="0" applyFont="1" applyFill="1" applyBorder="1" applyAlignment="1">
      <alignment horizontal="center" vertical="center"/>
    </xf>
    <xf numFmtId="0" fontId="5" fillId="8" borderId="9" xfId="0" applyFont="1" applyFill="1" applyBorder="1" applyAlignment="1">
      <alignment horizontal="center" vertical="center"/>
    </xf>
    <xf numFmtId="0" fontId="25" fillId="0" borderId="9" xfId="0" applyFont="1" applyBorder="1" applyAlignment="1">
      <alignment horizontal="left" vertical="center" wrapText="1"/>
    </xf>
    <xf numFmtId="0" fontId="5" fillId="0" borderId="9" xfId="0" applyFont="1" applyFill="1" applyBorder="1" applyAlignment="1">
      <alignment horizontal="justify" vertical="center"/>
    </xf>
    <xf numFmtId="0" fontId="5" fillId="0" borderId="9" xfId="0" applyFont="1" applyFill="1" applyBorder="1" applyAlignment="1">
      <alignment horizontal="justify" vertical="center" wrapText="1"/>
    </xf>
    <xf numFmtId="0" fontId="5" fillId="2" borderId="9" xfId="0" applyFont="1" applyFill="1" applyBorder="1" applyAlignment="1">
      <alignment horizontal="left" vertical="center" wrapText="1"/>
    </xf>
    <xf numFmtId="49" fontId="5" fillId="0" borderId="9" xfId="0" applyNumberFormat="1" applyFont="1" applyBorder="1" applyAlignment="1">
      <alignment horizontal="justify" vertical="center" wrapText="1"/>
    </xf>
    <xf numFmtId="0" fontId="5" fillId="0" borderId="9" xfId="0" applyFont="1" applyBorder="1" applyAlignment="1">
      <alignment vertical="center"/>
    </xf>
    <xf numFmtId="0" fontId="5" fillId="2" borderId="9" xfId="0" applyFont="1" applyFill="1" applyBorder="1" applyAlignment="1">
      <alignment vertical="center" wrapText="1"/>
    </xf>
    <xf numFmtId="0" fontId="6" fillId="3" borderId="10" xfId="0" applyFont="1" applyFill="1" applyBorder="1" applyAlignment="1">
      <alignment horizontal="center" vertical="center" wrapText="1"/>
    </xf>
    <xf numFmtId="14" fontId="5" fillId="0" borderId="9" xfId="0" applyNumberFormat="1" applyFont="1" applyBorder="1" applyAlignment="1">
      <alignment horizontal="center" vertical="center" wrapText="1"/>
    </xf>
    <xf numFmtId="0" fontId="28" fillId="0" borderId="9" xfId="0" applyFont="1" applyBorder="1" applyAlignment="1">
      <alignment horizontal="justify" vertical="center" wrapText="1"/>
    </xf>
    <xf numFmtId="0" fontId="28" fillId="0" borderId="9" xfId="0" applyFont="1" applyBorder="1" applyAlignment="1">
      <alignment horizontal="center" vertical="center" wrapText="1"/>
    </xf>
    <xf numFmtId="0" fontId="28" fillId="2" borderId="9" xfId="0" applyFont="1" applyFill="1" applyBorder="1" applyAlignment="1">
      <alignment horizontal="justify" vertical="center" wrapText="1"/>
    </xf>
    <xf numFmtId="0" fontId="25" fillId="2" borderId="9" xfId="0" applyFont="1" applyFill="1" applyBorder="1" applyAlignment="1">
      <alignment horizontal="justify" vertical="center" wrapText="1"/>
    </xf>
    <xf numFmtId="0" fontId="5" fillId="2" borderId="9" xfId="0" applyFont="1" applyFill="1" applyBorder="1" applyAlignment="1">
      <alignment horizontal="center" vertical="center"/>
    </xf>
    <xf numFmtId="0" fontId="5" fillId="0" borderId="12" xfId="0" applyFont="1" applyBorder="1" applyAlignment="1">
      <alignment horizontal="justify" vertical="center" wrapText="1"/>
    </xf>
    <xf numFmtId="0" fontId="5" fillId="0" borderId="12" xfId="0" applyFont="1" applyBorder="1" applyAlignment="1">
      <alignment horizontal="left" vertical="center" wrapText="1"/>
    </xf>
    <xf numFmtId="14" fontId="5" fillId="0" borderId="12" xfId="0" applyNumberFormat="1" applyFont="1" applyBorder="1" applyAlignment="1">
      <alignment horizontal="center" vertical="center" wrapText="1"/>
    </xf>
    <xf numFmtId="14" fontId="5" fillId="0" borderId="9" xfId="0" applyNumberFormat="1" applyFont="1" applyBorder="1" applyAlignment="1">
      <alignment horizontal="justify" vertical="center" wrapText="1"/>
    </xf>
    <xf numFmtId="0" fontId="5" fillId="0" borderId="9" xfId="0" applyFont="1" applyBorder="1" applyAlignment="1">
      <alignment wrapText="1"/>
    </xf>
    <xf numFmtId="14" fontId="25" fillId="0" borderId="9" xfId="0" applyNumberFormat="1" applyFont="1" applyBorder="1" applyAlignment="1">
      <alignment horizontal="center" vertical="center"/>
    </xf>
    <xf numFmtId="14" fontId="25" fillId="2" borderId="9"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0" fontId="5" fillId="0" borderId="9" xfId="0" applyFont="1" applyBorder="1" applyAlignment="1">
      <alignment horizontal="justify" vertical="center" wrapText="1"/>
    </xf>
    <xf numFmtId="0" fontId="5" fillId="0" borderId="9" xfId="0" applyFont="1" applyBorder="1" applyAlignment="1">
      <alignment horizontal="left" vertical="center" wrapText="1"/>
    </xf>
    <xf numFmtId="0" fontId="5" fillId="0" borderId="9" xfId="0" applyFont="1" applyBorder="1" applyAlignment="1">
      <alignment horizontal="left" vertical="center"/>
    </xf>
    <xf numFmtId="0" fontId="5" fillId="0" borderId="12" xfId="0" applyFont="1" applyBorder="1" applyAlignment="1">
      <alignment vertical="center"/>
    </xf>
    <xf numFmtId="0" fontId="5" fillId="0" borderId="9" xfId="0" applyFont="1" applyBorder="1" applyAlignment="1">
      <alignment vertical="center"/>
    </xf>
    <xf numFmtId="0" fontId="5" fillId="0" borderId="9" xfId="0" applyFont="1" applyBorder="1" applyAlignment="1">
      <alignment horizontal="center" vertical="center"/>
    </xf>
    <xf numFmtId="0" fontId="5" fillId="0" borderId="9" xfId="0" applyFont="1" applyBorder="1" applyAlignment="1">
      <alignment horizontal="justify" vertical="center" wrapText="1"/>
    </xf>
    <xf numFmtId="0" fontId="5" fillId="0" borderId="9" xfId="0" applyFont="1" applyBorder="1" applyAlignment="1">
      <alignment horizontal="center" vertical="center" wrapText="1"/>
    </xf>
    <xf numFmtId="0" fontId="25" fillId="0" borderId="9" xfId="0" applyFont="1" applyBorder="1" applyAlignment="1">
      <alignment horizontal="left" vertical="center"/>
    </xf>
    <xf numFmtId="0" fontId="5" fillId="0" borderId="12" xfId="0" applyFont="1" applyBorder="1" applyAlignment="1">
      <alignment vertical="center" wrapText="1"/>
    </xf>
    <xf numFmtId="0" fontId="5" fillId="0" borderId="12" xfId="0" applyFont="1" applyBorder="1" applyAlignment="1">
      <alignment horizontal="left" vertical="center"/>
    </xf>
    <xf numFmtId="0" fontId="5" fillId="0" borderId="9" xfId="0" applyFont="1" applyBorder="1" applyAlignment="1">
      <alignment vertical="center" wrapText="1"/>
    </xf>
    <xf numFmtId="0" fontId="3" fillId="0" borderId="4" xfId="0" applyFont="1" applyBorder="1" applyAlignment="1">
      <alignment horizontal="left"/>
    </xf>
    <xf numFmtId="0" fontId="3" fillId="0" borderId="0" xfId="0" applyFont="1" applyBorder="1" applyAlignment="1">
      <alignment horizontal="left"/>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3" fillId="0" borderId="5" xfId="0" applyFont="1" applyBorder="1" applyAlignment="1">
      <alignment horizontal="left"/>
    </xf>
    <xf numFmtId="0" fontId="6" fillId="3" borderId="18"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xf>
    <xf numFmtId="0" fontId="26" fillId="0" borderId="0"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2" xfId="0" applyFont="1" applyBorder="1" applyAlignment="1">
      <alignment horizontal="justify" vertical="center"/>
    </xf>
    <xf numFmtId="0" fontId="5" fillId="0" borderId="11" xfId="0" applyFont="1" applyBorder="1" applyAlignment="1">
      <alignment horizontal="justify" vertical="center"/>
    </xf>
    <xf numFmtId="0" fontId="5" fillId="0" borderId="10" xfId="0" applyFont="1" applyBorder="1" applyAlignment="1">
      <alignment horizontal="justify" vertical="center"/>
    </xf>
    <xf numFmtId="0" fontId="5" fillId="12" borderId="12" xfId="0" applyFont="1" applyFill="1" applyBorder="1" applyAlignment="1">
      <alignment horizontal="left" vertical="center"/>
    </xf>
    <xf numFmtId="0" fontId="5" fillId="12" borderId="11" xfId="0" applyFont="1" applyFill="1" applyBorder="1" applyAlignment="1">
      <alignment horizontal="left" vertical="center"/>
    </xf>
    <xf numFmtId="0" fontId="5" fillId="12" borderId="10" xfId="0" applyFont="1" applyFill="1" applyBorder="1" applyAlignment="1">
      <alignment horizontal="left" vertical="center"/>
    </xf>
    <xf numFmtId="0" fontId="5"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10" borderId="12" xfId="0" applyFont="1" applyFill="1" applyBorder="1" applyAlignment="1">
      <alignment horizontal="center" vertical="center"/>
    </xf>
    <xf numFmtId="0" fontId="5" fillId="10" borderId="11" xfId="0" applyFont="1" applyFill="1" applyBorder="1" applyAlignment="1">
      <alignment horizontal="center" vertical="center"/>
    </xf>
    <xf numFmtId="0" fontId="5" fillId="10" borderId="10" xfId="0" applyFont="1" applyFill="1" applyBorder="1" applyAlignment="1">
      <alignment horizontal="center" vertical="center"/>
    </xf>
    <xf numFmtId="0" fontId="7" fillId="0" borderId="0" xfId="0" applyFont="1" applyFill="1" applyBorder="1" applyAlignment="1">
      <alignment horizontal="center" vertical="center" wrapText="1"/>
    </xf>
    <xf numFmtId="0" fontId="5" fillId="11" borderId="12" xfId="0" applyFont="1" applyFill="1" applyBorder="1" applyAlignment="1">
      <alignment horizontal="center" vertical="center"/>
    </xf>
    <xf numFmtId="0" fontId="5" fillId="11" borderId="10" xfId="0" applyFont="1" applyFill="1" applyBorder="1" applyAlignment="1">
      <alignment horizontal="center" vertical="center"/>
    </xf>
    <xf numFmtId="0" fontId="5" fillId="8" borderId="12" xfId="0" applyFont="1" applyFill="1" applyBorder="1" applyAlignment="1">
      <alignment horizontal="center" vertical="center"/>
    </xf>
    <xf numFmtId="0" fontId="5" fillId="8" borderId="10" xfId="0" applyFont="1" applyFill="1" applyBorder="1" applyAlignment="1">
      <alignment horizontal="center" vertical="center"/>
    </xf>
    <xf numFmtId="0" fontId="5" fillId="12" borderId="12" xfId="0" applyFont="1" applyFill="1" applyBorder="1" applyAlignment="1">
      <alignment horizontal="center" vertical="center"/>
    </xf>
    <xf numFmtId="0" fontId="5" fillId="12" borderId="10" xfId="0" applyFont="1" applyFill="1" applyBorder="1" applyAlignment="1">
      <alignment horizontal="center" vertical="center"/>
    </xf>
    <xf numFmtId="0" fontId="5" fillId="11" borderId="11" xfId="0" applyFont="1" applyFill="1" applyBorder="1" applyAlignment="1">
      <alignment horizontal="center" vertical="center"/>
    </xf>
    <xf numFmtId="0" fontId="5" fillId="0" borderId="12"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xf>
    <xf numFmtId="0" fontId="5" fillId="11" borderId="12" xfId="0" applyFont="1" applyFill="1" applyBorder="1" applyAlignment="1">
      <alignment horizontal="left" vertical="center"/>
    </xf>
    <xf numFmtId="0" fontId="5" fillId="11" borderId="11" xfId="0" applyFont="1" applyFill="1" applyBorder="1" applyAlignment="1">
      <alignment horizontal="left" vertical="center"/>
    </xf>
    <xf numFmtId="0" fontId="5" fillId="0" borderId="9" xfId="0" applyFont="1" applyBorder="1" applyAlignment="1">
      <alignment horizontal="justify" vertical="center" wrapText="1"/>
    </xf>
    <xf numFmtId="0" fontId="5" fillId="11" borderId="9" xfId="0" applyFont="1" applyFill="1" applyBorder="1" applyAlignment="1">
      <alignment horizontal="left" vertical="center"/>
    </xf>
    <xf numFmtId="0" fontId="5" fillId="0" borderId="9" xfId="0" applyFont="1" applyBorder="1" applyAlignment="1">
      <alignment horizontal="left" vertical="center" wrapText="1"/>
    </xf>
    <xf numFmtId="0" fontId="5" fillId="0" borderId="10" xfId="0" applyFont="1" applyBorder="1" applyAlignment="1">
      <alignment horizontal="center" vertical="center" wrapText="1"/>
    </xf>
    <xf numFmtId="0" fontId="5" fillId="12" borderId="11" xfId="0" applyFont="1" applyFill="1" applyBorder="1" applyAlignment="1">
      <alignment horizontal="center" vertical="center"/>
    </xf>
    <xf numFmtId="0" fontId="27" fillId="0" borderId="12" xfId="0" applyFont="1" applyBorder="1" applyAlignment="1">
      <alignment horizontal="center" vertical="center"/>
    </xf>
    <xf numFmtId="0" fontId="27" fillId="0" borderId="11" xfId="0" applyFont="1" applyBorder="1" applyAlignment="1">
      <alignment horizontal="center" vertical="center"/>
    </xf>
    <xf numFmtId="0" fontId="27" fillId="0" borderId="10" xfId="0" applyFont="1" applyBorder="1" applyAlignment="1">
      <alignment horizontal="center" vertical="center"/>
    </xf>
    <xf numFmtId="0" fontId="5" fillId="8" borderId="11" xfId="0" applyFont="1" applyFill="1" applyBorder="1" applyAlignment="1">
      <alignment horizontal="center" vertical="center"/>
    </xf>
    <xf numFmtId="0" fontId="26" fillId="0" borderId="30" xfId="0" applyFont="1" applyFill="1" applyBorder="1" applyAlignment="1">
      <alignment horizontal="center" vertical="center" wrapText="1"/>
    </xf>
    <xf numFmtId="0" fontId="8" fillId="0" borderId="18"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7" fillId="0" borderId="12" xfId="0" applyFont="1" applyFill="1" applyBorder="1" applyAlignment="1">
      <alignment horizontal="center" vertical="center" wrapText="1"/>
    </xf>
    <xf numFmtId="0" fontId="25" fillId="0" borderId="12" xfId="0" applyFont="1" applyBorder="1" applyAlignment="1">
      <alignment horizontal="justify" vertical="center" wrapText="1"/>
    </xf>
    <xf numFmtId="0" fontId="25" fillId="0" borderId="11" xfId="0" applyFont="1" applyBorder="1" applyAlignment="1">
      <alignment horizontal="justify" vertical="center" wrapText="1"/>
    </xf>
    <xf numFmtId="0" fontId="25" fillId="0" borderId="10" xfId="0" applyFont="1" applyBorder="1" applyAlignment="1">
      <alignment horizontal="justify" vertical="center" wrapText="1"/>
    </xf>
    <xf numFmtId="0" fontId="5" fillId="0" borderId="9" xfId="0" applyFont="1" applyBorder="1" applyAlignment="1">
      <alignment horizontal="center" vertical="center" wrapText="1"/>
    </xf>
    <xf numFmtId="0" fontId="26" fillId="0" borderId="13" xfId="0" applyFont="1" applyFill="1" applyBorder="1" applyAlignment="1">
      <alignment horizontal="center" vertical="center" wrapText="1"/>
    </xf>
    <xf numFmtId="0" fontId="5" fillId="12" borderId="9" xfId="0" applyFont="1" applyFill="1" applyBorder="1" applyAlignment="1">
      <alignment horizontal="center" vertical="center"/>
    </xf>
    <xf numFmtId="0" fontId="5" fillId="11" borderId="9" xfId="0" applyFont="1" applyFill="1" applyBorder="1" applyAlignment="1">
      <alignment horizontal="center" vertical="center"/>
    </xf>
    <xf numFmtId="0" fontId="6" fillId="3" borderId="19"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justify" vertical="center" wrapText="1"/>
    </xf>
    <xf numFmtId="0" fontId="5" fillId="0" borderId="9" xfId="0" applyFont="1" applyBorder="1" applyAlignment="1">
      <alignment horizontal="left"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2" xfId="0" applyFont="1" applyFill="1" applyBorder="1" applyAlignment="1">
      <alignment horizontal="justify" vertical="center"/>
    </xf>
    <xf numFmtId="0" fontId="5" fillId="2" borderId="11" xfId="0" applyFont="1" applyFill="1" applyBorder="1" applyAlignment="1">
      <alignment horizontal="justify" vertical="center"/>
    </xf>
    <xf numFmtId="0" fontId="5" fillId="2" borderId="10" xfId="0" applyFont="1" applyFill="1" applyBorder="1" applyAlignment="1">
      <alignment horizontal="justify" vertical="center"/>
    </xf>
    <xf numFmtId="0" fontId="5" fillId="0" borderId="12" xfId="0" applyFont="1" applyBorder="1" applyAlignment="1">
      <alignment vertical="center"/>
    </xf>
    <xf numFmtId="0" fontId="5" fillId="0" borderId="11" xfId="0" applyFont="1" applyBorder="1" applyAlignment="1">
      <alignment vertical="center"/>
    </xf>
    <xf numFmtId="0" fontId="5" fillId="0" borderId="10" xfId="0" applyFont="1" applyBorder="1" applyAlignment="1">
      <alignment vertical="center"/>
    </xf>
    <xf numFmtId="0" fontId="5" fillId="2" borderId="12" xfId="0" applyFont="1" applyFill="1" applyBorder="1" applyAlignment="1">
      <alignment horizontal="left" vertical="center"/>
    </xf>
    <xf numFmtId="0" fontId="5" fillId="2" borderId="11" xfId="0" applyFont="1" applyFill="1" applyBorder="1" applyAlignment="1">
      <alignment horizontal="left" vertical="center"/>
    </xf>
    <xf numFmtId="0" fontId="5" fillId="2" borderId="10" xfId="0" applyFont="1" applyFill="1" applyBorder="1" applyAlignment="1">
      <alignment horizontal="left" vertical="center"/>
    </xf>
    <xf numFmtId="0" fontId="5" fillId="2" borderId="12" xfId="0" applyFont="1" applyFill="1" applyBorder="1" applyAlignment="1">
      <alignment vertical="center" wrapText="1"/>
    </xf>
    <xf numFmtId="0" fontId="5" fillId="2" borderId="11" xfId="0" applyFont="1" applyFill="1" applyBorder="1" applyAlignment="1">
      <alignment vertical="center" wrapText="1"/>
    </xf>
    <xf numFmtId="0" fontId="5" fillId="2" borderId="10" xfId="0" applyFont="1" applyFill="1" applyBorder="1" applyAlignment="1">
      <alignment vertical="center" wrapText="1"/>
    </xf>
    <xf numFmtId="0" fontId="5" fillId="8" borderId="9" xfId="0" applyFont="1" applyFill="1" applyBorder="1" applyAlignment="1">
      <alignment horizontal="center" vertical="center"/>
    </xf>
    <xf numFmtId="0" fontId="5" fillId="0" borderId="9" xfId="0" applyFont="1" applyBorder="1" applyAlignment="1">
      <alignment vertical="center"/>
    </xf>
    <xf numFmtId="0" fontId="5" fillId="2" borderId="9" xfId="0" applyFont="1" applyFill="1" applyBorder="1" applyAlignment="1">
      <alignment horizontal="center" vertical="center"/>
    </xf>
    <xf numFmtId="0" fontId="19" fillId="3" borderId="19"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5" fillId="9" borderId="9"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5" fillId="9" borderId="19" xfId="0" applyFont="1" applyFill="1" applyBorder="1" applyAlignment="1">
      <alignment horizontal="center" vertical="center" wrapText="1"/>
    </xf>
    <xf numFmtId="0" fontId="15" fillId="9" borderId="24" xfId="0" applyFont="1" applyFill="1" applyBorder="1" applyAlignment="1">
      <alignment horizontal="center" vertical="center" wrapText="1"/>
    </xf>
    <xf numFmtId="0" fontId="15" fillId="9" borderId="25" xfId="0" applyFont="1" applyFill="1" applyBorder="1" applyAlignment="1">
      <alignment horizontal="center" vertical="center" wrapText="1"/>
    </xf>
    <xf numFmtId="0" fontId="21" fillId="4" borderId="12" xfId="0" applyFont="1" applyFill="1" applyBorder="1" applyAlignment="1">
      <alignment horizontal="center" vertical="center" textRotation="90" wrapText="1"/>
    </xf>
    <xf numFmtId="0" fontId="21" fillId="4" borderId="11" xfId="0" applyFont="1" applyFill="1" applyBorder="1" applyAlignment="1">
      <alignment horizontal="center" vertical="center" textRotation="90" wrapText="1"/>
    </xf>
    <xf numFmtId="0" fontId="21" fillId="4" borderId="10" xfId="0" applyFont="1" applyFill="1" applyBorder="1" applyAlignment="1">
      <alignment horizontal="center" vertical="center" textRotation="90" wrapText="1"/>
    </xf>
    <xf numFmtId="0" fontId="23" fillId="4" borderId="12" xfId="0" applyFont="1" applyFill="1" applyBorder="1" applyAlignment="1">
      <alignment horizontal="center" vertical="center" textRotation="90" wrapText="1"/>
    </xf>
    <xf numFmtId="0" fontId="23" fillId="4" borderId="11" xfId="0" applyFont="1" applyFill="1" applyBorder="1" applyAlignment="1">
      <alignment horizontal="center" vertical="center" textRotation="90" wrapText="1"/>
    </xf>
    <xf numFmtId="0" fontId="23" fillId="4" borderId="10" xfId="0" applyFont="1" applyFill="1" applyBorder="1" applyAlignment="1">
      <alignment horizontal="center" vertical="center" textRotation="90" wrapText="1"/>
    </xf>
    <xf numFmtId="0" fontId="15" fillId="4" borderId="19"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5" fillId="0" borderId="19" xfId="0" applyFont="1" applyFill="1" applyBorder="1" applyAlignment="1">
      <alignment vertical="center" wrapText="1"/>
    </xf>
    <xf numFmtId="0" fontId="5" fillId="2" borderId="9" xfId="0" applyFont="1" applyFill="1" applyBorder="1" applyAlignment="1">
      <alignment horizontal="justify" vertical="top" wrapText="1"/>
    </xf>
    <xf numFmtId="0" fontId="5" fillId="2" borderId="19" xfId="0" applyFont="1" applyFill="1" applyBorder="1" applyAlignment="1">
      <alignment vertical="center" wrapText="1"/>
    </xf>
    <xf numFmtId="0" fontId="5" fillId="2" borderId="25" xfId="0" applyFont="1" applyFill="1" applyBorder="1" applyAlignment="1">
      <alignment vertical="center"/>
    </xf>
    <xf numFmtId="0" fontId="5" fillId="2" borderId="9" xfId="0" applyFont="1" applyFill="1" applyBorder="1" applyAlignment="1">
      <alignmen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28" fillId="0" borderId="7" xfId="0" applyFont="1" applyBorder="1" applyAlignment="1">
      <alignment horizontal="right" wrapText="1"/>
    </xf>
    <xf numFmtId="0" fontId="28" fillId="0" borderId="8" xfId="0" applyFont="1" applyBorder="1" applyAlignment="1">
      <alignment horizontal="right" wrapText="1"/>
    </xf>
  </cellXfs>
  <cellStyles count="1">
    <cellStyle name="Normal" xfId="0" builtinId="0"/>
  </cellStyles>
  <dxfs count="192">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styles" Target="styles.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66675</xdr:colOff>
      <xdr:row>1</xdr:row>
      <xdr:rowOff>19050</xdr:rowOff>
    </xdr:from>
    <xdr:to>
      <xdr:col>7</xdr:col>
      <xdr:colOff>405765</xdr:colOff>
      <xdr:row>5</xdr:row>
      <xdr:rowOff>171450</xdr:rowOff>
    </xdr:to>
    <xdr:pic>
      <xdr:nvPicPr>
        <xdr:cNvPr id="2" name="Imagen 1"/>
        <xdr:cNvPicPr/>
      </xdr:nvPicPr>
      <xdr:blipFill>
        <a:blip xmlns:r="http://schemas.openxmlformats.org/officeDocument/2006/relationships" r:embed="rId1"/>
        <a:srcRect/>
        <a:stretch>
          <a:fillRect/>
        </a:stretch>
      </xdr:blipFill>
      <xdr:spPr>
        <a:xfrm>
          <a:off x="3114675" y="276225"/>
          <a:ext cx="2625090" cy="1181100"/>
        </a:xfrm>
        <a:prstGeom prst="rect">
          <a:avLst/>
        </a:prstGeom>
        <a:noFill/>
        <a:ln>
          <a:noFill/>
          <a:prstDash/>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224177</xdr:colOff>
      <xdr:row>0</xdr:row>
      <xdr:rowOff>101992</xdr:rowOff>
    </xdr:from>
    <xdr:to>
      <xdr:col>2</xdr:col>
      <xdr:colOff>1686719</xdr:colOff>
      <xdr:row>3</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986177" y="101992"/>
          <a:ext cx="2748417" cy="571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3</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3</xdr:row>
      <xdr:rowOff>70037</xdr:rowOff>
    </xdr:from>
    <xdr:to>
      <xdr:col>2</xdr:col>
      <xdr:colOff>2431677</xdr:colOff>
      <xdr:row>7</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447675" y="70037"/>
          <a:ext cx="309842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50987</xdr:colOff>
      <xdr:row>0</xdr:row>
      <xdr:rowOff>0</xdr:rowOff>
    </xdr:from>
    <xdr:to>
      <xdr:col>2</xdr:col>
      <xdr:colOff>1692089</xdr:colOff>
      <xdr:row>0</xdr:row>
      <xdr:rowOff>862853</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50987" y="0"/>
          <a:ext cx="3688977" cy="862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44522</xdr:rowOff>
    </xdr:from>
    <xdr:to>
      <xdr:col>2</xdr:col>
      <xdr:colOff>1355912</xdr:colOff>
      <xdr:row>4</xdr:row>
      <xdr:rowOff>76539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3977" y="44522"/>
          <a:ext cx="2611511" cy="797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641537"/>
          <a:ext cx="149822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 xmlns:a16="http://schemas.microsoft.com/office/drawing/2014/main" id="{00000000-0008-0000-1000-0000F2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 xmlns:a16="http://schemas.microsoft.com/office/drawing/2014/main" id="{00000000-0008-0000-1000-0000F3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 xmlns:a16="http://schemas.microsoft.com/office/drawing/2014/main" id="{00000000-0008-0000-1000-0000F4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 xmlns:a16="http://schemas.microsoft.com/office/drawing/2014/main" id="{00000000-0008-0000-1000-0000F5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 xmlns:a16="http://schemas.microsoft.com/office/drawing/2014/main" id="{00000000-0008-0000-1000-0000F6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 xmlns:a16="http://schemas.microsoft.com/office/drawing/2014/main" id="{00000000-0008-0000-1000-0000F7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a:extLst>
            <a:ext uri="{FF2B5EF4-FFF2-40B4-BE49-F238E27FC236}">
              <a16:creationId xmlns="" xmlns:a16="http://schemas.microsoft.com/office/drawing/2014/main" id="{00000000-0008-0000-1000-0000F8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a:extLst>
            <a:ext uri="{FF2B5EF4-FFF2-40B4-BE49-F238E27FC236}">
              <a16:creationId xmlns="" xmlns:a16="http://schemas.microsoft.com/office/drawing/2014/main" id="{00000000-0008-0000-1000-0000F9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a:extLst>
            <a:ext uri="{FF2B5EF4-FFF2-40B4-BE49-F238E27FC236}">
              <a16:creationId xmlns="" xmlns:a16="http://schemas.microsoft.com/office/drawing/2014/main" id="{00000000-0008-0000-1000-0000FA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a:extLst>
            <a:ext uri="{FF2B5EF4-FFF2-40B4-BE49-F238E27FC236}">
              <a16:creationId xmlns="" xmlns:a16="http://schemas.microsoft.com/office/drawing/2014/main" id="{00000000-0008-0000-1000-0000FB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a:extLst>
            <a:ext uri="{FF2B5EF4-FFF2-40B4-BE49-F238E27FC236}">
              <a16:creationId xmlns="" xmlns:a16="http://schemas.microsoft.com/office/drawing/2014/main" id="{00000000-0008-0000-1000-0000FC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a:extLst>
            <a:ext uri="{FF2B5EF4-FFF2-40B4-BE49-F238E27FC236}">
              <a16:creationId xmlns="" xmlns:a16="http://schemas.microsoft.com/office/drawing/2014/main" id="{00000000-0008-0000-1000-0000FD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1792339</xdr:colOff>
      <xdr:row>4</xdr:row>
      <xdr:rowOff>82959</xdr:rowOff>
    </xdr:to>
    <xdr:pic>
      <xdr:nvPicPr>
        <xdr:cNvPr id="14" name="4 Imagen">
          <a:extLst>
            <a:ext uri="{FF2B5EF4-FFF2-40B4-BE49-F238E27FC236}">
              <a16:creationId xmlns="" xmlns:a16="http://schemas.microsoft.com/office/drawing/2014/main" id="{00000000-0008-0000-1000-0000FF6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86478" y="70037"/>
          <a:ext cx="3054248" cy="77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3</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3</xdr:row>
      <xdr:rowOff>70037</xdr:rowOff>
    </xdr:from>
    <xdr:to>
      <xdr:col>2</xdr:col>
      <xdr:colOff>2431677</xdr:colOff>
      <xdr:row>7</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447675" y="70037"/>
          <a:ext cx="309842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Planeacion%20Estrategica%202019%20Fin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de%20Gestion%20Adquisicion%20Bns%20y%20Servicios%202019%20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Atencion%20Integral%202019%20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de%20Gestion%20Informaci&#243;n%20Minera%202019%20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Seguridad%20Minera%202019%20Fina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Seguimiento%20Consolidado%202019%20Fi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243;n%20Titulos%20Mineros%20Consolidado%20201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Inversion%20Minera%202019%20Fin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Delimitacion%202019%20Fina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Comunicaciones%20Final%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EACI&#211;N%202019/RIESGOS%202019/PLANEACI&#211;N%20ESTRATEGICA/Mapa%20de%20Riesgos%20Gestion%20Planeacion%20Estrategica%202019%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Evaluacion%20control%20y%20mejora%202019%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de%20Gesti&#243;n%20Documental%202019%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Juridica%202019%20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Talento%20Humano%202019%20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OTI%202019%20Fin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243;n%20Financiera%202019%20Fin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Administracion%20Bienes%202019%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Controles 3"/>
      <sheetName val="Mapa de Riesgo"/>
      <sheetName val="Calificación de Riesgos"/>
    </sheetNames>
    <sheetDataSet>
      <sheetData sheetId="0"/>
      <sheetData sheetId="1"/>
      <sheetData sheetId="2">
        <row r="4">
          <cell r="B4" t="str">
            <v>PLANEACION ESTRATEGICA</v>
          </cell>
          <cell r="C4" t="str">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ell>
          <cell r="D4" t="str">
            <v>1. Desconocimiento o ausencia de los lineamientos frente a la Planeación Estratégica y divulgación.
2. Inadecuada formulación de planes estratégicos y operativos en la ANM por falta de unificación de criterios y claridad de los mismos.
3. Desfinanciamiento e inadecuada priorización del recurso presupuestal
4. Inconsistencia entre la planeación estratégica y los recursos asignados durante la vigencia.
5. Falta de controles adecuados para el cumplimiento de  las metas y objetivos de cada vigencia 
6. Ausencia de planes de contingencia</v>
          </cell>
          <cell r="E4" t="str">
            <v xml:space="preserve">
Incumplimiento de metas y objetivos institucionales</v>
          </cell>
          <cell r="F4" t="str">
            <v>1. Mala imagen institucional 
2. Recorte presupuestal para la siguiente vigencia 
3. Insatisfacción de los grupos de interés 
4. Reprocesos, desgaste administrativo.
5. Investigaciones disciplinales y fiscales.</v>
          </cell>
        </row>
        <row r="5">
          <cell r="B5" t="str">
            <v>PLANEACION ESTRATEGICA</v>
          </cell>
          <cell r="C5" t="str">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ell>
          <cell r="D5" t="str">
            <v xml:space="preserve">1. Desconocimiento de los lineamientos y normatividad por parte de gerentes y formuladores de proyectos.
2. Inoportunidad en la consolidación de la información de la ejecución real de los proyectos de inversión.
3. Debilidades de los controles para garantizar la ejecución de las actividades previstas para cada uno de los proyectos.
</v>
          </cell>
          <cell r="E5" t="str">
            <v xml:space="preserve">Incumplimiento en los tiempos establecidos para el registro, actualización y seguimiento a los proyectos de inversión </v>
          </cell>
          <cell r="F5" t="str">
            <v>1. Sanciones por no cumplimiento de los cronogramas y lineamientos establecidos. 
2. Desfinanciamiento para la ejecución de las  metas y productos establecidas.
3. No contar con información en tiempo real de la ejecución de los proyectos.</v>
          </cell>
        </row>
        <row r="6">
          <cell r="B6" t="str">
            <v>PLANEACION ESTRATEGICA</v>
          </cell>
          <cell r="C6" t="str">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ell>
          <cell r="D6" t="str">
            <v>1. Falta de seguimiento adecuado a los procesos responsables de hallazgos. 
2. Desconocimiento del procedimiento para la elaboración de planes de mejoramiento.
3. Falta de autocontrol por parte de los procesos.
4. Inoportunidad en la generación de acciones correctivas, preventivas y de mejora ante hallazgos generados en la Entidad, por fuentes internas y externas</v>
          </cell>
          <cell r="E6" t="str">
            <v>Deficiencias en el ciclo de la  mejora continua de los procesos de la Entidad</v>
          </cell>
          <cell r="F6" t="str">
            <v>1. Hallazgos por parte de los órganos de control 
2. Investigaciones por parte de los entes de control 
3. Auditoria Internas sin efectividad 
4. Perdida de imagen institucional</v>
          </cell>
        </row>
      </sheetData>
      <sheetData sheetId="3">
        <row r="14">
          <cell r="E14">
            <v>3</v>
          </cell>
        </row>
        <row r="15">
          <cell r="E15">
            <v>3</v>
          </cell>
        </row>
        <row r="16">
          <cell r="E16">
            <v>3</v>
          </cell>
        </row>
      </sheetData>
      <sheetData sheetId="4">
        <row r="6">
          <cell r="D6">
            <v>4</v>
          </cell>
        </row>
        <row r="7">
          <cell r="D7">
            <v>4</v>
          </cell>
        </row>
        <row r="8">
          <cell r="D8">
            <v>3</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sheetData sheetId="1"/>
      <sheetData sheetId="2">
        <row r="4">
          <cell r="B4" t="str">
            <v xml:space="preserve">ADQUISICIÓN DE BIENES Y SERVICIOS </v>
          </cell>
          <cell r="C4" t="str">
            <v>Gestionar las acciones requeridas para llevar a cabo la adquisición de bienes y servicios necesarios para la operación de los procesos de la Agencia Nacional de Minería, a través del cumplimiento del marco normativo vigente.</v>
          </cell>
          <cell r="D4" t="str">
            <v xml:space="preserve">Desconocimiento de la normatividad aplicada                       
Afán en la contratación por improvisación y descoordinación en la estructuración del proceso 
Proceso manual que puede generar registros erróneos. </v>
          </cell>
          <cell r="E4" t="str">
            <v xml:space="preserve">Trámite y suscripción de contratos no contemplados en el Plan Anual de Adquisiciones </v>
          </cell>
          <cell r="F4" t="str">
            <v xml:space="preserve">Sanciones Disciplinarias </v>
          </cell>
        </row>
        <row r="5">
          <cell r="B5" t="str">
            <v xml:space="preserve">ADQUISICIÓN DE BIENES Y SERVICIOS </v>
          </cell>
          <cell r="C5" t="str">
            <v>Gestionar las acciones requeridas para llevar a cabo la adquisición de bienes y servicios necesarios para la operación de los procesos de la Agencia Nacional de Minería, a través del cumplimiento del marco normativo vigente.</v>
          </cell>
          <cell r="D5" t="str">
            <v>Falta de adecuado seguimiento a los contratos en la etapa pos contractual. 
Falta de conocimiento de los funcionarios a cargo de la supervisión en cuanto a sus responsabilidades y procedimiento en relación con la liquidación de los contratos a su cargo.</v>
          </cell>
          <cell r="E5" t="str">
            <v>Vencimiento de los plazos de liquidación de contratos que deben contar con esta actividad.</v>
          </cell>
          <cell r="F5" t="str">
            <v>Sanciones Disciplinarias y fiscales. Daño antijurídico por eventuales reclamaciones en sede judicial.</v>
          </cell>
        </row>
        <row r="6">
          <cell r="B6" t="str">
            <v xml:space="preserve">ADQUISICIÓN DE BIENES Y SERVICIOS </v>
          </cell>
          <cell r="C6" t="str">
            <v>Gestionar las acciones requeridas para llevar a cabo la adquisición de bienes y servicios necesarios para la operación de los procesos de la Agencia Nacional de Minería, a través del cumplimiento del marco normativo vigente.</v>
          </cell>
          <cell r="D6" t="str">
            <v>Manipulación de los expedientes contractuales por parte de las distintas partes interesadas en el desarrollo del contrato( Supervisores, abogados, contratistas, entes de control) 
Falta de espacios adecuados para la custodia de los expedientes contractuales.  
Falta de control en la construcción inicial de los expedientes contractuales</v>
          </cell>
          <cell r="E6" t="str">
            <v>Pérdida de documentos contenidos en los expedientes contractuales.</v>
          </cell>
          <cell r="F6" t="str">
            <v>Sanciones Disciplinarias. Pérdida de memoria institucional representada en los documentos contractuales. Imposibilidad de gestionar adecuadamente los contratos suscritos por la Entidad.</v>
          </cell>
        </row>
        <row r="7">
          <cell r="B7" t="str">
            <v xml:space="preserve">ADQUISICIÓN DE BIENES Y SERVICIOS </v>
          </cell>
          <cell r="C7" t="str">
            <v>Gestionar las acciones requeridas para llevar a cabo la adquisición de bienes y servicios necesarios para la operación de los procesos de la Agencia Nacional de Minería, a través del cumplimiento del marco normativo vigente.</v>
          </cell>
          <cell r="D7" t="str">
            <v>Inadecuada estructuración de los procesos contractuales  
Escogencia equivocada del proceso de selección respectivo.</v>
          </cell>
          <cell r="E7" t="str">
            <v>Incumplimiento de los procedimientos contractuales o legalmente previstos para la adquisición de bienes y servicios</v>
          </cell>
          <cell r="F7" t="str">
            <v>Sanciones Disciplinarias, penales, fiscales y de responsabilidad civil. Reprocesos con los consecuentes retrasos en la consecución de los bienes y servicios requeridos.</v>
          </cell>
        </row>
        <row r="8">
          <cell r="B8" t="str">
            <v xml:space="preserve">ADQUISICIÓN DE BIENES Y SERVICIOS </v>
          </cell>
          <cell r="C8" t="str">
            <v>Gestionar las acciones requeridas para llevar a cabo la adquisición de bienes y servicios necesarios para la operación de los procesos de la Agencia Nacional de Minería, a través del cumplimiento del marco normativo vigente.</v>
          </cell>
          <cell r="D8" t="str">
            <v>Falta de conocimiento de los funcionarios a cargo de la supervisión en cuanto a sus responsabilidades y procedimiento en relación con el debido seguimiento a los contratos asignados. 
Perfil equivocado o insuficiente del Supervisor que le impide realizar un seguimiento idóneo  
Concentración de funciones de supervisión en algunos funcionarios.</v>
          </cell>
          <cell r="E8" t="str">
            <v>Inadecuada ejecución contractual</v>
          </cell>
          <cell r="F8" t="str">
            <v>No consecución del objeto contratado o con fallas en cuanto a la calidad y tiempos previstos. Posibles desgastes administrativos por trámites de incumplimientos. Riesgos jurídicos de conflicto contractual a dirimir en instancias judiciales. Responsabilidades disciplinarias e incluso fiscales por falta de seguimiento adecuado a la ejecución del contrato.</v>
          </cell>
        </row>
        <row r="9">
          <cell r="B9" t="str">
            <v xml:space="preserve">ADQUISICIÓN DE BIENES Y SERVICIOS </v>
          </cell>
          <cell r="C9" t="str">
            <v>Gestionar las acciones requeridas para llevar a cabo la adquisición de bienes y servicios necesarios para la operación de los procesos de la Agencia Nacional de Minería, a través del cumplimiento del marco normativo vigente.</v>
          </cell>
          <cell r="D9" t="str">
            <v xml:space="preserve">Falta de coordinación entre los integrantes del grupo de contratación para verificar la publicación en término. 
Información incompleta que impide genera incumplimiento por publicación parcial de documentación. 
Fallas en los sistemas de comunicaciones que impiden realizar el cargue de la documentación dentro de los plazos </v>
          </cell>
          <cell r="E9" t="str">
            <v>No publicación en término legal (3 días hábiles) de los documentos contractuales pertinentes en SECOP I</v>
          </cell>
          <cell r="F9" t="str">
            <v>Posible comisión de falta disciplinaria y consecuencias en la medición de transparencia de la Entidad por inadecuada publicación de los documentos.</v>
          </cell>
        </row>
      </sheetData>
      <sheetData sheetId="3">
        <row r="14">
          <cell r="E14">
            <v>3</v>
          </cell>
        </row>
        <row r="15">
          <cell r="E15">
            <v>4</v>
          </cell>
        </row>
        <row r="16">
          <cell r="E16">
            <v>3</v>
          </cell>
        </row>
        <row r="17">
          <cell r="E17">
            <v>3</v>
          </cell>
        </row>
        <row r="18">
          <cell r="E18">
            <v>3</v>
          </cell>
        </row>
        <row r="19">
          <cell r="E19">
            <v>3</v>
          </cell>
        </row>
      </sheetData>
      <sheetData sheetId="4">
        <row r="6">
          <cell r="D6">
            <v>3</v>
          </cell>
        </row>
        <row r="7">
          <cell r="D7">
            <v>4</v>
          </cell>
        </row>
        <row r="8">
          <cell r="D8">
            <v>4</v>
          </cell>
        </row>
        <row r="9">
          <cell r="D9">
            <v>5</v>
          </cell>
        </row>
        <row r="10">
          <cell r="D10">
            <v>4</v>
          </cell>
        </row>
        <row r="11">
          <cell r="D11">
            <v>3</v>
          </cell>
        </row>
      </sheetData>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sheetData sheetId="1"/>
      <sheetData sheetId="2">
        <row r="4">
          <cell r="B4" t="str">
            <v>ATENCIÓN INTEGRAL Y SERVICIOS A GRUPOS DE INTERÉS</v>
          </cell>
          <cell r="C4"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4" t="str">
            <v xml:space="preserve">1. Falta de concientización a la hora de  custodia en los sistemas de información. 
2. Desactualización de la información publicada por parte de las fuentes de información.
3. Error humano en el manejo de la información
</v>
          </cell>
          <cell r="E4" t="str">
            <v xml:space="preserve">Suministro de información errónea y/o desactualizada a los usuarios externos. </v>
          </cell>
          <cell r="F4" t="str">
            <v xml:space="preserve">1. Inconformidad por parte del usuario externo.
2. Desmejoramiento de la imagen institucional
3. Pérdida de credibilidad de la ANM
4. Incumplimiento de los requerimientos exigidos a los usuarios.
</v>
          </cell>
        </row>
        <row r="5">
          <cell r="B5" t="str">
            <v>ATENCIÓN INTEGRAL Y SERVICIOS A GRUPOS DE INTERÉS</v>
          </cell>
          <cell r="C5"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5" t="str">
            <v xml:space="preserve">1. Retraso a la hora de ser realizada la notificación de los Actos Administrativos. 
2. Falta de personal para cumplir con la correcta Notificación de Actos Administrativos.
3. Envío de Actos Administrativos muy superior al posible realizado por los funcionarios del grupo.
4. Errores en los Actos Administrativos que generen la devolución o reprocesos.
</v>
          </cell>
          <cell r="E5" t="str">
            <v xml:space="preserve">Inicio de la notificación de Actos Administrativos por fuera de los cinco (5) días al recibo del acto administrativo. </v>
          </cell>
          <cell r="F5" t="str">
            <v xml:space="preserve">1. Inconformidad por parte de los proponentes o titulares de los expedientes mineros.
2. Desgaste administrativo y operativo.
3. Pérdida de credibilidad de la ANM
4. Inconformidad por parte de los proponentes o titulares que lleven a una tutela o demanda.
</v>
          </cell>
        </row>
        <row r="6">
          <cell r="B6" t="str">
            <v>ATENCIÓN INTEGRAL Y SERVICIOS A GRUPOS DE INTERÉS</v>
          </cell>
          <cell r="C6"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6" t="str">
            <v xml:space="preserve">1. Incorrecta foliación del expediente minero. 
2. Desconocer las normas de Gestion documental y archivo de folios dentro de un expediente.
3. Error humano en la manipulación de los expedientes mineros.
</v>
          </cell>
          <cell r="E6" t="str">
            <v>Perdida de documentos que reposen dentro de los expedientes mineros.</v>
          </cell>
          <cell r="F6" t="str">
            <v>1. Indebida notificación de los Actos Administrativos.
2. Desgaste administrativo y operativo.
3. Pérdida de credibilidad de la ANM
4. Toma de medidas incorrectas en las evaluaciones técnicas o jurídicas que lleven a un rechazo de las solicitudes.</v>
          </cell>
        </row>
        <row r="7">
          <cell r="B7" t="str">
            <v>ATENCIÓN INTEGRAL Y SERVICIOS A GRUPOS DE INTERÉS</v>
          </cell>
          <cell r="C7"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7" t="str">
            <v xml:space="preserve">1. Indebido transporte de expedientes mineros por parte de los responsables.
2. Desconocer los medios de información presentes para custodiar los expedientes mineros.
3. Falta de control por parte de la seguridad de la ANM para registrar la salida y entrada de personal con expedientes mineros.
</v>
          </cell>
          <cell r="E7" t="str">
            <v>Perdida de los expedientes mineros.</v>
          </cell>
          <cell r="F7" t="str">
            <v xml:space="preserve">1. Investigaciones dentro de la Entidad por la pérdida del expediente minero.
2. Desgaste administrativo y operativo.
3. Pérdida de credibilidad de la ANM
4. Reprocesos en todo ámbito dentro de la ANM.
</v>
          </cell>
        </row>
        <row r="8">
          <cell r="B8" t="str">
            <v>ATENCIÓN INTEGRAL Y SERVICIOS A GRUPOS DE INTERÉS</v>
          </cell>
          <cell r="C8"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8" t="str">
            <v>1. Error humano al no vincular de manera correcta las respuestas en el SGD
2. No generar a tiempo las alertas tempranas sobre el estado de la PQRS
3. No contar con toda la información requerida debido a las fallas de la aplicación</v>
          </cell>
          <cell r="E8" t="str">
            <v>No generar las alertas sobre la gestión de las PQRS, a tiempo.</v>
          </cell>
          <cell r="F8" t="str">
            <v>1. Sanciones disciplinarias a funcionarios y a la Entidad.
2. Desmejoramiento de la imagen institucional
3. Pérdida de credibilidad de la ANM</v>
          </cell>
        </row>
        <row r="9">
          <cell r="B9" t="str">
            <v>ATENCIÓN INTEGRAL Y SERVICIOS A GRUPOS DE INTERÉS</v>
          </cell>
          <cell r="C9"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9" t="str">
            <v>1. Continuos cambios en la información de origen técnico y económico 
2. Desactualización de la información publicada por parte de las fuentes de información técnica y/o económica
3. Error humano en el manejo de la información</v>
          </cell>
          <cell r="E9" t="str">
            <v xml:space="preserve">Suministro de información errónea y/o desactualizada al publico objetivo para la promoción del sector minero </v>
          </cell>
          <cell r="F9" t="str">
            <v>1. Desgaste administrativo 
2. Desmejoramiento de la imagen institucional
3. Perdida de credibilidad de la ANM</v>
          </cell>
        </row>
      </sheetData>
      <sheetData sheetId="3">
        <row r="14">
          <cell r="E14">
            <v>3</v>
          </cell>
        </row>
        <row r="15">
          <cell r="E15">
            <v>4</v>
          </cell>
        </row>
        <row r="16">
          <cell r="E16">
            <v>2</v>
          </cell>
        </row>
        <row r="17">
          <cell r="E17">
            <v>2</v>
          </cell>
        </row>
        <row r="18">
          <cell r="E18">
            <v>3</v>
          </cell>
        </row>
        <row r="19">
          <cell r="E19">
            <v>3</v>
          </cell>
        </row>
      </sheetData>
      <sheetData sheetId="4">
        <row r="6">
          <cell r="D6">
            <v>3</v>
          </cell>
        </row>
        <row r="7">
          <cell r="D7">
            <v>4</v>
          </cell>
        </row>
        <row r="8">
          <cell r="D8">
            <v>4</v>
          </cell>
        </row>
        <row r="9">
          <cell r="D9">
            <v>4</v>
          </cell>
        </row>
        <row r="10">
          <cell r="D10">
            <v>3</v>
          </cell>
        </row>
        <row r="11">
          <cell r="D11">
            <v>3</v>
          </cell>
        </row>
      </sheetData>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Mapa de Riesgo"/>
      <sheetName val="Calificación de Riesgos"/>
    </sheetNames>
    <sheetDataSet>
      <sheetData sheetId="0"/>
      <sheetData sheetId="1"/>
      <sheetData sheetId="2">
        <row r="4">
          <cell r="B4" t="str">
            <v>GESTION INTEGRAL DE LA INFORMACIÓN MINERA</v>
          </cell>
          <cell r="C4" t="str">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ell>
          <cell r="D4" t="str">
            <v>1. No inscripción de los actos administrativos en el Catastro Minero Colombiano
2. Incumplimiento del procedimiento establecido para la remisión oportuna de los actos administrativos sujetos a registro.
3.La información de los actos administrativos no cumple con los requisitos para proceder con la inscripción. 
4. Los funcionarios no alimentan el CMC con toda la información necesaria para el proceso de inscripción (cargue de documentos electrónicos, preliminares).
5. Que la información del usuario (datos básicos) no corresponde con la registrada en el contrato físico</v>
          </cell>
          <cell r="E4" t="str">
            <v>Incumplimiento de los términos establecidos en la Ley con relación a  la inscripción de actos administrativos en el Catastro Minero Colombiano</v>
          </cell>
          <cell r="F4" t="str">
            <v xml:space="preserve">
1. Reclamaciones por parte de los solicitantes o titulares  por la demora en la inscripción de actos administrativos en firme.
2. La no inscripción en tiempos de Ley de un acto administrativo que declara la terminación de un título minero limita la posibilidad que se presenten nuevas propuesta para un área determinada.
</v>
          </cell>
        </row>
        <row r="5">
          <cell r="B5" t="str">
            <v>GESTION INTEGRAL DE LA INFORMACIÓN MINERA</v>
          </cell>
          <cell r="C5" t="str">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ell>
          <cell r="D5" t="str">
            <v>1. Información errónea y/o error humano
2. Debilidad en control de calidad</v>
          </cell>
          <cell r="E5" t="str">
            <v xml:space="preserve">Realizar la inscripción de ordenes judiciales y/o actos administratrivos que no cumplan con los requisitos de fondo y de forma establecido por la Ley.  </v>
          </cell>
          <cell r="F5" t="str">
            <v>1. Desactualización de la información en el CMC
2. Reclamaciones por inscripciones indebidas en el Registro Minero Nacional.
3. Falta de confiabilidad en la información</v>
          </cell>
        </row>
      </sheetData>
      <sheetData sheetId="3">
        <row r="14">
          <cell r="E14">
            <v>3</v>
          </cell>
        </row>
        <row r="15">
          <cell r="E15">
            <v>2</v>
          </cell>
        </row>
      </sheetData>
      <sheetData sheetId="4">
        <row r="6">
          <cell r="D6">
            <v>2</v>
          </cell>
        </row>
        <row r="7">
          <cell r="D7">
            <v>4</v>
          </cell>
        </row>
      </sheetData>
      <sheetData sheetId="5"/>
      <sheetData sheetId="6"/>
      <sheetData sheetId="7"/>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Mapa de Riesgo"/>
      <sheetName val="Calificación de Riesgos"/>
    </sheetNames>
    <sheetDataSet>
      <sheetData sheetId="0"/>
      <sheetData sheetId="1"/>
      <sheetData sheetId="2">
        <row r="4">
          <cell r="B4" t="str">
            <v>SEGURIDAD MINERA</v>
          </cell>
          <cell r="C4" t="str">
            <v>Promover y coordinar las actividades de seguridad y salvamento minero, a través de: la inspección, capacitación y asesoría para generar una cultura de prevención que reduzca la accidentalidad minera, y coordinar el sistema nacional de salvamento minero.</v>
          </cell>
          <cell r="D4" t="str">
            <v>Falta de lineamientos o políticas por parte de la Entidad para garantizar la atención en días y horas no laborales</v>
          </cell>
          <cell r="E4" t="str">
            <v>Falta de atención de emergencia mineras en días y horas no laborales</v>
          </cell>
          <cell r="F4" t="str">
            <v>1. No recuperación de los cuerpos en caso de victimas mortales.
2. Incremento en el numero de victimas mortales</v>
          </cell>
        </row>
        <row r="5">
          <cell r="B5" t="str">
            <v>SEGURIDAD MINERA</v>
          </cell>
          <cell r="C5" t="str">
            <v>Promover y coordinar las actividades de seguridad y salvamento minero, a través de: la inspección, capacitación y asesoría para generar una cultura de prevención que reduzca la accidentalidad minera, y coordinar el sistema nacional de salvamento minero.</v>
          </cell>
          <cell r="D5" t="str">
            <v>Incumplimiento de los procedimientos para el mantenimiento de equipos por parte de los responsables.</v>
          </cell>
          <cell r="E5" t="str">
            <v>Equipos de Salvamento Minero sin el mantenimiento adecuado que interfieran en la adecuada atención de emergencias.</v>
          </cell>
          <cell r="F5" t="str">
            <v>1. Fallecimiento de los funcionarios y voluntarios que atienden la emergencia.
2. Atención de la emergencia sin equipos y/o con equipos inadecuados.</v>
          </cell>
        </row>
      </sheetData>
      <sheetData sheetId="3">
        <row r="14">
          <cell r="E14">
            <v>5</v>
          </cell>
        </row>
        <row r="15">
          <cell r="E15">
            <v>1</v>
          </cell>
        </row>
      </sheetData>
      <sheetData sheetId="4">
        <row r="6">
          <cell r="D6">
            <v>5</v>
          </cell>
        </row>
        <row r="7">
          <cell r="D7">
            <v>5</v>
          </cell>
        </row>
      </sheetData>
      <sheetData sheetId="5"/>
      <sheetData sheetId="6">
        <row r="4">
          <cell r="F4" t="str">
            <v>Programación de disponibilidad de atención en horas y dias no laborales en cada uno de Puntos de Apoyo y/o Estaciones de Seguridad y Salvamento Minero</v>
          </cell>
        </row>
      </sheetData>
      <sheetData sheetId="7">
        <row r="4">
          <cell r="F4" t="str">
            <v>Seguimiento permanente al cumplimiento de Plan operativo de ajuste y/o calibración de equipos de salvamento minero y el de mantenimiento de equipos de seguridad y salvamento minero</v>
          </cell>
        </row>
      </sheetData>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CR9"/>
      <sheetName val="CR10"/>
      <sheetName val="CR11"/>
      <sheetName val="CR12"/>
      <sheetName val="CR13"/>
      <sheetName val="CR14"/>
      <sheetName val="CR15"/>
      <sheetName val="CR16"/>
      <sheetName val="Mapa de Riesgo"/>
      <sheetName val="Calificación de Riesgos"/>
    </sheetNames>
    <sheetDataSet>
      <sheetData sheetId="0"/>
      <sheetData sheetId="1"/>
      <sheetData sheetId="2">
        <row r="4">
          <cell r="B4" t="str">
            <v>GESTION INTEGRAL PARA EL SEGUIMIENTO Y CONTROL A LOS TITULOS MINEROS - REGALIAS</v>
          </cell>
          <cell r="C4"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4" t="str">
            <v>1. Debilidades en los lineamientos que permitan identificar claramente el periodo de causación de la obligación.
2. Debilidades en la oportunidad de reporte al área encargada de los cobros que se realizan al interior de los expedientes mineros.
3. Existen deficiencias en el proceso de la información, debido a la carencia de herramientas tecnológicas optimas y falta de personal de apoyo.
4. No actualizar la información del sistema de canon superficiario, intereses o multas en los tiempos establecidos  de aquellos títulos que tengan solicitudes pendientes por resolver y que afectan directamente las obligaciones económicas</v>
          </cell>
          <cell r="E4" t="str">
            <v>No causación de la totalidad de los recursos</v>
          </cell>
          <cell r="F4" t="str">
            <v>1. Estados financieros de la Entidad no acordes a la realidad.
2. Expectativas frente a posibles recaudos.
3. Dificultades para sanear cartera</v>
          </cell>
        </row>
        <row r="5">
          <cell r="B5" t="str">
            <v>GESTION INTEGRAL PARA EL SEGUIMIENTO Y CONTROL A LOS TITULOS MINEROS</v>
          </cell>
          <cell r="C5"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5" t="str">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ell>
          <cell r="E5" t="str">
            <v xml:space="preserve">No dar respuesta de fondo y ajustada al marco legal a las PQRS y trámites de los mineros y ciudadanos en general. </v>
          </cell>
          <cell r="F5" t="str">
            <v>1. Sanciones disciplinarias
2. Insatisfacción peticionarios.
3. Pérdida credibilidad en la Entidad.
4. Trámites inconclusos y cada día con mayor complejidad para resolver de fondo</v>
          </cell>
        </row>
        <row r="6">
          <cell r="B6" t="str">
            <v>GESTION INTEGRAL PARA EL SEGUIMIENTO Y CONTROL A LOS TITULOS MINEROS</v>
          </cell>
          <cell r="C6"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6" t="str">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ell>
          <cell r="E6" t="str">
            <v xml:space="preserve">No dar respuesta oportuna a las PQRS y trámites de los mineros y ciudadanos en general. </v>
          </cell>
          <cell r="F6" t="str">
            <v>1. Sanciones disciplinarias
2. Insatisfacción peticionarios.
3. Pérdida credibilidad en la Entidad.
4. Trámites inconclusos y cada día con mayor complejidad para resolver de fondo</v>
          </cell>
        </row>
        <row r="7">
          <cell r="B7" t="str">
            <v>GESTION INTEGRAL PARA EL SEGUIMIENTO Y CONTROL A LOS TITULOS MINEROS</v>
          </cell>
          <cell r="C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7" t="str">
            <v>1. Deficiente evaluación integral del expediente minero.
2. Falta de actualización en cambios normativos por parte de funcionarios.
3. Inspecciones de campo con deficiente o nula preparación.
4. Inseguridad técnica o jurídica por parte de funcionarios encargados de la Fiscalización integral al título minero.
5.  No identificación y registro de incumplimientos de obligaciones contractuales y legales por parte de los titulares mineros, durante las evaluaciones documentales o las visitas de inspección realizadas por los funcionarios/contratistas de la ANM.</v>
          </cell>
          <cell r="E7" t="str">
            <v xml:space="preserve">Incumplimiento de la normatividad Minera por parte de los funcionarios,  al no identificar y documentar el incumplimiento de las obligaciones por parte de los titulares mineros.
</v>
          </cell>
          <cell r="F7" t="str">
            <v>1. Procesos de fiscalización inadecuados.
2. Sanciones disciplinarias
3. Incumplimientos reiterados que culminan con la caducidad de los contratos.
4. Falta de oportunidad en las actuaciones.
5. Controversias contractuales que terminan afectando a la Entidad por desgaste administrativo</v>
          </cell>
        </row>
        <row r="8">
          <cell r="B8" t="str">
            <v>GESTION INTEGRAL PARA EL SEGUIMIENTO Y CONTROL A LOS TITULOS MINEROS</v>
          </cell>
          <cell r="C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8" t="str">
            <v>1. Evaluaciones jurídicas sin análisis integral del expediente minero
2. Debilidades en la revisión por parte del personal jurídico del expediente minero, ya que se limita a copiar y pegar del concepto o informe elaborado por el abogado.
3. Poca o nula actualización en jurisprudencia relacionada y análisis individual de casos, por parte de los funcionarios/contratistas que intervienen en el proceso.</v>
          </cell>
          <cell r="E8" t="str">
            <v xml:space="preserve">Elaborar actos administrativos que no respondan a la realidad de los hechos, o que no cumplan el marco legal normativo (Actos que se desprende de las evaluaciones documentales o de las inspecciones de campo) 
</v>
          </cell>
          <cell r="F8" t="str">
            <v>1. Sanciones disciplinarias.
2. Quejas e insatisfacción de usuarios
3. Demandas contractuales a la Entidad
4. Decisiones sin fundamento técnico jurídico y nulas actuaciones de control y sanción.</v>
          </cell>
        </row>
        <row r="9">
          <cell r="B9" t="str">
            <v>GESTION INTEGRAL PARA EL SEGUIMIENTO Y CONTROL A LOS TITULOS MINEROS</v>
          </cell>
          <cell r="C9"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9" t="str">
            <v xml:space="preserve">  
1. Debilidades en la planeación para realizar la actividad antes de que venzan los términos legales</v>
          </cell>
          <cell r="E9" t="str">
            <v xml:space="preserve">Inoportunidad en la liquidación de títulos mineros, y omisión de aspectos definidos contractualmente  </v>
          </cell>
          <cell r="F9" t="str">
            <v>1. Pérdida de facultad para liquidación del contrato. 
2.Sanciones disciplinarias, demandas a lo contencioso para solicitar autorización de liquidación unilateral lo que trae como consecuencia desgaste administrativo</v>
          </cell>
        </row>
        <row r="10">
          <cell r="B10" t="str">
            <v>GESTION INTEGRAL PARA EL SEGUIMIENTO Y CONTROL A LOS TITULOS MINEROS</v>
          </cell>
          <cell r="C10"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0" t="str">
            <v>1. Debilidades en la revisión de las herramientas de expediente digital y SGD.
2. Debilidades en los controles de correspondencia, que ocasionan el direccionamiento de documentos a expedientes que no corresponden, por error del operador.</v>
          </cell>
          <cell r="E10" t="str">
            <v>Falta de disponibilidad de los documentos que conforman los expedientes de títulos mineros</v>
          </cell>
          <cell r="F10" t="str">
            <v>1. Evaluaciones incompletas al no tener toda la información allegada por titulares
2. Pérdida de información
3. Incumplimiento de los términos para adelantar los trámites y demoras en respuestas</v>
          </cell>
        </row>
        <row r="11">
          <cell r="B11" t="str">
            <v>GESTION INTEGRAL PARA EL SEGUIMIENTO Y CONTROL A LOS TITULOS MINEROS</v>
          </cell>
          <cell r="C11"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1" t="str">
            <v>1. Debilidades en la planeación y aplicación de criterios de priorización, conforme a lo establecido en el Decreto 2504 de 2015.
2. Falta de disponibilidad de recursos (técnicos, humanos, logísticos, otros)  que no permiten garantizar la programación adecuada de las inspecciones a los títulos mineros.</v>
          </cell>
          <cell r="E11" t="str">
            <v>Incumplimiento contractual de carácter técnico, por la falta de inspecciones de campo de los títulos mineros objeto de fiscalización</v>
          </cell>
          <cell r="F11" t="str">
            <v>1. No detección de problemas de seguridad minera que generen accidentes graves.
2. Investigaciones de organismos de control con posibles incidencias disciplinarias y administrativas</v>
          </cell>
        </row>
        <row r="12">
          <cell r="B12" t="str">
            <v>GESTION INTEGRAL PARA EL SEGUIMIENTO Y CONTROL A LOS TITULOS MINEROS</v>
          </cell>
          <cell r="C12"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2" t="str">
            <v>1. Debilidades en la fiscalización integral a los expedientes mineros.
2. Debilidades en la capacidad operativa y la planeación, para la realización de todas las labores que conlleva la fiscalización integral, de conformidad con lo establecido en la norma</v>
          </cell>
          <cell r="E12" t="str">
            <v xml:space="preserve">Inoportunidad en la generación de acciones de control posterior a la evaluación documental o visita de inspección </v>
          </cell>
          <cell r="F12" t="str">
            <v>1. Incumplimientos contractuales de carácter técnico, económico, jurídico.  
2. Dificultades para recuperación de carteras o imposibilidad por caducidad de facultades para cobro.  
3. Pérdida de credibilidad en la Entidad</v>
          </cell>
        </row>
        <row r="13">
          <cell r="B13" t="str">
            <v>GESTION INTEGRAL PARA EL SEGUIMIENTO Y CONTROL A LOS TITULOS MINEROS</v>
          </cell>
          <cell r="C13"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3" t="str">
            <v>1. Debilidades en la implementación del componente de trámites al interior de la Entidad. 
2. Falta de conocimiento frente a trámites objeto de inscripción en el SUIT o falta de gestión para que se de dicha inscripción en esta herramienta
3. Desconocimiento de usuarios frente a requisitos exigibles a trámites legales, por falta de claridad en la información exigida.</v>
          </cell>
          <cell r="E13" t="str">
            <v xml:space="preserve">Exigir requisitos respecto a trámites que no están inscritos ante el Sistema Único de Información de Trámites. </v>
          </cell>
          <cell r="F13" t="str">
            <v>1. Acciones disciplinarias
2. Incremento de las PQRs que desbordan capacidad operativa de la Entidad.
3. Reprocesos y desgaste administrativo</v>
          </cell>
        </row>
        <row r="14">
          <cell r="B14" t="str">
            <v>GESTION INTEGRAL PARA EL SEGUIMIENTO Y CONTROL A LOS TITULOS MINEROS</v>
          </cell>
          <cell r="C14"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4" t="str">
            <v>1. No se reporta de manera oportuna los trámites que radican los usuarios titulares mineros.
2. Correspondencia mal radicada por falta de conocimiento del operador externo o interno.
3. Direccionamiento erróneo al competente por no saber quien debe atender dicho trámite.
4. Debilidades en las políticas de gestión documental para el manejo de la correspondencia.
5. Debilidades en los canales de comunicación que generan reprocesos e ineficacia en los tramites.</v>
          </cell>
          <cell r="E14" t="str">
            <v>Falta de oportunidad de respuesta en los trámites administrativos</v>
          </cell>
          <cell r="F14" t="str">
            <v>1. Usuarios insatisfechos con la administración
2. Limitación para toma de decisiones especialmente sancionatorias o de control por tener temas pendientes de resolver.
3. Aumento de recursos de reposición o PQRs.
4. Atraso en otros temas que dependen de la resolución de trámites anteriores</v>
          </cell>
        </row>
        <row r="15">
          <cell r="B15" t="str">
            <v>GESTION INTEGRAL PARA EL SEGUIMIENTO Y CONTROL A LOS TITULOS MINEROS - NOTIFICACIONES</v>
          </cell>
          <cell r="C15"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5" t="str">
            <v xml:space="preserve">1. Inventario de 2018 de solicitudes de modificaciones a títulos mineros es alto.
2. Inventario de solicitudes nuevas de modificaciones a títulos es alto.
3. Los términos legales para resolver no tienen en cuenta congestión del sector minero.
4. El personal para atender las solicitudes de modificaciones es insuficiente.
5. El procedimiento legal permite requerimientos cuando las solicitudes no vienen completas, lo cual prolonga los términos de respuesta de la administración. </v>
          </cell>
          <cell r="E15" t="str">
            <v>Falta de oportunidad de respuesta en los trámites administrativos</v>
          </cell>
          <cell r="F15" t="str">
            <v>1. Ausencia de cumplimiento de los términos legales.
2. Afecta las obligaciones económicas del título minero.
3. Afecta la ejecución del título minero.
4. Sanciones disciplinarias para los funcionarios del proceso.</v>
          </cell>
        </row>
        <row r="16">
          <cell r="B16" t="str">
            <v>GESTION INTEGRAL PARA EL SEGUIMIENTO Y CONTROL A LOS TITULOS MINEROS - NOTIFICACIONES</v>
          </cell>
          <cell r="C16"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6" t="str">
            <v>1. Existe carencia de acceso a la información o deficiencia en la información que llega al proceso o es inoportuna 
2. No existen herramientas tecnológicas para el desarrollo de las actividades del proceso Falta parametrización para la recepción de la información general del titulo.
3. Debilidades en la implementación de controles.</v>
          </cell>
          <cell r="E16" t="str">
            <v>No realizar la distribución correcta de los recursos</v>
          </cell>
          <cell r="F16" t="str">
            <v>1. Investigaciones disciplinarias.
2. Investigaciones fiscales
3. Perdida de imagen institucional</v>
          </cell>
        </row>
        <row r="17">
          <cell r="B17" t="str">
            <v>GESTION INTEGRAL PARA EL SEGUIMIENTO Y CONTROL A LOS TITULOS MINEROS - NOTIFICACIONES</v>
          </cell>
          <cell r="C1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7" t="str">
            <v>1. No se encuentra una metodologia para el calculo de ingresos propios del proceso de gestión integral.
2. Debilidades en la implementación de controles</v>
          </cell>
          <cell r="E17" t="str">
            <v>Generar expectativa de ingresos  der Regalias y Compensaciones no acordes con la realidad.</v>
          </cell>
          <cell r="F17" t="str">
            <v>1. Se puede generar deficit fiscal en la entidad.
2. Incumplimiento de metas y objetivos.
3. Generar falsa expectativas
4. Perdida de imagen institucional</v>
          </cell>
        </row>
        <row r="18">
          <cell r="B18" t="str">
            <v>GESTION INTEGRAL PARA EL SEGUIMIENTO Y CONTROL A LOS TITULOS MINEROS - NOTIFICACIONES</v>
          </cell>
          <cell r="C1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8" t="str">
            <v>1. El desconocimiento de la normatividad vigente y la aplicación optima de la normatividad.
2. Debilidades en los controles</v>
          </cell>
          <cell r="E18" t="str">
            <v>Generación de VoBo a los  trámites de exportación de los diferentes minerales o registro de comercializadores (RUCOM) sin cumplimiento de requisitos</v>
          </cell>
          <cell r="F18" t="str">
            <v>1. Investigaciones disciplinarias.
2. Investigaciones fiscales
3. Perdida de imagen institucional</v>
          </cell>
        </row>
        <row r="19">
          <cell r="B19" t="str">
            <v>GESTION INTEGRAL PARA EL SEGUIMIENTO Y CONTROL A LOS TITULOS MINEROS - NOTIFICACIONES</v>
          </cell>
          <cell r="C19"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9" t="str">
            <v>1. Existencia deficiencias en el proceso de la información, debido a la carencia de herramientas tecnológicas optimas y la falta de parametrización para el procesamiento de la información por parte de todos los grupos de interés.</v>
          </cell>
          <cell r="E19" t="str">
            <v>No realizar la trasferencia de la totalidad de los recursos recaudados.</v>
          </cell>
          <cell r="F19" t="str">
            <v>1. Investigaciones disciplinarias.
2. Investigaciones fiscales
3. Perdida de imagen institucional</v>
          </cell>
        </row>
      </sheetData>
      <sheetData sheetId="3"/>
      <sheetData sheetId="4"/>
      <sheetData sheetId="5">
        <row r="9">
          <cell r="L9">
            <v>3</v>
          </cell>
          <cell r="M9">
            <v>4</v>
          </cell>
        </row>
        <row r="10">
          <cell r="L10">
            <v>5</v>
          </cell>
          <cell r="M10">
            <v>4</v>
          </cell>
        </row>
        <row r="11">
          <cell r="L11">
            <v>5</v>
          </cell>
          <cell r="M11">
            <v>4</v>
          </cell>
        </row>
        <row r="12">
          <cell r="L12">
            <v>4</v>
          </cell>
          <cell r="M12">
            <v>4</v>
          </cell>
        </row>
        <row r="13">
          <cell r="L13">
            <v>3</v>
          </cell>
          <cell r="M13">
            <v>5</v>
          </cell>
        </row>
        <row r="14">
          <cell r="L14">
            <v>5</v>
          </cell>
          <cell r="M14">
            <v>4</v>
          </cell>
        </row>
        <row r="15">
          <cell r="L15">
            <v>5</v>
          </cell>
          <cell r="M15">
            <v>4</v>
          </cell>
        </row>
        <row r="16">
          <cell r="L16">
            <v>4</v>
          </cell>
          <cell r="M16">
            <v>4</v>
          </cell>
        </row>
        <row r="17">
          <cell r="L17">
            <v>5</v>
          </cell>
          <cell r="M17">
            <v>4</v>
          </cell>
        </row>
        <row r="18">
          <cell r="L18">
            <v>4</v>
          </cell>
          <cell r="M18">
            <v>3</v>
          </cell>
        </row>
        <row r="19">
          <cell r="L19">
            <v>5</v>
          </cell>
          <cell r="M19">
            <v>3</v>
          </cell>
        </row>
        <row r="20">
          <cell r="L20">
            <v>5</v>
          </cell>
          <cell r="M20">
            <v>4</v>
          </cell>
        </row>
        <row r="21">
          <cell r="L21">
            <v>3</v>
          </cell>
          <cell r="M21">
            <v>4</v>
          </cell>
        </row>
        <row r="22">
          <cell r="L22">
            <v>2</v>
          </cell>
          <cell r="M22">
            <v>4</v>
          </cell>
        </row>
        <row r="23">
          <cell r="L23">
            <v>3</v>
          </cell>
          <cell r="M23">
            <v>4</v>
          </cell>
        </row>
        <row r="24">
          <cell r="L24">
            <v>3</v>
          </cell>
          <cell r="M24">
            <v>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7">
          <cell r="H7" t="str">
            <v>EXTREMA</v>
          </cell>
        </row>
        <row r="8">
          <cell r="H8" t="str">
            <v>ALTA</v>
          </cell>
        </row>
        <row r="9">
          <cell r="H9" t="str">
            <v>MODERADA</v>
          </cell>
        </row>
        <row r="10">
          <cell r="H10" t="str">
            <v>BAJA</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Mapa de Riesgo"/>
      <sheetName val="Calificación de Riesgos"/>
    </sheetNames>
    <sheetDataSet>
      <sheetData sheetId="0"/>
      <sheetData sheetId="1"/>
      <sheetData sheetId="2">
        <row r="4">
          <cell r="B4" t="str">
            <v>GENERACIÓN DE TITULOS MINEROS</v>
          </cell>
          <cell r="C4" t="str">
            <v>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v>
          </cell>
          <cell r="D4" t="str">
            <v>1. El Software CMC en su modulo de áreas no es confiable en cuanto a la información necesaria para la evaluación.
2. Debilidades en la aplicación de los controles de seguimiento de las evaluaciones técnicas que realiza el proceso.</v>
          </cell>
          <cell r="E4" t="str">
            <v>Deficiencias y generación incorrecta de evaluaciones técnicas para la generación de títulos mineros.</v>
          </cell>
          <cell r="F4" t="str">
            <v>1. Procesos disciplinarios
2. Quejas e insatisfacción
3. Sanciones
4. Pérdida de imagen credibilidad o confianza
5. Demoras y/o interrupción el servicio</v>
          </cell>
        </row>
        <row r="5">
          <cell r="B5" t="str">
            <v>GENERACIÓN DE TITULOS MINEROS
(Grupo de Legalización Minera)</v>
          </cell>
          <cell r="C5" t="str">
            <v>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v>
          </cell>
          <cell r="D5" t="str">
            <v>1. Deficiencia en la actualización de la información contenida en el módulo de áreas del Sistema de Información de la Entidad C.M.C., al momento de la evaluación.
2. Debilidades en los controles de registro de información/coordenadas de los subcontratos de formalización minera.</v>
          </cell>
          <cell r="E5" t="str">
            <v>Falencias en la elaboración de los conceptos técnicos frente a áreas mal definidas.</v>
          </cell>
          <cell r="F5" t="str">
            <v>1. Sanciones de tipo disciplinario.
2. Quejas e insatisfacción
3. Pérdida de imagen credibilidad o confianza
4. Reprocesos.
5. Degaste Administrativo.</v>
          </cell>
        </row>
      </sheetData>
      <sheetData sheetId="3">
        <row r="14">
          <cell r="E14">
            <v>5</v>
          </cell>
        </row>
        <row r="15">
          <cell r="E15">
            <v>2</v>
          </cell>
        </row>
      </sheetData>
      <sheetData sheetId="4">
        <row r="6">
          <cell r="D6">
            <v>4</v>
          </cell>
        </row>
        <row r="7">
          <cell r="D7">
            <v>2</v>
          </cell>
        </row>
      </sheetData>
      <sheetData sheetId="5"/>
      <sheetData sheetId="6"/>
      <sheetData sheetId="7"/>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Mapa de Riesgo"/>
      <sheetName val="Calificación de Riesgos"/>
    </sheetNames>
    <sheetDataSet>
      <sheetData sheetId="0"/>
      <sheetData sheetId="1"/>
      <sheetData sheetId="2">
        <row r="4">
          <cell r="B4" t="str">
            <v xml:space="preserve">GESTION DE LA INVERSION MINERA </v>
          </cell>
          <cell r="C4" t="str">
            <v>Gestionar las actividades o mecanismos que contribuyan a la divulgación de las estrategias de Promoción de la Agencia Nacional de Minería (ANM), con el fin de promover la inversión en el sector minero colombiano.</v>
          </cell>
          <cell r="D4" t="str">
            <v>1. Fenómenos de la naturaleza o ambientales que impidan la realización del evento de promoción minera
2. Situaciones de orden público que impidan  la realización del evento de promoción minera
3. Incidentes alrededor de los territorios mineros 
4. Fallas en la planificación del evento de promoción minera</v>
          </cell>
          <cell r="E4" t="str">
            <v xml:space="preserve">Cancelación evento de promoción del sector minero,  organizado por la ANM  </v>
          </cell>
          <cell r="F4" t="str">
            <v>1. Gastos no recuperables 
2. Detrimento de la imagen de la Entidad ante sus grupos de valor.
3. No divulgación de la estrategia de promoción
4. Desgaste administrativo y operativo.</v>
          </cell>
        </row>
        <row r="5">
          <cell r="B5" t="str">
            <v xml:space="preserve">GESTION DE LA INVERSION MINERA </v>
          </cell>
          <cell r="C5" t="str">
            <v>Gestionar las actividades o mecanismos que contribuyan a la divulgación de las estrategias de Promoción de la Agencia Nacional de Minería (ANM), con el fin de promover la inversión en el sector minero colombiano.</v>
          </cell>
          <cell r="D5" t="str">
            <v>1. Continuos cambios en la información de origen técnico y económico.
2. Desactualización de la información publicada por parte de las fuentes de información técnica y/o económica.
3. Error humano</v>
          </cell>
          <cell r="E5" t="str">
            <v xml:space="preserve">Suministro de información errónea y/o desactualizada al publico objetivo en los eventos de promoción minera </v>
          </cell>
          <cell r="F5" t="str">
            <v>1. Gastos no recuperables (material promocional) 
2. Desgaste administrativo y operativo.
3. Detrimento de la imagen de la Entidad ante sus grupos de valor..
4. Filtración de información inexacta de la ANM en otros medios de difusión.</v>
          </cell>
        </row>
        <row r="6">
          <cell r="B6" t="str">
            <v xml:space="preserve">GESTION DE LA INVERSION MINERA </v>
          </cell>
          <cell r="C6" t="str">
            <v>Gestionar las actividades o mecanismos que contribuyan a la divulgación de las estrategias de Promoción de la Agencia Nacional de Minería (ANM), con el fin de promover la inversión en el sector minero colombiano.</v>
          </cell>
          <cell r="D6" t="str">
            <v>1. Fallas en la planificación y ejecución del evento de promoción organizado por la ANM.
2. Ausencia o escasa divulgación del evento de promoción cuando es organizado por la ANM 
3. Gestión inadecuada en la logística del evento de promoción minera  (ANM y/u operador logístico)</v>
          </cell>
          <cell r="E6" t="str">
            <v>Deficiencias en la calidad del servicio prestado por la ANM en el evento de promoción del sector minero</v>
          </cell>
          <cell r="F6" t="str">
            <v>1. Detrimento de la imagen de la Entidad ante sus grupos de valor. 
2. Perdida de confianza en lo público por parte de terceros.</v>
          </cell>
        </row>
        <row r="7">
          <cell r="B7" t="str">
            <v xml:space="preserve">GESTION DE LA INVERSION MINERA </v>
          </cell>
          <cell r="C7" t="str">
            <v>Gestionar las actividades o mecanismos que contribuyan a la divulgación de las estrategias de Promoción de la Agencia Nacional de Minería (ANM), con el fin de promover la inversión en el sector minero colombiano.</v>
          </cell>
          <cell r="D7" t="str">
            <v xml:space="preserve">1. Desconocimiento del tema y la normatividad asociada.
2. Calidad y suficiencia de la información relacionada con potencial para minerales estratégicos.  
3. Ausencia de antecedentes en el país en cuanto a la estructuración de procesos similares en el sector minero (selección objetiva para adjudicación de Áreas Estratégicas Mineras).
4. Cambios normativos  </v>
          </cell>
          <cell r="E7" t="str">
            <v xml:space="preserve">Deficiencias en la estructuración y desarrollo del proceso de selección objetiva para la adjudicación de Áreas Estratégicas Mineras   </v>
          </cell>
          <cell r="F7" t="str">
            <v>1. Baja participación de oferentes 
2. Incumplimiento del propósito para el cual se crearon las AEM
3. Deficiente ejecución del contrato de concesión
4. Detrimento de la imagen de la Entidad ante sus grupos de valor..</v>
          </cell>
        </row>
      </sheetData>
      <sheetData sheetId="3">
        <row r="14">
          <cell r="E14">
            <v>3</v>
          </cell>
        </row>
        <row r="15">
          <cell r="E15">
            <v>3</v>
          </cell>
        </row>
        <row r="16">
          <cell r="E16">
            <v>2</v>
          </cell>
        </row>
        <row r="17">
          <cell r="E17">
            <v>1</v>
          </cell>
        </row>
      </sheetData>
      <sheetData sheetId="4">
        <row r="6">
          <cell r="D6">
            <v>3</v>
          </cell>
        </row>
        <row r="7">
          <cell r="D7">
            <v>4</v>
          </cell>
        </row>
        <row r="8">
          <cell r="D8">
            <v>3</v>
          </cell>
        </row>
        <row r="9">
          <cell r="D9">
            <v>5</v>
          </cell>
        </row>
      </sheetData>
      <sheetData sheetId="5"/>
      <sheetData sheetId="6"/>
      <sheetData sheetId="7"/>
      <sheetData sheetId="8"/>
      <sheetData sheetId="9"/>
      <sheetData sheetId="10"/>
      <sheetData sheetId="11">
        <row r="7">
          <cell r="H7" t="str">
            <v>EXTREMA</v>
          </cell>
        </row>
        <row r="8">
          <cell r="H8" t="str">
            <v>ALTA</v>
          </cell>
        </row>
        <row r="9">
          <cell r="H9" t="str">
            <v>MODERADA</v>
          </cell>
        </row>
        <row r="10">
          <cell r="H10" t="str">
            <v>BAJA</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sheetData sheetId="1"/>
      <sheetData sheetId="2">
        <row r="4">
          <cell r="B4" t="str">
            <v>DELIMITACIÓN Y DECLARACIÓN DE ÁREAS Y ZONAS DE INTERÉS</v>
          </cell>
          <cell r="C4" t="str">
            <v>Desarrollar proyectos y acciones orientados a optimizar el uso de los recursos minerales del país teniendo en cuenta los aspectos sociales y económicos</v>
          </cell>
          <cell r="D4" t="str">
            <v xml:space="preserve">Cambios permanentes y continuos de la información catastral </v>
          </cell>
          <cell r="E4" t="str">
            <v>Superposición de Áreas Estratégicas Mineras con áreas que no estén libres</v>
          </cell>
          <cell r="F4" t="str">
            <v>1. Inconsistencias en la delimitación de AEM 
2. Desgaste técnico y administrativo por parte de la ANM
3.Desmejoramiento de la imagen institucional</v>
          </cell>
          <cell r="G4" t="str">
            <v>1. Verificación previa de información catastral antes de la delimitación 
2. Solicitud del certificado de área libre con oportunidad 
3. Realizar recortes en la delimitación de las AEM (En caso de superposición)</v>
          </cell>
        </row>
        <row r="5">
          <cell r="B5" t="str">
            <v>DELIMITACIÓN Y DECLARACIÓN DE ÁREAS Y ZONAS DE INTERÉS</v>
          </cell>
          <cell r="C5" t="str">
            <v>Desarrollar proyectos y acciones orientados a optimizar el uso de los recursos minerales del país teniendo en cuenta los aspectos sociales y económicos</v>
          </cell>
          <cell r="D5" t="str">
            <v>1. La autoridad competente encargada ha permitido el desarrollo de la actividad minera, en zonas excluibles o restringidas de la minería.
2. Cambios en la delimitación por autoridades competentes de áreas restringidas o prohibidas de minería, posterior a la delimitación de ARE.</v>
          </cell>
          <cell r="E5" t="str">
            <v>Superposición de Áreas de Reserva Especial y Zonas Mineras de Comunidades Étnicas con áreas restringidas o prohibidas de minería.</v>
          </cell>
          <cell r="F5" t="str">
            <v>1. Desgaste técnico y administrativo por parte de la ANM.
2. Posibles demandas para la Entidad.</v>
          </cell>
          <cell r="G5" t="str">
            <v>1. Reporte grafico y de superposiciones de la zona solicitada.</v>
          </cell>
        </row>
        <row r="6">
          <cell r="B6" t="str">
            <v>DELIMITACIÓN Y DECLARACIÓN DE ÁREAS Y ZONAS DE INTERÉS</v>
          </cell>
          <cell r="C6" t="str">
            <v>Desarrollar proyectos y acciones orientados a optimizar el uso de los recursos minerales del país teniendo en cuenta los aspectos sociales y económicos</v>
          </cell>
          <cell r="D6" t="str">
            <v>1. Cambios normativos 
2. Situaciones de orden público o conflictividad social que afecten la realización de las actividades tendientes a la declaración de Áreas Estratégicas Mineras.
3. Aparición de hechos jurídicos durante el proceso de delimitación y declaración de las Áreas Estratégicas Mineras</v>
          </cell>
          <cell r="E6" t="str">
            <v xml:space="preserve">Interrupción y dilatación en el tiempo  del proceso de delimitación y declaración de AEM </v>
          </cell>
          <cell r="F6" t="str">
            <v>1. Desgaste técnico y administrativo por parte de la ANM
2. Desmejoramiento de la imagen institucional</v>
          </cell>
          <cell r="G6" t="str">
            <v xml:space="preserve">1.  Gestión y seguimiento a los requerimientos establecidos para la delimitación y declaración de Áreas Estratégicas Mineras
2. Identificar y aplicar ajustes durante el proceso de Delimitación y Declaración de AEM (en caso de aparición de hechos jurídicos o situaciones que afecten la continuidad del proceso) </v>
          </cell>
        </row>
        <row r="7">
          <cell r="B7" t="str">
            <v>DELIMITACIÓN Y DECLARACIÓN DE ÁREAS Y ZONAS DE INTERÉS</v>
          </cell>
          <cell r="C7" t="str">
            <v>Desarrollar proyectos y acciones orientados a optimizar el uso de los recursos minerales del país teniendo en cuenta los aspectos sociales y económicos</v>
          </cell>
          <cell r="D7" t="str">
            <v>1. Cambios normativos 
2. Situaciones de orden público o conflictividad social que afecten la realización de las actividades tendientes a la declaración de AREs.</v>
          </cell>
          <cell r="E7" t="str">
            <v>Imposibilidad de declarar el área de reserva especial y/o realizar seguimiento efectivo a las obligaciones de la comunidad minera.</v>
          </cell>
          <cell r="F7" t="str">
            <v>1. No legalización de mineros tradicionales.
2. Perdida material o de vidas humanas.
3. Afectación al medio ambiente.
4. Posibles demandas para la Entidad.</v>
          </cell>
          <cell r="G7" t="str">
            <v>1. Visitas de verificación de tradicionalidad 
2. Visitas de seguimiento a las obligaciones de la comunidad minera beneficiaria del AREs.
3. Visitas de seguridad y salvamento minero.
4. Requerimientos de información o de cumplimiento de obligaciones a las comunidades.
5. Actas de imposición de medidas preventivas o de seguridad  a la comunidad minera.</v>
          </cell>
        </row>
        <row r="8">
          <cell r="B8" t="str">
            <v>DELIMITACIÓN Y DECLARACIÓN DE ÁREAS Y ZONAS DE INTERÉS</v>
          </cell>
          <cell r="C8" t="str">
            <v>Desarrollar proyectos y acciones orientados a optimizar el uso de los recursos minerales del país teniendo en cuenta los aspectos sociales y económicos</v>
          </cell>
          <cell r="D8" t="str">
            <v xml:space="preserve">1. Decisiones jurídicas o de autoridades ambientales en la alinderación de zonas excluidas para minería.
2. Aparición de hechos jurídicos posteriores a la declaratoria de las Áreas Estratégicas Mineras que afecten la delimitación </v>
          </cell>
          <cell r="E8" t="str">
            <v>Afectación de la extensión de las áreas estratégicas mineras delimitadas y declaradas.</v>
          </cell>
          <cell r="F8" t="str">
            <v>1. Desgaste técnico y administrativo por parte de la ANM.
2. Perdida de áreas con potencial para minerales estratégicos.
3. Suspensión del área estratégica minera.</v>
          </cell>
          <cell r="G8" t="str">
            <v xml:space="preserve">1. Acercamiento con autoridades ambientales y/o judiciales 
2. Realizar ajustes en la delimitación de las AEM (cuando se presenten hechos jurídicos posteriores a la declaratoria de las AEM) </v>
          </cell>
        </row>
        <row r="9">
          <cell r="B9" t="str">
            <v>DELIMITACIÓN Y DECLARACIÓN DE ÁREAS Y ZONAS DE INTERÉS</v>
          </cell>
          <cell r="C9" t="str">
            <v>Desarrollar proyectos y acciones orientados a optimizar el uso de los recursos minerales del país teniendo en cuenta los aspectos sociales y económicos</v>
          </cell>
          <cell r="D9" t="str">
            <v>1. Falta de identificación del territorio de comunidades étnicas.</v>
          </cell>
          <cell r="E9" t="str">
            <v xml:space="preserve">Imposibilidad de establecer la zona minera para comunidades étnicas </v>
          </cell>
          <cell r="F9" t="str">
            <v>1. Las comunidades étnicas no pueden ejercer su derecho de prelación.
2. Posibles demandas a la Entidad.
3. Congestión de trámites</v>
          </cell>
          <cell r="G9" t="str">
            <v>1. Reuniones de acercamiento con la ANT y Ministerio del Interior
2. Participación en las mesas permanentes de concertación con los grupos étnicos.
3. Requerimientos de información a las comunidades étnicas para valorar cumplimiento de requisitos. 
4. Reporte grafico y de superposiciones de la zona solicitada.</v>
          </cell>
        </row>
      </sheetData>
      <sheetData sheetId="3">
        <row r="14">
          <cell r="E14">
            <v>2</v>
          </cell>
        </row>
        <row r="15">
          <cell r="E15">
            <v>3</v>
          </cell>
        </row>
        <row r="16">
          <cell r="E16">
            <v>3</v>
          </cell>
        </row>
        <row r="17">
          <cell r="E17">
            <v>3</v>
          </cell>
        </row>
        <row r="18">
          <cell r="E18">
            <v>3</v>
          </cell>
        </row>
        <row r="19">
          <cell r="E19">
            <v>3</v>
          </cell>
        </row>
      </sheetData>
      <sheetData sheetId="4">
        <row r="6">
          <cell r="D6">
            <v>4</v>
          </cell>
        </row>
        <row r="7">
          <cell r="D7">
            <v>4</v>
          </cell>
        </row>
        <row r="8">
          <cell r="D8">
            <v>3</v>
          </cell>
        </row>
        <row r="9">
          <cell r="D9">
            <v>3</v>
          </cell>
        </row>
        <row r="10">
          <cell r="D10">
            <v>4</v>
          </cell>
        </row>
        <row r="11">
          <cell r="D11">
            <v>3</v>
          </cell>
        </row>
      </sheetData>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sheetName val="Mapa de Riesgo"/>
      <sheetName val="Calificación de Riesgos"/>
    </sheetNames>
    <sheetDataSet>
      <sheetData sheetId="0"/>
      <sheetData sheetId="1"/>
      <sheetData sheetId="2">
        <row r="4">
          <cell r="B4" t="str">
            <v>GESTIÓN INTEGRAL DE LAS COMUNICACIONES Y RELACIONAMIENTO</v>
          </cell>
          <cell r="C4" t="str">
            <v>Garantizar la comunicación interna y externa estratégica de la Agencia Nacional de Minería, de acuerdo con los objetivos de la Entidad, para lograr que los grupos de interés la reconozcan como una Organización sólida, transparente y comprometida con el desarrollo del país.</v>
          </cell>
          <cell r="D4" t="str">
            <v>No verificación de fuente técnica</v>
          </cell>
          <cell r="E4" t="str">
            <v xml:space="preserve">Difundir comunicación errónea o incompleta </v>
          </cell>
          <cell r="F4" t="str">
            <v>1. Afectación de la imagen institucional.
2. Pérdida de credibilidad con el cliente interno.</v>
          </cell>
        </row>
      </sheetData>
      <sheetData sheetId="3">
        <row r="14">
          <cell r="E14">
            <v>4</v>
          </cell>
        </row>
      </sheetData>
      <sheetData sheetId="4">
        <row r="6">
          <cell r="D6">
            <v>4</v>
          </cell>
        </row>
      </sheetData>
      <sheetData sheetId="5"/>
      <sheetData sheetId="6"/>
      <sheetData sheetId="7"/>
      <sheetData sheetId="8">
        <row r="7">
          <cell r="H7" t="str">
            <v>EXTREMA</v>
          </cell>
        </row>
        <row r="8">
          <cell r="H8" t="str">
            <v>ALTA</v>
          </cell>
        </row>
        <row r="9">
          <cell r="H9" t="str">
            <v>MODERADA</v>
          </cell>
        </row>
        <row r="10">
          <cell r="H10" t="str">
            <v>BAJA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Controles 3"/>
      <sheetName val="Mapa de Riesgo"/>
      <sheetName val="Calificación de Riesgo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Controles R3"/>
      <sheetName val="Mapa de Riesgo"/>
      <sheetName val="Calificación de Riesgos"/>
    </sheetNames>
    <sheetDataSet>
      <sheetData sheetId="0"/>
      <sheetData sheetId="1"/>
      <sheetData sheetId="2">
        <row r="4">
          <cell r="B4" t="str">
            <v>EVALUACIÓN, CONTROL Y MEJORA</v>
          </cell>
          <cell r="C4"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cell r="D4" t="str">
            <v xml:space="preserve">1. Inoportunidad en el suministro de la información por parte de los procesos/dependencias.
2. Desconocimiento de la importancia del control interno en el apoyo a la gestión      
3. Fuentes de información primaria desactualizada </v>
          </cell>
          <cell r="E4" t="str">
            <v>Incumplimiento de los términos legales para la presentación de informes de ley</v>
          </cell>
          <cell r="F4" t="str">
            <v>1. Sanciones pecuniarias y responsabilidades administrativas y  disciplinarias. 
2. Pérdida de imagen institucional</v>
          </cell>
        </row>
        <row r="5">
          <cell r="B5" t="str">
            <v>EVALUACIÓN, CONTROL Y MEJORA</v>
          </cell>
          <cell r="C5"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cell r="D5" t="str">
            <v>1. No se dispongan de los recursos necesarios de manera oportuna.
2. No suministro de información.
3. Capacidad operativa que impida adelantar las actividades planificadas.
4. Reprogramaciones por parte de los auditados/evaluados que impidan dar cumplimiento a lo previsto en el PAA.</v>
          </cell>
          <cell r="E5" t="str">
            <v>Incumplimiento del Plan Anual de Auditorías.</v>
          </cell>
          <cell r="F5" t="str">
            <v>1. Posible materialización de riesgos en los procesos.
2. Incumplimiento de metas/indicadores establecidas en el POA para el proceso de Evaluación, control y Mejora.</v>
          </cell>
        </row>
        <row r="6">
          <cell r="B6" t="str">
            <v>EVALUACIÓN, CONTROL Y MEJORA</v>
          </cell>
          <cell r="C6"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cell r="D6" t="str">
            <v>1. Desconocimiento del procedimiento para la elaboración de planes de mejoramiento.
2. Falta de autocontrol por parte de los procesos.</v>
          </cell>
          <cell r="E6" t="str">
            <v>Deficiencias en el ciclo de la  mejora continua de los procesos de la Entidad</v>
          </cell>
          <cell r="F6" t="str">
            <v>1. Hallazgos por parte de los órganos de control 
3. Auditoria Internas sin efectividad 
4. Perdida de imagen institucional</v>
          </cell>
        </row>
      </sheetData>
      <sheetData sheetId="3">
        <row r="14">
          <cell r="E14">
            <v>2</v>
          </cell>
        </row>
        <row r="15">
          <cell r="E15">
            <v>2</v>
          </cell>
        </row>
        <row r="16">
          <cell r="E16">
            <v>3</v>
          </cell>
        </row>
      </sheetData>
      <sheetData sheetId="4">
        <row r="6">
          <cell r="D6">
            <v>4</v>
          </cell>
        </row>
        <row r="7">
          <cell r="D7">
            <v>4</v>
          </cell>
        </row>
        <row r="8">
          <cell r="D8">
            <v>4</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Mapa de Riesgo"/>
      <sheetName val="Calificación de Riesgos"/>
    </sheetNames>
    <sheetDataSet>
      <sheetData sheetId="0"/>
      <sheetData sheetId="1"/>
      <sheetData sheetId="2">
        <row r="4">
          <cell r="B4" t="str">
            <v>GESTIÓN DOCUMENTAL</v>
          </cell>
          <cell r="C4" t="str">
            <v>Administrar los documentos que produce y recibe la Entidad, garantizando de manera eficaz su manejo, custodia y preservación, a través de mecanismos que permitan su consulta eficiente, con el fin de dar cumplimiento a los fines institucionales.</v>
          </cell>
          <cell r="D4" t="str">
            <v>1. Condiciones ambientales inadecuadas en espacios de archivo en depósitos.
2. Manipulación y custodia indebida del archivo.</v>
          </cell>
          <cell r="E4" t="str">
            <v xml:space="preserve">Deterioro físico parcial o total de documentos  </v>
          </cell>
          <cell r="F4" t="str">
            <v>1. PQRS, denuncias, demandas y acciones de tutela de titulares mineros y otros usuarios internos y externos
2. Asignación de recursos para reconstrucción por pérdida de información parcial o total</v>
          </cell>
        </row>
      </sheetData>
      <sheetData sheetId="3">
        <row r="14">
          <cell r="E14">
            <v>3</v>
          </cell>
        </row>
      </sheetData>
      <sheetData sheetId="4">
        <row r="6">
          <cell r="D6">
            <v>4</v>
          </cell>
        </row>
      </sheetData>
      <sheetData sheetId="5"/>
      <sheetData sheetId="6"/>
      <sheetData sheetId="7"/>
      <sheetData sheetId="8">
        <row r="7">
          <cell r="H7" t="str">
            <v>EXTREMA</v>
          </cell>
        </row>
        <row r="8">
          <cell r="H8" t="str">
            <v>ALTA</v>
          </cell>
        </row>
        <row r="9">
          <cell r="H9" t="str">
            <v>MODERADA</v>
          </cell>
        </row>
        <row r="10">
          <cell r="H10" t="str">
            <v>BAJA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Mapa de Riesgo"/>
      <sheetName val="Calificación de Riesgos"/>
    </sheetNames>
    <sheetDataSet>
      <sheetData sheetId="0"/>
      <sheetData sheetId="1"/>
      <sheetData sheetId="2">
        <row r="4">
          <cell r="B4" t="str">
            <v>GESTION JURIDICA</v>
          </cell>
          <cell r="C4" t="str">
            <v>Asesorar, representar y coordinar en tematicas relacionadas con procesos judiciales y extrajudiciales a la Agencia Nacional de Mineria, a través del cumplimiento y aplicación de la normatividad vigente.</v>
          </cell>
          <cell r="D4" t="str">
            <v xml:space="preserve">1. Inoportunidad en la remisión de la información por parte de las dependencias/procesos a la Oficina Asesora Juridica para dar trámite.
2. Duplicidad de radicados en las dependencias </v>
          </cell>
          <cell r="E4" t="str">
            <v>Emisión de conceptos por fuera del término legal establecido</v>
          </cell>
          <cell r="F4" t="str">
            <v>1. Pérdida de imagen y credibilidad de la ANM.
2. Procesos disciplinarios
3. Tutelas para la Entidad</v>
          </cell>
        </row>
        <row r="5">
          <cell r="B5" t="str">
            <v>GESTION JURIDICA</v>
          </cell>
          <cell r="C5" t="str">
            <v>Asesorar, representar y coordinar en tematicas relacionadas con procesos judiciales y extrajudiciales a la Agencia Nacional de Mineria, a través del cumplimiento y aplicación de la normatividad vigente.</v>
          </cell>
          <cell r="D5" t="str">
            <v>1. Falta de seguimiento en las respuestas de acuerdo con los términos de ley.
2. Deficiencia en la defensa de los procesos iniciados en autoridades mineras anteriores. 
3. Cargas laborales por falta de personal.
4. Ausencia de la suscripción del cotnrato de vigilancia judicial.</v>
          </cell>
          <cell r="E5" t="str">
            <v xml:space="preserve">No efectuar la debida defensa judicial en favor de la ANM por parte de los apoderados </v>
          </cell>
          <cell r="F5" t="str">
            <v xml:space="preserve">1. Fallos en contra de los intereses de la entidad
2. Posible detrimento Patrimonial, 
3. Investigaciones y sanciones por parte de los entes de control.
</v>
          </cell>
        </row>
        <row r="6">
          <cell r="B6" t="str">
            <v>GESTION JURIDICA</v>
          </cell>
          <cell r="C6" t="str">
            <v>Asesorar, representar y coordinar en tematicas relacionadas con procesos judiciales y extrajudiciales a la Agencia Nacional de Mineria, a través del cumplimiento y aplicación de la normatividad vigente.</v>
          </cell>
          <cell r="D6" t="str">
            <v>1. No se dispone del espacio suficiente, adecuado y seguro para la custodia de los expedientes
2. Debilidades en la aplicación de tecnicas de archivo para los expediente sin tener en cuenta el orden cronológico.</v>
          </cell>
          <cell r="E6" t="str">
            <v>Perdida y/o indebida manipulación de los expedientes judiciales.</v>
          </cell>
          <cell r="F6" t="str">
            <v>1. Imposibilidad de ejercer la debida defensa 
2. Posible fallos adversos a los intereses de la entidad 
3. Investigaciones y sanciones por parte de los entes de control.</v>
          </cell>
        </row>
        <row r="7">
          <cell r="B7" t="str">
            <v>GESTION JURIDICA</v>
          </cell>
          <cell r="C7" t="str">
            <v>Asesorar, representar y coordinar en tematicas relacionadas con procesos judiciales y extrajudiciales a la Agencia Nacional de Mineria, a través del cumplimiento y aplicación de la normatividad vigente.</v>
          </cell>
          <cell r="D7" t="str">
            <v>1. No realizar Backup de la información en forma periódica 
2. Fallas en la base de datos por su capacidad, y peso de la información que contiene.
3. Falta de infraestructura para custodia de los titulos</v>
          </cell>
          <cell r="E7" t="str">
            <v>Perdida y/o manipulación inapropiada de la base de datos de procesos de Cobro Coactivo</v>
          </cell>
          <cell r="F7" t="str">
            <v xml:space="preserve">1. Afectación al seguimiento del proceso de cobro coactivo 
2. Prescripción de  términos proceso de cobro coactivo.
3. Falta de credibilidad en la información suministrada por el Grupo de Cobro Coactivo  
4. Sanciones disciplinarias
</v>
          </cell>
        </row>
        <row r="8">
          <cell r="B8" t="str">
            <v>GESTION JURIDICA</v>
          </cell>
          <cell r="C8" t="str">
            <v>Asesorar, representar y coordinar en tematicas relacionadas con procesos judiciales y extrajudiciales a la Agencia Nacional de Mineria, a través del cumplimiento y aplicación de la normatividad vigente.</v>
          </cell>
          <cell r="D8" t="str">
            <v>1. Falta de control de términos 
2. Carga Laboral excesiva 
3. Inoportunidad en la remisión de titulos ejecutvos por parte de areas misionales.</v>
          </cell>
          <cell r="E8" t="str">
            <v>Vencimiento de términos en los procesos a cargo del grupo de Cobro Coactivo</v>
          </cell>
          <cell r="F8" t="str">
            <v xml:space="preserve">1. Pérdida de la competencia para ejercer la acción de cobro coactivo 
2. Detrimento patrimonial 
3. Responsabilidad disciplinaria 
</v>
          </cell>
        </row>
      </sheetData>
      <sheetData sheetId="3">
        <row r="14">
          <cell r="E14">
            <v>5</v>
          </cell>
        </row>
        <row r="15">
          <cell r="E15">
            <v>2</v>
          </cell>
        </row>
        <row r="16">
          <cell r="E16">
            <v>2</v>
          </cell>
        </row>
        <row r="17">
          <cell r="E17">
            <v>3</v>
          </cell>
        </row>
        <row r="18">
          <cell r="E18">
            <v>3</v>
          </cell>
        </row>
      </sheetData>
      <sheetData sheetId="4">
        <row r="6">
          <cell r="D6">
            <v>2</v>
          </cell>
        </row>
        <row r="7">
          <cell r="D7">
            <v>4</v>
          </cell>
        </row>
        <row r="8">
          <cell r="D8">
            <v>2</v>
          </cell>
        </row>
        <row r="9">
          <cell r="D9">
            <v>3</v>
          </cell>
        </row>
        <row r="10">
          <cell r="D10">
            <v>4</v>
          </cell>
        </row>
      </sheetData>
      <sheetData sheetId="5"/>
      <sheetData sheetId="6"/>
      <sheetData sheetId="7"/>
      <sheetData sheetId="8"/>
      <sheetData sheetId="9"/>
      <sheetData sheetId="10"/>
      <sheetData sheetId="11"/>
      <sheetData sheetId="12">
        <row r="7">
          <cell r="H7" t="str">
            <v>EXTREMA</v>
          </cell>
        </row>
        <row r="8">
          <cell r="H8" t="str">
            <v>ALTA</v>
          </cell>
        </row>
        <row r="9">
          <cell r="H9" t="str">
            <v>MODERADA</v>
          </cell>
        </row>
        <row r="10">
          <cell r="H10" t="str">
            <v>BAJA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Mapa de Riesgo"/>
      <sheetName val="Calificación de Riesgos"/>
    </sheetNames>
    <sheetDataSet>
      <sheetData sheetId="0"/>
      <sheetData sheetId="1"/>
      <sheetData sheetId="2">
        <row r="4">
          <cell r="B4" t="str">
            <v>GESTIÓN DEL TALENTO HUMANO</v>
          </cell>
          <cell r="C4"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4" t="str">
            <v xml:space="preserve">1. Presupuesto insuficiente para ejecutar los programas.
2. Deficiencia de planeación en las actividades para proyectar los recursos necesarios.
3. No contar con el personal suficiente e idóneo para ejecutar las actividades de los programas del Grupo.
4. Procesos de contratación no exitosos.
</v>
          </cell>
          <cell r="E4" t="str">
            <v>Incumplimiento del Plan Estratégico de Talento Humano de la  vigencia</v>
          </cell>
          <cell r="F4" t="str">
            <v>1. Afectación de los resultados y cumplimiento de las metas del grupo en la vigencia.                                                         2. Afectación en la edición del clima laboral por el incumplimiento de los programas que le apuntan a este objetivo.                                                                                   3. Sanciones disciplinarias.
4. Sanciones de entes estatales como el Ministerio de Trabajo por normas del SGSST.</v>
          </cell>
        </row>
        <row r="5">
          <cell r="B5" t="str">
            <v>GESTIÓN DEL TALENTO HUMANO</v>
          </cell>
          <cell r="C5"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5" t="str">
            <v xml:space="preserve">1. Proceso manual de registro de la información en planta de personal, información desactualizada.
2. Manejo de alto volumen de documentación que puede ocasionar fallas en la entrega de la información.
</v>
          </cell>
          <cell r="E5" t="str">
            <v xml:space="preserve">Inconsistencias en la información certificada de la planta de personal a funcionarios y/o terceros.
</v>
          </cell>
          <cell r="F5" t="str">
            <v xml:space="preserve">1. Investigaciones disciplinarias
2. Mala imagen del grupo.
3. Reproceso en la prestación del servicio.
4. Acciones judiciales en contra de la Entidad.
</v>
          </cell>
        </row>
        <row r="6">
          <cell r="B6" t="str">
            <v>GESTIÓN DEL TALENTO HUMANO</v>
          </cell>
          <cell r="C6"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6" t="str">
            <v xml:space="preserve">1. Manejo unipersonal del programa de nómina
2. Recursos insuficientes.
3. Errores en reportes de novedades.
4. Fallas técnicas del sistema.
</v>
          </cell>
          <cell r="E6" t="str">
            <v xml:space="preserve">Liquidación inexacta y/o no oportuna de salarios, prestaciones sociales, aportes parafiscales, etc. 
</v>
          </cell>
          <cell r="F6" t="str">
            <v xml:space="preserve">1. Sanciones fiscales por pagos extemporáneos.
2. Detrimento patrimonial.
3. Sanciones disciplinarias
</v>
          </cell>
        </row>
        <row r="7">
          <cell r="B7" t="str">
            <v>GESTIÓN DEL TALENTO HUMANO</v>
          </cell>
          <cell r="C7"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7" t="str">
            <v xml:space="preserve">1. Soportes guardados en archivos paralelos.
2. Manejo de alto volumen de documentos físicos.
3. Préstamo de las historias laborales físicas a otras personas que puede generar extravíos.
4. Falta de documentos soportes en las historias laborales.                                                                           5. Falta de capital humano para realizar esta tarea.
</v>
          </cell>
          <cell r="E7" t="str">
            <v>Historias laborales incompletas</v>
          </cell>
          <cell r="F7" t="str">
            <v xml:space="preserve">1. Sanciones disciplinarias al custodio.
2. Hallazgos en auditorías.
3. Alteración en la prestación del servicio por demoras en la búsqueda de los documentos.
4. Reprocesos en el manejo de la información.                             
</v>
          </cell>
        </row>
        <row r="8">
          <cell r="B8" t="str">
            <v>GESTIÓN DEL TALENTO HUMANO</v>
          </cell>
          <cell r="C8"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8" t="str">
            <v>1. Falta de presupuesto para la ejecución de las actividades que se deben llevar a cabo de conformidad con la normatividad.                                                                        2. Personal insuficiente para el cumplimiento de las actividades.                                                                           3. Desconocimiento de la normatividad.</v>
          </cell>
          <cell r="E8" t="str">
            <v>Incumplimiento de las políticas del Sistema de Gestión de Seguridad y Salud en el Trabajo SGSST</v>
          </cell>
          <cell r="F8" t="str">
            <v>1. Sanciones disciplinarias.                                                      2. Sanciones por parte del Ministerio de Trabajo.                     3. Ocurrencia de accidentes laborales.</v>
          </cell>
        </row>
        <row r="9">
          <cell r="B9" t="str">
            <v>GESTIÓN DEL TALENTO HUMANO - CONTROL INTERNO DISCIPLINARIO</v>
          </cell>
          <cell r="C9"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9" t="str">
            <v>1. Falencias en el seguimiento de los procesos disciplinarios en curso.
2. Información desactualizada en el Sistema de Información Disciplinaria SID.</v>
          </cell>
          <cell r="E9" t="str">
            <v>Dilación de las actuaciones procesales, o acaecimiento de prescripciones o caducidades</v>
          </cell>
          <cell r="F9" t="str">
            <v>1. Investigaciones y sanciones por parte de los órganos de control.      
2. Pérdida de Imagen y credibilidad.          
3. Imposibilidad o retraso en la adopción de decisiones de fondo.</v>
          </cell>
        </row>
        <row r="10">
          <cell r="B10" t="str">
            <v>GESTIÓN DEL TALENTO HUMANO - CONTROL INTERNO DISCIPLINARIO</v>
          </cell>
          <cell r="C10"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10" t="str">
            <v>1. Falta de conocimiento y de aplicación correcta de la norma que regula una situación especifica dentro del proceso disciplinario.
2. Alta rotación de personal</v>
          </cell>
          <cell r="E10" t="str">
            <v>Toma de decisiones erróneas al momento de adoptar las decisiones correspondientes dentro del trámite de la actuación procesal</v>
          </cell>
          <cell r="F10" t="str">
            <v>Pérdida de Imagen y credibilidad. Revocatorias. Demandas contra la entidad. Investigaciones y sanciones por parte de los órgano de control.</v>
          </cell>
        </row>
        <row r="11">
          <cell r="B11" t="str">
            <v>GESTIÓN DEL TALENTO HUMANO - CONTROL INTERNO DISCIPLINARIO</v>
          </cell>
          <cell r="C11"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11" t="str">
            <v>1. Falencia en los controles institucionales, para ejercer la vigilancia o custodia de los expedientes.
2. Debilidades en la implementación de digitalización de los documentos que conforman los expedientes.</v>
          </cell>
          <cell r="E11" t="str">
            <v>Sustracción o destrucción de expedientes, pérdida de documentos, y violación de la reserva legal.</v>
          </cell>
          <cell r="F11" t="str">
            <v xml:space="preserve">1. Investigaciones y sanciones por parte de los órganos de control.        
2. Pérdida de Imagen y credibilidad. </v>
          </cell>
        </row>
      </sheetData>
      <sheetData sheetId="3">
        <row r="14">
          <cell r="E14">
            <v>3</v>
          </cell>
        </row>
        <row r="15">
          <cell r="E15">
            <v>3</v>
          </cell>
        </row>
        <row r="16">
          <cell r="E16">
            <v>1</v>
          </cell>
        </row>
        <row r="17">
          <cell r="E17">
            <v>2</v>
          </cell>
        </row>
        <row r="18">
          <cell r="E18">
            <v>1</v>
          </cell>
        </row>
        <row r="19">
          <cell r="E19">
            <v>4</v>
          </cell>
        </row>
        <row r="20">
          <cell r="E20">
            <v>2</v>
          </cell>
        </row>
        <row r="21">
          <cell r="E21">
            <v>2</v>
          </cell>
        </row>
      </sheetData>
      <sheetData sheetId="4">
        <row r="6">
          <cell r="D6">
            <v>4</v>
          </cell>
        </row>
        <row r="7">
          <cell r="D7">
            <v>4</v>
          </cell>
        </row>
        <row r="8">
          <cell r="D8">
            <v>5</v>
          </cell>
        </row>
        <row r="9">
          <cell r="D9">
            <v>4</v>
          </cell>
        </row>
        <row r="10">
          <cell r="D10">
            <v>5</v>
          </cell>
        </row>
        <row r="11">
          <cell r="D11">
            <v>3</v>
          </cell>
        </row>
        <row r="12">
          <cell r="D12">
            <v>3</v>
          </cell>
        </row>
        <row r="13">
          <cell r="D13">
            <v>3</v>
          </cell>
        </row>
      </sheetData>
      <sheetData sheetId="5"/>
      <sheetData sheetId="6"/>
      <sheetData sheetId="7"/>
      <sheetData sheetId="8"/>
      <sheetData sheetId="9"/>
      <sheetData sheetId="10"/>
      <sheetData sheetId="11"/>
      <sheetData sheetId="12"/>
      <sheetData sheetId="13"/>
      <sheetData sheetId="14"/>
      <sheetData sheetId="15">
        <row r="7">
          <cell r="H7" t="str">
            <v>EXTREMA</v>
          </cell>
        </row>
        <row r="8">
          <cell r="H8" t="str">
            <v>ALTA</v>
          </cell>
        </row>
        <row r="9">
          <cell r="H9" t="str">
            <v>MODERADA</v>
          </cell>
        </row>
        <row r="10">
          <cell r="H10" t="str">
            <v>BAJA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CR9"/>
      <sheetName val="CR10"/>
      <sheetName val="Mapa de Riesgo"/>
      <sheetName val="Calificación de Riesgos"/>
    </sheetNames>
    <sheetDataSet>
      <sheetData sheetId="0"/>
      <sheetData sheetId="1"/>
      <sheetData sheetId="2">
        <row r="4">
          <cell r="B4" t="str">
            <v>ADMINISTRACIÓN DE TECNOLOGÍAS E INFORMACIÓN</v>
          </cell>
          <cell r="C4"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4" t="str">
            <v>Falta de herramientas para seguimiento y control 
Procedimientos para la gestión de proyectos deficientes y/o desactualizados 
Programación desarticulada de proyectos 
Falta de definición de indicadores apropiados
Falta de empoderamiento de la Oficina de Tecnologías e Información sobre los proyectos tecnológicos de la Entidad</v>
          </cell>
          <cell r="E4" t="str">
            <v xml:space="preserve">Falta de oportunidad en el seguimiento y control de los proyectos con componente tecnológico. </v>
          </cell>
          <cell r="F4" t="str">
            <v>Incumplimiento de las metas 
Ejecución presupuestal  retardada</v>
          </cell>
        </row>
        <row r="5">
          <cell r="B5" t="str">
            <v>ADMINISTRACIÓN DE TECNOLOGÍAS E INFORMACIÓN</v>
          </cell>
          <cell r="C5"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5" t="str">
            <v xml:space="preserve">Insuficiencia de recurso humano 
Falta de experticia del recurso humano para la gestión de nuevas soluciones tecnológicas
Recursos presupuestales para funcionamiento insuficientes para contratar servicios de soporte y mantenimiento 
Falta de capacitación
Rotación de personal
</v>
          </cell>
          <cell r="E5" t="str">
            <v xml:space="preserve">Atención inoportuna a las solicitudes que recibe la Oficina de Tecnología e Información  (OTI) </v>
          </cell>
          <cell r="F5" t="str">
            <v xml:space="preserve">Indisponibilidad de los servicios 
Pérdida de imagen 
Quejas por parte de los usuarios 
Afectación de la gestión de los trámites administrativos 
Incumplimiento normativo </v>
          </cell>
        </row>
        <row r="6">
          <cell r="B6" t="str">
            <v>ADMINISTRACIÓN DE TECNOLOGÍAS E INFORMACIÓN</v>
          </cell>
          <cell r="C6"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6" t="str">
            <v xml:space="preserve">Pérdida  de datos por causas humanas, eliminación intencional o accidental 
Fallas en la infraestructura tecnológica 
Errores de los sistemas operativos, sistemas de información, software de aplicaciones, actualizaciones fallidas 
Pérdida de equipos 
Amenazas de seguridad
Funcionamiento anormal o daños de la infraestructura 
Frecuencia, cantidad y calidad de las copias de seguridad 
Ubicación centralizada de las copias de seguridad 
Hardware y software desactualizados 
Sistemas de Información y aplicaciones que carecen de funcionalidades que permitan contar con trazabilidad completa de las acciones 
Ausencia de un Plan de Continuidad - DRP actualizado e implementado 
Desastres naturales, accidentes, incendios, terrorismo, ataques a la infraestructura física de la Entidad
</v>
          </cell>
          <cell r="E6" t="str">
            <v xml:space="preserve">Pérdida de información de alguno de los sistemas de información </v>
          </cell>
          <cell r="F6" t="str">
            <v xml:space="preserve">Indisponibilidad de los servicios 
Pérdida de imagen 
Quejas por parte de los usuarios 
Afectación de la gestión de los trámites administrativos 
Incumplimiento normativo </v>
          </cell>
        </row>
        <row r="7">
          <cell r="B7" t="str">
            <v>ADMINISTRACIÓN DE TECNOLOGÍAS E INFORMACIÓN</v>
          </cell>
          <cell r="C7"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7" t="str">
            <v xml:space="preserve">Insuficiencia de recurso humano 
Falta de experticia del recurso humano para la gestión de nuevas soluciones tecnológicas
Recursos presupuestales insuficientes
Infraestructura limitada para atender las necesidades de la Entidad
Fallas de la infraestructura tecnológica por obsolescencia 
Hardware, software y aplicaciones desactualizadas 
Deficiencia en la infraestructura física de las sedes, incluye aspectos locativos, eléctricos, de seguridad física, áreas de acceso, áreas  de ubicación de equipos. 
Funcionamiento de la Agencia en sedes no propias 
Fallas eléctricas
Falta de capacitación
Amenazas de seguridad informática 
Ausencia de un Plan de Continuidad actualizado 
Rotación de personal
</v>
          </cell>
          <cell r="E7" t="str">
            <v xml:space="preserve">Indisponibilidad de los servicios tecnológicos que  soporta la OTI. </v>
          </cell>
          <cell r="F7" t="str">
            <v xml:space="preserve">Servicios afectados para los usuarios
internos y externos.
Afectación a toda la Entidad
Afectación de la integridad, disponibilidad y confidencialidad de la información </v>
          </cell>
        </row>
        <row r="8">
          <cell r="B8" t="str">
            <v>ADMINISTRACIÓN DE TECNOLOGÍAS E INFORMACIÓN</v>
          </cell>
          <cell r="C8"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8" t="str">
            <v xml:space="preserve">Conexiones no autorizadas o no seguras a redes y a servicios en red
Acceso no autorizado a sistemas y servicios, o abuso de derechos de acceso a sistemas y servicios
Cuentas de administración genérica con contraseñas conocidas por funcionarios que cambiaron de cargo, exfuncionarios, contratistas y/o proveedores
Asignación de contraseñas temporales inseguras o fáciles de adivinar cuando se crean nuevos usuarios que no se obliga a cambiarlas después de su primer acceso
Suministro de credenciales de acceso a los usuarios por canales inseguros
Contraseñas por defecto, del fabricante, en software y firmware de la entidad
Acceso no autorizado a códigos fuente de programas
Acceso no autorizado a información enviada mediante mensajería electrónica
Acceso no autorizado a códigos fuente y ambientes desarrollo
Malas prácticas en el uso de contraseñas por parte de los usuarios
Acceso no autorizado a sistemas y aplicaciones
Acceso o cambios no autorizados en ambiente de producción
Acceso no autorizado a las redes de la entidad
Acceso no autorizado a información crítica de la entidad
Acceso no autorizado y/o alteración de registros de eventos
Instalación de software no autorizado
Ejecución de actividades regulares del negocio desde cuentas de usuario privilegiado
Interceptación de información en tránsito
Debilidades en el proceso de retiro o ajuste de derechos de acceso cuando se termina o cambia el empleo de un funcionario, contratista y/o proveedor
Uso no autorizado de llaves criptográficas
Fuga de información a través de herramientas de computación en la nube
Uso de la misma identidad de usuario por dos o más personas
</v>
          </cell>
          <cell r="E8" t="str">
            <v>Accesos indebidos a la información No Pública de la Agencia afectando la integridad, disponibilidad y confidencialidad de la información.</v>
          </cell>
          <cell r="F8" t="str">
            <v xml:space="preserve">Afectación de la imagen institucional
Incumplimiento legal y llamados de atención
Investigaciones por parte de los órganos de control </v>
          </cell>
        </row>
        <row r="9">
          <cell r="B9" t="str">
            <v>ADMINISTRACIÓN DE TECNOLOGÍAS E INFORMACIÓN</v>
          </cell>
          <cell r="C9"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9" t="str">
            <v xml:space="preserve">
Desconocimiento de las autoridades a las cuales reportar incidentes de seguridad
Ausencia de comunicación sobre seguridad de la información 
Fallas en el seguimiento a los procedimientos del proceso.
</v>
          </cell>
          <cell r="E9" t="str">
            <v>Exposición a incidentes por inadecuada gestión de los mismos afectando la  integridad, confidencialidad y disponibilidad de la información.</v>
          </cell>
          <cell r="F9" t="str">
            <v>Pérdida de imagen ante las autoridades en términos de Seguridad de la Información e incumplimiento normativo del Gobierno Nacional ( MinTic y demás entidades).</v>
          </cell>
        </row>
        <row r="10">
          <cell r="B10" t="str">
            <v>ADMINISTRACIÓN DE TECNOLOGÍAS E INFORMACIÓN</v>
          </cell>
          <cell r="C10"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0" t="str">
            <v xml:space="preserve">Infección de equipos de cómputo mediante medios removibles
Divulgación de información mediante el uso de medios removibles
Almacenamiento de información confidencial en medios sin cifrar
Pérdida de rastro de los medios que se deberían disponer de forma segura
Uso de controles criptográficos débiles
Divulgación de información por reutilización de medios, o disposición no segura de los mismos
Uso de programas utilitarios privilegiados, sin restricción
Modificación o pérdida de llaves criptográficas
Software con vulnerabilidades conocidas
Acceso no autorizado, uso indebido o corrupción durante el transporte de medios físicos
Divulgación de datos personales sensibles registrados en los espacios tecnológicos de la Agencia.
Degradación de los medios removibles o medios de almacenamiento externo mientras aún se necesitan los datos almacenados
</v>
          </cell>
          <cell r="E10" t="str">
            <v>Pérdida o fuga de información sensible de la Agencia Nacional de Minería afectando la integridad, disponibilidad y confidencialidad de la información.</v>
          </cell>
          <cell r="F10" t="str">
            <v>Afectación de imagen institucional e incumplimiento legal</v>
          </cell>
        </row>
        <row r="11">
          <cell r="B11" t="str">
            <v>ADMINISTRACIÓN DE TECNOLOGÍAS E INFORMACIÓN</v>
          </cell>
          <cell r="C11"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1" t="str">
            <v xml:space="preserve">Daños en los equipos y/o interrupciones del servicio
Daño de información y/o instalaciones de procesamiento de información
Daños o mal funcionamiento de servidores o equipos de cómputo
Interceptación, interferencia o daño del cableado de potencia y el cableado de comunicaciones
Pérdida de disponibilidad en las instalaciones de procesamiento de información
Impacto (alteración de información, interrupción del servicio) en los sistemas operacionales por auditorías sobre dichos sistemas
Ausencia del personal crítico que administra instalaciones de procesamiento de información
Inadecuada o inexistente gestión de capacidad
Pérdida de continuidad de la seguridad de la información
</v>
          </cell>
          <cell r="E11" t="str">
            <v>Interrupción de los servicios tecnológicos de la Agencia Nacional de Minería afectando la integridad, disponibilidad de la información.</v>
          </cell>
          <cell r="F11" t="str">
            <v>Afectación de imagen y llamados de atención
Afectación en la oportunidad en la prestación de los servicios de la Entidad</v>
          </cell>
        </row>
        <row r="12">
          <cell r="B12" t="str">
            <v>ADMINISTRACIÓN DE TECNOLOGÍAS E INFORMACIÓN</v>
          </cell>
          <cell r="C12"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2" t="str">
            <v xml:space="preserve">Incumplimiento de políticas de seguridad de la información en sistemas de información
Cambios no controlados en el software o en uno de sus paquetes
Uso de datos (sensibles) de producción en ambientes de pruebas
Ausencia de requisitos de seguridad de la información para nuevos sistemas o mejoras a los sistemas existentes
</v>
          </cell>
          <cell r="E12" t="str">
            <v>Inapropiado funcionamiento de los sistemas de información propios de la agencia afectando la disponibilidad de la información.</v>
          </cell>
          <cell r="F12" t="str">
            <v>Afectación de imagen y llamados de atención
Afectación en la oportunidad en la prestación de los servicios de la Entidad</v>
          </cell>
        </row>
        <row r="13">
          <cell r="B13" t="str">
            <v>ADMINISTRACIÓN DE TECNOLOGÍAS E INFORMACIÓN</v>
          </cell>
          <cell r="C13"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3" t="str">
            <v xml:space="preserve">Pérdida de trazabilidad de actividades del usuario, excepciones, fallas y eventos de seguridad en sistemas de información
Fallas en sistemas o en la seguridad de los mismos
Actualizaciones o cambios en la plataforma tecnológica sin control
Logs de auditoría inexactos
</v>
          </cell>
          <cell r="E13" t="str">
            <v>Falla parcial en los servicios tecnológicos de la Agencia afectando la disponibilidad de la información</v>
          </cell>
          <cell r="F13" t="str">
            <v>Afectación de imagen y llamados de atención
Afectación en la oportunidad en la prestación de los servicios de la Entidad</v>
          </cell>
        </row>
      </sheetData>
      <sheetData sheetId="3">
        <row r="14">
          <cell r="E14">
            <v>4</v>
          </cell>
        </row>
        <row r="15">
          <cell r="E15">
            <v>4</v>
          </cell>
        </row>
        <row r="16">
          <cell r="E16">
            <v>4</v>
          </cell>
        </row>
        <row r="17">
          <cell r="E17">
            <v>5</v>
          </cell>
        </row>
        <row r="18">
          <cell r="E18">
            <v>4</v>
          </cell>
        </row>
        <row r="19">
          <cell r="E19">
            <v>4</v>
          </cell>
        </row>
        <row r="20">
          <cell r="E20">
            <v>3</v>
          </cell>
        </row>
        <row r="21">
          <cell r="E21">
            <v>3</v>
          </cell>
        </row>
        <row r="22">
          <cell r="E22">
            <v>3</v>
          </cell>
        </row>
        <row r="23">
          <cell r="E23">
            <v>4</v>
          </cell>
        </row>
      </sheetData>
      <sheetData sheetId="4">
        <row r="6">
          <cell r="D6">
            <v>2</v>
          </cell>
        </row>
        <row r="7">
          <cell r="D7">
            <v>3</v>
          </cell>
        </row>
        <row r="8">
          <cell r="D8">
            <v>3</v>
          </cell>
        </row>
        <row r="9">
          <cell r="D9">
            <v>4</v>
          </cell>
        </row>
        <row r="10">
          <cell r="D10">
            <v>3</v>
          </cell>
        </row>
        <row r="11">
          <cell r="D11">
            <v>4</v>
          </cell>
        </row>
        <row r="12">
          <cell r="D12">
            <v>4</v>
          </cell>
        </row>
        <row r="13">
          <cell r="D13">
            <v>5</v>
          </cell>
        </row>
        <row r="14">
          <cell r="D14">
            <v>4</v>
          </cell>
        </row>
        <row r="15">
          <cell r="D15">
            <v>5</v>
          </cell>
        </row>
      </sheetData>
      <sheetData sheetId="5"/>
      <sheetData sheetId="6"/>
      <sheetData sheetId="7"/>
      <sheetData sheetId="8"/>
      <sheetData sheetId="9"/>
      <sheetData sheetId="10"/>
      <sheetData sheetId="11"/>
      <sheetData sheetId="12"/>
      <sheetData sheetId="13"/>
      <sheetData sheetId="14"/>
      <sheetData sheetId="15"/>
      <sheetData sheetId="16"/>
      <sheetData sheetId="17">
        <row r="7">
          <cell r="H7" t="str">
            <v>EXTREMA</v>
          </cell>
        </row>
        <row r="8">
          <cell r="H8" t="str">
            <v>ALTA</v>
          </cell>
        </row>
        <row r="9">
          <cell r="H9" t="str">
            <v>MODERADA</v>
          </cell>
        </row>
        <row r="10">
          <cell r="H10" t="str">
            <v>BAJA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Mapa de Riesgo"/>
      <sheetName val="Calificación de Riesgos"/>
    </sheetNames>
    <sheetDataSet>
      <sheetData sheetId="0"/>
      <sheetData sheetId="1"/>
      <sheetData sheetId="2">
        <row r="4">
          <cell r="B4" t="str">
            <v>GESTIÓN FINANCIERA</v>
          </cell>
          <cell r="C4" t="str">
            <v>Gestionar los recursos financieros con el fin de generar la información financiera de la Agencia Nacional Minería en el marco de la normatividad vigente, de tal manera que refleje la realidad económica de la entidad para la adecuada toma de decisiones.</v>
          </cell>
          <cell r="D4" t="str">
            <v xml:space="preserve">1. No cierre oportuno de las operaciones financieras a cargo de la entidad. 
2. Inadecuada tipificación de los contratos. 
3. Falta de un aplicativo para tener acceso directo a las novedades normativas 
4. Falta de actualización  en las normas  correspondientes de Funcionarios y Contratistas. </v>
          </cell>
          <cell r="E4" t="str">
            <v>Incumplimiento en  las Responsabilidades Tributarias</v>
          </cell>
          <cell r="F4" t="str">
            <v>1. Sanciones económicas a la entidad.</v>
          </cell>
        </row>
        <row r="5">
          <cell r="B5" t="str">
            <v>GESTIÓN FINANCIERA</v>
          </cell>
          <cell r="C5" t="str">
            <v>Gestionar los recursos financieros con el fin de generar la información financiera de la Agencia Nacional Minería en el marco de la normatividad vigente, de tal manera que refleje la realidad económica de la entidad para la adecuada toma de decisiones.</v>
          </cell>
          <cell r="D5" t="str">
            <v xml:space="preserve">1. La documentación correspondiente se encuentra en diferentes archivos, lo cual no permite tener la trazabilidad completa de cada solicitud y no se cuenta con el acceso a toda la información.  
</v>
          </cell>
          <cell r="E5" t="str">
            <v>Atender las devoluciones sin el lleno de los requisitos establecidos en la Resolución No. 313 de 2018  o las normas que la sustituyan modifique o adicionen.</v>
          </cell>
          <cell r="F5" t="str">
            <v>1. Sanción disciplinaria al servidor público a cargo del trámite.</v>
          </cell>
        </row>
        <row r="6">
          <cell r="B6" t="str">
            <v>GESTIÓN FINANCIERA</v>
          </cell>
          <cell r="C6" t="str">
            <v>Gestionar los recursos financieros con el fin de generar la información financiera de la Agencia Nacional Minería en el marco de la normatividad vigente, de tal manera que refleje la realidad económica de la entidad para la adecuada toma de decisiones.</v>
          </cell>
          <cell r="D6" t="str">
            <v>1. Inadecuada revisión de los soportes presentados para el trámite de las cuentas.
2. Restricción de acceso a los archivos de contratación, a la plataforma SECOP II, incide en la generación del pago.</v>
          </cell>
          <cell r="E6" t="str">
            <v>Ordenar o efectuar pagos sin el lleno de los requisitos legales.</v>
          </cell>
          <cell r="F6" t="str">
            <v>1. Demoras en el trámite de pagos, investigaciones fiscales y disciplinarias.</v>
          </cell>
        </row>
      </sheetData>
      <sheetData sheetId="3">
        <row r="14">
          <cell r="E14">
            <v>3</v>
          </cell>
        </row>
        <row r="15">
          <cell r="E15">
            <v>2</v>
          </cell>
        </row>
        <row r="16">
          <cell r="E16">
            <v>2</v>
          </cell>
        </row>
      </sheetData>
      <sheetData sheetId="4">
        <row r="6">
          <cell r="D6">
            <v>3</v>
          </cell>
        </row>
        <row r="7">
          <cell r="D7">
            <v>2</v>
          </cell>
        </row>
        <row r="8">
          <cell r="D8">
            <v>3</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Mapa de Riesgo"/>
      <sheetName val="Calificación de Riesgos"/>
    </sheetNames>
    <sheetDataSet>
      <sheetData sheetId="0"/>
      <sheetData sheetId="1"/>
      <sheetData sheetId="2">
        <row r="4">
          <cell r="B4" t="str">
            <v>ADMINISTRACIÓN DE BIENES Y SERVICIOS</v>
          </cell>
          <cell r="C4"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4" t="str">
            <v>1. Deficiencia en los controles de traslados de bienes  de los funcionarios y contratistas.
2. Desconocimiento de procedimiento "Inventarios y almacén" en cuanto a devolución o traslado de inventarios. 
3. Falta de cuidado en los bienes asignados a funcioanrios y contratistas.</v>
          </cell>
          <cell r="E4" t="str">
            <v>Perdida de bienes de la ANM</v>
          </cell>
          <cell r="F4" t="str">
            <v>1. Denuncia a las autoridades del hecho.
2. Alteración temporal del inventario
3. No disponibilidad de los elementos para adelantar la gestión de la Entidad.
4. Aumento de la siniestralidad en la pólizas</v>
          </cell>
        </row>
        <row r="5">
          <cell r="B5" t="str">
            <v>ADMINISTRACIÓN DE BIENES Y SERVICIOS</v>
          </cell>
          <cell r="C5"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5" t="str">
            <v>1. Falta de oferta de bienes inmuebles en la zona con las condiciones requeridas para el funcionamiento de la ESSM.
2. Dificultades propias de la región que impidan reunir las condiciones para cumplir las actividades previstas.</v>
          </cell>
          <cell r="E5" t="str">
            <v xml:space="preserve">Incumplimiento de las actividades planificadas para garantizar la prestación del servicio en la Sede de Amagá.
</v>
          </cell>
          <cell r="F5" t="str">
            <v xml:space="preserve">
1. No prestación del servicio en la sede de Amaga.</v>
          </cell>
        </row>
        <row r="6">
          <cell r="B6" t="str">
            <v>ADMINISTRACIÓN DE BIENES Y SERVICIOS</v>
          </cell>
          <cell r="C6"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6" t="str">
            <v xml:space="preserve">1. Incumplimiento de los proveedores de las obligaciones legales en la facturación de bienes y servicios. 
2. Inconsistencias en la facturación lo que genera reprocesos.
</v>
          </cell>
          <cell r="E6" t="str">
            <v xml:space="preserve">Incumplimiento de PAC programado </v>
          </cell>
          <cell r="F6" t="str">
            <v xml:space="preserve">1. No pagos oportuno de la programación de PAC de bienes o servicios  recibidos. 
2. Incumplimiento en las metas de la programación de ejecución presupuestal. </v>
          </cell>
        </row>
      </sheetData>
      <sheetData sheetId="3">
        <row r="14">
          <cell r="E14">
            <v>4</v>
          </cell>
        </row>
        <row r="15">
          <cell r="E15">
            <v>2</v>
          </cell>
        </row>
        <row r="16">
          <cell r="E16">
            <v>3</v>
          </cell>
        </row>
      </sheetData>
      <sheetData sheetId="4">
        <row r="6">
          <cell r="D6">
            <v>2</v>
          </cell>
        </row>
        <row r="7">
          <cell r="D7">
            <v>4</v>
          </cell>
        </row>
        <row r="8">
          <cell r="D8">
            <v>3</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tabSelected="1" workbookViewId="0">
      <selection activeCell="I12" sqref="I12"/>
    </sheetView>
  </sheetViews>
  <sheetFormatPr baseColWidth="10" defaultRowHeight="20.25" x14ac:dyDescent="0.3"/>
  <cols>
    <col min="1" max="16384" width="11.42578125" style="4"/>
  </cols>
  <sheetData>
    <row r="1" spans="1:12" x14ac:dyDescent="0.3">
      <c r="A1" s="1"/>
      <c r="B1" s="2"/>
      <c r="C1" s="2"/>
      <c r="D1" s="2"/>
      <c r="E1" s="2"/>
      <c r="F1" s="2"/>
      <c r="G1" s="2"/>
      <c r="H1" s="2"/>
      <c r="I1" s="2"/>
      <c r="J1" s="2"/>
      <c r="K1" s="2"/>
      <c r="L1" s="3"/>
    </row>
    <row r="2" spans="1:12" x14ac:dyDescent="0.3">
      <c r="A2" s="128"/>
      <c r="B2" s="129"/>
      <c r="C2" s="129"/>
      <c r="D2" s="129"/>
      <c r="E2" s="129"/>
      <c r="F2" s="129"/>
      <c r="G2" s="129"/>
      <c r="H2" s="129"/>
      <c r="I2" s="129"/>
      <c r="J2" s="129"/>
      <c r="K2" s="129"/>
      <c r="L2" s="130"/>
    </row>
    <row r="3" spans="1:12" x14ac:dyDescent="0.3">
      <c r="A3" s="9"/>
      <c r="B3" s="10"/>
      <c r="C3" s="10"/>
      <c r="D3" s="10"/>
      <c r="E3" s="10"/>
      <c r="F3" s="10"/>
      <c r="G3" s="10"/>
      <c r="H3" s="10"/>
      <c r="I3" s="10"/>
      <c r="J3" s="10"/>
      <c r="K3" s="10"/>
      <c r="L3" s="11"/>
    </row>
    <row r="4" spans="1:12" x14ac:dyDescent="0.3">
      <c r="A4" s="9"/>
      <c r="B4" s="10"/>
      <c r="C4" s="10"/>
      <c r="D4" s="10"/>
      <c r="E4" s="10"/>
      <c r="F4" s="10"/>
      <c r="G4" s="10"/>
      <c r="H4" s="10"/>
      <c r="I4" s="10"/>
      <c r="J4" s="10"/>
      <c r="K4" s="10"/>
      <c r="L4" s="11"/>
    </row>
    <row r="5" spans="1:12" x14ac:dyDescent="0.3">
      <c r="A5" s="9"/>
      <c r="B5" s="10"/>
      <c r="C5" s="10"/>
      <c r="D5" s="10"/>
      <c r="E5" s="10"/>
      <c r="F5" s="10"/>
      <c r="G5" s="10"/>
      <c r="H5" s="10"/>
      <c r="I5" s="10"/>
      <c r="J5" s="10"/>
      <c r="K5" s="10"/>
      <c r="L5" s="11"/>
    </row>
    <row r="6" spans="1:12" x14ac:dyDescent="0.3">
      <c r="A6" s="9"/>
      <c r="B6" s="10"/>
      <c r="C6" s="10"/>
      <c r="D6" s="10"/>
      <c r="E6" s="10"/>
      <c r="F6" s="10"/>
      <c r="G6" s="10"/>
      <c r="H6" s="10"/>
      <c r="I6" s="10"/>
      <c r="J6" s="10"/>
      <c r="K6" s="10"/>
      <c r="L6" s="11"/>
    </row>
    <row r="7" spans="1:12" x14ac:dyDescent="0.3">
      <c r="A7" s="5"/>
      <c r="B7" s="6"/>
      <c r="C7" s="6"/>
      <c r="D7" s="6"/>
      <c r="E7" s="6"/>
      <c r="F7" s="6"/>
      <c r="G7" s="6"/>
      <c r="H7" s="6"/>
      <c r="I7" s="6"/>
      <c r="J7" s="6"/>
      <c r="K7" s="6"/>
      <c r="L7" s="7"/>
    </row>
    <row r="8" spans="1:12" x14ac:dyDescent="0.3">
      <c r="A8" s="131" t="s">
        <v>654</v>
      </c>
      <c r="B8" s="132"/>
      <c r="C8" s="132"/>
      <c r="D8" s="132"/>
      <c r="E8" s="132"/>
      <c r="F8" s="132"/>
      <c r="G8" s="132"/>
      <c r="H8" s="132"/>
      <c r="I8" s="132"/>
      <c r="J8" s="132"/>
      <c r="K8" s="132"/>
      <c r="L8" s="133"/>
    </row>
    <row r="9" spans="1:12" x14ac:dyDescent="0.3">
      <c r="A9" s="131" t="s">
        <v>651</v>
      </c>
      <c r="B9" s="132"/>
      <c r="C9" s="132"/>
      <c r="D9" s="132"/>
      <c r="E9" s="132"/>
      <c r="F9" s="132"/>
      <c r="G9" s="132"/>
      <c r="H9" s="132"/>
      <c r="I9" s="132"/>
      <c r="J9" s="132"/>
      <c r="K9" s="132"/>
      <c r="L9" s="133"/>
    </row>
    <row r="10" spans="1:12" x14ac:dyDescent="0.3">
      <c r="A10" s="131" t="s">
        <v>0</v>
      </c>
      <c r="B10" s="132"/>
      <c r="C10" s="132"/>
      <c r="D10" s="132"/>
      <c r="E10" s="132"/>
      <c r="F10" s="132"/>
      <c r="G10" s="132"/>
      <c r="H10" s="132"/>
      <c r="I10" s="132"/>
      <c r="J10" s="132"/>
      <c r="K10" s="132"/>
      <c r="L10" s="133"/>
    </row>
    <row r="11" spans="1:12" ht="39" customHeight="1" x14ac:dyDescent="0.3">
      <c r="A11" s="5"/>
      <c r="B11" s="6"/>
      <c r="C11" s="6"/>
      <c r="D11" s="6"/>
      <c r="E11" s="6"/>
      <c r="F11" s="6"/>
      <c r="G11" s="6"/>
      <c r="H11" s="6"/>
      <c r="I11" s="6"/>
      <c r="J11" s="6"/>
      <c r="K11" s="6"/>
      <c r="L11" s="7"/>
    </row>
    <row r="12" spans="1:12" ht="39" customHeight="1" x14ac:dyDescent="0.3">
      <c r="A12" s="5"/>
      <c r="B12" s="6"/>
      <c r="C12" s="6"/>
      <c r="D12" s="6"/>
      <c r="E12" s="6"/>
      <c r="F12" s="6"/>
      <c r="G12" s="6"/>
      <c r="H12" s="6"/>
      <c r="I12" s="6"/>
      <c r="J12" s="6"/>
      <c r="K12" s="6"/>
      <c r="L12" s="7"/>
    </row>
    <row r="13" spans="1:12" x14ac:dyDescent="0.3">
      <c r="A13" s="126" t="s">
        <v>1</v>
      </c>
      <c r="B13" s="127"/>
      <c r="C13" s="127"/>
      <c r="D13" s="127"/>
      <c r="E13" s="127"/>
      <c r="F13" s="127" t="s">
        <v>2</v>
      </c>
      <c r="G13" s="127"/>
      <c r="H13" s="127"/>
      <c r="I13" s="127"/>
      <c r="J13" s="127"/>
      <c r="K13" s="127"/>
      <c r="L13" s="134"/>
    </row>
    <row r="14" spans="1:12" x14ac:dyDescent="0.3">
      <c r="A14" s="126" t="s">
        <v>653</v>
      </c>
      <c r="B14" s="127"/>
      <c r="C14" s="127"/>
      <c r="D14" s="127"/>
      <c r="E14" s="127"/>
      <c r="F14" s="127" t="s">
        <v>3</v>
      </c>
      <c r="G14" s="127"/>
      <c r="H14" s="127"/>
      <c r="I14" s="127"/>
      <c r="J14" s="127"/>
      <c r="K14" s="127"/>
      <c r="L14" s="134"/>
    </row>
    <row r="15" spans="1:12" x14ac:dyDescent="0.3">
      <c r="A15" s="126" t="s">
        <v>652</v>
      </c>
      <c r="B15" s="127"/>
      <c r="C15" s="127"/>
      <c r="D15" s="127"/>
      <c r="E15" s="127"/>
      <c r="F15" s="127"/>
      <c r="G15" s="127"/>
      <c r="H15" s="127"/>
      <c r="I15" s="127"/>
      <c r="J15" s="127"/>
      <c r="K15" s="127"/>
      <c r="L15" s="134"/>
    </row>
    <row r="16" spans="1:12" x14ac:dyDescent="0.3">
      <c r="A16" s="5"/>
      <c r="B16" s="6"/>
      <c r="C16" s="6"/>
      <c r="D16" s="6"/>
      <c r="E16" s="6"/>
      <c r="F16" s="6"/>
      <c r="G16" s="6"/>
      <c r="H16" s="6"/>
      <c r="I16" s="6"/>
      <c r="J16" s="6"/>
      <c r="K16" s="6"/>
      <c r="L16" s="7"/>
    </row>
    <row r="17" spans="1:12" x14ac:dyDescent="0.3">
      <c r="F17" s="6"/>
      <c r="G17" s="6"/>
      <c r="H17" s="6"/>
      <c r="I17" s="6"/>
      <c r="J17" s="6"/>
      <c r="K17" s="6"/>
      <c r="L17" s="7"/>
    </row>
    <row r="18" spans="1:12" ht="65.25" customHeight="1" thickBot="1" x14ac:dyDescent="0.35">
      <c r="A18" s="247"/>
      <c r="B18" s="248"/>
      <c r="C18" s="248"/>
      <c r="D18" s="8"/>
      <c r="E18" s="8"/>
      <c r="F18" s="8"/>
      <c r="G18" s="8"/>
      <c r="H18" s="8"/>
      <c r="I18" s="8"/>
      <c r="J18" s="249"/>
      <c r="K18" s="249"/>
      <c r="L18" s="250"/>
    </row>
  </sheetData>
  <mergeCells count="11">
    <mergeCell ref="A15:L15"/>
    <mergeCell ref="A18:C18"/>
    <mergeCell ref="J18:L18"/>
    <mergeCell ref="A9:L9"/>
    <mergeCell ref="A2:L2"/>
    <mergeCell ref="A8:L8"/>
    <mergeCell ref="A10:L10"/>
    <mergeCell ref="A13:E13"/>
    <mergeCell ref="F13:L13"/>
    <mergeCell ref="A14:E14"/>
    <mergeCell ref="F14:L1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4"/>
  <sheetViews>
    <sheetView topLeftCell="R1" zoomScale="77" zoomScaleNormal="77" workbookViewId="0">
      <selection activeCell="W12" sqref="W12"/>
    </sheetView>
  </sheetViews>
  <sheetFormatPr baseColWidth="10" defaultRowHeight="16.5" x14ac:dyDescent="0.3"/>
  <cols>
    <col min="1" max="1" width="11.42578125" style="12"/>
    <col min="2" max="2" width="19.28515625" style="14" customWidth="1"/>
    <col min="3" max="3" width="43.28515625" style="12" customWidth="1"/>
    <col min="4" max="4" width="51.28515625" style="12" customWidth="1"/>
    <col min="5" max="5" width="22.5703125" style="12" customWidth="1"/>
    <col min="6" max="6" width="43.5703125" style="12" customWidth="1"/>
    <col min="7" max="7" width="12.7109375" style="12" customWidth="1"/>
    <col min="8" max="8" width="11.5703125" style="12" customWidth="1"/>
    <col min="9" max="9" width="0" style="12" hidden="1" customWidth="1"/>
    <col min="10" max="10" width="16.28515625" style="12" customWidth="1"/>
    <col min="11" max="11" width="53.140625" style="12" customWidth="1"/>
    <col min="12" max="12" width="14.85546875" style="12" customWidth="1"/>
    <col min="13" max="13" width="10.42578125" style="12" customWidth="1"/>
    <col min="14" max="14" width="13.5703125" style="12" hidden="1" customWidth="1"/>
    <col min="15" max="15" width="14.7109375" style="12" customWidth="1"/>
    <col min="16" max="16" width="14" style="12" customWidth="1"/>
    <col min="17" max="17" width="38" style="12" customWidth="1"/>
    <col min="18" max="18" width="21.140625" style="12" customWidth="1"/>
    <col min="19" max="19" width="21.42578125" style="12" customWidth="1"/>
    <col min="20" max="20" width="17.5703125" style="13" customWidth="1"/>
    <col min="21" max="21" width="19.85546875" style="13" customWidth="1"/>
    <col min="22" max="22" width="61.28515625" style="12" customWidth="1"/>
    <col min="23" max="23" width="46.5703125" style="12" customWidth="1"/>
    <col min="24" max="27" width="11.42578125" style="12"/>
    <col min="28" max="36" width="0" style="12" hidden="1" customWidth="1"/>
    <col min="37" max="16384" width="11.42578125" style="12"/>
  </cols>
  <sheetData>
    <row r="1" spans="1:35" ht="16.5" customHeight="1" x14ac:dyDescent="0.3">
      <c r="A1" s="143" t="s">
        <v>275</v>
      </c>
      <c r="B1" s="143"/>
      <c r="C1" s="143"/>
      <c r="D1" s="143"/>
      <c r="E1" s="143"/>
      <c r="F1" s="143"/>
      <c r="G1" s="143"/>
      <c r="H1" s="143"/>
      <c r="I1" s="143"/>
      <c r="J1" s="143"/>
      <c r="K1" s="143"/>
      <c r="L1" s="143"/>
      <c r="M1" s="143"/>
      <c r="N1" s="143"/>
      <c r="O1" s="143"/>
      <c r="P1" s="143"/>
      <c r="Q1" s="143"/>
      <c r="R1" s="143"/>
      <c r="S1" s="143"/>
      <c r="T1" s="143"/>
      <c r="U1" s="143"/>
      <c r="V1" s="73"/>
      <c r="W1" s="27"/>
    </row>
    <row r="2" spans="1:35" ht="16.5" customHeight="1" x14ac:dyDescent="0.3">
      <c r="A2" s="143"/>
      <c r="B2" s="143"/>
      <c r="C2" s="143"/>
      <c r="D2" s="143"/>
      <c r="E2" s="143"/>
      <c r="F2" s="143"/>
      <c r="G2" s="143"/>
      <c r="H2" s="143"/>
      <c r="I2" s="143"/>
      <c r="J2" s="143"/>
      <c r="K2" s="143"/>
      <c r="L2" s="143"/>
      <c r="M2" s="143"/>
      <c r="N2" s="143"/>
      <c r="O2" s="143"/>
      <c r="P2" s="143"/>
      <c r="Q2" s="143"/>
      <c r="R2" s="143"/>
      <c r="S2" s="143"/>
      <c r="T2" s="143"/>
      <c r="U2" s="143"/>
      <c r="V2" s="73"/>
      <c r="W2" s="27"/>
    </row>
    <row r="3" spans="1:35" ht="13.5" customHeight="1" x14ac:dyDescent="0.3">
      <c r="A3" s="143"/>
      <c r="B3" s="143"/>
      <c r="C3" s="143"/>
      <c r="D3" s="143"/>
      <c r="E3" s="143"/>
      <c r="F3" s="143"/>
      <c r="G3" s="143"/>
      <c r="H3" s="143"/>
      <c r="I3" s="143"/>
      <c r="J3" s="143"/>
      <c r="K3" s="143"/>
      <c r="L3" s="143"/>
      <c r="M3" s="143"/>
      <c r="N3" s="143"/>
      <c r="O3" s="143"/>
      <c r="P3" s="143"/>
      <c r="Q3" s="143"/>
      <c r="R3" s="143"/>
      <c r="S3" s="143"/>
      <c r="T3" s="143"/>
      <c r="U3" s="143"/>
      <c r="V3" s="73"/>
      <c r="W3" s="27"/>
    </row>
    <row r="4" spans="1:35" ht="13.5" customHeight="1" x14ac:dyDescent="0.3">
      <c r="A4" s="143"/>
      <c r="B4" s="143"/>
      <c r="C4" s="143"/>
      <c r="D4" s="143"/>
      <c r="E4" s="143"/>
      <c r="F4" s="143"/>
      <c r="G4" s="143"/>
      <c r="H4" s="143"/>
      <c r="I4" s="143"/>
      <c r="J4" s="143"/>
      <c r="K4" s="143"/>
      <c r="L4" s="143"/>
      <c r="M4" s="143"/>
      <c r="N4" s="143"/>
      <c r="O4" s="143"/>
      <c r="P4" s="143"/>
      <c r="Q4" s="143"/>
      <c r="R4" s="143"/>
      <c r="S4" s="143"/>
      <c r="T4" s="143"/>
      <c r="U4" s="143"/>
      <c r="V4" s="73"/>
      <c r="W4" s="27"/>
    </row>
    <row r="5" spans="1:35" ht="13.5" customHeight="1" x14ac:dyDescent="0.3">
      <c r="A5" s="144"/>
      <c r="B5" s="144"/>
      <c r="C5" s="144"/>
      <c r="D5" s="144"/>
      <c r="E5" s="144"/>
      <c r="F5" s="144"/>
      <c r="G5" s="144"/>
      <c r="H5" s="144"/>
      <c r="I5" s="144"/>
      <c r="J5" s="144"/>
      <c r="K5" s="144"/>
      <c r="L5" s="144"/>
      <c r="M5" s="144"/>
      <c r="N5" s="144"/>
      <c r="O5" s="144"/>
      <c r="P5" s="144"/>
      <c r="Q5" s="144"/>
      <c r="R5" s="144"/>
      <c r="S5" s="144"/>
      <c r="T5" s="144"/>
      <c r="U5" s="144"/>
      <c r="V5" s="73"/>
      <c r="W5" s="27"/>
    </row>
    <row r="6" spans="1:35" s="23" customFormat="1" ht="45" customHeight="1" x14ac:dyDescent="0.3">
      <c r="A6" s="142" t="s">
        <v>61</v>
      </c>
      <c r="B6" s="142"/>
      <c r="C6" s="142"/>
      <c r="D6" s="142"/>
      <c r="E6" s="142"/>
      <c r="F6" s="142"/>
      <c r="G6" s="141" t="s">
        <v>60</v>
      </c>
      <c r="H6" s="141"/>
      <c r="I6" s="141"/>
      <c r="J6" s="141"/>
      <c r="K6" s="24" t="s">
        <v>59</v>
      </c>
      <c r="L6" s="142" t="s">
        <v>58</v>
      </c>
      <c r="M6" s="142"/>
      <c r="N6" s="142"/>
      <c r="O6" s="142"/>
      <c r="P6" s="142"/>
      <c r="Q6" s="142" t="s">
        <v>57</v>
      </c>
      <c r="R6" s="142"/>
      <c r="S6" s="142"/>
      <c r="T6" s="142"/>
      <c r="U6" s="142"/>
      <c r="V6" s="142" t="s">
        <v>56</v>
      </c>
      <c r="W6" s="142"/>
      <c r="X6" s="142"/>
      <c r="Y6" s="142"/>
      <c r="Z6" s="142"/>
      <c r="AA6" s="142"/>
      <c r="AB6" s="135" t="s">
        <v>55</v>
      </c>
      <c r="AC6" s="136"/>
      <c r="AD6" s="136"/>
      <c r="AE6" s="136"/>
      <c r="AF6" s="136"/>
      <c r="AG6" s="136"/>
      <c r="AH6" s="136"/>
      <c r="AI6" s="137"/>
    </row>
    <row r="7" spans="1:35" s="23" customFormat="1" ht="84" customHeight="1" x14ac:dyDescent="0.3">
      <c r="A7" s="142"/>
      <c r="B7" s="142"/>
      <c r="C7" s="142"/>
      <c r="D7" s="142"/>
      <c r="E7" s="142"/>
      <c r="F7" s="142"/>
      <c r="G7" s="141" t="s">
        <v>54</v>
      </c>
      <c r="H7" s="141"/>
      <c r="I7" s="141"/>
      <c r="J7" s="141"/>
      <c r="K7" s="24" t="s">
        <v>53</v>
      </c>
      <c r="L7" s="141" t="s">
        <v>52</v>
      </c>
      <c r="M7" s="141"/>
      <c r="N7" s="26"/>
      <c r="O7" s="141" t="s">
        <v>51</v>
      </c>
      <c r="P7" s="141"/>
      <c r="Q7" s="142"/>
      <c r="R7" s="142"/>
      <c r="S7" s="142"/>
      <c r="T7" s="142"/>
      <c r="U7" s="142"/>
      <c r="V7" s="142"/>
      <c r="W7" s="142"/>
      <c r="X7" s="142"/>
      <c r="Y7" s="142"/>
      <c r="Z7" s="142"/>
      <c r="AA7" s="142"/>
      <c r="AB7" s="138"/>
      <c r="AC7" s="139"/>
      <c r="AD7" s="139"/>
      <c r="AE7" s="139"/>
      <c r="AF7" s="139"/>
      <c r="AG7" s="139"/>
      <c r="AH7" s="139"/>
      <c r="AI7" s="140"/>
    </row>
    <row r="8" spans="1:35" s="23" customFormat="1" ht="66" customHeight="1" x14ac:dyDescent="0.3">
      <c r="A8" s="24" t="s">
        <v>50</v>
      </c>
      <c r="B8" s="24" t="s">
        <v>49</v>
      </c>
      <c r="C8" s="24" t="s">
        <v>48</v>
      </c>
      <c r="D8" s="24" t="s">
        <v>47</v>
      </c>
      <c r="E8" s="24" t="s">
        <v>46</v>
      </c>
      <c r="F8" s="24" t="s">
        <v>45</v>
      </c>
      <c r="G8" s="24" t="s">
        <v>41</v>
      </c>
      <c r="H8" s="24" t="s">
        <v>40</v>
      </c>
      <c r="I8" s="24" t="s">
        <v>44</v>
      </c>
      <c r="J8" s="24" t="s">
        <v>43</v>
      </c>
      <c r="K8" s="24" t="s">
        <v>42</v>
      </c>
      <c r="L8" s="24" t="s">
        <v>41</v>
      </c>
      <c r="M8" s="24" t="s">
        <v>40</v>
      </c>
      <c r="N8" s="24" t="s">
        <v>39</v>
      </c>
      <c r="O8" s="24" t="s">
        <v>38</v>
      </c>
      <c r="P8" s="24" t="s">
        <v>37</v>
      </c>
      <c r="Q8" s="24" t="s">
        <v>36</v>
      </c>
      <c r="R8" s="24" t="s">
        <v>35</v>
      </c>
      <c r="S8" s="24" t="s">
        <v>34</v>
      </c>
      <c r="T8" s="24" t="s">
        <v>33</v>
      </c>
      <c r="U8" s="24" t="s">
        <v>32</v>
      </c>
      <c r="V8" s="24" t="s">
        <v>31</v>
      </c>
      <c r="W8" s="24" t="s">
        <v>30</v>
      </c>
      <c r="X8" s="24" t="s">
        <v>29</v>
      </c>
      <c r="Y8" s="24" t="s">
        <v>25</v>
      </c>
      <c r="Z8" s="24" t="s">
        <v>24</v>
      </c>
      <c r="AA8" s="24" t="s">
        <v>23</v>
      </c>
      <c r="AB8" s="24" t="s">
        <v>28</v>
      </c>
      <c r="AC8" s="24" t="s">
        <v>27</v>
      </c>
      <c r="AD8" s="24" t="s">
        <v>26</v>
      </c>
      <c r="AE8" s="24" t="s">
        <v>25</v>
      </c>
      <c r="AF8" s="24" t="s">
        <v>24</v>
      </c>
      <c r="AG8" s="24" t="s">
        <v>23</v>
      </c>
      <c r="AH8" s="24" t="s">
        <v>22</v>
      </c>
      <c r="AI8" s="24" t="s">
        <v>21</v>
      </c>
    </row>
    <row r="9" spans="1:35" s="15" customFormat="1" ht="135" customHeight="1" x14ac:dyDescent="0.25">
      <c r="A9" s="21">
        <v>1</v>
      </c>
      <c r="B9" s="20" t="str">
        <f>+[10]Identificacion!B4</f>
        <v xml:space="preserve">ADQUISICIÓN DE BIENES Y SERVICIOS </v>
      </c>
      <c r="C9" s="20" t="str">
        <f>+[10]Identificacion!C4</f>
        <v>Gestionar las acciones requeridas para llevar a cabo la adquisición de bienes y servicios necesarios para la operación de los procesos de la Agencia Nacional de Minería, a través del cumplimiento del marco normativo vigente.</v>
      </c>
      <c r="D9" s="20" t="str">
        <f>+[10]Identificacion!D4</f>
        <v xml:space="preserve">Desconocimiento de la normatividad aplicada                       
Afán en la contratación por improvisación y descoordinación en la estructuración del proceso 
Proceso manual que puede generar registros erróneos. </v>
      </c>
      <c r="E9" s="20" t="str">
        <f>+[10]Identificacion!E4</f>
        <v xml:space="preserve">Trámite y suscripción de contratos no contemplados en el Plan Anual de Adquisiciones </v>
      </c>
      <c r="F9" s="20" t="str">
        <f>+[10]Identificacion!F4</f>
        <v xml:space="preserve">Sanciones Disciplinarias </v>
      </c>
      <c r="G9" s="21">
        <f>+[10]Probabilidad!E14</f>
        <v>3</v>
      </c>
      <c r="H9" s="21">
        <f>+'[10]Impacto '!D6</f>
        <v>3</v>
      </c>
      <c r="I9" s="21">
        <f t="shared" ref="I9:I14" si="0">+G9*H9</f>
        <v>9</v>
      </c>
      <c r="J9" s="63" t="str">
        <f>IF(AND(I9&gt;=0,I9&lt;=4),'[10]Calificación de Riesgos'!$H$10,IF(I9&lt;7,'[10]Calificación de Riesgos'!$H$9,IF(I9&lt;13,'[10]Calificación de Riesgos'!$H$8,IF(I9&lt;=25,'[10]Calificación de Riesgos'!$H$7))))</f>
        <v>ALTA</v>
      </c>
      <c r="K9" s="95" t="s">
        <v>257</v>
      </c>
      <c r="L9" s="21">
        <v>1</v>
      </c>
      <c r="M9" s="21">
        <v>3</v>
      </c>
      <c r="N9" s="21">
        <f>+L9*M9</f>
        <v>3</v>
      </c>
      <c r="O9" s="69" t="str">
        <f>+'[10]Calificación de Riesgos'!H9</f>
        <v>MODERADA</v>
      </c>
      <c r="P9" s="16" t="s">
        <v>7</v>
      </c>
      <c r="Q9" s="94" t="s">
        <v>258</v>
      </c>
      <c r="R9" s="19" t="s">
        <v>259</v>
      </c>
      <c r="S9" s="18">
        <v>43496</v>
      </c>
      <c r="T9" s="18">
        <v>43814</v>
      </c>
      <c r="U9" s="17" t="s">
        <v>260</v>
      </c>
      <c r="V9" s="114" t="s">
        <v>555</v>
      </c>
      <c r="W9" s="16" t="s">
        <v>556</v>
      </c>
      <c r="X9" s="16" t="s">
        <v>462</v>
      </c>
      <c r="Y9" s="16" t="s">
        <v>463</v>
      </c>
      <c r="Z9" s="16" t="s">
        <v>468</v>
      </c>
      <c r="AA9" s="16" t="s">
        <v>468</v>
      </c>
      <c r="AB9" s="16"/>
      <c r="AC9" s="16"/>
      <c r="AD9" s="16"/>
      <c r="AE9" s="16"/>
      <c r="AF9" s="16"/>
      <c r="AG9" s="16"/>
      <c r="AH9" s="16"/>
      <c r="AI9" s="16"/>
    </row>
    <row r="10" spans="1:35" s="15" customFormat="1" ht="90.75" customHeight="1" x14ac:dyDescent="0.25">
      <c r="A10" s="21">
        <v>2</v>
      </c>
      <c r="B10" s="20" t="str">
        <f>+[10]Identificacion!B5</f>
        <v xml:space="preserve">ADQUISICIÓN DE BIENES Y SERVICIOS </v>
      </c>
      <c r="C10" s="20" t="str">
        <f>+[10]Identificacion!C5</f>
        <v>Gestionar las acciones requeridas para llevar a cabo la adquisición de bienes y servicios necesarios para la operación de los procesos de la Agencia Nacional de Minería, a través del cumplimiento del marco normativo vigente.</v>
      </c>
      <c r="D10" s="20" t="str">
        <f>+[10]Identificacion!D5</f>
        <v>Falta de adecuado seguimiento a los contratos en la etapa pos contractual. 
Falta de conocimiento de los funcionarios a cargo de la supervisión en cuanto a sus responsabilidades y procedimiento en relación con la liquidación de los contratos a su cargo.</v>
      </c>
      <c r="E10" s="20" t="str">
        <f>+[10]Identificacion!E5</f>
        <v>Vencimiento de los plazos de liquidación de contratos que deben contar con esta actividad.</v>
      </c>
      <c r="F10" s="20" t="str">
        <f>+[10]Identificacion!F5</f>
        <v>Sanciones Disciplinarias y fiscales. Daño antijurídico por eventuales reclamaciones en sede judicial.</v>
      </c>
      <c r="G10" s="21">
        <f>+[10]Probabilidad!E15</f>
        <v>4</v>
      </c>
      <c r="H10" s="21">
        <f>+'[10]Impacto '!D7</f>
        <v>4</v>
      </c>
      <c r="I10" s="21">
        <f t="shared" si="0"/>
        <v>16</v>
      </c>
      <c r="J10" s="62" t="str">
        <f>IF(AND(I10&gt;=0,I10&lt;=4),'[10]Calificación de Riesgos'!$H$10,IF(I10&lt;7,'[10]Calificación de Riesgos'!$H$9,IF(I10&lt;13,'[10]Calificación de Riesgos'!$H$8,IF(I10&lt;=25,'[10]Calificación de Riesgos'!$H$7))))</f>
        <v>EXTREMA</v>
      </c>
      <c r="K10" s="16" t="s">
        <v>261</v>
      </c>
      <c r="L10" s="21">
        <v>2</v>
      </c>
      <c r="M10" s="21">
        <v>4</v>
      </c>
      <c r="N10" s="21">
        <f t="shared" ref="N10:N14" si="1">+L10*M10</f>
        <v>8</v>
      </c>
      <c r="O10" s="63" t="str">
        <f>IF(AND(N10&gt;=0,N10&lt;=4),'[10]Calificación de Riesgos'!$H$10,IF(N10&lt;7,'[10]Calificación de Riesgos'!$H$9,IF(N10&lt;13,'[10]Calificación de Riesgos'!$H$8,IF(N10&lt;=25,'[10]Calificación de Riesgos'!$H$7))))</f>
        <v>ALTA</v>
      </c>
      <c r="P10" s="16" t="s">
        <v>7</v>
      </c>
      <c r="Q10" s="94" t="s">
        <v>262</v>
      </c>
      <c r="R10" s="19" t="s">
        <v>263</v>
      </c>
      <c r="S10" s="18">
        <v>43496</v>
      </c>
      <c r="T10" s="18">
        <v>43814</v>
      </c>
      <c r="U10" s="17" t="s">
        <v>260</v>
      </c>
      <c r="V10" s="16" t="s">
        <v>557</v>
      </c>
      <c r="W10" s="16" t="s">
        <v>558</v>
      </c>
      <c r="X10" s="16" t="s">
        <v>462</v>
      </c>
      <c r="Y10" s="16" t="s">
        <v>463</v>
      </c>
      <c r="Z10" s="16" t="s">
        <v>468</v>
      </c>
      <c r="AA10" s="16" t="s">
        <v>468</v>
      </c>
      <c r="AB10" s="16"/>
      <c r="AC10" s="16"/>
      <c r="AD10" s="16"/>
      <c r="AE10" s="16"/>
      <c r="AF10" s="16"/>
      <c r="AG10" s="16"/>
      <c r="AH10" s="16"/>
      <c r="AI10" s="16"/>
    </row>
    <row r="11" spans="1:35" s="15" customFormat="1" ht="164.25" customHeight="1" x14ac:dyDescent="0.25">
      <c r="A11" s="21">
        <v>3</v>
      </c>
      <c r="B11" s="20" t="str">
        <f>+[10]Identificacion!B6</f>
        <v xml:space="preserve">ADQUISICIÓN DE BIENES Y SERVICIOS </v>
      </c>
      <c r="C11" s="20" t="str">
        <f>+[10]Identificacion!C6</f>
        <v>Gestionar las acciones requeridas para llevar a cabo la adquisición de bienes y servicios necesarios para la operación de los procesos de la Agencia Nacional de Minería, a través del cumplimiento del marco normativo vigente.</v>
      </c>
      <c r="D11" s="20" t="str">
        <f>+[10]Identificacion!D6</f>
        <v>Manipulación de los expedientes contractuales por parte de las distintas partes interesadas en el desarrollo del contrato( Supervisores, abogados, contratistas, entes de control) 
Falta de espacios adecuados para la custodia de los expedientes contractuales.  
Falta de control en la construcción inicial de los expedientes contractuales</v>
      </c>
      <c r="E11" s="20" t="str">
        <f>+[10]Identificacion!E6</f>
        <v>Pérdida de documentos contenidos en los expedientes contractuales.</v>
      </c>
      <c r="F11" s="20" t="str">
        <f>+[10]Identificacion!F6</f>
        <v>Sanciones Disciplinarias. Pérdida de memoria institucional representada en los documentos contractuales. Imposibilidad de gestionar adecuadamente los contratos suscritos por la Entidad.</v>
      </c>
      <c r="G11" s="21">
        <f>+[10]Probabilidad!E16</f>
        <v>3</v>
      </c>
      <c r="H11" s="21">
        <f>+'[10]Impacto '!D8</f>
        <v>4</v>
      </c>
      <c r="I11" s="21">
        <f t="shared" si="0"/>
        <v>12</v>
      </c>
      <c r="J11" s="62" t="str">
        <f>IF(AND(I11&gt;=0,I11&lt;=4),'[10]Calificación de Riesgos'!$H$10,IF(I11&lt;7,'[10]Calificación de Riesgos'!$H$9,IF(I11&lt;12,'[10]Calificación de Riesgos'!$H$8,IF(I11&lt;=25,'[10]Calificación de Riesgos'!$H$7))))</f>
        <v>EXTREMA</v>
      </c>
      <c r="K11" s="20" t="s">
        <v>264</v>
      </c>
      <c r="L11" s="21">
        <v>1</v>
      </c>
      <c r="M11" s="21">
        <v>4</v>
      </c>
      <c r="N11" s="21">
        <f t="shared" si="1"/>
        <v>4</v>
      </c>
      <c r="O11" s="63" t="str">
        <f>+'[10]Calificación de Riesgos'!H8</f>
        <v>ALTA</v>
      </c>
      <c r="P11" s="16" t="s">
        <v>7</v>
      </c>
      <c r="Q11" s="94" t="s">
        <v>265</v>
      </c>
      <c r="R11" s="19" t="s">
        <v>266</v>
      </c>
      <c r="S11" s="18">
        <v>43496</v>
      </c>
      <c r="T11" s="18">
        <v>43814</v>
      </c>
      <c r="U11" s="17" t="s">
        <v>260</v>
      </c>
      <c r="V11" s="114" t="s">
        <v>559</v>
      </c>
      <c r="W11" s="16" t="s">
        <v>560</v>
      </c>
      <c r="X11" s="16" t="s">
        <v>462</v>
      </c>
      <c r="Y11" s="16" t="s">
        <v>463</v>
      </c>
      <c r="Z11" s="16" t="s">
        <v>468</v>
      </c>
      <c r="AA11" s="16" t="s">
        <v>468</v>
      </c>
      <c r="AB11" s="16"/>
      <c r="AC11" s="16"/>
      <c r="AD11" s="16"/>
      <c r="AE11" s="16"/>
      <c r="AF11" s="16"/>
      <c r="AG11" s="16"/>
      <c r="AH11" s="16"/>
      <c r="AI11" s="16"/>
    </row>
    <row r="12" spans="1:35" s="15" customFormat="1" ht="134.25" customHeight="1" x14ac:dyDescent="0.25">
      <c r="A12" s="21">
        <v>4</v>
      </c>
      <c r="B12" s="20" t="str">
        <f>+[10]Identificacion!B7</f>
        <v xml:space="preserve">ADQUISICIÓN DE BIENES Y SERVICIOS </v>
      </c>
      <c r="C12" s="20" t="str">
        <f>+[10]Identificacion!C7</f>
        <v>Gestionar las acciones requeridas para llevar a cabo la adquisición de bienes y servicios necesarios para la operación de los procesos de la Agencia Nacional de Minería, a través del cumplimiento del marco normativo vigente.</v>
      </c>
      <c r="D12" s="20" t="str">
        <f>+[10]Identificacion!D7</f>
        <v>Inadecuada estructuración de los procesos contractuales  
Escogencia equivocada del proceso de selección respectivo.</v>
      </c>
      <c r="E12" s="20" t="str">
        <f>+[10]Identificacion!E7</f>
        <v>Incumplimiento de los procedimientos contractuales o legalmente previstos para la adquisición de bienes y servicios</v>
      </c>
      <c r="F12" s="20" t="str">
        <f>+[10]Identificacion!F7</f>
        <v>Sanciones Disciplinarias, penales, fiscales y de responsabilidad civil. Reprocesos con los consecuentes retrasos en la consecución de los bienes y servicios requeridos.</v>
      </c>
      <c r="G12" s="21">
        <f>+[10]Probabilidad!E17</f>
        <v>3</v>
      </c>
      <c r="H12" s="21">
        <f>+'[10]Impacto '!D9</f>
        <v>5</v>
      </c>
      <c r="I12" s="21">
        <f t="shared" si="0"/>
        <v>15</v>
      </c>
      <c r="J12" s="62" t="str">
        <f>IF(AND(I12&gt;=0,I12&lt;=4),'[10]Calificación de Riesgos'!$H$10,IF(I12&lt;7,'[10]Calificación de Riesgos'!$H$9,IF(I12&lt;13,'[10]Calificación de Riesgos'!$H$8,IF(I12&lt;=25,'[10]Calificación de Riesgos'!$H$7))))</f>
        <v>EXTREMA</v>
      </c>
      <c r="K12" s="16" t="s">
        <v>267</v>
      </c>
      <c r="L12" s="21">
        <v>3</v>
      </c>
      <c r="M12" s="21">
        <v>3</v>
      </c>
      <c r="N12" s="21">
        <f t="shared" si="1"/>
        <v>9</v>
      </c>
      <c r="O12" s="63" t="str">
        <f>IF(AND(N12&gt;=0,N12&lt;=4),'[10]Calificación de Riesgos'!$H$10,IF(N12&lt;7,'[10]Calificación de Riesgos'!$H$9,IF(N12&lt;13,'[10]Calificación de Riesgos'!$H$8,IF(N12&lt;=25,'[10]Calificación de Riesgos'!$H$7))))</f>
        <v>ALTA</v>
      </c>
      <c r="P12" s="16" t="s">
        <v>7</v>
      </c>
      <c r="Q12" s="86" t="s">
        <v>268</v>
      </c>
      <c r="R12" s="19" t="s">
        <v>269</v>
      </c>
      <c r="S12" s="18">
        <v>43496</v>
      </c>
      <c r="T12" s="18">
        <v>43814</v>
      </c>
      <c r="U12" s="17" t="s">
        <v>260</v>
      </c>
      <c r="V12" s="16" t="s">
        <v>561</v>
      </c>
      <c r="W12" s="114" t="s">
        <v>562</v>
      </c>
      <c r="X12" s="16" t="s">
        <v>462</v>
      </c>
      <c r="Y12" s="16" t="s">
        <v>463</v>
      </c>
      <c r="Z12" s="16" t="s">
        <v>468</v>
      </c>
      <c r="AA12" s="16" t="s">
        <v>468</v>
      </c>
      <c r="AB12" s="16"/>
      <c r="AC12" s="16"/>
      <c r="AD12" s="16"/>
      <c r="AE12" s="16"/>
      <c r="AF12" s="16"/>
      <c r="AG12" s="16"/>
      <c r="AH12" s="16"/>
      <c r="AI12" s="16"/>
    </row>
    <row r="13" spans="1:35" ht="132" x14ac:dyDescent="0.3">
      <c r="A13" s="21">
        <v>5</v>
      </c>
      <c r="B13" s="20" t="str">
        <f>+[10]Identificacion!B8</f>
        <v xml:space="preserve">ADQUISICIÓN DE BIENES Y SERVICIOS </v>
      </c>
      <c r="C13" s="20" t="str">
        <f>+[10]Identificacion!C8</f>
        <v>Gestionar las acciones requeridas para llevar a cabo la adquisición de bienes y servicios necesarios para la operación de los procesos de la Agencia Nacional de Minería, a través del cumplimiento del marco normativo vigente.</v>
      </c>
      <c r="D13" s="20" t="str">
        <f>+[10]Identificacion!D8</f>
        <v>Falta de conocimiento de los funcionarios a cargo de la supervisión en cuanto a sus responsabilidades y procedimiento en relación con el debido seguimiento a los contratos asignados. 
Perfil equivocado o insuficiente del Supervisor que le impide realizar un seguimiento idóneo  
Concentración de funciones de supervisión en algunos funcionarios.</v>
      </c>
      <c r="E13" s="20" t="str">
        <f>+[10]Identificacion!E8</f>
        <v>Inadecuada ejecución contractual</v>
      </c>
      <c r="F13" s="20" t="str">
        <f>+[10]Identificacion!F8</f>
        <v>No consecución del objeto contratado o con fallas en cuanto a la calidad y tiempos previstos. Posibles desgastes administrativos por trámites de incumplimientos. Riesgos jurídicos de conflicto contractual a dirimir en instancias judiciales. Responsabilidades disciplinarias e incluso fiscales por falta de seguimiento adecuado a la ejecución del contrato.</v>
      </c>
      <c r="G13" s="21">
        <f>+[10]Probabilidad!E18</f>
        <v>3</v>
      </c>
      <c r="H13" s="21">
        <f>+'[10]Impacto '!D10</f>
        <v>4</v>
      </c>
      <c r="I13" s="21">
        <f t="shared" si="0"/>
        <v>12</v>
      </c>
      <c r="J13" s="62" t="str">
        <f>IF(AND(I13&gt;=0,I13&lt;=4),'[10]Calificación de Riesgos'!$H$10,IF(I13&lt;7,'[10]Calificación de Riesgos'!$H$9,IF(I13&lt;12,'[10]Calificación de Riesgos'!$H$8,IF(I13&lt;=25,'[10]Calificación de Riesgos'!$H$7))))</f>
        <v>EXTREMA</v>
      </c>
      <c r="K13" s="16" t="s">
        <v>270</v>
      </c>
      <c r="L13" s="21">
        <v>1</v>
      </c>
      <c r="M13" s="21">
        <v>4</v>
      </c>
      <c r="N13" s="21">
        <f t="shared" si="1"/>
        <v>4</v>
      </c>
      <c r="O13" s="63" t="str">
        <f>+'[10]Calificación de Riesgos'!H8</f>
        <v>ALTA</v>
      </c>
      <c r="P13" s="16" t="s">
        <v>7</v>
      </c>
      <c r="Q13" s="86" t="s">
        <v>271</v>
      </c>
      <c r="R13" s="19" t="s">
        <v>163</v>
      </c>
      <c r="S13" s="18">
        <v>43496</v>
      </c>
      <c r="T13" s="18">
        <v>43814</v>
      </c>
      <c r="U13" s="17" t="s">
        <v>260</v>
      </c>
      <c r="V13" s="16" t="s">
        <v>563</v>
      </c>
      <c r="W13" s="16" t="s">
        <v>563</v>
      </c>
      <c r="X13" s="16" t="s">
        <v>462</v>
      </c>
      <c r="Y13" s="16" t="s">
        <v>463</v>
      </c>
      <c r="Z13" s="16" t="s">
        <v>468</v>
      </c>
      <c r="AA13" s="16" t="s">
        <v>468</v>
      </c>
      <c r="AB13" s="16"/>
      <c r="AC13" s="16"/>
      <c r="AD13" s="16"/>
      <c r="AE13" s="16"/>
      <c r="AF13" s="16"/>
      <c r="AG13" s="16"/>
      <c r="AH13" s="16"/>
      <c r="AI13" s="16"/>
    </row>
    <row r="14" spans="1:35" ht="132" x14ac:dyDescent="0.3">
      <c r="A14" s="21">
        <v>6</v>
      </c>
      <c r="B14" s="20" t="str">
        <f>+[10]Identificacion!B9</f>
        <v xml:space="preserve">ADQUISICIÓN DE BIENES Y SERVICIOS </v>
      </c>
      <c r="C14" s="20" t="str">
        <f>+[10]Identificacion!C9</f>
        <v>Gestionar las acciones requeridas para llevar a cabo la adquisición de bienes y servicios necesarios para la operación de los procesos de la Agencia Nacional de Minería, a través del cumplimiento del marco normativo vigente.</v>
      </c>
      <c r="D14" s="20" t="str">
        <f>+[10]Identificacion!D9</f>
        <v xml:space="preserve">Falta de coordinación entre los integrantes del grupo de contratación para verificar la publicación en término. 
Información incompleta que impide genera incumplimiento por publicación parcial de documentación. 
Fallas en los sistemas de comunicaciones que impiden realizar el cargue de la documentación dentro de los plazos </v>
      </c>
      <c r="E14" s="20" t="str">
        <f>+[10]Identificacion!E9</f>
        <v>No publicación en término legal (3 días hábiles) de los documentos contractuales pertinentes en SECOP I</v>
      </c>
      <c r="F14" s="20" t="str">
        <f>+[10]Identificacion!F9</f>
        <v>Posible comisión de falta disciplinaria y consecuencias en la medición de transparencia de la Entidad por inadecuada publicación de los documentos.</v>
      </c>
      <c r="G14" s="21">
        <f>+[10]Probabilidad!E19</f>
        <v>3</v>
      </c>
      <c r="H14" s="21">
        <f>+'[10]Impacto '!D11</f>
        <v>3</v>
      </c>
      <c r="I14" s="21">
        <f t="shared" si="0"/>
        <v>9</v>
      </c>
      <c r="J14" s="63" t="str">
        <f>IF(AND(I14&gt;=0,I14&lt;=4),'[10]Calificación de Riesgos'!$H$10,IF(I14&lt;7,'[10]Calificación de Riesgos'!$H$9,IF(I14&lt;13,'[10]Calificación de Riesgos'!$H$8,IF(I14&lt;=25,'[10]Calificación de Riesgos'!$H$7))))</f>
        <v>ALTA</v>
      </c>
      <c r="K14" s="16" t="s">
        <v>272</v>
      </c>
      <c r="L14" s="21">
        <v>1</v>
      </c>
      <c r="M14" s="21">
        <v>3</v>
      </c>
      <c r="N14" s="21">
        <f t="shared" si="1"/>
        <v>3</v>
      </c>
      <c r="O14" s="69" t="str">
        <f>+'[10]Calificación de Riesgos'!H9</f>
        <v>MODERADA</v>
      </c>
      <c r="P14" s="16" t="s">
        <v>7</v>
      </c>
      <c r="Q14" s="86" t="s">
        <v>273</v>
      </c>
      <c r="R14" s="19" t="s">
        <v>274</v>
      </c>
      <c r="S14" s="18">
        <v>43496</v>
      </c>
      <c r="T14" s="18">
        <v>43814</v>
      </c>
      <c r="U14" s="17" t="s">
        <v>260</v>
      </c>
      <c r="V14" s="16" t="s">
        <v>564</v>
      </c>
      <c r="W14" s="114" t="s">
        <v>565</v>
      </c>
      <c r="X14" s="16" t="s">
        <v>462</v>
      </c>
      <c r="Y14" s="16" t="s">
        <v>463</v>
      </c>
      <c r="Z14" s="16" t="s">
        <v>468</v>
      </c>
      <c r="AA14" s="16" t="s">
        <v>468</v>
      </c>
      <c r="AB14" s="16"/>
      <c r="AC14" s="16"/>
      <c r="AD14" s="16"/>
      <c r="AE14" s="16"/>
      <c r="AF14" s="16"/>
      <c r="AG14" s="16"/>
      <c r="AH14" s="16"/>
      <c r="AI14" s="16"/>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C53A74C6-B6BB-4EE3-B44C-090D20F24620}">
            <xm:f>NOT(ISERROR(SEARCH('\PLANEACIÓN 2019\RIESGOS 2019\VERSIONES FINALES RIESGOS GESTION 2019\[Mapa de Riesgos de Gestion Adquisicion Bns y Servicios 2019 Final.xlsx]Calificación de Riesgos'!#REF!,J9)))</xm:f>
            <xm:f>'\PLANEACIÓN 2019\RIESGOS 2019\VERSIONES FINALES RIESGOS GESTION 2019\[Mapa de Riesgos de Gestion Adquisicion Bns y Servicios 2019 Final.xlsx]Calificación de Riesgos'!#REF!</xm:f>
            <x14:dxf>
              <fill>
                <patternFill>
                  <bgColor rgb="FFFFC000"/>
                </patternFill>
              </fill>
            </x14:dxf>
          </x14:cfRule>
          <x14:cfRule type="containsText" priority="17" operator="containsText" id="{4F843953-217E-4332-9DB0-A7F33EE7171B}">
            <xm:f>NOT(ISERROR(SEARCH('\PLANEACIÓN 2019\RIESGOS 2019\VERSIONES FINALES RIESGOS GESTION 2019\[Mapa de Riesgos de Gestion Adquisicion Bns y Servicios 2019 Final.xlsx]Calificación de Riesgos'!#REF!,J9)))</xm:f>
            <xm:f>'\PLANEACIÓN 2019\RIESGOS 2019\VERSIONES FINALES RIESGOS GESTION 2019\[Mapa de Riesgos de Gestion Adquisicion Bns y Servicios 2019 Final.xlsx]Calificación de Riesgos'!#REF!</xm:f>
            <x14:dxf>
              <fill>
                <patternFill>
                  <bgColor rgb="FFFF0000"/>
                </patternFill>
              </fill>
            </x14:dxf>
          </x14:cfRule>
          <x14:cfRule type="containsText" priority="18" operator="containsText" id="{B219EC7B-7BFC-4F2E-B42C-544B2F7E18D4}">
            <xm:f>NOT(ISERROR(SEARCH('\PLANEACIÓN 2019\RIESGOS 2019\VERSIONES FINALES RIESGOS GESTION 2019\[Mapa de Riesgos de Gestion Adquisicion Bns y Servicios 2019 Final.xlsx]Calificación de Riesgos'!#REF!,J9)))</xm:f>
            <xm:f>'\PLANEACIÓN 2019\RIESGOS 2019\VERSIONES FINALES RIESGOS GESTION 2019\[Mapa de Riesgos de Gestion Adquisicion Bns y Servicios 2019 Final.xlsx]Calificación de Riesgos'!#REF!</xm:f>
            <x14:dxf/>
          </x14:cfRule>
          <x14:cfRule type="containsText" priority="19" operator="containsText" id="{2D2A2C1B-888A-4059-AC27-84CFBEAF587C}">
            <xm:f>NOT(ISERROR(SEARCH('\PLANEACIÓN 2019\RIESGOS 2019\VERSIONES FINALES RIESGOS GESTION 2019\[Mapa de Riesgos de Gestion Adquisicion Bns y Servicios 2019 Final.xlsx]Calificación de Riesgos'!#REF!,J9)))</xm:f>
            <xm:f>'\PLANEACIÓN 2019\RIESGOS 2019\VERSIONES FINALES RIESGOS GESTION 2019\[Mapa de Riesgos de Gestion Adquisicion Bns y Servicios 2019 Final.xlsx]Calificación de Riesgos'!#REF!</xm:f>
            <x14:dxf>
              <fill>
                <patternFill>
                  <bgColor rgb="FFFFFF00"/>
                </patternFill>
              </fill>
            </x14:dxf>
          </x14:cfRule>
          <x14:cfRule type="containsText" priority="20" operator="containsText" id="{A3D96804-87DC-4B94-BB8B-4C5B0DEFB7FF}">
            <xm:f>NOT(ISERROR(SEARCH('\PLANEACIÓN 2019\RIESGOS 2019\VERSIONES FINALES RIESGOS GESTION 2019\[Mapa de Riesgos de Gestion Adquisicion Bns y Servicios 2019 Final.xlsx]Calificación de Riesgos'!#REF!,J9)))</xm:f>
            <xm:f>'\PLANEACIÓN 2019\RIESGOS 2019\VERSIONES FINALES RIESGOS GESTION 2019\[Mapa de Riesgos de Gestion Adquisicion Bns y Servicios 2019 Final.xlsx]Calificación de Riesgos'!#REF!</xm:f>
            <x14:dxf>
              <fill>
                <patternFill>
                  <bgColor rgb="FF00B050"/>
                </patternFill>
              </fill>
            </x14:dxf>
          </x14:cfRule>
          <xm:sqref>J9:J12</xm:sqref>
        </x14:conditionalFormatting>
        <x14:conditionalFormatting xmlns:xm="http://schemas.microsoft.com/office/excel/2006/main">
          <x14:cfRule type="containsText" priority="11" operator="containsText" id="{61FCB4B0-E2A1-4BB4-AC5A-E6F76D447C33}">
            <xm:f>NOT(ISERROR(SEARCH('\PLANEACIÓN 2019\RIESGOS 2019\VERSIONES FINALES RIESGOS GESTION 2019\[Mapa de Riesgos de Gestion Adquisicion Bns y Servicios 2019 Final.xlsx]Calificación de Riesgos'!#REF!,O9)))</xm:f>
            <xm:f>'\PLANEACIÓN 2019\RIESGOS 2019\VERSIONES FINALES RIESGOS GESTION 2019\[Mapa de Riesgos de Gestion Adquisicion Bns y Servicios 2019 Final.xlsx]Calificación de Riesgos'!#REF!</xm:f>
            <x14:dxf>
              <fill>
                <patternFill>
                  <bgColor rgb="FFFFC000"/>
                </patternFill>
              </fill>
            </x14:dxf>
          </x14:cfRule>
          <x14:cfRule type="containsText" priority="12" operator="containsText" id="{7B02073A-A172-4160-B36B-9E0BA7B9294A}">
            <xm:f>NOT(ISERROR(SEARCH('\PLANEACIÓN 2019\RIESGOS 2019\VERSIONES FINALES RIESGOS GESTION 2019\[Mapa de Riesgos de Gestion Adquisicion Bns y Servicios 2019 Final.xlsx]Calificación de Riesgos'!#REF!,O9)))</xm:f>
            <xm:f>'\PLANEACIÓN 2019\RIESGOS 2019\VERSIONES FINALES RIESGOS GESTION 2019\[Mapa de Riesgos de Gestion Adquisicion Bns y Servicios 2019 Final.xlsx]Calificación de Riesgos'!#REF!</xm:f>
            <x14:dxf>
              <fill>
                <patternFill>
                  <bgColor rgb="FFFF0000"/>
                </patternFill>
              </fill>
            </x14:dxf>
          </x14:cfRule>
          <x14:cfRule type="containsText" priority="13" operator="containsText" id="{02666D5A-8E87-427F-BE8C-1034E819FCB7}">
            <xm:f>NOT(ISERROR(SEARCH('\PLANEACIÓN 2019\RIESGOS 2019\VERSIONES FINALES RIESGOS GESTION 2019\[Mapa de Riesgos de Gestion Adquisicion Bns y Servicios 2019 Final.xlsx]Calificación de Riesgos'!#REF!,O9)))</xm:f>
            <xm:f>'\PLANEACIÓN 2019\RIESGOS 2019\VERSIONES FINALES RIESGOS GESTION 2019\[Mapa de Riesgos de Gestion Adquisicion Bns y Servicios 2019 Final.xlsx]Calificación de Riesgos'!#REF!</xm:f>
            <x14:dxf/>
          </x14:cfRule>
          <x14:cfRule type="containsText" priority="14" operator="containsText" id="{999207F6-84F5-444C-AA73-679C9C99BC69}">
            <xm:f>NOT(ISERROR(SEARCH('\PLANEACIÓN 2019\RIESGOS 2019\VERSIONES FINALES RIESGOS GESTION 2019\[Mapa de Riesgos de Gestion Adquisicion Bns y Servicios 2019 Final.xlsx]Calificación de Riesgos'!#REF!,O9)))</xm:f>
            <xm:f>'\PLANEACIÓN 2019\RIESGOS 2019\VERSIONES FINALES RIESGOS GESTION 2019\[Mapa de Riesgos de Gestion Adquisicion Bns y Servicios 2019 Final.xlsx]Calificación de Riesgos'!#REF!</xm:f>
            <x14:dxf>
              <fill>
                <patternFill>
                  <bgColor rgb="FFFFFF00"/>
                </patternFill>
              </fill>
            </x14:dxf>
          </x14:cfRule>
          <x14:cfRule type="containsText" priority="15" operator="containsText" id="{AF0EFFF4-3BC0-419A-8800-1241AB6A4B25}">
            <xm:f>NOT(ISERROR(SEARCH('\PLANEACIÓN 2019\RIESGOS 2019\VERSIONES FINALES RIESGOS GESTION 2019\[Mapa de Riesgos de Gestion Adquisicion Bns y Servicios 2019 Final.xlsx]Calificación de Riesgos'!#REF!,O9)))</xm:f>
            <xm:f>'\PLANEACIÓN 2019\RIESGOS 2019\VERSIONES FINALES RIESGOS GESTION 2019\[Mapa de Riesgos de Gestion Adquisicion Bns y Servicios 2019 Final.xlsx]Calificación de Riesgos'!#REF!</xm:f>
            <x14:dxf>
              <fill>
                <patternFill>
                  <bgColor rgb="FF00B050"/>
                </patternFill>
              </fill>
            </x14:dxf>
          </x14:cfRule>
          <xm:sqref>O9:O12</xm:sqref>
        </x14:conditionalFormatting>
        <x14:conditionalFormatting xmlns:xm="http://schemas.microsoft.com/office/excel/2006/main">
          <x14:cfRule type="containsText" priority="6" operator="containsText" id="{4DD56E4D-4F18-4F33-ADCB-1286FE927406}">
            <xm:f>NOT(ISERROR(SEARCH('\PLANEACIÓN 2019\RIESGOS 2019\VERSIONES FINALES RIESGOS GESTION 2019\[Mapa de Riesgos de Gestion Adquisicion Bns y Servicios 2019 Final.xlsx]Calificación de Riesgos'!#REF!,J13)))</xm:f>
            <xm:f>'\PLANEACIÓN 2019\RIESGOS 2019\VERSIONES FINALES RIESGOS GESTION 2019\[Mapa de Riesgos de Gestion Adquisicion Bns y Servicios 2019 Final.xlsx]Calificación de Riesgos'!#REF!</xm:f>
            <x14:dxf>
              <fill>
                <patternFill>
                  <bgColor rgb="FFFFC000"/>
                </patternFill>
              </fill>
            </x14:dxf>
          </x14:cfRule>
          <x14:cfRule type="containsText" priority="7" operator="containsText" id="{4690781B-FFAA-4915-AD2A-D18536FAE6E6}">
            <xm:f>NOT(ISERROR(SEARCH('\PLANEACIÓN 2019\RIESGOS 2019\VERSIONES FINALES RIESGOS GESTION 2019\[Mapa de Riesgos de Gestion Adquisicion Bns y Servicios 2019 Final.xlsx]Calificación de Riesgos'!#REF!,J13)))</xm:f>
            <xm:f>'\PLANEACIÓN 2019\RIESGOS 2019\VERSIONES FINALES RIESGOS GESTION 2019\[Mapa de Riesgos de Gestion Adquisicion Bns y Servicios 2019 Final.xlsx]Calificación de Riesgos'!#REF!</xm:f>
            <x14:dxf>
              <fill>
                <patternFill>
                  <bgColor rgb="FFFF0000"/>
                </patternFill>
              </fill>
            </x14:dxf>
          </x14:cfRule>
          <x14:cfRule type="containsText" priority="8" operator="containsText" id="{88589789-29D1-429C-8F69-4E650340D4F8}">
            <xm:f>NOT(ISERROR(SEARCH('\PLANEACIÓN 2019\RIESGOS 2019\VERSIONES FINALES RIESGOS GESTION 2019\[Mapa de Riesgos de Gestion Adquisicion Bns y Servicios 2019 Final.xlsx]Calificación de Riesgos'!#REF!,J13)))</xm:f>
            <xm:f>'\PLANEACIÓN 2019\RIESGOS 2019\VERSIONES FINALES RIESGOS GESTION 2019\[Mapa de Riesgos de Gestion Adquisicion Bns y Servicios 2019 Final.xlsx]Calificación de Riesgos'!#REF!</xm:f>
            <x14:dxf/>
          </x14:cfRule>
          <x14:cfRule type="containsText" priority="9" operator="containsText" id="{E7F7D3A3-1D24-494D-A36D-384BDA94F3EE}">
            <xm:f>NOT(ISERROR(SEARCH('\PLANEACIÓN 2019\RIESGOS 2019\VERSIONES FINALES RIESGOS GESTION 2019\[Mapa de Riesgos de Gestion Adquisicion Bns y Servicios 2019 Final.xlsx]Calificación de Riesgos'!#REF!,J13)))</xm:f>
            <xm:f>'\PLANEACIÓN 2019\RIESGOS 2019\VERSIONES FINALES RIESGOS GESTION 2019\[Mapa de Riesgos de Gestion Adquisicion Bns y Servicios 2019 Final.xlsx]Calificación de Riesgos'!#REF!</xm:f>
            <x14:dxf>
              <fill>
                <patternFill>
                  <bgColor rgb="FFFFFF00"/>
                </patternFill>
              </fill>
            </x14:dxf>
          </x14:cfRule>
          <x14:cfRule type="containsText" priority="10" operator="containsText" id="{5ACFAA7A-03C6-475F-9826-37625B9F534E}">
            <xm:f>NOT(ISERROR(SEARCH('\PLANEACIÓN 2019\RIESGOS 2019\VERSIONES FINALES RIESGOS GESTION 2019\[Mapa de Riesgos de Gestion Adquisicion Bns y Servicios 2019 Final.xlsx]Calificación de Riesgos'!#REF!,J13)))</xm:f>
            <xm:f>'\PLANEACIÓN 2019\RIESGOS 2019\VERSIONES FINALES RIESGOS GESTION 2019\[Mapa de Riesgos de Gestion Adquisicion Bns y Servicios 2019 Final.xlsx]Calificación de Riesgos'!#REF!</xm:f>
            <x14:dxf>
              <fill>
                <patternFill>
                  <bgColor rgb="FF00B050"/>
                </patternFill>
              </fill>
            </x14:dxf>
          </x14:cfRule>
          <xm:sqref>J13:J14</xm:sqref>
        </x14:conditionalFormatting>
        <x14:conditionalFormatting xmlns:xm="http://schemas.microsoft.com/office/excel/2006/main">
          <x14:cfRule type="containsText" priority="1" operator="containsText" id="{FA4D9766-BFD1-441B-BBD8-0F60732E027F}">
            <xm:f>NOT(ISERROR(SEARCH('\PLANEACIÓN 2019\RIESGOS 2019\VERSIONES FINALES RIESGOS GESTION 2019\[Mapa de Riesgos de Gestion Adquisicion Bns y Servicios 2019 Final.xlsx]Calificación de Riesgos'!#REF!,O13)))</xm:f>
            <xm:f>'\PLANEACIÓN 2019\RIESGOS 2019\VERSIONES FINALES RIESGOS GESTION 2019\[Mapa de Riesgos de Gestion Adquisicion Bns y Servicios 2019 Final.xlsx]Calificación de Riesgos'!#REF!</xm:f>
            <x14:dxf>
              <fill>
                <patternFill>
                  <bgColor rgb="FFFFC000"/>
                </patternFill>
              </fill>
            </x14:dxf>
          </x14:cfRule>
          <x14:cfRule type="containsText" priority="2" operator="containsText" id="{1B388972-3B32-485B-9270-72F72D3B1118}">
            <xm:f>NOT(ISERROR(SEARCH('\PLANEACIÓN 2019\RIESGOS 2019\VERSIONES FINALES RIESGOS GESTION 2019\[Mapa de Riesgos de Gestion Adquisicion Bns y Servicios 2019 Final.xlsx]Calificación de Riesgos'!#REF!,O13)))</xm:f>
            <xm:f>'\PLANEACIÓN 2019\RIESGOS 2019\VERSIONES FINALES RIESGOS GESTION 2019\[Mapa de Riesgos de Gestion Adquisicion Bns y Servicios 2019 Final.xlsx]Calificación de Riesgos'!#REF!</xm:f>
            <x14:dxf>
              <fill>
                <patternFill>
                  <bgColor rgb="FFFF0000"/>
                </patternFill>
              </fill>
            </x14:dxf>
          </x14:cfRule>
          <x14:cfRule type="containsText" priority="3" operator="containsText" id="{17C8A821-34F1-4779-83BF-4B5CA6178D8B}">
            <xm:f>NOT(ISERROR(SEARCH('\PLANEACIÓN 2019\RIESGOS 2019\VERSIONES FINALES RIESGOS GESTION 2019\[Mapa de Riesgos de Gestion Adquisicion Bns y Servicios 2019 Final.xlsx]Calificación de Riesgos'!#REF!,O13)))</xm:f>
            <xm:f>'\PLANEACIÓN 2019\RIESGOS 2019\VERSIONES FINALES RIESGOS GESTION 2019\[Mapa de Riesgos de Gestion Adquisicion Bns y Servicios 2019 Final.xlsx]Calificación de Riesgos'!#REF!</xm:f>
            <x14:dxf/>
          </x14:cfRule>
          <x14:cfRule type="containsText" priority="4" operator="containsText" id="{4C640946-4224-4406-A208-91BB6C3452BF}">
            <xm:f>NOT(ISERROR(SEARCH('\PLANEACIÓN 2019\RIESGOS 2019\VERSIONES FINALES RIESGOS GESTION 2019\[Mapa de Riesgos de Gestion Adquisicion Bns y Servicios 2019 Final.xlsx]Calificación de Riesgos'!#REF!,O13)))</xm:f>
            <xm:f>'\PLANEACIÓN 2019\RIESGOS 2019\VERSIONES FINALES RIESGOS GESTION 2019\[Mapa de Riesgos de Gestion Adquisicion Bns y Servicios 2019 Final.xlsx]Calificación de Riesgos'!#REF!</xm:f>
            <x14:dxf>
              <fill>
                <patternFill>
                  <bgColor rgb="FFFFFF00"/>
                </patternFill>
              </fill>
            </x14:dxf>
          </x14:cfRule>
          <x14:cfRule type="containsText" priority="5" operator="containsText" id="{68025BB0-972E-422A-A83D-5F7A1051FA32}">
            <xm:f>NOT(ISERROR(SEARCH('\PLANEACIÓN 2019\RIESGOS 2019\VERSIONES FINALES RIESGOS GESTION 2019\[Mapa de Riesgos de Gestion Adquisicion Bns y Servicios 2019 Final.xlsx]Calificación de Riesgos'!#REF!,O13)))</xm:f>
            <xm:f>'\PLANEACIÓN 2019\RIESGOS 2019\VERSIONES FINALES RIESGOS GESTION 2019\[Mapa de Riesgos de Gestion Adquisicion Bns y Servicios 2019 Final.xlsx]Calificación de Riesgos'!#REF!</xm:f>
            <x14:dxf>
              <fill>
                <patternFill>
                  <bgColor rgb="FF00B050"/>
                </patternFill>
              </fill>
            </x14:dxf>
          </x14:cfRule>
          <xm:sqref>O13:O14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'[10]Calificación de Riesgos'!#REF!</xm:f>
          </x14:formula1>
          <xm:sqref>P9:P14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6"/>
  <sheetViews>
    <sheetView topLeftCell="R1" zoomScale="87" zoomScaleNormal="87" workbookViewId="0">
      <selection activeCell="W9" sqref="W9"/>
    </sheetView>
  </sheetViews>
  <sheetFormatPr baseColWidth="10" defaultRowHeight="16.5" x14ac:dyDescent="0.3"/>
  <cols>
    <col min="1" max="1" width="11.42578125" style="12"/>
    <col min="2" max="2" width="19.28515625" style="14" customWidth="1"/>
    <col min="3" max="3" width="43.28515625" style="12" customWidth="1"/>
    <col min="4" max="4" width="51.28515625" style="12" customWidth="1"/>
    <col min="5" max="5" width="22.5703125" style="12" customWidth="1"/>
    <col min="6" max="6" width="43.5703125" style="12" customWidth="1"/>
    <col min="7" max="7" width="12.7109375" style="12" customWidth="1"/>
    <col min="8" max="8" width="11.5703125" style="12" customWidth="1"/>
    <col min="9" max="9" width="9.85546875" style="12" hidden="1" customWidth="1"/>
    <col min="10" max="10" width="16.28515625" style="12" customWidth="1"/>
    <col min="11" max="11" width="59.85546875" style="12" customWidth="1"/>
    <col min="12" max="12" width="12.42578125" style="12" customWidth="1"/>
    <col min="13" max="13" width="13.28515625" style="12" customWidth="1"/>
    <col min="14" max="14" width="8.42578125" style="12" hidden="1" customWidth="1"/>
    <col min="15" max="15" width="17.7109375" style="12" customWidth="1"/>
    <col min="16" max="16" width="14" style="12" customWidth="1"/>
    <col min="17" max="17" width="31.85546875" style="12" customWidth="1"/>
    <col min="18" max="18" width="40" style="12" customWidth="1"/>
    <col min="19" max="19" width="21.42578125" style="12" customWidth="1"/>
    <col min="20" max="20" width="17.5703125" style="13" customWidth="1"/>
    <col min="21" max="21" width="19.85546875" style="13" customWidth="1"/>
    <col min="22" max="22" width="33" style="12" customWidth="1"/>
    <col min="23" max="23" width="32.5703125" style="12" customWidth="1"/>
    <col min="24" max="24" width="19.28515625" style="12" customWidth="1"/>
    <col min="25" max="27" width="11.42578125" style="12"/>
    <col min="28" max="36" width="0" style="12" hidden="1" customWidth="1"/>
    <col min="37" max="16384" width="11.42578125" style="12"/>
  </cols>
  <sheetData>
    <row r="1" spans="1:35" ht="16.5" customHeight="1" x14ac:dyDescent="0.3">
      <c r="A1" s="143" t="s">
        <v>321</v>
      </c>
      <c r="B1" s="143"/>
      <c r="C1" s="143"/>
      <c r="D1" s="143"/>
      <c r="E1" s="143"/>
      <c r="F1" s="143"/>
      <c r="G1" s="143"/>
      <c r="H1" s="143"/>
      <c r="I1" s="143"/>
      <c r="J1" s="143"/>
      <c r="K1" s="143"/>
      <c r="L1" s="143"/>
      <c r="M1" s="143"/>
      <c r="N1" s="143"/>
      <c r="O1" s="143"/>
      <c r="P1" s="143"/>
      <c r="Q1" s="143"/>
      <c r="R1" s="143"/>
      <c r="S1" s="143"/>
      <c r="T1" s="143"/>
      <c r="U1" s="188"/>
      <c r="V1" s="71"/>
      <c r="W1" s="27"/>
    </row>
    <row r="2" spans="1:35" ht="16.5" customHeight="1" x14ac:dyDescent="0.3">
      <c r="A2" s="143"/>
      <c r="B2" s="143"/>
      <c r="C2" s="143"/>
      <c r="D2" s="143"/>
      <c r="E2" s="143"/>
      <c r="F2" s="143"/>
      <c r="G2" s="143"/>
      <c r="H2" s="143"/>
      <c r="I2" s="143"/>
      <c r="J2" s="143"/>
      <c r="K2" s="143"/>
      <c r="L2" s="143"/>
      <c r="M2" s="143"/>
      <c r="N2" s="143"/>
      <c r="O2" s="143"/>
      <c r="P2" s="143"/>
      <c r="Q2" s="143"/>
      <c r="R2" s="143"/>
      <c r="S2" s="143"/>
      <c r="T2" s="143"/>
      <c r="U2" s="188"/>
      <c r="V2" s="71"/>
      <c r="W2" s="27"/>
    </row>
    <row r="3" spans="1:35" ht="13.5" customHeight="1" x14ac:dyDescent="0.3">
      <c r="A3" s="143"/>
      <c r="B3" s="143"/>
      <c r="C3" s="143"/>
      <c r="D3" s="143"/>
      <c r="E3" s="143"/>
      <c r="F3" s="143"/>
      <c r="G3" s="143"/>
      <c r="H3" s="143"/>
      <c r="I3" s="143"/>
      <c r="J3" s="143"/>
      <c r="K3" s="143"/>
      <c r="L3" s="143"/>
      <c r="M3" s="143"/>
      <c r="N3" s="143"/>
      <c r="O3" s="143"/>
      <c r="P3" s="143"/>
      <c r="Q3" s="143"/>
      <c r="R3" s="143"/>
      <c r="S3" s="143"/>
      <c r="T3" s="143"/>
      <c r="U3" s="188"/>
      <c r="V3" s="71"/>
      <c r="W3" s="27"/>
    </row>
    <row r="4" spans="1:35" ht="13.5" customHeight="1" x14ac:dyDescent="0.3">
      <c r="A4" s="143"/>
      <c r="B4" s="143"/>
      <c r="C4" s="143"/>
      <c r="D4" s="143"/>
      <c r="E4" s="143"/>
      <c r="F4" s="143"/>
      <c r="G4" s="143"/>
      <c r="H4" s="143"/>
      <c r="I4" s="143"/>
      <c r="J4" s="143"/>
      <c r="K4" s="143"/>
      <c r="L4" s="143"/>
      <c r="M4" s="143"/>
      <c r="N4" s="143"/>
      <c r="O4" s="143"/>
      <c r="P4" s="143"/>
      <c r="Q4" s="143"/>
      <c r="R4" s="143"/>
      <c r="S4" s="143"/>
      <c r="T4" s="143"/>
      <c r="U4" s="188"/>
      <c r="V4" s="71"/>
      <c r="W4" s="27"/>
    </row>
    <row r="5" spans="1:35" ht="13.5" customHeight="1" x14ac:dyDescent="0.3">
      <c r="A5" s="144"/>
      <c r="B5" s="144"/>
      <c r="C5" s="144"/>
      <c r="D5" s="144"/>
      <c r="E5" s="144"/>
      <c r="F5" s="144"/>
      <c r="G5" s="144"/>
      <c r="H5" s="144"/>
      <c r="I5" s="144"/>
      <c r="J5" s="144"/>
      <c r="K5" s="144"/>
      <c r="L5" s="144"/>
      <c r="M5" s="144"/>
      <c r="N5" s="144"/>
      <c r="O5" s="144"/>
      <c r="P5" s="144"/>
      <c r="Q5" s="144"/>
      <c r="R5" s="144"/>
      <c r="S5" s="144"/>
      <c r="T5" s="144"/>
      <c r="U5" s="200"/>
      <c r="V5" s="72"/>
      <c r="W5" s="27"/>
    </row>
    <row r="6" spans="1:35" s="23" customFormat="1" ht="45" customHeight="1" x14ac:dyDescent="0.3">
      <c r="A6" s="142" t="s">
        <v>61</v>
      </c>
      <c r="B6" s="142"/>
      <c r="C6" s="142"/>
      <c r="D6" s="142"/>
      <c r="E6" s="142"/>
      <c r="F6" s="142"/>
      <c r="G6" s="141" t="s">
        <v>60</v>
      </c>
      <c r="H6" s="141"/>
      <c r="I6" s="141"/>
      <c r="J6" s="141"/>
      <c r="K6" s="24" t="s">
        <v>59</v>
      </c>
      <c r="L6" s="142" t="s">
        <v>58</v>
      </c>
      <c r="M6" s="142"/>
      <c r="N6" s="142"/>
      <c r="O6" s="142"/>
      <c r="P6" s="142"/>
      <c r="Q6" s="142" t="s">
        <v>57</v>
      </c>
      <c r="R6" s="142"/>
      <c r="S6" s="142"/>
      <c r="T6" s="142"/>
      <c r="U6" s="142"/>
      <c r="V6" s="135" t="s">
        <v>56</v>
      </c>
      <c r="W6" s="136"/>
      <c r="X6" s="136"/>
      <c r="Y6" s="136"/>
      <c r="Z6" s="136"/>
      <c r="AA6" s="137"/>
      <c r="AB6" s="135" t="s">
        <v>55</v>
      </c>
      <c r="AC6" s="136"/>
      <c r="AD6" s="136"/>
      <c r="AE6" s="136"/>
      <c r="AF6" s="136"/>
      <c r="AG6" s="136"/>
      <c r="AH6" s="136"/>
      <c r="AI6" s="137"/>
    </row>
    <row r="7" spans="1:35" s="23" customFormat="1" ht="84" customHeight="1" x14ac:dyDescent="0.3">
      <c r="A7" s="142"/>
      <c r="B7" s="142"/>
      <c r="C7" s="142"/>
      <c r="D7" s="142"/>
      <c r="E7" s="142"/>
      <c r="F7" s="142"/>
      <c r="G7" s="141" t="s">
        <v>54</v>
      </c>
      <c r="H7" s="141"/>
      <c r="I7" s="141"/>
      <c r="J7" s="141"/>
      <c r="K7" s="24" t="s">
        <v>53</v>
      </c>
      <c r="L7" s="141" t="s">
        <v>52</v>
      </c>
      <c r="M7" s="141"/>
      <c r="N7" s="26"/>
      <c r="O7" s="141" t="s">
        <v>51</v>
      </c>
      <c r="P7" s="141"/>
      <c r="Q7" s="142"/>
      <c r="R7" s="142"/>
      <c r="S7" s="142"/>
      <c r="T7" s="142"/>
      <c r="U7" s="142"/>
      <c r="V7" s="138"/>
      <c r="W7" s="139"/>
      <c r="X7" s="139"/>
      <c r="Y7" s="139"/>
      <c r="Z7" s="139"/>
      <c r="AA7" s="140"/>
      <c r="AB7" s="138"/>
      <c r="AC7" s="139"/>
      <c r="AD7" s="139"/>
      <c r="AE7" s="139"/>
      <c r="AF7" s="139"/>
      <c r="AG7" s="139"/>
      <c r="AH7" s="139"/>
      <c r="AI7" s="140"/>
    </row>
    <row r="8" spans="1:35" s="23" customFormat="1" ht="66" customHeight="1" x14ac:dyDescent="0.3">
      <c r="A8" s="24" t="s">
        <v>50</v>
      </c>
      <c r="B8" s="24" t="s">
        <v>49</v>
      </c>
      <c r="C8" s="24" t="s">
        <v>48</v>
      </c>
      <c r="D8" s="24" t="s">
        <v>47</v>
      </c>
      <c r="E8" s="24" t="s">
        <v>46</v>
      </c>
      <c r="F8" s="24" t="s">
        <v>45</v>
      </c>
      <c r="G8" s="24" t="s">
        <v>41</v>
      </c>
      <c r="H8" s="24" t="s">
        <v>40</v>
      </c>
      <c r="I8" s="24" t="s">
        <v>44</v>
      </c>
      <c r="J8" s="24" t="s">
        <v>43</v>
      </c>
      <c r="K8" s="24" t="s">
        <v>42</v>
      </c>
      <c r="L8" s="24" t="s">
        <v>41</v>
      </c>
      <c r="M8" s="24" t="s">
        <v>40</v>
      </c>
      <c r="N8" s="24" t="s">
        <v>39</v>
      </c>
      <c r="O8" s="24" t="s">
        <v>38</v>
      </c>
      <c r="P8" s="24" t="s">
        <v>37</v>
      </c>
      <c r="Q8" s="24" t="s">
        <v>36</v>
      </c>
      <c r="R8" s="24" t="s">
        <v>35</v>
      </c>
      <c r="S8" s="24" t="s">
        <v>34</v>
      </c>
      <c r="T8" s="24" t="s">
        <v>33</v>
      </c>
      <c r="U8" s="24" t="s">
        <v>32</v>
      </c>
      <c r="V8" s="24" t="s">
        <v>31</v>
      </c>
      <c r="W8" s="24" t="s">
        <v>30</v>
      </c>
      <c r="X8" s="24" t="s">
        <v>29</v>
      </c>
      <c r="Y8" s="24" t="s">
        <v>25</v>
      </c>
      <c r="Z8" s="24" t="s">
        <v>24</v>
      </c>
      <c r="AA8" s="24" t="s">
        <v>23</v>
      </c>
      <c r="AB8" s="24" t="s">
        <v>28</v>
      </c>
      <c r="AC8" s="24" t="s">
        <v>27</v>
      </c>
      <c r="AD8" s="24" t="s">
        <v>26</v>
      </c>
      <c r="AE8" s="24" t="s">
        <v>25</v>
      </c>
      <c r="AF8" s="24" t="s">
        <v>24</v>
      </c>
      <c r="AG8" s="24" t="s">
        <v>23</v>
      </c>
      <c r="AH8" s="24" t="s">
        <v>22</v>
      </c>
      <c r="AI8" s="24" t="s">
        <v>21</v>
      </c>
    </row>
    <row r="9" spans="1:35" s="15" customFormat="1" ht="99" x14ac:dyDescent="0.25">
      <c r="A9" s="174">
        <v>1</v>
      </c>
      <c r="B9" s="148" t="str">
        <f>+[11]Identificacion!B4</f>
        <v>ATENCIÓN INTEGRAL Y SERVICIOS A GRUPOS DE INTERÉS</v>
      </c>
      <c r="C9" s="148" t="str">
        <f>+[11]Identificacion!C4</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9" s="148" t="str">
        <f>+[11]Identificacion!D4</f>
        <v xml:space="preserve">1. Falta de concientización a la hora de  custodia en los sistemas de información. 
2. Desactualización de la información publicada por parte de las fuentes de información.
3. Error humano en el manejo de la información
</v>
      </c>
      <c r="E9" s="148" t="str">
        <f>+[11]Identificacion!E4</f>
        <v xml:space="preserve">Suministro de información errónea y/o desactualizada a los usuarios externos. </v>
      </c>
      <c r="F9" s="148" t="str">
        <f>+[11]Identificacion!F4</f>
        <v xml:space="preserve">1. Inconformidad por parte del usuario externo.
2. Desmejoramiento de la imagen institucional
3. Pérdida de credibilidad de la ANM
4. Incumplimiento de los requerimientos exigidos a los usuarios.
</v>
      </c>
      <c r="G9" s="145">
        <f>+[11]Probabilidad!E14</f>
        <v>3</v>
      </c>
      <c r="H9" s="145">
        <f>+'[11]Impacto '!D6</f>
        <v>3</v>
      </c>
      <c r="I9" s="16">
        <f t="shared" ref="I9:I19" si="0">+G9*H9</f>
        <v>9</v>
      </c>
      <c r="J9" s="168" t="str">
        <f>IF(AND(I9&gt;=0,I9&lt;=4),'[11]Calificación de Riesgos'!$H$10,IF(I9&lt;7,'[11]Calificación de Riesgos'!$H$9,IF(I9&lt;13,'[11]Calificación de Riesgos'!$H$8,IF(I9&lt;=25,'[11]Calificación de Riesgos'!$H$7))))</f>
        <v>ALTA</v>
      </c>
      <c r="K9" s="148" t="s">
        <v>276</v>
      </c>
      <c r="L9" s="145">
        <v>1</v>
      </c>
      <c r="M9" s="145">
        <v>3</v>
      </c>
      <c r="N9" s="21">
        <f>+L9*M9</f>
        <v>3</v>
      </c>
      <c r="O9" s="164" t="str">
        <f>+'[11]Calificación de Riesgos'!H9</f>
        <v>MODERADA</v>
      </c>
      <c r="P9" s="145" t="s">
        <v>7</v>
      </c>
      <c r="Q9" s="20" t="s">
        <v>277</v>
      </c>
      <c r="R9" s="20" t="s">
        <v>278</v>
      </c>
      <c r="S9" s="18">
        <v>43493</v>
      </c>
      <c r="T9" s="18">
        <v>43830</v>
      </c>
      <c r="U9" s="17" t="s">
        <v>279</v>
      </c>
      <c r="V9" s="120" t="s">
        <v>566</v>
      </c>
      <c r="W9" s="120" t="s">
        <v>567</v>
      </c>
      <c r="X9" s="120" t="s">
        <v>568</v>
      </c>
      <c r="Y9" s="120" t="s">
        <v>447</v>
      </c>
      <c r="Z9" s="120" t="s">
        <v>471</v>
      </c>
      <c r="AA9" s="120" t="s">
        <v>471</v>
      </c>
      <c r="AB9" s="16"/>
      <c r="AC9" s="16"/>
      <c r="AD9" s="16"/>
      <c r="AE9" s="16"/>
      <c r="AF9" s="16"/>
      <c r="AG9" s="16"/>
      <c r="AH9" s="16"/>
      <c r="AI9" s="16"/>
    </row>
    <row r="10" spans="1:35" s="15" customFormat="1" ht="66" x14ac:dyDescent="0.25">
      <c r="A10" s="175"/>
      <c r="B10" s="149"/>
      <c r="C10" s="149"/>
      <c r="D10" s="149"/>
      <c r="E10" s="149"/>
      <c r="F10" s="149"/>
      <c r="G10" s="146"/>
      <c r="H10" s="146"/>
      <c r="I10" s="16"/>
      <c r="J10" s="183"/>
      <c r="K10" s="149"/>
      <c r="L10" s="146"/>
      <c r="M10" s="146"/>
      <c r="N10" s="21"/>
      <c r="O10" s="170"/>
      <c r="P10" s="146"/>
      <c r="Q10" s="20" t="s">
        <v>280</v>
      </c>
      <c r="R10" s="20" t="s">
        <v>281</v>
      </c>
      <c r="S10" s="18">
        <v>43493</v>
      </c>
      <c r="T10" s="18">
        <v>43830</v>
      </c>
      <c r="U10" s="17" t="s">
        <v>279</v>
      </c>
      <c r="V10" s="120" t="s">
        <v>569</v>
      </c>
      <c r="W10" s="120" t="s">
        <v>570</v>
      </c>
      <c r="X10" s="120" t="s">
        <v>568</v>
      </c>
      <c r="Y10" s="120" t="s">
        <v>447</v>
      </c>
      <c r="Z10" s="120" t="s">
        <v>471</v>
      </c>
      <c r="AA10" s="120" t="s">
        <v>471</v>
      </c>
      <c r="AB10" s="16"/>
      <c r="AC10" s="16"/>
      <c r="AD10" s="16"/>
      <c r="AE10" s="16"/>
      <c r="AF10" s="16"/>
      <c r="AG10" s="16"/>
      <c r="AH10" s="16"/>
      <c r="AI10" s="16"/>
    </row>
    <row r="11" spans="1:35" s="15" customFormat="1" ht="82.5" x14ac:dyDescent="0.25">
      <c r="A11" s="175"/>
      <c r="B11" s="149"/>
      <c r="C11" s="149"/>
      <c r="D11" s="149"/>
      <c r="E11" s="149"/>
      <c r="F11" s="149"/>
      <c r="G11" s="146"/>
      <c r="H11" s="146"/>
      <c r="I11" s="16"/>
      <c r="J11" s="183"/>
      <c r="K11" s="149"/>
      <c r="L11" s="146"/>
      <c r="M11" s="146"/>
      <c r="N11" s="21"/>
      <c r="O11" s="170"/>
      <c r="P11" s="146"/>
      <c r="Q11" s="20" t="s">
        <v>282</v>
      </c>
      <c r="R11" s="20" t="s">
        <v>283</v>
      </c>
      <c r="S11" s="18">
        <v>43493</v>
      </c>
      <c r="T11" s="18">
        <v>43830</v>
      </c>
      <c r="U11" s="17" t="s">
        <v>279</v>
      </c>
      <c r="V11" s="120" t="s">
        <v>571</v>
      </c>
      <c r="W11" s="120" t="s">
        <v>572</v>
      </c>
      <c r="X11" s="120" t="s">
        <v>446</v>
      </c>
      <c r="Y11" s="120" t="s">
        <v>447</v>
      </c>
      <c r="Z11" s="120" t="s">
        <v>471</v>
      </c>
      <c r="AA11" s="120" t="s">
        <v>471</v>
      </c>
      <c r="AB11" s="16"/>
      <c r="AC11" s="16"/>
      <c r="AD11" s="16"/>
      <c r="AE11" s="16"/>
      <c r="AF11" s="16"/>
      <c r="AG11" s="16"/>
      <c r="AH11" s="16"/>
      <c r="AI11" s="16"/>
    </row>
    <row r="12" spans="1:35" s="15" customFormat="1" ht="82.5" x14ac:dyDescent="0.25">
      <c r="A12" s="182"/>
      <c r="B12" s="150"/>
      <c r="C12" s="150"/>
      <c r="D12" s="150"/>
      <c r="E12" s="150"/>
      <c r="F12" s="150"/>
      <c r="G12" s="147"/>
      <c r="H12" s="147"/>
      <c r="I12" s="16"/>
      <c r="J12" s="169"/>
      <c r="K12" s="150"/>
      <c r="L12" s="147"/>
      <c r="M12" s="147"/>
      <c r="N12" s="21"/>
      <c r="O12" s="165"/>
      <c r="P12" s="147"/>
      <c r="Q12" s="20" t="s">
        <v>284</v>
      </c>
      <c r="R12" s="20" t="s">
        <v>285</v>
      </c>
      <c r="S12" s="18">
        <v>43493</v>
      </c>
      <c r="T12" s="18">
        <v>43830</v>
      </c>
      <c r="U12" s="17" t="s">
        <v>279</v>
      </c>
      <c r="V12" s="120" t="s">
        <v>573</v>
      </c>
      <c r="W12" s="120" t="s">
        <v>574</v>
      </c>
      <c r="X12" s="120" t="s">
        <v>446</v>
      </c>
      <c r="Y12" s="120" t="s">
        <v>447</v>
      </c>
      <c r="Z12" s="120" t="s">
        <v>471</v>
      </c>
      <c r="AA12" s="120" t="s">
        <v>471</v>
      </c>
      <c r="AB12" s="16"/>
      <c r="AC12" s="16"/>
      <c r="AD12" s="16"/>
      <c r="AE12" s="16"/>
      <c r="AF12" s="16"/>
      <c r="AG12" s="16"/>
      <c r="AH12" s="16"/>
      <c r="AI12" s="16"/>
    </row>
    <row r="13" spans="1:35" s="15" customFormat="1" ht="115.5" x14ac:dyDescent="0.25">
      <c r="A13" s="174">
        <v>2</v>
      </c>
      <c r="B13" s="148" t="str">
        <f>+[11]Identificacion!B5</f>
        <v>ATENCIÓN INTEGRAL Y SERVICIOS A GRUPOS DE INTERÉS</v>
      </c>
      <c r="C13" s="148" t="str">
        <f>+[11]Identificacion!C5</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3" s="148" t="str">
        <f>+[11]Identificacion!D5</f>
        <v xml:space="preserve">1. Retraso a la hora de ser realizada la notificación de los Actos Administrativos. 
2. Falta de personal para cumplir con la correcta Notificación de Actos Administrativos.
3. Envío de Actos Administrativos muy superior al posible realizado por los funcionarios del grupo.
4. Errores en los Actos Administrativos que generen la devolución o reprocesos.
</v>
      </c>
      <c r="E13" s="148" t="str">
        <f>+[11]Identificacion!E5</f>
        <v xml:space="preserve">Inicio de la notificación de Actos Administrativos por fuera de los cinco (5) días al recibo del acto administrativo. </v>
      </c>
      <c r="F13" s="148" t="str">
        <f>+[11]Identificacion!F5</f>
        <v xml:space="preserve">1. Inconformidad por parte de los proponentes o titulares de los expedientes mineros.
2. Desgaste administrativo y operativo.
3. Pérdida de credibilidad de la ANM
4. Inconformidad por parte de los proponentes o titulares que lleven a una tutela o demanda.
</v>
      </c>
      <c r="G13" s="145">
        <f>+[11]Probabilidad!E15</f>
        <v>4</v>
      </c>
      <c r="H13" s="145">
        <f>+'[11]Impacto '!D7</f>
        <v>4</v>
      </c>
      <c r="I13" s="16">
        <f t="shared" si="0"/>
        <v>16</v>
      </c>
      <c r="J13" s="160" t="str">
        <f>IF(AND(I13&gt;=0,I13&lt;=4),'[11]Calificación de Riesgos'!$H$10,IF(I13&lt;7,'[11]Calificación de Riesgos'!$H$9,IF(I13&lt;13,'[11]Calificación de Riesgos'!$H$8,IF(I13&lt;=25,'[11]Calificación de Riesgos'!$H$7))))</f>
        <v>EXTREMA</v>
      </c>
      <c r="K13" s="148" t="s">
        <v>286</v>
      </c>
      <c r="L13" s="151">
        <v>2</v>
      </c>
      <c r="M13" s="151">
        <v>4</v>
      </c>
      <c r="N13" s="16">
        <f t="shared" ref="N13:N19" si="1">+L13*M13</f>
        <v>8</v>
      </c>
      <c r="O13" s="168" t="str">
        <f>IF(AND(N13&gt;=0,N13&lt;=4),'[11]Calificación de Riesgos'!$H$10,IF(N13&lt;7,'[11]Calificación de Riesgos'!$H$9,IF(N13&lt;13,'[11]Calificación de Riesgos'!$H$8,IF(N13&lt;=25,'[11]Calificación de Riesgos'!$H$7))))</f>
        <v>ALTA</v>
      </c>
      <c r="P13" s="151" t="s">
        <v>7</v>
      </c>
      <c r="Q13" s="20" t="s">
        <v>287</v>
      </c>
      <c r="R13" s="20" t="s">
        <v>288</v>
      </c>
      <c r="S13" s="18">
        <v>43493</v>
      </c>
      <c r="T13" s="18">
        <v>43830</v>
      </c>
      <c r="U13" s="17" t="s">
        <v>279</v>
      </c>
      <c r="V13" s="120" t="s">
        <v>575</v>
      </c>
      <c r="W13" s="120" t="s">
        <v>576</v>
      </c>
      <c r="X13" s="120" t="s">
        <v>568</v>
      </c>
      <c r="Y13" s="120" t="s">
        <v>447</v>
      </c>
      <c r="Z13" s="120" t="s">
        <v>471</v>
      </c>
      <c r="AA13" s="120" t="s">
        <v>471</v>
      </c>
      <c r="AB13" s="16"/>
      <c r="AC13" s="16"/>
      <c r="AD13" s="16"/>
      <c r="AE13" s="16"/>
      <c r="AF13" s="16"/>
      <c r="AG13" s="16"/>
      <c r="AH13" s="16"/>
      <c r="AI13" s="16"/>
    </row>
    <row r="14" spans="1:35" s="15" customFormat="1" ht="99" x14ac:dyDescent="0.25">
      <c r="A14" s="175"/>
      <c r="B14" s="149"/>
      <c r="C14" s="149"/>
      <c r="D14" s="149"/>
      <c r="E14" s="149"/>
      <c r="F14" s="149"/>
      <c r="G14" s="146"/>
      <c r="H14" s="146"/>
      <c r="I14" s="16"/>
      <c r="J14" s="161"/>
      <c r="K14" s="149"/>
      <c r="L14" s="152"/>
      <c r="M14" s="152"/>
      <c r="N14" s="16"/>
      <c r="O14" s="183"/>
      <c r="P14" s="152"/>
      <c r="Q14" s="20" t="s">
        <v>289</v>
      </c>
      <c r="R14" s="20" t="s">
        <v>290</v>
      </c>
      <c r="S14" s="18">
        <v>43493</v>
      </c>
      <c r="T14" s="18">
        <v>43830</v>
      </c>
      <c r="U14" s="17" t="s">
        <v>279</v>
      </c>
      <c r="V14" s="120" t="s">
        <v>577</v>
      </c>
      <c r="W14" s="120" t="s">
        <v>578</v>
      </c>
      <c r="X14" s="120" t="s">
        <v>446</v>
      </c>
      <c r="Y14" s="120" t="s">
        <v>447</v>
      </c>
      <c r="Z14" s="120" t="s">
        <v>471</v>
      </c>
      <c r="AA14" s="120" t="s">
        <v>471</v>
      </c>
      <c r="AB14" s="16"/>
      <c r="AC14" s="16"/>
      <c r="AD14" s="16"/>
      <c r="AE14" s="16"/>
      <c r="AF14" s="16"/>
      <c r="AG14" s="16"/>
      <c r="AH14" s="16"/>
      <c r="AI14" s="16"/>
    </row>
    <row r="15" spans="1:35" s="15" customFormat="1" ht="99" x14ac:dyDescent="0.25">
      <c r="A15" s="182"/>
      <c r="B15" s="150"/>
      <c r="C15" s="150"/>
      <c r="D15" s="150"/>
      <c r="E15" s="150"/>
      <c r="F15" s="150"/>
      <c r="G15" s="147"/>
      <c r="H15" s="147"/>
      <c r="I15" s="16"/>
      <c r="J15" s="162"/>
      <c r="K15" s="150"/>
      <c r="L15" s="153"/>
      <c r="M15" s="153"/>
      <c r="N15" s="16"/>
      <c r="O15" s="169"/>
      <c r="P15" s="153"/>
      <c r="Q15" s="20" t="s">
        <v>291</v>
      </c>
      <c r="R15" s="20" t="s">
        <v>292</v>
      </c>
      <c r="S15" s="18">
        <v>43493</v>
      </c>
      <c r="T15" s="18">
        <v>43830</v>
      </c>
      <c r="U15" s="17" t="s">
        <v>279</v>
      </c>
      <c r="V15" s="120" t="s">
        <v>579</v>
      </c>
      <c r="W15" s="120" t="s">
        <v>580</v>
      </c>
      <c r="X15" s="120" t="s">
        <v>568</v>
      </c>
      <c r="Y15" s="120" t="s">
        <v>447</v>
      </c>
      <c r="Z15" s="120" t="s">
        <v>471</v>
      </c>
      <c r="AA15" s="120" t="s">
        <v>471</v>
      </c>
      <c r="AB15" s="16"/>
      <c r="AC15" s="16"/>
      <c r="AD15" s="16"/>
      <c r="AE15" s="16"/>
      <c r="AF15" s="16"/>
      <c r="AG15" s="16"/>
      <c r="AH15" s="16"/>
      <c r="AI15" s="16"/>
    </row>
    <row r="16" spans="1:35" s="15" customFormat="1" ht="99" x14ac:dyDescent="0.25">
      <c r="A16" s="174">
        <v>3</v>
      </c>
      <c r="B16" s="148" t="str">
        <f>+[11]Identificacion!B6</f>
        <v>ATENCIÓN INTEGRAL Y SERVICIOS A GRUPOS DE INTERÉS</v>
      </c>
      <c r="C16" s="148" t="str">
        <f>+[11]Identificacion!C6</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6" s="148" t="str">
        <f>+[11]Identificacion!D6</f>
        <v xml:space="preserve">1. Incorrecta foliación del expediente minero. 
2. Desconocer las normas de Gestion documental y archivo de folios dentro de un expediente.
3. Error humano en la manipulación de los expedientes mineros.
</v>
      </c>
      <c r="E16" s="148" t="str">
        <f>+[11]Identificacion!E6</f>
        <v>Perdida de documentos que reposen dentro de los expedientes mineros.</v>
      </c>
      <c r="F16" s="148" t="str">
        <f>+[11]Identificacion!F6</f>
        <v>1. Indebida notificación de los Actos Administrativos.
2. Desgaste administrativo y operativo.
3. Pérdida de credibilidad de la ANM
4. Toma de medidas incorrectas en las evaluaciones técnicas o jurídicas que lleven a un rechazo de las solicitudes.</v>
      </c>
      <c r="G16" s="145">
        <f>+[11]Probabilidad!E16</f>
        <v>2</v>
      </c>
      <c r="H16" s="145">
        <f>+'[11]Impacto '!D8</f>
        <v>4</v>
      </c>
      <c r="I16" s="16">
        <f t="shared" si="0"/>
        <v>8</v>
      </c>
      <c r="J16" s="168" t="str">
        <f>IF(AND(I16&gt;=0,I16&lt;=4),'[11]Calificación de Riesgos'!$H$10,IF(I16&lt;7,'[11]Calificación de Riesgos'!$H$9,IF(I16&lt;13,'[11]Calificación de Riesgos'!$H$8,IF(I16&lt;=25,'[11]Calificación de Riesgos'!$H$7))))</f>
        <v>ALTA</v>
      </c>
      <c r="K16" s="148" t="s">
        <v>293</v>
      </c>
      <c r="L16" s="145">
        <v>1</v>
      </c>
      <c r="M16" s="145">
        <v>4</v>
      </c>
      <c r="N16" s="16">
        <f t="shared" si="1"/>
        <v>4</v>
      </c>
      <c r="O16" s="168" t="str">
        <f>+'[11]Calificación de Riesgos'!H8</f>
        <v>ALTA</v>
      </c>
      <c r="P16" s="151" t="s">
        <v>7</v>
      </c>
      <c r="Q16" s="20" t="s">
        <v>294</v>
      </c>
      <c r="R16" s="20" t="s">
        <v>295</v>
      </c>
      <c r="S16" s="18">
        <v>43493</v>
      </c>
      <c r="T16" s="18">
        <v>43830</v>
      </c>
      <c r="U16" s="17" t="s">
        <v>279</v>
      </c>
      <c r="V16" s="120" t="s">
        <v>581</v>
      </c>
      <c r="W16" s="120" t="s">
        <v>582</v>
      </c>
      <c r="X16" s="120" t="s">
        <v>446</v>
      </c>
      <c r="Y16" s="120" t="s">
        <v>447</v>
      </c>
      <c r="Z16" s="120" t="s">
        <v>471</v>
      </c>
      <c r="AA16" s="120" t="s">
        <v>471</v>
      </c>
      <c r="AB16" s="16"/>
      <c r="AC16" s="16"/>
      <c r="AD16" s="16"/>
      <c r="AE16" s="16"/>
      <c r="AF16" s="16"/>
      <c r="AG16" s="16"/>
      <c r="AH16" s="16"/>
      <c r="AI16" s="16"/>
    </row>
    <row r="17" spans="1:35" s="15" customFormat="1" ht="66" x14ac:dyDescent="0.25">
      <c r="A17" s="175"/>
      <c r="B17" s="149"/>
      <c r="C17" s="149"/>
      <c r="D17" s="149"/>
      <c r="E17" s="149"/>
      <c r="F17" s="149"/>
      <c r="G17" s="146"/>
      <c r="H17" s="146"/>
      <c r="I17" s="16"/>
      <c r="J17" s="183"/>
      <c r="K17" s="149"/>
      <c r="L17" s="146"/>
      <c r="M17" s="146"/>
      <c r="N17" s="16"/>
      <c r="O17" s="183"/>
      <c r="P17" s="152"/>
      <c r="Q17" s="20" t="s">
        <v>296</v>
      </c>
      <c r="R17" s="20" t="s">
        <v>297</v>
      </c>
      <c r="S17" s="18">
        <v>43493</v>
      </c>
      <c r="T17" s="18">
        <v>43830</v>
      </c>
      <c r="U17" s="17" t="s">
        <v>279</v>
      </c>
      <c r="V17" s="120" t="s">
        <v>583</v>
      </c>
      <c r="W17" s="120" t="s">
        <v>584</v>
      </c>
      <c r="X17" s="120" t="s">
        <v>568</v>
      </c>
      <c r="Y17" s="120" t="s">
        <v>447</v>
      </c>
      <c r="Z17" s="120" t="s">
        <v>471</v>
      </c>
      <c r="AA17" s="120" t="s">
        <v>471</v>
      </c>
      <c r="AB17" s="16"/>
      <c r="AC17" s="16"/>
      <c r="AD17" s="16"/>
      <c r="AE17" s="16"/>
      <c r="AF17" s="16"/>
      <c r="AG17" s="16"/>
      <c r="AH17" s="16"/>
      <c r="AI17" s="16"/>
    </row>
    <row r="18" spans="1:35" s="15" customFormat="1" ht="99" x14ac:dyDescent="0.25">
      <c r="A18" s="182"/>
      <c r="B18" s="150"/>
      <c r="C18" s="150"/>
      <c r="D18" s="150"/>
      <c r="E18" s="150"/>
      <c r="F18" s="150"/>
      <c r="G18" s="147"/>
      <c r="H18" s="147"/>
      <c r="I18" s="16"/>
      <c r="J18" s="169"/>
      <c r="K18" s="150"/>
      <c r="L18" s="147"/>
      <c r="M18" s="147"/>
      <c r="N18" s="16"/>
      <c r="O18" s="169"/>
      <c r="P18" s="153"/>
      <c r="Q18" s="20" t="s">
        <v>298</v>
      </c>
      <c r="R18" s="20" t="s">
        <v>299</v>
      </c>
      <c r="S18" s="18">
        <v>43493</v>
      </c>
      <c r="T18" s="18">
        <v>43830</v>
      </c>
      <c r="U18" s="17" t="s">
        <v>279</v>
      </c>
      <c r="V18" s="120" t="s">
        <v>585</v>
      </c>
      <c r="W18" s="120" t="s">
        <v>586</v>
      </c>
      <c r="X18" s="120" t="s">
        <v>446</v>
      </c>
      <c r="Y18" s="120" t="s">
        <v>447</v>
      </c>
      <c r="Z18" s="120" t="s">
        <v>471</v>
      </c>
      <c r="AA18" s="120" t="s">
        <v>471</v>
      </c>
      <c r="AB18" s="16"/>
      <c r="AC18" s="16"/>
      <c r="AD18" s="16"/>
      <c r="AE18" s="16"/>
      <c r="AF18" s="16"/>
      <c r="AG18" s="16"/>
      <c r="AH18" s="16"/>
      <c r="AI18" s="16"/>
    </row>
    <row r="19" spans="1:35" s="15" customFormat="1" ht="99" x14ac:dyDescent="0.25">
      <c r="A19" s="199">
        <v>4</v>
      </c>
      <c r="B19" s="179" t="str">
        <f>+[11]Identificacion!B7</f>
        <v>ATENCIÓN INTEGRAL Y SERVICIOS A GRUPOS DE INTERÉS</v>
      </c>
      <c r="C19" s="179" t="str">
        <f>+[11]Identificacion!C7</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9" s="179" t="str">
        <f>+[11]Identificacion!D7</f>
        <v xml:space="preserve">1. Indebido transporte de expedientes mineros por parte de los responsables.
2. Desconocer los medios de información presentes para custodiar los expedientes mineros.
3. Falta de control por parte de la seguridad de la ANM para registrar la salida y entrada de personal con expedientes mineros.
</v>
      </c>
      <c r="E19" s="179" t="str">
        <f>+[11]Identificacion!E7</f>
        <v>Perdida de los expedientes mineros.</v>
      </c>
      <c r="F19" s="179" t="str">
        <f>+[11]Identificacion!F7</f>
        <v xml:space="preserve">1. Investigaciones dentro de la Entidad por la pérdida del expediente minero.
2. Desgaste administrativo y operativo.
3. Pérdida de credibilidad de la ANM
4. Reprocesos en todo ámbito dentro de la ANM.
</v>
      </c>
      <c r="G19" s="176">
        <f>+[11]Probabilidad!E17</f>
        <v>2</v>
      </c>
      <c r="H19" s="176">
        <f>+'[11]Impacto '!D9</f>
        <v>4</v>
      </c>
      <c r="I19" s="145">
        <f t="shared" si="0"/>
        <v>8</v>
      </c>
      <c r="J19" s="168" t="str">
        <f>IF(AND(I19&gt;=0,I19&lt;=4),'[11]Calificación de Riesgos'!$H$10,IF(I19&lt;7,'[11]Calificación de Riesgos'!$H$9,IF(I19&lt;13,'[11]Calificación de Riesgos'!$H$8,IF(I19&lt;=25,'[11]Calificación de Riesgos'!$H$7))))</f>
        <v>ALTA</v>
      </c>
      <c r="K19" s="179" t="s">
        <v>300</v>
      </c>
      <c r="L19" s="176">
        <v>1</v>
      </c>
      <c r="M19" s="176">
        <v>4</v>
      </c>
      <c r="N19" s="145">
        <f t="shared" si="1"/>
        <v>4</v>
      </c>
      <c r="O19" s="168" t="str">
        <f>+'[11]Calificación de Riesgos'!H8</f>
        <v>ALTA</v>
      </c>
      <c r="P19" s="176" t="s">
        <v>7</v>
      </c>
      <c r="Q19" s="20" t="s">
        <v>301</v>
      </c>
      <c r="R19" s="20" t="s">
        <v>302</v>
      </c>
      <c r="S19" s="18">
        <v>43493</v>
      </c>
      <c r="T19" s="18">
        <v>43830</v>
      </c>
      <c r="U19" s="17" t="s">
        <v>279</v>
      </c>
      <c r="V19" s="120" t="s">
        <v>581</v>
      </c>
      <c r="W19" s="120" t="s">
        <v>582</v>
      </c>
      <c r="X19" s="120" t="s">
        <v>446</v>
      </c>
      <c r="Y19" s="120" t="s">
        <v>447</v>
      </c>
      <c r="Z19" s="120" t="s">
        <v>471</v>
      </c>
      <c r="AA19" s="120" t="s">
        <v>471</v>
      </c>
      <c r="AB19" s="16"/>
      <c r="AC19" s="16"/>
      <c r="AD19" s="16"/>
      <c r="AE19" s="16"/>
      <c r="AF19" s="16"/>
      <c r="AG19" s="16"/>
      <c r="AH19" s="16"/>
      <c r="AI19" s="16"/>
    </row>
    <row r="20" spans="1:35" ht="82.5" x14ac:dyDescent="0.3">
      <c r="A20" s="199"/>
      <c r="B20" s="179"/>
      <c r="C20" s="179"/>
      <c r="D20" s="179"/>
      <c r="E20" s="179"/>
      <c r="F20" s="179"/>
      <c r="G20" s="176"/>
      <c r="H20" s="176"/>
      <c r="I20" s="146"/>
      <c r="J20" s="183"/>
      <c r="K20" s="179"/>
      <c r="L20" s="176"/>
      <c r="M20" s="176"/>
      <c r="N20" s="146"/>
      <c r="O20" s="183"/>
      <c r="P20" s="176"/>
      <c r="Q20" s="20" t="s">
        <v>303</v>
      </c>
      <c r="R20" s="20" t="s">
        <v>304</v>
      </c>
      <c r="S20" s="18">
        <v>43493</v>
      </c>
      <c r="T20" s="18">
        <v>43830</v>
      </c>
      <c r="U20" s="17" t="s">
        <v>279</v>
      </c>
      <c r="V20" s="120" t="s">
        <v>583</v>
      </c>
      <c r="W20" s="120" t="s">
        <v>584</v>
      </c>
      <c r="X20" s="120" t="s">
        <v>446</v>
      </c>
      <c r="Y20" s="120" t="s">
        <v>447</v>
      </c>
      <c r="Z20" s="120" t="s">
        <v>471</v>
      </c>
      <c r="AA20" s="120" t="s">
        <v>471</v>
      </c>
      <c r="AB20" s="79"/>
      <c r="AC20" s="79"/>
      <c r="AD20" s="79"/>
      <c r="AE20" s="79"/>
      <c r="AF20" s="79"/>
      <c r="AG20" s="79"/>
      <c r="AH20" s="79"/>
      <c r="AI20" s="79"/>
    </row>
    <row r="21" spans="1:35" ht="99" x14ac:dyDescent="0.3">
      <c r="A21" s="199"/>
      <c r="B21" s="179"/>
      <c r="C21" s="179"/>
      <c r="D21" s="179"/>
      <c r="E21" s="179"/>
      <c r="F21" s="179"/>
      <c r="G21" s="176"/>
      <c r="H21" s="176"/>
      <c r="I21" s="146"/>
      <c r="J21" s="183"/>
      <c r="K21" s="179"/>
      <c r="L21" s="176"/>
      <c r="M21" s="176"/>
      <c r="N21" s="146"/>
      <c r="O21" s="183"/>
      <c r="P21" s="176"/>
      <c r="Q21" s="20" t="s">
        <v>298</v>
      </c>
      <c r="R21" s="20" t="s">
        <v>305</v>
      </c>
      <c r="S21" s="18">
        <v>43493</v>
      </c>
      <c r="T21" s="18">
        <v>43830</v>
      </c>
      <c r="U21" s="17" t="s">
        <v>279</v>
      </c>
      <c r="V21" s="120" t="s">
        <v>585</v>
      </c>
      <c r="W21" s="120" t="s">
        <v>586</v>
      </c>
      <c r="X21" s="120" t="s">
        <v>446</v>
      </c>
      <c r="Y21" s="120" t="s">
        <v>447</v>
      </c>
      <c r="Z21" s="120" t="s">
        <v>471</v>
      </c>
      <c r="AA21" s="120" t="s">
        <v>471</v>
      </c>
      <c r="AB21" s="79"/>
      <c r="AC21" s="79"/>
      <c r="AD21" s="79"/>
      <c r="AE21" s="79"/>
      <c r="AF21" s="79"/>
      <c r="AG21" s="79"/>
      <c r="AH21" s="79"/>
      <c r="AI21" s="79"/>
    </row>
    <row r="22" spans="1:35" ht="115.5" x14ac:dyDescent="0.3">
      <c r="A22" s="199"/>
      <c r="B22" s="179"/>
      <c r="C22" s="179"/>
      <c r="D22" s="179"/>
      <c r="E22" s="179"/>
      <c r="F22" s="179"/>
      <c r="G22" s="176"/>
      <c r="H22" s="176"/>
      <c r="I22" s="146"/>
      <c r="J22" s="183"/>
      <c r="K22" s="179"/>
      <c r="L22" s="176"/>
      <c r="M22" s="176"/>
      <c r="N22" s="146"/>
      <c r="O22" s="183"/>
      <c r="P22" s="176"/>
      <c r="Q22" s="20" t="s">
        <v>306</v>
      </c>
      <c r="R22" s="20" t="s">
        <v>307</v>
      </c>
      <c r="S22" s="18">
        <v>43493</v>
      </c>
      <c r="T22" s="18">
        <v>43830</v>
      </c>
      <c r="U22" s="17" t="s">
        <v>279</v>
      </c>
      <c r="V22" s="120" t="s">
        <v>587</v>
      </c>
      <c r="W22" s="120" t="s">
        <v>588</v>
      </c>
      <c r="X22" s="120" t="s">
        <v>446</v>
      </c>
      <c r="Y22" s="120" t="s">
        <v>447</v>
      </c>
      <c r="Z22" s="120" t="s">
        <v>471</v>
      </c>
      <c r="AA22" s="120" t="s">
        <v>471</v>
      </c>
      <c r="AB22" s="79"/>
      <c r="AC22" s="79"/>
      <c r="AD22" s="79"/>
      <c r="AE22" s="79"/>
      <c r="AF22" s="79"/>
      <c r="AG22" s="79"/>
      <c r="AH22" s="79"/>
      <c r="AI22" s="79"/>
    </row>
    <row r="23" spans="1:35" ht="115.5" x14ac:dyDescent="0.3">
      <c r="A23" s="199"/>
      <c r="B23" s="179"/>
      <c r="C23" s="179"/>
      <c r="D23" s="179"/>
      <c r="E23" s="179"/>
      <c r="F23" s="179"/>
      <c r="G23" s="176"/>
      <c r="H23" s="176"/>
      <c r="I23" s="147"/>
      <c r="J23" s="169"/>
      <c r="K23" s="179"/>
      <c r="L23" s="176"/>
      <c r="M23" s="176"/>
      <c r="N23" s="147"/>
      <c r="O23" s="169"/>
      <c r="P23" s="176"/>
      <c r="Q23" s="20" t="s">
        <v>308</v>
      </c>
      <c r="R23" s="20" t="s">
        <v>309</v>
      </c>
      <c r="S23" s="18">
        <v>43493</v>
      </c>
      <c r="T23" s="18">
        <v>43830</v>
      </c>
      <c r="U23" s="17" t="s">
        <v>279</v>
      </c>
      <c r="V23" s="120" t="s">
        <v>589</v>
      </c>
      <c r="W23" s="120" t="s">
        <v>590</v>
      </c>
      <c r="X23" s="120" t="s">
        <v>446</v>
      </c>
      <c r="Y23" s="120" t="s">
        <v>447</v>
      </c>
      <c r="Z23" s="120" t="s">
        <v>471</v>
      </c>
      <c r="AA23" s="120" t="s">
        <v>471</v>
      </c>
      <c r="AB23" s="79"/>
      <c r="AC23" s="79"/>
      <c r="AD23" s="79"/>
      <c r="AE23" s="79"/>
      <c r="AF23" s="79"/>
      <c r="AG23" s="79"/>
      <c r="AH23" s="79"/>
      <c r="AI23" s="79"/>
    </row>
    <row r="24" spans="1:35" ht="132" x14ac:dyDescent="0.3">
      <c r="A24" s="21">
        <v>5</v>
      </c>
      <c r="B24" s="20" t="str">
        <f>+[11]Identificacion!B8</f>
        <v>ATENCIÓN INTEGRAL Y SERVICIOS A GRUPOS DE INTERÉS</v>
      </c>
      <c r="C24" s="20" t="str">
        <f>+[11]Identificacion!C8</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24" s="20" t="str">
        <f>+[11]Identificacion!D8</f>
        <v>1. Error humano al no vincular de manera correcta las respuestas en el SGD
2. No generar a tiempo las alertas tempranas sobre el estado de la PQRS
3. No contar con toda la información requerida debido a las fallas de la aplicación</v>
      </c>
      <c r="E24" s="20" t="str">
        <f>+[11]Identificacion!E8</f>
        <v>No generar las alertas sobre la gestión de las PQRS, a tiempo.</v>
      </c>
      <c r="F24" s="20" t="str">
        <f>+[11]Identificacion!F8</f>
        <v>1. Sanciones disciplinarias a funcionarios y a la Entidad.
2. Desmejoramiento de la imagen institucional
3. Pérdida de credibilidad de la ANM</v>
      </c>
      <c r="G24" s="21">
        <f>+[11]Probabilidad!E18</f>
        <v>3</v>
      </c>
      <c r="H24" s="21">
        <f>+'[11]Impacto '!D10</f>
        <v>3</v>
      </c>
      <c r="I24" s="21">
        <f>+G24*H24</f>
        <v>9</v>
      </c>
      <c r="J24" s="80" t="str">
        <f>IF(AND(I24&gt;=0,I24&lt;=4),'[11]Calificación de Riesgos'!$H$10,IF(I24&lt;7,'[11]Calificación de Riesgos'!$H$9,IF(I24&lt;13,'[11]Calificación de Riesgos'!$H$8,IF(I24&lt;=25,'[11]Calificación de Riesgos'!$H$7))))</f>
        <v>ALTA</v>
      </c>
      <c r="K24" s="20" t="s">
        <v>310</v>
      </c>
      <c r="L24" s="21">
        <v>1</v>
      </c>
      <c r="M24" s="21">
        <v>3</v>
      </c>
      <c r="N24" s="21">
        <f>+L24*M24</f>
        <v>3</v>
      </c>
      <c r="O24" s="88" t="str">
        <f>+'[11]Calificación de Riesgos'!H9</f>
        <v>MODERADA</v>
      </c>
      <c r="P24" s="17" t="s">
        <v>7</v>
      </c>
      <c r="Q24" s="20" t="s">
        <v>311</v>
      </c>
      <c r="R24" s="19" t="s">
        <v>312</v>
      </c>
      <c r="S24" s="18">
        <v>43466</v>
      </c>
      <c r="T24" s="18">
        <v>43830</v>
      </c>
      <c r="U24" s="17" t="s">
        <v>313</v>
      </c>
      <c r="V24" s="120" t="s">
        <v>591</v>
      </c>
      <c r="W24" s="120" t="s">
        <v>591</v>
      </c>
      <c r="X24" s="120" t="s">
        <v>446</v>
      </c>
      <c r="Y24" s="16" t="s">
        <v>447</v>
      </c>
      <c r="Z24" s="120" t="s">
        <v>471</v>
      </c>
      <c r="AA24" s="120" t="s">
        <v>471</v>
      </c>
      <c r="AB24" s="79"/>
      <c r="AC24" s="79"/>
      <c r="AD24" s="79"/>
      <c r="AE24" s="79"/>
      <c r="AF24" s="79"/>
      <c r="AG24" s="79"/>
      <c r="AH24" s="79"/>
      <c r="AI24" s="79"/>
    </row>
    <row r="25" spans="1:35" ht="148.5" x14ac:dyDescent="0.3">
      <c r="A25" s="176">
        <v>6</v>
      </c>
      <c r="B25" s="179" t="str">
        <f>+[11]Identificacion!B9</f>
        <v>ATENCIÓN INTEGRAL Y SERVICIOS A GRUPOS DE INTERÉS</v>
      </c>
      <c r="C25" s="179" t="str">
        <f>+[11]Identificacion!C9</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25" s="179" t="str">
        <f>+[11]Identificacion!D9</f>
        <v>1. Continuos cambios en la información de origen técnico y económico 
2. Desactualización de la información publicada por parte de las fuentes de información técnica y/o económica
3. Error humano en el manejo de la información</v>
      </c>
      <c r="E25" s="179" t="str">
        <f>+[11]Identificacion!E9</f>
        <v xml:space="preserve">Suministro de información errónea y/o desactualizada al publico objetivo para la promoción del sector minero </v>
      </c>
      <c r="F25" s="179" t="str">
        <f>+[11]Identificacion!F9</f>
        <v>1. Desgaste administrativo 
2. Desmejoramiento de la imagen institucional
3. Perdida de credibilidad de la ANM</v>
      </c>
      <c r="G25" s="176">
        <f>+[11]Probabilidad!E19</f>
        <v>3</v>
      </c>
      <c r="H25" s="176">
        <f>+'[11]Impacto '!D11</f>
        <v>3</v>
      </c>
      <c r="I25" s="176">
        <f>+G25*H25</f>
        <v>9</v>
      </c>
      <c r="J25" s="201" t="str">
        <f>IF(AND(I25&gt;=0,I25&lt;=4),'[11]Calificación de Riesgos'!$H$10,IF(I25&lt;7,'[11]Calificación de Riesgos'!$H$9,IF(I25&lt;13,'[11]Calificación de Riesgos'!$H$8,IF(I25&lt;=25,'[11]Calificación de Riesgos'!$H$7))))</f>
        <v>ALTA</v>
      </c>
      <c r="K25" s="179" t="s">
        <v>314</v>
      </c>
      <c r="L25" s="176">
        <v>1</v>
      </c>
      <c r="M25" s="176">
        <v>3</v>
      </c>
      <c r="N25" s="21"/>
      <c r="O25" s="202" t="str">
        <f>+'[11]Calificación de Riesgos'!H9</f>
        <v>MODERADA</v>
      </c>
      <c r="P25" s="199" t="s">
        <v>7</v>
      </c>
      <c r="Q25" s="20" t="s">
        <v>315</v>
      </c>
      <c r="R25" s="94" t="s">
        <v>316</v>
      </c>
      <c r="S25" s="18">
        <v>43496</v>
      </c>
      <c r="T25" s="18">
        <v>43631</v>
      </c>
      <c r="U25" s="17" t="s">
        <v>317</v>
      </c>
      <c r="V25" s="120" t="s">
        <v>592</v>
      </c>
      <c r="W25" s="120" t="s">
        <v>592</v>
      </c>
      <c r="X25" s="120" t="s">
        <v>446</v>
      </c>
      <c r="Y25" s="16" t="s">
        <v>447</v>
      </c>
      <c r="Z25" s="16" t="s">
        <v>468</v>
      </c>
      <c r="AA25" s="16" t="s">
        <v>468</v>
      </c>
      <c r="AB25" s="79"/>
      <c r="AC25" s="79"/>
      <c r="AD25" s="79"/>
      <c r="AE25" s="79"/>
      <c r="AF25" s="79"/>
      <c r="AG25" s="79"/>
      <c r="AH25" s="79"/>
      <c r="AI25" s="79"/>
    </row>
    <row r="26" spans="1:35" ht="82.5" x14ac:dyDescent="0.3">
      <c r="A26" s="176"/>
      <c r="B26" s="179"/>
      <c r="C26" s="179"/>
      <c r="D26" s="179"/>
      <c r="E26" s="179"/>
      <c r="F26" s="179"/>
      <c r="G26" s="176"/>
      <c r="H26" s="176"/>
      <c r="I26" s="176"/>
      <c r="J26" s="201"/>
      <c r="K26" s="179"/>
      <c r="L26" s="176"/>
      <c r="M26" s="176"/>
      <c r="N26" s="79"/>
      <c r="O26" s="202"/>
      <c r="P26" s="199"/>
      <c r="Q26" s="20" t="s">
        <v>318</v>
      </c>
      <c r="R26" s="94" t="s">
        <v>319</v>
      </c>
      <c r="S26" s="18">
        <v>43496</v>
      </c>
      <c r="T26" s="18">
        <v>43814</v>
      </c>
      <c r="U26" s="17" t="s">
        <v>320</v>
      </c>
      <c r="V26" s="120" t="s">
        <v>593</v>
      </c>
      <c r="W26" s="120" t="s">
        <v>593</v>
      </c>
      <c r="X26" s="120" t="s">
        <v>446</v>
      </c>
      <c r="Y26" s="16" t="s">
        <v>447</v>
      </c>
      <c r="Z26" s="16" t="s">
        <v>468</v>
      </c>
      <c r="AA26" s="16" t="s">
        <v>468</v>
      </c>
    </row>
  </sheetData>
  <mergeCells count="83">
    <mergeCell ref="P25:P26"/>
    <mergeCell ref="A1:U5"/>
    <mergeCell ref="I25:I26"/>
    <mergeCell ref="J25:J26"/>
    <mergeCell ref="K25:K26"/>
    <mergeCell ref="L25:L26"/>
    <mergeCell ref="M25:M26"/>
    <mergeCell ref="O25:O26"/>
    <mergeCell ref="O19:O23"/>
    <mergeCell ref="P19:P23"/>
    <mergeCell ref="A25:A26"/>
    <mergeCell ref="B25:B26"/>
    <mergeCell ref="C25:C26"/>
    <mergeCell ref="D25:D26"/>
    <mergeCell ref="E25:E26"/>
    <mergeCell ref="F25:F26"/>
    <mergeCell ref="G25:G26"/>
    <mergeCell ref="H25:H26"/>
    <mergeCell ref="I19:I23"/>
    <mergeCell ref="J19:J23"/>
    <mergeCell ref="K19:K23"/>
    <mergeCell ref="L19:L23"/>
    <mergeCell ref="M19:M23"/>
    <mergeCell ref="N19:N23"/>
    <mergeCell ref="O16:O18"/>
    <mergeCell ref="P16:P18"/>
    <mergeCell ref="A19:A23"/>
    <mergeCell ref="B19:B23"/>
    <mergeCell ref="C19:C23"/>
    <mergeCell ref="D19:D23"/>
    <mergeCell ref="E19:E23"/>
    <mergeCell ref="F19:F23"/>
    <mergeCell ref="G19:G23"/>
    <mergeCell ref="H19:H23"/>
    <mergeCell ref="G16:G18"/>
    <mergeCell ref="H16:H18"/>
    <mergeCell ref="J16:J18"/>
    <mergeCell ref="K16:K18"/>
    <mergeCell ref="L16:L18"/>
    <mergeCell ref="M16:M18"/>
    <mergeCell ref="A16:A18"/>
    <mergeCell ref="B16:B18"/>
    <mergeCell ref="C16:C18"/>
    <mergeCell ref="D16:D18"/>
    <mergeCell ref="E16:E18"/>
    <mergeCell ref="F16:F18"/>
    <mergeCell ref="J13:J15"/>
    <mergeCell ref="K13:K15"/>
    <mergeCell ref="L13:L15"/>
    <mergeCell ref="M13:M15"/>
    <mergeCell ref="O13:O15"/>
    <mergeCell ref="P13:P15"/>
    <mergeCell ref="O9:O12"/>
    <mergeCell ref="P9:P12"/>
    <mergeCell ref="A13:A15"/>
    <mergeCell ref="B13:B15"/>
    <mergeCell ref="C13:C15"/>
    <mergeCell ref="D13:D15"/>
    <mergeCell ref="E13:E15"/>
    <mergeCell ref="F13:F15"/>
    <mergeCell ref="G13:G15"/>
    <mergeCell ref="H13:H15"/>
    <mergeCell ref="G9:G12"/>
    <mergeCell ref="H9:H12"/>
    <mergeCell ref="J9:J12"/>
    <mergeCell ref="K9:K12"/>
    <mergeCell ref="L9:L12"/>
    <mergeCell ref="AB6:AI7"/>
    <mergeCell ref="G7:J7"/>
    <mergeCell ref="L7:M7"/>
    <mergeCell ref="O7:P7"/>
    <mergeCell ref="V6:AA7"/>
    <mergeCell ref="F9:F12"/>
    <mergeCell ref="A6:F7"/>
    <mergeCell ref="G6:J6"/>
    <mergeCell ref="L6:P6"/>
    <mergeCell ref="Q6:U7"/>
    <mergeCell ref="A9:A12"/>
    <mergeCell ref="B9:B12"/>
    <mergeCell ref="C9:C12"/>
    <mergeCell ref="D9:D12"/>
    <mergeCell ref="E9:E12"/>
    <mergeCell ref="M9:M12"/>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6" operator="containsText" id="{913A8139-4AE0-4EF9-AACC-7842421A4008}">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fill>
                <patternFill>
                  <bgColor rgb="FFFFC000"/>
                </patternFill>
              </fill>
            </x14:dxf>
          </x14:cfRule>
          <x14:cfRule type="containsText" priority="27" operator="containsText" id="{15CCD6FF-9355-4B24-BE65-BBEC8B4F5755}">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fill>
                <patternFill>
                  <bgColor rgb="FFFF0000"/>
                </patternFill>
              </fill>
            </x14:dxf>
          </x14:cfRule>
          <x14:cfRule type="containsText" priority="28" operator="containsText" id="{4A1814FE-1EF0-4EF3-B70B-F0F8ACA37056}">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x14:cfRule>
          <x14:cfRule type="containsText" priority="29" operator="containsText" id="{26EB8B3E-1619-42B6-A65A-6E6458928CB7}">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fill>
                <patternFill>
                  <bgColor rgb="FFFFFF00"/>
                </patternFill>
              </fill>
            </x14:dxf>
          </x14:cfRule>
          <x14:cfRule type="containsText" priority="30" operator="containsText" id="{5D6E8CF1-8DDC-4A8C-8EC5-FFD0714067EB}">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fill>
                <patternFill>
                  <bgColor rgb="FF00B050"/>
                </patternFill>
              </fill>
            </x14:dxf>
          </x14:cfRule>
          <xm:sqref>J9 J13 J16 J19</xm:sqref>
        </x14:conditionalFormatting>
        <x14:conditionalFormatting xmlns:xm="http://schemas.microsoft.com/office/excel/2006/main">
          <x14:cfRule type="containsText" priority="21" operator="containsText" id="{AC18F02B-B0D3-4C73-B533-E7DF20225953}">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fill>
                <patternFill>
                  <bgColor rgb="FFFFC000"/>
                </patternFill>
              </fill>
            </x14:dxf>
          </x14:cfRule>
          <x14:cfRule type="containsText" priority="22" operator="containsText" id="{4A5F7FFB-E2B3-44F5-A14B-3B38C5F381C4}">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fill>
                <patternFill>
                  <bgColor rgb="FFFF0000"/>
                </patternFill>
              </fill>
            </x14:dxf>
          </x14:cfRule>
          <x14:cfRule type="containsText" priority="23" operator="containsText" id="{AE9775BD-F3E8-4DAF-A1D4-0B39492673C2}">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x14:cfRule>
          <x14:cfRule type="containsText" priority="24" operator="containsText" id="{16DA85BA-9F6D-4E12-B328-419478D9EC50}">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fill>
                <patternFill>
                  <bgColor rgb="FFFFFF00"/>
                </patternFill>
              </fill>
            </x14:dxf>
          </x14:cfRule>
          <x14:cfRule type="containsText" priority="25" operator="containsText" id="{15EF4072-A3CB-4C31-A042-68DC76F6CCC1}">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fill>
                <patternFill>
                  <bgColor rgb="FF00B050"/>
                </patternFill>
              </fill>
            </x14:dxf>
          </x14:cfRule>
          <xm:sqref>O9 O13 O16 O19</xm:sqref>
        </x14:conditionalFormatting>
        <x14:conditionalFormatting xmlns:xm="http://schemas.microsoft.com/office/excel/2006/main">
          <x14:cfRule type="containsText" priority="16" operator="containsText" id="{1E1C78B5-3540-461F-8850-EF1C3873DD36}">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fill>
                <patternFill>
                  <bgColor rgb="FFFFC000"/>
                </patternFill>
              </fill>
            </x14:dxf>
          </x14:cfRule>
          <x14:cfRule type="containsText" priority="17" operator="containsText" id="{44ABC4A3-1AAD-4D71-ADBF-BA5B5A9F64EB}">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fill>
                <patternFill>
                  <bgColor rgb="FFFF0000"/>
                </patternFill>
              </fill>
            </x14:dxf>
          </x14:cfRule>
          <x14:cfRule type="containsText" priority="18" operator="containsText" id="{FE5E6744-C9DC-4368-9E38-D919348E7F1B}">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x14:cfRule>
          <x14:cfRule type="containsText" priority="19" operator="containsText" id="{BC42FB91-512F-4528-9A0F-BCF6AFE809F3}">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fill>
                <patternFill>
                  <bgColor rgb="FFFFFF00"/>
                </patternFill>
              </fill>
            </x14:dxf>
          </x14:cfRule>
          <x14:cfRule type="containsText" priority="20" operator="containsText" id="{D87BF5B0-7AD6-4A02-9949-3F1C29AA9A3A}">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fill>
                <patternFill>
                  <bgColor rgb="FF00B050"/>
                </patternFill>
              </fill>
            </x14:dxf>
          </x14:cfRule>
          <xm:sqref>J24</xm:sqref>
        </x14:conditionalFormatting>
        <x14:conditionalFormatting xmlns:xm="http://schemas.microsoft.com/office/excel/2006/main">
          <x14:cfRule type="containsText" priority="11" operator="containsText" id="{8C43A9AF-CEDC-4BD4-807A-5EDEE3FA5782}">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fill>
                <patternFill>
                  <bgColor rgb="FFFFC000"/>
                </patternFill>
              </fill>
            </x14:dxf>
          </x14:cfRule>
          <x14:cfRule type="containsText" priority="12" operator="containsText" id="{59778EA8-FAB5-435F-B7A9-D3D782407CCF}">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fill>
                <patternFill>
                  <bgColor rgb="FFFF0000"/>
                </patternFill>
              </fill>
            </x14:dxf>
          </x14:cfRule>
          <x14:cfRule type="containsText" priority="13" operator="containsText" id="{8B65ED6B-A211-40FE-AF70-DBE5D4C50D07}">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x14:cfRule>
          <x14:cfRule type="containsText" priority="14" operator="containsText" id="{1912C835-7433-4379-99C6-41E530D6C6DC}">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fill>
                <patternFill>
                  <bgColor rgb="FFFFFF00"/>
                </patternFill>
              </fill>
            </x14:dxf>
          </x14:cfRule>
          <x14:cfRule type="containsText" priority="15" operator="containsText" id="{534B30EF-7E6C-4C6D-9A8E-A7944F0151AB}">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fill>
                <patternFill>
                  <bgColor rgb="FF00B050"/>
                </patternFill>
              </fill>
            </x14:dxf>
          </x14:cfRule>
          <xm:sqref>O24</xm:sqref>
        </x14:conditionalFormatting>
        <x14:conditionalFormatting xmlns:xm="http://schemas.microsoft.com/office/excel/2006/main">
          <x14:cfRule type="containsText" priority="6" operator="containsText" id="{7A5EA6F5-DD9A-4183-8D48-0561894A1F5D}">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fill>
                <patternFill>
                  <bgColor rgb="FFFFC000"/>
                </patternFill>
              </fill>
            </x14:dxf>
          </x14:cfRule>
          <x14:cfRule type="containsText" priority="7" operator="containsText" id="{48F1A7D3-F1A3-4D3F-8384-0C01D53805F7}">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fill>
                <patternFill>
                  <bgColor rgb="FFFF0000"/>
                </patternFill>
              </fill>
            </x14:dxf>
          </x14:cfRule>
          <x14:cfRule type="containsText" priority="8" operator="containsText" id="{A958BB15-BDFC-489A-B69F-BCF0173E5696}">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x14:cfRule>
          <x14:cfRule type="containsText" priority="9" operator="containsText" id="{7CC59478-2631-4F5C-A61B-A3745AB732A9}">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fill>
                <patternFill>
                  <bgColor rgb="FFFFFF00"/>
                </patternFill>
              </fill>
            </x14:dxf>
          </x14:cfRule>
          <x14:cfRule type="containsText" priority="10" operator="containsText" id="{29C95927-9B5E-4330-A782-0F97B51E3E74}">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fill>
                <patternFill>
                  <bgColor rgb="FF00B050"/>
                </patternFill>
              </fill>
            </x14:dxf>
          </x14:cfRule>
          <xm:sqref>J25</xm:sqref>
        </x14:conditionalFormatting>
        <x14:conditionalFormatting xmlns:xm="http://schemas.microsoft.com/office/excel/2006/main">
          <x14:cfRule type="containsText" priority="1" operator="containsText" id="{F2A29465-8754-47ED-A794-6DF95B830F89}">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fill>
                <patternFill>
                  <bgColor rgb="FFFFC000"/>
                </patternFill>
              </fill>
            </x14:dxf>
          </x14:cfRule>
          <x14:cfRule type="containsText" priority="2" operator="containsText" id="{50176493-A633-4734-9BBF-C5235E599C0F}">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fill>
                <patternFill>
                  <bgColor rgb="FFFF0000"/>
                </patternFill>
              </fill>
            </x14:dxf>
          </x14:cfRule>
          <x14:cfRule type="containsText" priority="3" operator="containsText" id="{5549D0EC-CB01-4F70-AADD-FBCA4DD0EF4E}">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x14:cfRule>
          <x14:cfRule type="containsText" priority="4" operator="containsText" id="{0CFE4428-13ED-409C-AA33-E0C5BE605A66}">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fill>
                <patternFill>
                  <bgColor rgb="FFFFFF00"/>
                </patternFill>
              </fill>
            </x14:dxf>
          </x14:cfRule>
          <x14:cfRule type="containsText" priority="5" operator="containsText" id="{738010EF-A865-4C22-8A74-4FDD4322F85D}">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fill>
                <patternFill>
                  <bgColor rgb="FF00B050"/>
                </patternFill>
              </fill>
            </x14:dxf>
          </x14:cfRule>
          <xm:sqref>O25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'[11]Calificación de Riesgos'!#REF!</xm:f>
          </x14:formula1>
          <xm:sqref>P9 P13 P16 P19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topLeftCell="Q1" zoomScale="78" zoomScaleNormal="78" workbookViewId="0">
      <selection activeCell="AA15" sqref="AA15"/>
    </sheetView>
  </sheetViews>
  <sheetFormatPr baseColWidth="10" defaultRowHeight="16.5" x14ac:dyDescent="0.3"/>
  <cols>
    <col min="1" max="1" width="11.42578125" style="12"/>
    <col min="2" max="2" width="19.28515625" style="14" customWidth="1"/>
    <col min="3" max="3" width="43.28515625" style="12" customWidth="1"/>
    <col min="4" max="4" width="51.28515625" style="12" customWidth="1"/>
    <col min="5" max="5" width="22.5703125" style="12" customWidth="1"/>
    <col min="6" max="6" width="43.5703125" style="12" customWidth="1"/>
    <col min="7" max="7" width="12.7109375" style="12" customWidth="1"/>
    <col min="8" max="8" width="11.5703125" style="12" customWidth="1"/>
    <col min="9" max="9" width="0" style="12" hidden="1" customWidth="1"/>
    <col min="10" max="10" width="16.28515625" style="12" customWidth="1"/>
    <col min="11" max="11" width="53.140625" style="12" customWidth="1"/>
    <col min="12" max="12" width="14" style="12" customWidth="1"/>
    <col min="13" max="13" width="10.42578125" style="12" customWidth="1"/>
    <col min="14" max="14" width="13.5703125" style="12" hidden="1" customWidth="1"/>
    <col min="15" max="15" width="14.5703125" style="12" customWidth="1"/>
    <col min="16" max="16" width="14" style="12" customWidth="1"/>
    <col min="17" max="17" width="38" style="12" customWidth="1"/>
    <col min="18" max="18" width="21.140625" style="12" customWidth="1"/>
    <col min="19" max="19" width="21.42578125" style="12" customWidth="1"/>
    <col min="20" max="20" width="17.5703125" style="13" customWidth="1"/>
    <col min="21" max="21" width="19.85546875" style="13" customWidth="1"/>
    <col min="22" max="23" width="34.5703125" style="12" customWidth="1"/>
    <col min="24" max="27" width="11.42578125" style="12"/>
    <col min="28" max="36" width="0" style="12" hidden="1" customWidth="1"/>
    <col min="37" max="16384" width="11.42578125" style="12"/>
  </cols>
  <sheetData>
    <row r="1" spans="1:35" ht="16.5" customHeight="1" x14ac:dyDescent="0.3">
      <c r="A1" s="143" t="s">
        <v>334</v>
      </c>
      <c r="B1" s="143"/>
      <c r="C1" s="143"/>
      <c r="D1" s="143"/>
      <c r="E1" s="143"/>
      <c r="F1" s="143"/>
      <c r="G1" s="143"/>
      <c r="H1" s="143"/>
      <c r="I1" s="143"/>
      <c r="J1" s="143"/>
      <c r="K1" s="143"/>
      <c r="L1" s="143"/>
      <c r="M1" s="143"/>
      <c r="N1" s="143"/>
      <c r="O1" s="143"/>
      <c r="P1" s="143"/>
      <c r="Q1" s="143"/>
      <c r="R1" s="143"/>
      <c r="S1" s="143"/>
      <c r="T1" s="143"/>
      <c r="U1" s="143"/>
      <c r="V1" s="73"/>
      <c r="W1" s="27"/>
    </row>
    <row r="2" spans="1:35" ht="16.5" customHeight="1" x14ac:dyDescent="0.3">
      <c r="A2" s="143"/>
      <c r="B2" s="143"/>
      <c r="C2" s="143"/>
      <c r="D2" s="143"/>
      <c r="E2" s="143"/>
      <c r="F2" s="143"/>
      <c r="G2" s="143"/>
      <c r="H2" s="143"/>
      <c r="I2" s="143"/>
      <c r="J2" s="143"/>
      <c r="K2" s="143"/>
      <c r="L2" s="143"/>
      <c r="M2" s="143"/>
      <c r="N2" s="143"/>
      <c r="O2" s="143"/>
      <c r="P2" s="143"/>
      <c r="Q2" s="143"/>
      <c r="R2" s="143"/>
      <c r="S2" s="143"/>
      <c r="T2" s="143"/>
      <c r="U2" s="143"/>
      <c r="V2" s="73"/>
      <c r="W2" s="27"/>
    </row>
    <row r="3" spans="1:35" ht="13.5" customHeight="1" x14ac:dyDescent="0.3">
      <c r="A3" s="143"/>
      <c r="B3" s="143"/>
      <c r="C3" s="143"/>
      <c r="D3" s="143"/>
      <c r="E3" s="143"/>
      <c r="F3" s="143"/>
      <c r="G3" s="143"/>
      <c r="H3" s="143"/>
      <c r="I3" s="143"/>
      <c r="J3" s="143"/>
      <c r="K3" s="143"/>
      <c r="L3" s="143"/>
      <c r="M3" s="143"/>
      <c r="N3" s="143"/>
      <c r="O3" s="143"/>
      <c r="P3" s="143"/>
      <c r="Q3" s="143"/>
      <c r="R3" s="143"/>
      <c r="S3" s="143"/>
      <c r="T3" s="143"/>
      <c r="U3" s="143"/>
      <c r="V3" s="73"/>
      <c r="W3" s="27"/>
    </row>
    <row r="4" spans="1:35" ht="13.5" customHeight="1" x14ac:dyDescent="0.3">
      <c r="A4" s="143"/>
      <c r="B4" s="143"/>
      <c r="C4" s="143"/>
      <c r="D4" s="143"/>
      <c r="E4" s="143"/>
      <c r="F4" s="143"/>
      <c r="G4" s="143"/>
      <c r="H4" s="143"/>
      <c r="I4" s="143"/>
      <c r="J4" s="143"/>
      <c r="K4" s="143"/>
      <c r="L4" s="143"/>
      <c r="M4" s="143"/>
      <c r="N4" s="143"/>
      <c r="O4" s="143"/>
      <c r="P4" s="143"/>
      <c r="Q4" s="143"/>
      <c r="R4" s="143"/>
      <c r="S4" s="143"/>
      <c r="T4" s="143"/>
      <c r="U4" s="143"/>
      <c r="V4" s="73"/>
      <c r="W4" s="27"/>
    </row>
    <row r="5" spans="1:35" ht="13.5" customHeight="1" x14ac:dyDescent="0.3">
      <c r="A5" s="144"/>
      <c r="B5" s="144"/>
      <c r="C5" s="144"/>
      <c r="D5" s="144"/>
      <c r="E5" s="144"/>
      <c r="F5" s="144"/>
      <c r="G5" s="144"/>
      <c r="H5" s="144"/>
      <c r="I5" s="144"/>
      <c r="J5" s="144"/>
      <c r="K5" s="144"/>
      <c r="L5" s="144"/>
      <c r="M5" s="144"/>
      <c r="N5" s="144"/>
      <c r="O5" s="144"/>
      <c r="P5" s="144"/>
      <c r="Q5" s="144"/>
      <c r="R5" s="144"/>
      <c r="S5" s="144"/>
      <c r="T5" s="144"/>
      <c r="U5" s="144"/>
      <c r="V5" s="73"/>
      <c r="W5" s="27"/>
    </row>
    <row r="6" spans="1:35" s="23" customFormat="1" ht="45" customHeight="1" x14ac:dyDescent="0.3">
      <c r="A6" s="142" t="s">
        <v>61</v>
      </c>
      <c r="B6" s="142"/>
      <c r="C6" s="142"/>
      <c r="D6" s="142"/>
      <c r="E6" s="142"/>
      <c r="F6" s="142"/>
      <c r="G6" s="141" t="s">
        <v>60</v>
      </c>
      <c r="H6" s="141"/>
      <c r="I6" s="141"/>
      <c r="J6" s="141"/>
      <c r="K6" s="24" t="s">
        <v>59</v>
      </c>
      <c r="L6" s="142" t="s">
        <v>58</v>
      </c>
      <c r="M6" s="142"/>
      <c r="N6" s="142"/>
      <c r="O6" s="142"/>
      <c r="P6" s="142"/>
      <c r="Q6" s="142" t="s">
        <v>57</v>
      </c>
      <c r="R6" s="142"/>
      <c r="S6" s="142"/>
      <c r="T6" s="142"/>
      <c r="U6" s="203"/>
      <c r="V6" s="142" t="s">
        <v>56</v>
      </c>
      <c r="W6" s="142"/>
      <c r="X6" s="142"/>
      <c r="Y6" s="142"/>
      <c r="Z6" s="142"/>
      <c r="AA6" s="142"/>
      <c r="AB6" s="136" t="s">
        <v>55</v>
      </c>
      <c r="AC6" s="136"/>
      <c r="AD6" s="136"/>
      <c r="AE6" s="136"/>
      <c r="AF6" s="136"/>
      <c r="AG6" s="136"/>
      <c r="AH6" s="136"/>
      <c r="AI6" s="137"/>
    </row>
    <row r="7" spans="1:35" s="23" customFormat="1" ht="27" customHeight="1" x14ac:dyDescent="0.3">
      <c r="A7" s="142"/>
      <c r="B7" s="142"/>
      <c r="C7" s="142"/>
      <c r="D7" s="142"/>
      <c r="E7" s="142"/>
      <c r="F7" s="142"/>
      <c r="G7" s="141" t="s">
        <v>54</v>
      </c>
      <c r="H7" s="141"/>
      <c r="I7" s="141"/>
      <c r="J7" s="141"/>
      <c r="K7" s="24" t="s">
        <v>53</v>
      </c>
      <c r="L7" s="141" t="s">
        <v>52</v>
      </c>
      <c r="M7" s="141"/>
      <c r="N7" s="26"/>
      <c r="O7" s="141" t="s">
        <v>51</v>
      </c>
      <c r="P7" s="141"/>
      <c r="Q7" s="142"/>
      <c r="R7" s="142"/>
      <c r="S7" s="142"/>
      <c r="T7" s="142"/>
      <c r="U7" s="203"/>
      <c r="V7" s="142"/>
      <c r="W7" s="142"/>
      <c r="X7" s="142"/>
      <c r="Y7" s="142"/>
      <c r="Z7" s="142"/>
      <c r="AA7" s="142"/>
      <c r="AB7" s="139"/>
      <c r="AC7" s="139"/>
      <c r="AD7" s="139"/>
      <c r="AE7" s="139"/>
      <c r="AF7" s="139"/>
      <c r="AG7" s="139"/>
      <c r="AH7" s="139"/>
      <c r="AI7" s="140"/>
    </row>
    <row r="8" spans="1:35" s="23" customFormat="1" ht="66" customHeight="1" x14ac:dyDescent="0.3">
      <c r="A8" s="24" t="s">
        <v>50</v>
      </c>
      <c r="B8" s="24" t="s">
        <v>49</v>
      </c>
      <c r="C8" s="24" t="s">
        <v>48</v>
      </c>
      <c r="D8" s="24" t="s">
        <v>47</v>
      </c>
      <c r="E8" s="24" t="s">
        <v>46</v>
      </c>
      <c r="F8" s="24" t="s">
        <v>45</v>
      </c>
      <c r="G8" s="24" t="s">
        <v>41</v>
      </c>
      <c r="H8" s="24" t="s">
        <v>40</v>
      </c>
      <c r="I8" s="24" t="s">
        <v>44</v>
      </c>
      <c r="J8" s="24" t="s">
        <v>43</v>
      </c>
      <c r="K8" s="24" t="s">
        <v>42</v>
      </c>
      <c r="L8" s="24" t="s">
        <v>41</v>
      </c>
      <c r="M8" s="24" t="s">
        <v>40</v>
      </c>
      <c r="N8" s="24" t="s">
        <v>39</v>
      </c>
      <c r="O8" s="24" t="s">
        <v>38</v>
      </c>
      <c r="P8" s="24" t="s">
        <v>37</v>
      </c>
      <c r="Q8" s="24" t="s">
        <v>36</v>
      </c>
      <c r="R8" s="24" t="s">
        <v>35</v>
      </c>
      <c r="S8" s="24" t="s">
        <v>34</v>
      </c>
      <c r="T8" s="24" t="s">
        <v>33</v>
      </c>
      <c r="U8" s="24" t="s">
        <v>32</v>
      </c>
      <c r="V8" s="98" t="s">
        <v>31</v>
      </c>
      <c r="W8" s="98" t="s">
        <v>30</v>
      </c>
      <c r="X8" s="98" t="s">
        <v>29</v>
      </c>
      <c r="Y8" s="98" t="s">
        <v>25</v>
      </c>
      <c r="Z8" s="98" t="s">
        <v>24</v>
      </c>
      <c r="AA8" s="98" t="s">
        <v>23</v>
      </c>
      <c r="AB8" s="24" t="s">
        <v>28</v>
      </c>
      <c r="AC8" s="24" t="s">
        <v>27</v>
      </c>
      <c r="AD8" s="24" t="s">
        <v>26</v>
      </c>
      <c r="AE8" s="24" t="s">
        <v>25</v>
      </c>
      <c r="AF8" s="24" t="s">
        <v>24</v>
      </c>
      <c r="AG8" s="24" t="s">
        <v>23</v>
      </c>
      <c r="AH8" s="24" t="s">
        <v>22</v>
      </c>
      <c r="AI8" s="24" t="s">
        <v>21</v>
      </c>
    </row>
    <row r="9" spans="1:35" s="15" customFormat="1" ht="198.75" customHeight="1" x14ac:dyDescent="0.25">
      <c r="A9" s="21">
        <v>1</v>
      </c>
      <c r="B9" s="20" t="str">
        <f>+[12]Identificacion!B4</f>
        <v>GESTION INTEGRAL DE LA INFORMACIÓN MINERA</v>
      </c>
      <c r="C9" s="20" t="str">
        <f>+[12]Identificacion!C4</f>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
      <c r="D9" s="20" t="str">
        <f>+[12]Identificacion!D4</f>
        <v>1. No inscripción de los actos administrativos en el Catastro Minero Colombiano
2. Incumplimiento del procedimiento establecido para la remisión oportuna de los actos administrativos sujetos a registro.
3.La información de los actos administrativos no cumple con los requisitos para proceder con la inscripción. 
4. Los funcionarios no alimentan el CMC con toda la información necesaria para el proceso de inscripción (cargue de documentos electrónicos, preliminares).
5. Que la información del usuario (datos básicos) no corresponde con la registrada en el contrato físico</v>
      </c>
      <c r="E9" s="16" t="str">
        <f>+[12]Identificacion!E4</f>
        <v>Incumplimiento de los términos establecidos en la Ley con relación a  la inscripción de actos administrativos en el Catastro Minero Colombiano</v>
      </c>
      <c r="F9" s="16" t="str">
        <f>+[12]Identificacion!F4</f>
        <v xml:space="preserve">
1. Reclamaciones por parte de los solicitantes o titulares  por la demora en la inscripción de actos administrativos en firme.
2. La no inscripción en tiempos de Ley de un acto administrativo que declara la terminación de un título minero limita la posibilidad que se presenten nuevas propuesta para un área determinada.
</v>
      </c>
      <c r="G9" s="21">
        <f>+[12]Probabilidad!E14</f>
        <v>3</v>
      </c>
      <c r="H9" s="21">
        <f>+'[12]Impacto '!D6</f>
        <v>2</v>
      </c>
      <c r="I9" s="21">
        <f t="shared" ref="I9:I10" si="0">+G9*H9</f>
        <v>6</v>
      </c>
      <c r="J9" s="88" t="str">
        <f>IF(AND(I9&gt;=0,I9&lt;=4),'[12]Calificación de Riesgos'!$H$10,IF(I9&lt;7,'[12]Calificación de Riesgos'!$H$9,IF(I9&lt;13,'[12]Calificación de Riesgos'!$H$8,IF(I9&lt;=25,'[12]Calificación de Riesgos'!$H$7))))</f>
        <v>MODERADA</v>
      </c>
      <c r="K9" s="20" t="s">
        <v>329</v>
      </c>
      <c r="L9" s="21">
        <v>1</v>
      </c>
      <c r="M9" s="21">
        <v>2</v>
      </c>
      <c r="N9" s="21">
        <f>+L9*M9</f>
        <v>2</v>
      </c>
      <c r="O9" s="90" t="str">
        <f>IF(AND(N9&gt;=0,N9&lt;=4),'[12]Calificación de Riesgos'!$H$10,IF(N9&lt;7,'[12]Calificación de Riesgos'!$H$9,IF(N9&lt;13,'[12]Calificación de Riesgos'!$H$8,IF(N9&lt;=25,'[12]Calificación de Riesgos'!$H$7))))</f>
        <v>BAJA</v>
      </c>
      <c r="P9" s="16" t="s">
        <v>7</v>
      </c>
      <c r="Q9" s="97" t="s">
        <v>330</v>
      </c>
      <c r="R9" s="97" t="s">
        <v>331</v>
      </c>
      <c r="S9" s="18">
        <v>43496</v>
      </c>
      <c r="T9" s="18">
        <v>43814</v>
      </c>
      <c r="U9" s="17" t="s">
        <v>332</v>
      </c>
      <c r="V9" s="64" t="s">
        <v>594</v>
      </c>
      <c r="W9" s="64" t="s">
        <v>594</v>
      </c>
      <c r="X9" s="119" t="s">
        <v>462</v>
      </c>
      <c r="Y9" s="119" t="s">
        <v>463</v>
      </c>
      <c r="Z9" s="119" t="s">
        <v>471</v>
      </c>
      <c r="AA9" s="119" t="s">
        <v>471</v>
      </c>
      <c r="AB9" s="16"/>
      <c r="AC9" s="16"/>
      <c r="AD9" s="16"/>
      <c r="AE9" s="16"/>
      <c r="AF9" s="16"/>
      <c r="AG9" s="16"/>
      <c r="AH9" s="16"/>
      <c r="AI9" s="16"/>
    </row>
    <row r="10" spans="1:35" s="15" customFormat="1" ht="138" customHeight="1" x14ac:dyDescent="0.25">
      <c r="A10" s="21">
        <v>2</v>
      </c>
      <c r="B10" s="20" t="str">
        <f>+[12]Identificacion!B5</f>
        <v>GESTION INTEGRAL DE LA INFORMACIÓN MINERA</v>
      </c>
      <c r="C10" s="20" t="str">
        <f>+[12]Identificacion!C5</f>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
      <c r="D10" s="20" t="str">
        <f>+[12]Identificacion!D5</f>
        <v>1. Información errónea y/o error humano
2. Debilidad en control de calidad</v>
      </c>
      <c r="E10" s="16" t="str">
        <f>+[12]Identificacion!E5</f>
        <v xml:space="preserve">Realizar la inscripción de ordenes judiciales y/o actos administratrivos que no cumplan con los requisitos de fondo y de forma establecido por la Ley.  </v>
      </c>
      <c r="F10" s="16" t="str">
        <f>+[12]Identificacion!F5</f>
        <v>1. Desactualización de la información en el CMC
2. Reclamaciones por inscripciones indebidas en el Registro Minero Nacional.
3. Falta de confiabilidad en la información</v>
      </c>
      <c r="G10" s="21">
        <f>+[12]Probabilidad!E15</f>
        <v>2</v>
      </c>
      <c r="H10" s="21">
        <f>+'[12]Impacto '!D7</f>
        <v>4</v>
      </c>
      <c r="I10" s="21">
        <f t="shared" si="0"/>
        <v>8</v>
      </c>
      <c r="J10" s="80" t="str">
        <f>IF(AND(I10&gt;=0,I10&lt;=4),'[12]Calificación de Riesgos'!$H$10,IF(I10&lt;7,'[12]Calificación de Riesgos'!$H$9,IF(I10&lt;13,'[12]Calificación de Riesgos'!$H$8,IF(I10&lt;=25,'[12]Calificación de Riesgos'!$H$7))))</f>
        <v>ALTA</v>
      </c>
      <c r="K10" s="20" t="s">
        <v>333</v>
      </c>
      <c r="L10" s="21">
        <v>1</v>
      </c>
      <c r="M10" s="21">
        <v>4</v>
      </c>
      <c r="N10" s="21">
        <f t="shared" ref="N10" si="1">+L10*M10</f>
        <v>4</v>
      </c>
      <c r="O10" s="80" t="str">
        <f>+'[12]Calificación de Riesgos'!H8</f>
        <v>ALTA</v>
      </c>
      <c r="P10" s="16" t="s">
        <v>7</v>
      </c>
      <c r="Q10" s="97" t="s">
        <v>330</v>
      </c>
      <c r="R10" s="97" t="s">
        <v>331</v>
      </c>
      <c r="S10" s="18">
        <v>43496</v>
      </c>
      <c r="T10" s="18">
        <v>43814</v>
      </c>
      <c r="U10" s="17" t="s">
        <v>332</v>
      </c>
      <c r="V10" s="64" t="s">
        <v>595</v>
      </c>
      <c r="W10" s="64" t="s">
        <v>595</v>
      </c>
      <c r="X10" s="119" t="s">
        <v>462</v>
      </c>
      <c r="Y10" s="119" t="s">
        <v>463</v>
      </c>
      <c r="Z10" s="119" t="s">
        <v>471</v>
      </c>
      <c r="AA10" s="119" t="s">
        <v>471</v>
      </c>
      <c r="AB10" s="16"/>
      <c r="AC10" s="16"/>
      <c r="AD10" s="16"/>
      <c r="AE10" s="16"/>
      <c r="AF10" s="16"/>
      <c r="AG10" s="16"/>
      <c r="AH10" s="16"/>
      <c r="AI10" s="16"/>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CF3EACB3-F3BD-408F-A204-B0BB0D1A527E}">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C000"/>
                </patternFill>
              </fill>
            </x14:dxf>
          </x14:cfRule>
          <x14:cfRule type="containsText" priority="7" operator="containsText" id="{B393AA78-E67E-40F5-9B70-476595B52B3D}">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0000"/>
                </patternFill>
              </fill>
            </x14:dxf>
          </x14:cfRule>
          <x14:cfRule type="containsText" priority="8" operator="containsText" id="{3C7D26C5-CA80-4DF9-A35B-63F12259C9CA}">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x14:cfRule>
          <x14:cfRule type="containsText" priority="9" operator="containsText" id="{9E55682B-0338-42AB-9B18-1DB164929D61}">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FF00"/>
                </patternFill>
              </fill>
            </x14:dxf>
          </x14:cfRule>
          <x14:cfRule type="containsText" priority="10" operator="containsText" id="{A1823223-A293-43BD-B9C1-D0EAA2307ADA}">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00B050"/>
                </patternFill>
              </fill>
            </x14:dxf>
          </x14:cfRule>
          <xm:sqref>J9:J10</xm:sqref>
        </x14:conditionalFormatting>
        <x14:conditionalFormatting xmlns:xm="http://schemas.microsoft.com/office/excel/2006/main">
          <x14:cfRule type="containsText" priority="1" operator="containsText" id="{0F43FE5B-A39F-492F-8025-2F47E983CF3E}">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C000"/>
                </patternFill>
              </fill>
            </x14:dxf>
          </x14:cfRule>
          <x14:cfRule type="containsText" priority="2" operator="containsText" id="{4B5BDC10-EF9B-49E5-95F5-34BDCA47F046}">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0000"/>
                </patternFill>
              </fill>
            </x14:dxf>
          </x14:cfRule>
          <x14:cfRule type="containsText" priority="3" operator="containsText" id="{13971B0E-006A-471D-B203-45BF6D2CCB84}">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x14:cfRule>
          <x14:cfRule type="containsText" priority="4" operator="containsText" id="{B199F8BB-CDEB-474B-8E7D-7CD30C7D6EA8}">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FF00"/>
                </patternFill>
              </fill>
            </x14:dxf>
          </x14:cfRule>
          <x14:cfRule type="containsText" priority="5" operator="containsText" id="{E28F3DE0-0451-4F9D-A13D-12ABA7982081}">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00B050"/>
                </patternFill>
              </fill>
            </x14:dxf>
          </x14:cfRule>
          <xm:sqref>O9:O10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'[12]Calificación de Riesgos'!#REF!</xm:f>
          </x14:formula1>
          <xm:sqref>P9:P10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topLeftCell="S1" zoomScale="82" zoomScaleNormal="82" workbookViewId="0">
      <selection activeCell="X15" sqref="X15"/>
    </sheetView>
  </sheetViews>
  <sheetFormatPr baseColWidth="10" defaultRowHeight="16.5" x14ac:dyDescent="0.3"/>
  <cols>
    <col min="1" max="1" width="11.42578125" style="12"/>
    <col min="2" max="2" width="19.28515625" style="14" customWidth="1"/>
    <col min="3" max="3" width="38.28515625" style="12" customWidth="1"/>
    <col min="4" max="4" width="36.85546875" style="12" customWidth="1"/>
    <col min="5" max="5" width="22.5703125" style="12" customWidth="1"/>
    <col min="6" max="6" width="43.5703125" style="12" customWidth="1"/>
    <col min="7" max="7" width="12.7109375" style="12" customWidth="1"/>
    <col min="8" max="8" width="11.5703125" style="12" customWidth="1"/>
    <col min="9" max="9" width="0" style="12" hidden="1" customWidth="1"/>
    <col min="10" max="10" width="16.28515625" style="12" customWidth="1"/>
    <col min="11" max="11" width="30.42578125" style="12" customWidth="1"/>
    <col min="12" max="12" width="17.5703125" style="12" customWidth="1"/>
    <col min="13" max="13" width="10.42578125" style="12" customWidth="1"/>
    <col min="14" max="14" width="13.5703125" style="12" hidden="1" customWidth="1"/>
    <col min="15" max="15" width="11.42578125" style="12"/>
    <col min="16" max="16" width="14" style="12" customWidth="1"/>
    <col min="17" max="17" width="36.140625" style="12" customWidth="1"/>
    <col min="18" max="18" width="21.140625" style="12" customWidth="1"/>
    <col min="19" max="19" width="16" style="12" customWidth="1"/>
    <col min="20" max="20" width="16" style="13" customWidth="1"/>
    <col min="21" max="21" width="19.85546875" style="13" customWidth="1"/>
    <col min="22" max="24" width="37.7109375" style="12" customWidth="1"/>
    <col min="25" max="27" width="11.42578125" style="12"/>
    <col min="28" max="36" width="0" style="12" hidden="1" customWidth="1"/>
    <col min="37" max="16384" width="11.42578125" style="12"/>
  </cols>
  <sheetData>
    <row r="1" spans="1:35" ht="16.5" customHeight="1" x14ac:dyDescent="0.3">
      <c r="A1" s="143" t="s">
        <v>328</v>
      </c>
      <c r="B1" s="143"/>
      <c r="C1" s="143"/>
      <c r="D1" s="143"/>
      <c r="E1" s="143"/>
      <c r="F1" s="143"/>
      <c r="G1" s="143"/>
      <c r="H1" s="143"/>
      <c r="I1" s="143"/>
      <c r="J1" s="143"/>
      <c r="K1" s="143"/>
      <c r="L1" s="143"/>
      <c r="M1" s="143"/>
      <c r="N1" s="143"/>
      <c r="O1" s="143"/>
      <c r="P1" s="143"/>
      <c r="Q1" s="143"/>
      <c r="R1" s="143"/>
      <c r="S1" s="143"/>
      <c r="T1" s="143"/>
      <c r="U1" s="143"/>
      <c r="V1" s="73"/>
      <c r="W1" s="27"/>
    </row>
    <row r="2" spans="1:35" ht="16.5" customHeight="1" x14ac:dyDescent="0.3">
      <c r="A2" s="143"/>
      <c r="B2" s="143"/>
      <c r="C2" s="143"/>
      <c r="D2" s="143"/>
      <c r="E2" s="143"/>
      <c r="F2" s="143"/>
      <c r="G2" s="143"/>
      <c r="H2" s="143"/>
      <c r="I2" s="143"/>
      <c r="J2" s="143"/>
      <c r="K2" s="143"/>
      <c r="L2" s="143"/>
      <c r="M2" s="143"/>
      <c r="N2" s="143"/>
      <c r="O2" s="143"/>
      <c r="P2" s="143"/>
      <c r="Q2" s="143"/>
      <c r="R2" s="143"/>
      <c r="S2" s="143"/>
      <c r="T2" s="143"/>
      <c r="U2" s="143"/>
      <c r="V2" s="73"/>
      <c r="W2" s="27"/>
    </row>
    <row r="3" spans="1:35" ht="13.5" customHeight="1" x14ac:dyDescent="0.3">
      <c r="A3" s="143"/>
      <c r="B3" s="143"/>
      <c r="C3" s="143"/>
      <c r="D3" s="143"/>
      <c r="E3" s="143"/>
      <c r="F3" s="143"/>
      <c r="G3" s="143"/>
      <c r="H3" s="143"/>
      <c r="I3" s="143"/>
      <c r="J3" s="143"/>
      <c r="K3" s="143"/>
      <c r="L3" s="143"/>
      <c r="M3" s="143"/>
      <c r="N3" s="143"/>
      <c r="O3" s="143"/>
      <c r="P3" s="143"/>
      <c r="Q3" s="143"/>
      <c r="R3" s="143"/>
      <c r="S3" s="143"/>
      <c r="T3" s="143"/>
      <c r="U3" s="143"/>
      <c r="V3" s="73"/>
      <c r="W3" s="27"/>
    </row>
    <row r="4" spans="1:35" ht="13.5" customHeight="1" x14ac:dyDescent="0.3">
      <c r="A4" s="143"/>
      <c r="B4" s="143"/>
      <c r="C4" s="143"/>
      <c r="D4" s="143"/>
      <c r="E4" s="143"/>
      <c r="F4" s="143"/>
      <c r="G4" s="143"/>
      <c r="H4" s="143"/>
      <c r="I4" s="143"/>
      <c r="J4" s="143"/>
      <c r="K4" s="143"/>
      <c r="L4" s="143"/>
      <c r="M4" s="143"/>
      <c r="N4" s="143"/>
      <c r="O4" s="143"/>
      <c r="P4" s="143"/>
      <c r="Q4" s="143"/>
      <c r="R4" s="143"/>
      <c r="S4" s="143"/>
      <c r="T4" s="143"/>
      <c r="U4" s="143"/>
      <c r="V4" s="73"/>
      <c r="W4" s="27"/>
    </row>
    <row r="5" spans="1:35" ht="13.5" customHeight="1" x14ac:dyDescent="0.3">
      <c r="A5" s="144"/>
      <c r="B5" s="144"/>
      <c r="C5" s="144"/>
      <c r="D5" s="144"/>
      <c r="E5" s="144"/>
      <c r="F5" s="144"/>
      <c r="G5" s="144"/>
      <c r="H5" s="144"/>
      <c r="I5" s="144"/>
      <c r="J5" s="144"/>
      <c r="K5" s="144"/>
      <c r="L5" s="144"/>
      <c r="M5" s="144"/>
      <c r="N5" s="144"/>
      <c r="O5" s="144"/>
      <c r="P5" s="144"/>
      <c r="Q5" s="144"/>
      <c r="R5" s="144"/>
      <c r="S5" s="144"/>
      <c r="T5" s="144"/>
      <c r="U5" s="144"/>
      <c r="V5" s="73"/>
      <c r="W5" s="27"/>
    </row>
    <row r="6" spans="1:35" s="23" customFormat="1" ht="45" customHeight="1" x14ac:dyDescent="0.3">
      <c r="A6" s="142" t="s">
        <v>61</v>
      </c>
      <c r="B6" s="142"/>
      <c r="C6" s="142"/>
      <c r="D6" s="142"/>
      <c r="E6" s="142"/>
      <c r="F6" s="142"/>
      <c r="G6" s="141" t="s">
        <v>60</v>
      </c>
      <c r="H6" s="141"/>
      <c r="I6" s="141"/>
      <c r="J6" s="141"/>
      <c r="K6" s="24" t="s">
        <v>59</v>
      </c>
      <c r="L6" s="142" t="s">
        <v>58</v>
      </c>
      <c r="M6" s="142"/>
      <c r="N6" s="142"/>
      <c r="O6" s="142"/>
      <c r="P6" s="142"/>
      <c r="Q6" s="142" t="s">
        <v>57</v>
      </c>
      <c r="R6" s="142"/>
      <c r="S6" s="142"/>
      <c r="T6" s="142"/>
      <c r="U6" s="142"/>
      <c r="V6" s="142" t="s">
        <v>56</v>
      </c>
      <c r="W6" s="142"/>
      <c r="X6" s="142"/>
      <c r="Y6" s="142"/>
      <c r="Z6" s="142"/>
      <c r="AA6" s="142"/>
      <c r="AB6" s="135" t="s">
        <v>55</v>
      </c>
      <c r="AC6" s="136"/>
      <c r="AD6" s="136"/>
      <c r="AE6" s="136"/>
      <c r="AF6" s="136"/>
      <c r="AG6" s="136"/>
      <c r="AH6" s="136"/>
      <c r="AI6" s="137"/>
    </row>
    <row r="7" spans="1:35" s="23" customFormat="1" ht="84" customHeight="1" x14ac:dyDescent="0.3">
      <c r="A7" s="142"/>
      <c r="B7" s="142"/>
      <c r="C7" s="142"/>
      <c r="D7" s="142"/>
      <c r="E7" s="142"/>
      <c r="F7" s="142"/>
      <c r="G7" s="141" t="s">
        <v>54</v>
      </c>
      <c r="H7" s="141"/>
      <c r="I7" s="141"/>
      <c r="J7" s="141"/>
      <c r="K7" s="24" t="s">
        <v>53</v>
      </c>
      <c r="L7" s="141" t="s">
        <v>52</v>
      </c>
      <c r="M7" s="141"/>
      <c r="N7" s="26"/>
      <c r="O7" s="141" t="s">
        <v>51</v>
      </c>
      <c r="P7" s="141"/>
      <c r="Q7" s="142"/>
      <c r="R7" s="142"/>
      <c r="S7" s="142"/>
      <c r="T7" s="142"/>
      <c r="U7" s="142"/>
      <c r="V7" s="142"/>
      <c r="W7" s="142"/>
      <c r="X7" s="142"/>
      <c r="Y7" s="142"/>
      <c r="Z7" s="142"/>
      <c r="AA7" s="142"/>
      <c r="AB7" s="138"/>
      <c r="AC7" s="139"/>
      <c r="AD7" s="139"/>
      <c r="AE7" s="139"/>
      <c r="AF7" s="139"/>
      <c r="AG7" s="139"/>
      <c r="AH7" s="139"/>
      <c r="AI7" s="140"/>
    </row>
    <row r="8" spans="1:35" s="23" customFormat="1" ht="66" customHeight="1" x14ac:dyDescent="0.3">
      <c r="A8" s="24" t="s">
        <v>50</v>
      </c>
      <c r="B8" s="24" t="s">
        <v>49</v>
      </c>
      <c r="C8" s="24" t="s">
        <v>48</v>
      </c>
      <c r="D8" s="24" t="s">
        <v>47</v>
      </c>
      <c r="E8" s="24" t="s">
        <v>46</v>
      </c>
      <c r="F8" s="24" t="s">
        <v>45</v>
      </c>
      <c r="G8" s="24" t="s">
        <v>41</v>
      </c>
      <c r="H8" s="24" t="s">
        <v>40</v>
      </c>
      <c r="I8" s="24" t="s">
        <v>44</v>
      </c>
      <c r="J8" s="24" t="s">
        <v>43</v>
      </c>
      <c r="K8" s="24" t="s">
        <v>42</v>
      </c>
      <c r="L8" s="24" t="s">
        <v>41</v>
      </c>
      <c r="M8" s="24" t="s">
        <v>40</v>
      </c>
      <c r="N8" s="24" t="s">
        <v>39</v>
      </c>
      <c r="O8" s="24" t="s">
        <v>38</v>
      </c>
      <c r="P8" s="24" t="s">
        <v>37</v>
      </c>
      <c r="Q8" s="24" t="s">
        <v>36</v>
      </c>
      <c r="R8" s="24" t="s">
        <v>35</v>
      </c>
      <c r="S8" s="24" t="s">
        <v>34</v>
      </c>
      <c r="T8" s="24" t="s">
        <v>33</v>
      </c>
      <c r="U8" s="24" t="s">
        <v>32</v>
      </c>
      <c r="V8" s="24" t="s">
        <v>31</v>
      </c>
      <c r="W8" s="24" t="s">
        <v>30</v>
      </c>
      <c r="X8" s="24" t="s">
        <v>29</v>
      </c>
      <c r="Y8" s="24" t="s">
        <v>25</v>
      </c>
      <c r="Z8" s="24" t="s">
        <v>24</v>
      </c>
      <c r="AA8" s="24" t="s">
        <v>23</v>
      </c>
      <c r="AB8" s="24" t="s">
        <v>28</v>
      </c>
      <c r="AC8" s="24" t="s">
        <v>27</v>
      </c>
      <c r="AD8" s="24" t="s">
        <v>26</v>
      </c>
      <c r="AE8" s="24" t="s">
        <v>25</v>
      </c>
      <c r="AF8" s="24" t="s">
        <v>24</v>
      </c>
      <c r="AG8" s="24" t="s">
        <v>23</v>
      </c>
      <c r="AH8" s="24" t="s">
        <v>22</v>
      </c>
      <c r="AI8" s="24" t="s">
        <v>21</v>
      </c>
    </row>
    <row r="9" spans="1:35" s="15" customFormat="1" ht="135" customHeight="1" x14ac:dyDescent="0.25">
      <c r="A9" s="21">
        <v>1</v>
      </c>
      <c r="B9" s="20" t="str">
        <f>+[13]Identificacion!B4</f>
        <v>SEGURIDAD MINERA</v>
      </c>
      <c r="C9" s="20" t="str">
        <f>+[13]Identificacion!C4</f>
        <v>Promover y coordinar las actividades de seguridad y salvamento minero, a través de: la inspección, capacitación y asesoría para generar una cultura de prevención que reduzca la accidentalidad minera, y coordinar el sistema nacional de salvamento minero.</v>
      </c>
      <c r="D9" s="20" t="str">
        <f>+[13]Identificacion!D4</f>
        <v>Falta de lineamientos o políticas por parte de la Entidad para garantizar la atención en días y horas no laborales</v>
      </c>
      <c r="E9" s="16" t="str">
        <f>+[13]Identificacion!E4</f>
        <v>Falta de atención de emergencia mineras en días y horas no laborales</v>
      </c>
      <c r="F9" s="16" t="str">
        <f>+[13]Identificacion!F4</f>
        <v>1. No recuperación de los cuerpos en caso de victimas mortales.
2. Incremento en el numero de victimas mortales</v>
      </c>
      <c r="G9" s="21">
        <f>+[13]Probabilidad!E14</f>
        <v>5</v>
      </c>
      <c r="H9" s="21">
        <f>+'[13]Impacto '!D6</f>
        <v>5</v>
      </c>
      <c r="I9" s="21">
        <f t="shared" ref="I9:I10" si="0">+G9*H9</f>
        <v>25</v>
      </c>
      <c r="J9" s="62" t="str">
        <f>IF(AND(I9&gt;=0,I9&lt;=4),'[13]Calificación de Riesgos'!$H$10,IF(I9&lt;7,'[13]Calificación de Riesgos'!$H$9,IF(I9&lt;13,'[13]Calificación de Riesgos'!$H$8,IF(I9&lt;=25,'[13]Calificación de Riesgos'!$H$7))))</f>
        <v>EXTREMA</v>
      </c>
      <c r="K9" s="16" t="str">
        <f>+'[13]Controles R1'!F4</f>
        <v>Programación de disponibilidad de atención en horas y dias no laborales en cada uno de Puntos de Apoyo y/o Estaciones de Seguridad y Salvamento Minero</v>
      </c>
      <c r="L9" s="21">
        <v>4</v>
      </c>
      <c r="M9" s="21">
        <v>5</v>
      </c>
      <c r="N9" s="21">
        <f>+L9*M9</f>
        <v>20</v>
      </c>
      <c r="O9" s="62" t="str">
        <f>IF(AND(N9&gt;=0,N9&lt;=4),'[13]Calificación de Riesgos'!$H$10,IF(N9&lt;7,'[13]Calificación de Riesgos'!$H$9,IF(N9&lt;13,'[13]Calificación de Riesgos'!$H$8,IF(N9&lt;=25,'[13]Calificación de Riesgos'!$H$7))))</f>
        <v>EXTREMA</v>
      </c>
      <c r="P9" s="16" t="s">
        <v>7</v>
      </c>
      <c r="Q9" s="16" t="s">
        <v>322</v>
      </c>
      <c r="R9" s="16" t="s">
        <v>323</v>
      </c>
      <c r="S9" s="18">
        <v>43496</v>
      </c>
      <c r="T9" s="18">
        <v>43814</v>
      </c>
      <c r="U9" s="16" t="s">
        <v>324</v>
      </c>
      <c r="V9" s="19" t="s">
        <v>596</v>
      </c>
      <c r="W9" s="19" t="s">
        <v>596</v>
      </c>
      <c r="X9" s="19" t="s">
        <v>597</v>
      </c>
      <c r="Y9" s="19" t="s">
        <v>447</v>
      </c>
      <c r="Z9" s="19" t="s">
        <v>598</v>
      </c>
      <c r="AA9" s="19" t="s">
        <v>598</v>
      </c>
      <c r="AB9" s="16"/>
      <c r="AC9" s="16"/>
      <c r="AD9" s="16"/>
      <c r="AE9" s="16"/>
      <c r="AF9" s="16"/>
      <c r="AG9" s="16"/>
      <c r="AH9" s="16"/>
      <c r="AI9" s="16"/>
    </row>
    <row r="10" spans="1:35" s="15" customFormat="1" ht="111.75" customHeight="1" x14ac:dyDescent="0.25">
      <c r="A10" s="21">
        <v>2</v>
      </c>
      <c r="B10" s="20" t="str">
        <f>+[13]Identificacion!B5</f>
        <v>SEGURIDAD MINERA</v>
      </c>
      <c r="C10" s="20" t="str">
        <f>+[13]Identificacion!C5</f>
        <v>Promover y coordinar las actividades de seguridad y salvamento minero, a través de: la inspección, capacitación y asesoría para generar una cultura de prevención que reduzca la accidentalidad minera, y coordinar el sistema nacional de salvamento minero.</v>
      </c>
      <c r="D10" s="20" t="str">
        <f>+[13]Identificacion!D5</f>
        <v>Incumplimiento de los procedimientos para el mantenimiento de equipos por parte de los responsables.</v>
      </c>
      <c r="E10" s="16" t="str">
        <f>+[13]Identificacion!E5</f>
        <v>Equipos de Salvamento Minero sin el mantenimiento adecuado que interfieran en la adecuada atención de emergencias.</v>
      </c>
      <c r="F10" s="16" t="str">
        <f>+[13]Identificacion!F5</f>
        <v>1. Fallecimiento de los funcionarios y voluntarios que atienden la emergencia.
2. Atención de la emergencia sin equipos y/o con equipos inadecuados.</v>
      </c>
      <c r="G10" s="21">
        <f>+[13]Probabilidad!E15</f>
        <v>1</v>
      </c>
      <c r="H10" s="21">
        <f>+'[13]Impacto '!D7</f>
        <v>5</v>
      </c>
      <c r="I10" s="21">
        <f t="shared" si="0"/>
        <v>5</v>
      </c>
      <c r="J10" s="62" t="str">
        <f>+'[13]Calificación de Riesgos'!H7</f>
        <v>EXTREMA</v>
      </c>
      <c r="K10" s="16" t="str">
        <f>+'[13]Contrles R2'!F4</f>
        <v>Seguimiento permanente al cumplimiento de Plan operativo de ajuste y/o calibración de equipos de salvamento minero y el de mantenimiento de equipos de seguridad y salvamento minero</v>
      </c>
      <c r="L10" s="21">
        <v>1</v>
      </c>
      <c r="M10" s="21">
        <v>4</v>
      </c>
      <c r="N10" s="21">
        <f>+L10*M10</f>
        <v>4</v>
      </c>
      <c r="O10" s="63" t="str">
        <f>+'[13]Calificación de Riesgos'!H8</f>
        <v>ALTA</v>
      </c>
      <c r="P10" s="16" t="s">
        <v>7</v>
      </c>
      <c r="Q10" s="16" t="s">
        <v>325</v>
      </c>
      <c r="R10" s="16" t="s">
        <v>326</v>
      </c>
      <c r="S10" s="18">
        <v>43496</v>
      </c>
      <c r="T10" s="18">
        <v>43814</v>
      </c>
      <c r="U10" s="16" t="s">
        <v>327</v>
      </c>
      <c r="V10" s="19" t="s">
        <v>599</v>
      </c>
      <c r="W10" s="19" t="s">
        <v>599</v>
      </c>
      <c r="X10" s="19" t="s">
        <v>600</v>
      </c>
      <c r="Y10" s="19" t="s">
        <v>447</v>
      </c>
      <c r="Z10" s="19" t="s">
        <v>598</v>
      </c>
      <c r="AA10" s="19" t="s">
        <v>598</v>
      </c>
      <c r="AB10" s="16"/>
      <c r="AC10" s="16"/>
      <c r="AD10" s="16"/>
      <c r="AE10" s="16"/>
      <c r="AF10" s="16"/>
      <c r="AG10" s="16"/>
      <c r="AH10" s="16"/>
      <c r="AI10" s="16"/>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8014BB5B-F581-4CDE-9F60-34E6B74C6C69}">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FFC000"/>
                </patternFill>
              </fill>
            </x14:dxf>
          </x14:cfRule>
          <x14:cfRule type="containsText" priority="7" operator="containsText" id="{B06A5803-183B-4486-8661-42653BB1EB09}">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FF0000"/>
                </patternFill>
              </fill>
            </x14:dxf>
          </x14:cfRule>
          <x14:cfRule type="containsText" priority="8" operator="containsText" id="{757EAD1A-A92A-44DE-A519-CDADFF5DE773}">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x14:cfRule>
          <x14:cfRule type="containsText" priority="9" operator="containsText" id="{5B9565A3-FC2B-4632-8B5D-AD317C41E811}">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FFFF00"/>
                </patternFill>
              </fill>
            </x14:dxf>
          </x14:cfRule>
          <x14:cfRule type="containsText" priority="10" operator="containsText" id="{5C8CECC4-31A5-4931-9874-DB4196B95B2B}">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00B050"/>
                </patternFill>
              </fill>
            </x14:dxf>
          </x14:cfRule>
          <xm:sqref>J9:J10</xm:sqref>
        </x14:conditionalFormatting>
        <x14:conditionalFormatting xmlns:xm="http://schemas.microsoft.com/office/excel/2006/main">
          <x14:cfRule type="containsText" priority="1" operator="containsText" id="{B9E7ED5E-F658-43F8-9C7C-1EC11E6334BA}">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FFC000"/>
                </patternFill>
              </fill>
            </x14:dxf>
          </x14:cfRule>
          <x14:cfRule type="containsText" priority="2" operator="containsText" id="{F59E6CDA-9A54-486C-B9F8-15720E5F85ED}">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FF0000"/>
                </patternFill>
              </fill>
            </x14:dxf>
          </x14:cfRule>
          <x14:cfRule type="containsText" priority="3" operator="containsText" id="{915D5901-B0B7-40C9-A856-765422E3F426}">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x14:cfRule>
          <x14:cfRule type="containsText" priority="4" operator="containsText" id="{1CC4A484-2136-4DDB-8308-D48A686D561A}">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FFFF00"/>
                </patternFill>
              </fill>
            </x14:dxf>
          </x14:cfRule>
          <x14:cfRule type="containsText" priority="5" operator="containsText" id="{636B7DBA-63A4-4E74-BA16-135D673F333A}">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00B050"/>
                </patternFill>
              </fill>
            </x14:dxf>
          </x14:cfRule>
          <xm:sqref>O9:O10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'[13]Calificación de Riesgos'!#REF!</xm:f>
          </x14:formula1>
          <xm:sqref>P9:P10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5"/>
  <sheetViews>
    <sheetView zoomScale="96" zoomScaleNormal="96" workbookViewId="0">
      <selection activeCell="F9" sqref="F9"/>
    </sheetView>
  </sheetViews>
  <sheetFormatPr baseColWidth="10" defaultRowHeight="16.5" x14ac:dyDescent="0.3"/>
  <cols>
    <col min="1" max="1" width="11.42578125" style="12"/>
    <col min="2" max="2" width="19.28515625" style="14" customWidth="1"/>
    <col min="3" max="3" width="43.28515625" style="12" customWidth="1"/>
    <col min="4" max="4" width="51.28515625" style="12" customWidth="1"/>
    <col min="5" max="5" width="22.5703125" style="12" customWidth="1"/>
    <col min="6" max="6" width="43.5703125" style="12" customWidth="1"/>
    <col min="7" max="7" width="12.7109375" style="12" customWidth="1"/>
    <col min="8" max="8" width="11.5703125" style="12" customWidth="1"/>
    <col min="9" max="9" width="0" style="12" hidden="1" customWidth="1"/>
    <col min="10" max="10" width="16.28515625" style="12" customWidth="1"/>
    <col min="11" max="11" width="52.5703125" style="12" customWidth="1"/>
    <col min="12" max="12" width="17.5703125" style="12" customWidth="1"/>
    <col min="13" max="13" width="10.42578125" style="12" customWidth="1"/>
    <col min="14" max="14" width="13.5703125" style="12" hidden="1" customWidth="1"/>
    <col min="15" max="15" width="14.28515625" style="12" customWidth="1"/>
    <col min="16" max="16" width="14" style="12" customWidth="1"/>
    <col min="17" max="17" width="22.140625" style="12" customWidth="1"/>
    <col min="18" max="18" width="21.140625" style="12" customWidth="1"/>
    <col min="19" max="19" width="21.42578125" style="12" customWidth="1"/>
    <col min="20" max="20" width="17.5703125" style="13" customWidth="1"/>
    <col min="21" max="21" width="19.85546875" style="13" customWidth="1"/>
    <col min="22" max="22" width="36.28515625" style="12" customWidth="1"/>
    <col min="23" max="23" width="33.5703125" style="12" customWidth="1"/>
    <col min="24" max="27" width="11.42578125" style="12"/>
    <col min="28" max="36" width="0" style="12" hidden="1" customWidth="1"/>
    <col min="37" max="16384" width="11.42578125" style="12"/>
  </cols>
  <sheetData>
    <row r="1" spans="1:35" ht="16.5" customHeight="1" x14ac:dyDescent="0.3">
      <c r="A1" s="143" t="s">
        <v>427</v>
      </c>
      <c r="B1" s="143"/>
      <c r="C1" s="143"/>
      <c r="D1" s="143"/>
      <c r="E1" s="143"/>
      <c r="F1" s="143"/>
      <c r="G1" s="143"/>
      <c r="H1" s="143"/>
      <c r="I1" s="143"/>
      <c r="J1" s="143"/>
      <c r="K1" s="143"/>
      <c r="L1" s="143"/>
      <c r="M1" s="143"/>
      <c r="N1" s="143"/>
      <c r="O1" s="143"/>
      <c r="P1" s="143"/>
      <c r="Q1" s="143"/>
      <c r="R1" s="143"/>
      <c r="S1" s="143"/>
      <c r="T1" s="143"/>
      <c r="U1" s="143"/>
      <c r="V1" s="74"/>
      <c r="W1" s="27"/>
    </row>
    <row r="2" spans="1:35" ht="16.5" customHeight="1" x14ac:dyDescent="0.3">
      <c r="A2" s="143"/>
      <c r="B2" s="143"/>
      <c r="C2" s="143"/>
      <c r="D2" s="143"/>
      <c r="E2" s="143"/>
      <c r="F2" s="143"/>
      <c r="G2" s="143"/>
      <c r="H2" s="143"/>
      <c r="I2" s="143"/>
      <c r="J2" s="143"/>
      <c r="K2" s="143"/>
      <c r="L2" s="143"/>
      <c r="M2" s="143"/>
      <c r="N2" s="143"/>
      <c r="O2" s="143"/>
      <c r="P2" s="143"/>
      <c r="Q2" s="143"/>
      <c r="R2" s="143"/>
      <c r="S2" s="143"/>
      <c r="T2" s="143"/>
      <c r="U2" s="143"/>
      <c r="V2" s="74"/>
      <c r="W2" s="27"/>
    </row>
    <row r="3" spans="1:35" ht="13.5" customHeight="1" x14ac:dyDescent="0.3">
      <c r="A3" s="143"/>
      <c r="B3" s="143"/>
      <c r="C3" s="143"/>
      <c r="D3" s="143"/>
      <c r="E3" s="143"/>
      <c r="F3" s="143"/>
      <c r="G3" s="143"/>
      <c r="H3" s="143"/>
      <c r="I3" s="143"/>
      <c r="J3" s="143"/>
      <c r="K3" s="143"/>
      <c r="L3" s="143"/>
      <c r="M3" s="143"/>
      <c r="N3" s="143"/>
      <c r="O3" s="143"/>
      <c r="P3" s="143"/>
      <c r="Q3" s="143"/>
      <c r="R3" s="143"/>
      <c r="S3" s="143"/>
      <c r="T3" s="143"/>
      <c r="U3" s="143"/>
      <c r="V3" s="74"/>
      <c r="W3" s="27"/>
    </row>
    <row r="4" spans="1:35" ht="13.5" customHeight="1" x14ac:dyDescent="0.3">
      <c r="A4" s="143"/>
      <c r="B4" s="143"/>
      <c r="C4" s="143"/>
      <c r="D4" s="143"/>
      <c r="E4" s="143"/>
      <c r="F4" s="143"/>
      <c r="G4" s="143"/>
      <c r="H4" s="143"/>
      <c r="I4" s="143"/>
      <c r="J4" s="143"/>
      <c r="K4" s="143"/>
      <c r="L4" s="143"/>
      <c r="M4" s="143"/>
      <c r="N4" s="143"/>
      <c r="O4" s="143"/>
      <c r="P4" s="143"/>
      <c r="Q4" s="143"/>
      <c r="R4" s="143"/>
      <c r="S4" s="143"/>
      <c r="T4" s="143"/>
      <c r="U4" s="143"/>
      <c r="V4" s="74"/>
      <c r="W4" s="27"/>
    </row>
    <row r="5" spans="1:35" ht="13.5" customHeight="1" x14ac:dyDescent="0.3">
      <c r="A5" s="143"/>
      <c r="B5" s="143"/>
      <c r="C5" s="143"/>
      <c r="D5" s="143"/>
      <c r="E5" s="143"/>
      <c r="F5" s="143"/>
      <c r="G5" s="143"/>
      <c r="H5" s="143"/>
      <c r="I5" s="143"/>
      <c r="J5" s="143"/>
      <c r="K5" s="143"/>
      <c r="L5" s="143"/>
      <c r="M5" s="143"/>
      <c r="N5" s="143"/>
      <c r="O5" s="143"/>
      <c r="P5" s="143"/>
      <c r="Q5" s="143"/>
      <c r="R5" s="143"/>
      <c r="S5" s="143"/>
      <c r="T5" s="143"/>
      <c r="U5" s="143"/>
      <c r="V5" s="74"/>
      <c r="W5" s="27"/>
    </row>
    <row r="6" spans="1:35" s="23" customFormat="1" ht="45" customHeight="1" x14ac:dyDescent="0.3">
      <c r="A6" s="142" t="s">
        <v>61</v>
      </c>
      <c r="B6" s="142"/>
      <c r="C6" s="142"/>
      <c r="D6" s="142"/>
      <c r="E6" s="142"/>
      <c r="F6" s="142"/>
      <c r="G6" s="141" t="s">
        <v>60</v>
      </c>
      <c r="H6" s="141"/>
      <c r="I6" s="141"/>
      <c r="J6" s="141"/>
      <c r="K6" s="25" t="s">
        <v>59</v>
      </c>
      <c r="L6" s="142" t="s">
        <v>58</v>
      </c>
      <c r="M6" s="142"/>
      <c r="N6" s="142"/>
      <c r="O6" s="142"/>
      <c r="P6" s="142"/>
      <c r="Q6" s="142" t="s">
        <v>57</v>
      </c>
      <c r="R6" s="142"/>
      <c r="S6" s="142"/>
      <c r="T6" s="142"/>
      <c r="U6" s="142"/>
      <c r="V6" s="142" t="s">
        <v>56</v>
      </c>
      <c r="W6" s="142"/>
      <c r="X6" s="142"/>
      <c r="Y6" s="142"/>
      <c r="Z6" s="142"/>
      <c r="AA6" s="142"/>
      <c r="AB6" s="135" t="s">
        <v>55</v>
      </c>
      <c r="AC6" s="136"/>
      <c r="AD6" s="136"/>
      <c r="AE6" s="136"/>
      <c r="AF6" s="136"/>
      <c r="AG6" s="136"/>
      <c r="AH6" s="136"/>
      <c r="AI6" s="137"/>
    </row>
    <row r="7" spans="1:35" s="23" customFormat="1" ht="84" customHeight="1" x14ac:dyDescent="0.3">
      <c r="A7" s="142"/>
      <c r="B7" s="142"/>
      <c r="C7" s="142"/>
      <c r="D7" s="142"/>
      <c r="E7" s="142"/>
      <c r="F7" s="142"/>
      <c r="G7" s="141" t="s">
        <v>54</v>
      </c>
      <c r="H7" s="141"/>
      <c r="I7" s="141"/>
      <c r="J7" s="141"/>
      <c r="K7" s="25" t="s">
        <v>53</v>
      </c>
      <c r="L7" s="141" t="s">
        <v>52</v>
      </c>
      <c r="M7" s="141"/>
      <c r="N7" s="26"/>
      <c r="O7" s="141" t="s">
        <v>51</v>
      </c>
      <c r="P7" s="141"/>
      <c r="Q7" s="142"/>
      <c r="R7" s="142"/>
      <c r="S7" s="142"/>
      <c r="T7" s="142"/>
      <c r="U7" s="142"/>
      <c r="V7" s="142"/>
      <c r="W7" s="142"/>
      <c r="X7" s="142"/>
      <c r="Y7" s="142"/>
      <c r="Z7" s="142"/>
      <c r="AA7" s="142"/>
      <c r="AB7" s="138"/>
      <c r="AC7" s="139"/>
      <c r="AD7" s="139"/>
      <c r="AE7" s="139"/>
      <c r="AF7" s="139"/>
      <c r="AG7" s="139"/>
      <c r="AH7" s="139"/>
      <c r="AI7" s="140"/>
    </row>
    <row r="8" spans="1:35" s="23" customFormat="1" ht="66" customHeight="1" x14ac:dyDescent="0.3">
      <c r="A8" s="25" t="s">
        <v>50</v>
      </c>
      <c r="B8" s="25" t="s">
        <v>49</v>
      </c>
      <c r="C8" s="25" t="s">
        <v>48</v>
      </c>
      <c r="D8" s="25" t="s">
        <v>47</v>
      </c>
      <c r="E8" s="25" t="s">
        <v>46</v>
      </c>
      <c r="F8" s="25" t="s">
        <v>45</v>
      </c>
      <c r="G8" s="25" t="s">
        <v>41</v>
      </c>
      <c r="H8" s="25" t="s">
        <v>40</v>
      </c>
      <c r="I8" s="25" t="s">
        <v>44</v>
      </c>
      <c r="J8" s="25" t="s">
        <v>43</v>
      </c>
      <c r="K8" s="25" t="s">
        <v>42</v>
      </c>
      <c r="L8" s="25" t="s">
        <v>41</v>
      </c>
      <c r="M8" s="25" t="s">
        <v>40</v>
      </c>
      <c r="N8" s="25" t="s">
        <v>39</v>
      </c>
      <c r="O8" s="25" t="s">
        <v>38</v>
      </c>
      <c r="P8" s="25" t="s">
        <v>37</v>
      </c>
      <c r="Q8" s="25" t="s">
        <v>36</v>
      </c>
      <c r="R8" s="25" t="s">
        <v>35</v>
      </c>
      <c r="S8" s="25" t="s">
        <v>34</v>
      </c>
      <c r="T8" s="25" t="s">
        <v>33</v>
      </c>
      <c r="U8" s="25" t="s">
        <v>32</v>
      </c>
      <c r="V8" s="25" t="s">
        <v>31</v>
      </c>
      <c r="W8" s="25" t="s">
        <v>30</v>
      </c>
      <c r="X8" s="25" t="s">
        <v>29</v>
      </c>
      <c r="Y8" s="25" t="s">
        <v>25</v>
      </c>
      <c r="Z8" s="25" t="s">
        <v>24</v>
      </c>
      <c r="AA8" s="25" t="s">
        <v>23</v>
      </c>
      <c r="AB8" s="25" t="s">
        <v>28</v>
      </c>
      <c r="AC8" s="25" t="s">
        <v>27</v>
      </c>
      <c r="AD8" s="25" t="s">
        <v>26</v>
      </c>
      <c r="AE8" s="25" t="s">
        <v>25</v>
      </c>
      <c r="AF8" s="25" t="s">
        <v>24</v>
      </c>
      <c r="AG8" s="25" t="s">
        <v>23</v>
      </c>
      <c r="AH8" s="25" t="s">
        <v>22</v>
      </c>
      <c r="AI8" s="25" t="s">
        <v>21</v>
      </c>
    </row>
    <row r="9" spans="1:35" s="15" customFormat="1" ht="214.5" x14ac:dyDescent="0.25">
      <c r="A9" s="77">
        <v>1</v>
      </c>
      <c r="B9" s="78" t="str">
        <f>+[14]Identificacion!B4</f>
        <v>GESTION INTEGRAL PARA EL SEGUIMIENTO Y CONTROL A LOS TITULOS MINEROS - REGALIAS</v>
      </c>
      <c r="C9" s="78" t="str">
        <f>+[14]Identificacion!C4</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9" s="78" t="str">
        <f>+[14]Identificacion!D4</f>
        <v>1. Debilidades en los lineamientos que permitan identificar claramente el periodo de causación de la obligación.
2. Debilidades en la oportunidad de reporte al área encargada de los cobros que se realizan al interior de los expedientes mineros.
3. Existen deficiencias en el proceso de la información, debido a la carencia de herramientas tecnológicas optimas y falta de personal de apoyo.
4. No actualizar la información del sistema de canon superficiario, intereses o multas en los tiempos establecidos  de aquellos títulos que tengan solicitudes pendientes por resolver y que afectan directamente las obligaciones económicas</v>
      </c>
      <c r="E9" s="78" t="str">
        <f>+[14]Identificacion!E4</f>
        <v>No causación de la totalidad de los recursos</v>
      </c>
      <c r="F9" s="78" t="str">
        <f>+[14]Identificacion!F4</f>
        <v>1. Estados financieros de la Entidad no acordes a la realidad.
2. Expectativas frente a posibles recaudos.
3. Dificultades para sanear cartera</v>
      </c>
      <c r="G9" s="77">
        <f>+'[14]Cruce Variables'!L9</f>
        <v>3</v>
      </c>
      <c r="H9" s="77">
        <f>+'[14]Cruce Variables'!M9</f>
        <v>4</v>
      </c>
      <c r="I9" s="77">
        <f t="shared" ref="I9:I20" si="0">+G9*H9</f>
        <v>12</v>
      </c>
      <c r="J9" s="77" t="str">
        <f>IF(AND(I9&gt;=0,I9&lt;=4),'[14]Calificación de Riesgos'!$H$10,IF(I9&lt;7,'[14]Calificación de Riesgos'!$H$9,IF(I9&lt;13,'[14]Calificación de Riesgos'!$H$8,IF(I9&lt;=25,'[14]Calificación de Riesgos'!$H$7))))</f>
        <v>ALTA</v>
      </c>
      <c r="K9" s="78" t="s">
        <v>428</v>
      </c>
      <c r="L9" s="77">
        <v>2</v>
      </c>
      <c r="M9" s="77">
        <v>4</v>
      </c>
      <c r="N9" s="77">
        <f t="shared" ref="N9:N20" si="1">+L9*M9</f>
        <v>8</v>
      </c>
      <c r="O9" s="77" t="str">
        <f>IF(AND(N9&gt;=0,N9&lt;=4),'[14]Calificación de Riesgos'!$H$10,IF(N9&lt;7,'[14]Calificación de Riesgos'!$H$9,IF(N9&lt;13,'[14]Calificación de Riesgos'!$H$8,IF(N9&lt;=25,'[14]Calificación de Riesgos'!$H$7))))</f>
        <v>ALTA</v>
      </c>
      <c r="P9" s="16" t="s">
        <v>7</v>
      </c>
      <c r="Q9" s="64" t="s">
        <v>429</v>
      </c>
      <c r="R9" s="64" t="s">
        <v>430</v>
      </c>
      <c r="S9" s="99">
        <v>43556</v>
      </c>
      <c r="T9" s="99">
        <v>43829</v>
      </c>
      <c r="U9" s="78" t="s">
        <v>431</v>
      </c>
      <c r="V9" s="16" t="s">
        <v>640</v>
      </c>
      <c r="W9" s="16" t="s">
        <v>641</v>
      </c>
      <c r="X9" s="121" t="s">
        <v>446</v>
      </c>
      <c r="Y9" s="16" t="s">
        <v>468</v>
      </c>
      <c r="Z9" s="16" t="s">
        <v>468</v>
      </c>
      <c r="AA9" s="16" t="s">
        <v>468</v>
      </c>
      <c r="AB9" s="16"/>
      <c r="AC9" s="16"/>
      <c r="AD9" s="16"/>
      <c r="AE9" s="16"/>
      <c r="AF9" s="16"/>
      <c r="AG9" s="16"/>
      <c r="AH9" s="16"/>
      <c r="AI9" s="16"/>
    </row>
    <row r="10" spans="1:35" s="15" customFormat="1" ht="132" x14ac:dyDescent="0.25">
      <c r="A10" s="77">
        <v>2</v>
      </c>
      <c r="B10" s="78" t="str">
        <f>+[14]Identificacion!B5</f>
        <v>GESTION INTEGRAL PARA EL SEGUIMIENTO Y CONTROL A LOS TITULOS MINEROS</v>
      </c>
      <c r="C10" s="78" t="str">
        <f>+[14]Identificacion!C5</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0" s="78" t="str">
        <f>+[14]Identificacion!D5</f>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
      <c r="E10" s="78" t="str">
        <f>+[14]Identificacion!E5</f>
        <v xml:space="preserve">No dar respuesta de fondo y ajustada al marco legal a las PQRS y trámites de los mineros y ciudadanos en general. </v>
      </c>
      <c r="F10" s="78" t="str">
        <f>+[14]Identificacion!F5</f>
        <v>1. Sanciones disciplinarias
2. Insatisfacción peticionarios.
3. Pérdida credibilidad en la Entidad.
4. Trámites inconclusos y cada día con mayor complejidad para resolver de fondo</v>
      </c>
      <c r="G10" s="77">
        <f>+'[14]Cruce Variables'!L10</f>
        <v>5</v>
      </c>
      <c r="H10" s="77">
        <f>+'[14]Cruce Variables'!M10</f>
        <v>4</v>
      </c>
      <c r="I10" s="77">
        <f t="shared" si="0"/>
        <v>20</v>
      </c>
      <c r="J10" s="77" t="str">
        <f>IF(AND(I10&gt;=0,I10&lt;=4),'[14]Calificación de Riesgos'!$H$10,IF(I10&lt;7,'[14]Calificación de Riesgos'!$H$9,IF(I10&lt;13,'[14]Calificación de Riesgos'!$H$8,IF(I10&lt;=25,'[14]Calificación de Riesgos'!$H$7))))</f>
        <v>EXTREMA</v>
      </c>
      <c r="K10" s="78" t="s">
        <v>335</v>
      </c>
      <c r="L10" s="77">
        <v>2</v>
      </c>
      <c r="M10" s="77">
        <v>4</v>
      </c>
      <c r="N10" s="77">
        <f t="shared" si="1"/>
        <v>8</v>
      </c>
      <c r="O10" s="77" t="str">
        <f>IF(AND(N10&gt;=0,N10&lt;=4),'[14]Calificación de Riesgos'!$H$10,IF(N10&lt;7,'[14]Calificación de Riesgos'!$H$9,IF(N10&lt;13,'[14]Calificación de Riesgos'!$H$8,IF(N10&lt;=25,'[14]Calificación de Riesgos'!$H$7))))</f>
        <v>ALTA</v>
      </c>
      <c r="P10" s="16" t="s">
        <v>7</v>
      </c>
      <c r="Q10" s="78" t="s">
        <v>336</v>
      </c>
      <c r="R10" s="78" t="s">
        <v>337</v>
      </c>
      <c r="S10" s="99">
        <v>43511</v>
      </c>
      <c r="T10" s="99">
        <v>43829</v>
      </c>
      <c r="U10" s="78" t="s">
        <v>338</v>
      </c>
      <c r="V10" s="16" t="s">
        <v>642</v>
      </c>
      <c r="W10" s="16" t="s">
        <v>642</v>
      </c>
      <c r="X10" s="121" t="s">
        <v>446</v>
      </c>
      <c r="Y10" s="16" t="s">
        <v>468</v>
      </c>
      <c r="Z10" s="16" t="s">
        <v>468</v>
      </c>
      <c r="AA10" s="16" t="s">
        <v>468</v>
      </c>
      <c r="AB10" s="16"/>
      <c r="AC10" s="16"/>
      <c r="AD10" s="16"/>
      <c r="AE10" s="16"/>
      <c r="AF10" s="16"/>
      <c r="AG10" s="16"/>
      <c r="AH10" s="16"/>
      <c r="AI10" s="16"/>
    </row>
    <row r="11" spans="1:35" s="15" customFormat="1" ht="132" x14ac:dyDescent="0.25">
      <c r="A11" s="77">
        <v>3</v>
      </c>
      <c r="B11" s="78" t="str">
        <f>+[14]Identificacion!B6</f>
        <v>GESTION INTEGRAL PARA EL SEGUIMIENTO Y CONTROL A LOS TITULOS MINEROS</v>
      </c>
      <c r="C11" s="78" t="str">
        <f>+[14]Identificacion!C6</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1" s="78" t="str">
        <f>+[14]Identificacion!D6</f>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
      <c r="E11" s="78" t="str">
        <f>+[14]Identificacion!E6</f>
        <v xml:space="preserve">No dar respuesta oportuna a las PQRS y trámites de los mineros y ciudadanos en general. </v>
      </c>
      <c r="F11" s="78" t="str">
        <f>+[14]Identificacion!F6</f>
        <v>1. Sanciones disciplinarias
2. Insatisfacción peticionarios.
3. Pérdida credibilidad en la Entidad.
4. Trámites inconclusos y cada día con mayor complejidad para resolver de fondo</v>
      </c>
      <c r="G11" s="77">
        <f>+'[14]Cruce Variables'!L11</f>
        <v>5</v>
      </c>
      <c r="H11" s="77">
        <f>+'[14]Cruce Variables'!M11</f>
        <v>4</v>
      </c>
      <c r="I11" s="77">
        <f t="shared" si="0"/>
        <v>20</v>
      </c>
      <c r="J11" s="77" t="str">
        <f>IF(AND(I11&gt;=0,I11&lt;=4),'[14]Calificación de Riesgos'!$H$10,IF(I11&lt;7,'[14]Calificación de Riesgos'!$H$9,IF(I11&lt;13,'[14]Calificación de Riesgos'!$H$8,IF(I11&lt;=25,'[14]Calificación de Riesgos'!$H$7))))</f>
        <v>EXTREMA</v>
      </c>
      <c r="K11" s="78" t="s">
        <v>335</v>
      </c>
      <c r="L11" s="77">
        <v>2</v>
      </c>
      <c r="M11" s="77">
        <v>4</v>
      </c>
      <c r="N11" s="77">
        <f t="shared" si="1"/>
        <v>8</v>
      </c>
      <c r="O11" s="77" t="str">
        <f>IF(AND(N11&gt;=0,N11&lt;=4),'[14]Calificación de Riesgos'!$H$10,IF(N11&lt;7,'[14]Calificación de Riesgos'!$H$9,IF(N11&lt;13,'[14]Calificación de Riesgos'!$H$8,IF(N11&lt;=25,'[14]Calificación de Riesgos'!$H$7))))</f>
        <v>ALTA</v>
      </c>
      <c r="P11" s="16" t="s">
        <v>7</v>
      </c>
      <c r="Q11" s="78" t="s">
        <v>336</v>
      </c>
      <c r="R11" s="78" t="s">
        <v>337</v>
      </c>
      <c r="S11" s="99">
        <v>43511</v>
      </c>
      <c r="T11" s="99">
        <v>43829</v>
      </c>
      <c r="U11" s="78" t="s">
        <v>338</v>
      </c>
      <c r="V11" s="16" t="s">
        <v>642</v>
      </c>
      <c r="W11" s="16" t="s">
        <v>642</v>
      </c>
      <c r="X11" s="121" t="s">
        <v>446</v>
      </c>
      <c r="Y11" s="16" t="s">
        <v>468</v>
      </c>
      <c r="Z11" s="16" t="s">
        <v>468</v>
      </c>
      <c r="AA11" s="16" t="s">
        <v>468</v>
      </c>
      <c r="AB11" s="16"/>
      <c r="AC11" s="16"/>
      <c r="AD11" s="16"/>
      <c r="AE11" s="16"/>
      <c r="AF11" s="16"/>
      <c r="AG11" s="16"/>
      <c r="AH11" s="16"/>
      <c r="AI11" s="16"/>
    </row>
    <row r="12" spans="1:35" s="15" customFormat="1" ht="181.5" x14ac:dyDescent="0.25">
      <c r="A12" s="77">
        <v>4</v>
      </c>
      <c r="B12" s="78" t="str">
        <f>+[14]Identificacion!B7</f>
        <v>GESTION INTEGRAL PARA EL SEGUIMIENTO Y CONTROL A LOS TITULOS MINEROS</v>
      </c>
      <c r="C12" s="78" t="str">
        <f>+[14]Identificacion!C7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2" s="78" t="str">
        <f>+[14]Identificacion!D7</f>
        <v>1. Deficiente evaluación integral del expediente minero.
2. Falta de actualización en cambios normativos por parte de funcionarios.
3. Inspecciones de campo con deficiente o nula preparación.
4. Inseguridad técnica o jurídica por parte de funcionarios encargados de la Fiscalización integral al título minero.
5.  No identificación y registro de incumplimientos de obligaciones contractuales y legales por parte de los titulares mineros, durante las evaluaciones documentales o las visitas de inspección realizadas por los funcionarios/contratistas de la ANM.</v>
      </c>
      <c r="E12" s="78" t="str">
        <f>+[14]Identificacion!E7</f>
        <v xml:space="preserve">Incumplimiento de la normatividad Minera por parte de los funcionarios,  al no identificar y documentar el incumplimiento de las obligaciones por parte de los titulares mineros.
</v>
      </c>
      <c r="F12" s="78" t="str">
        <f>+[14]Identificacion!F7</f>
        <v>1. Procesos de fiscalización inadecuados.
2. Sanciones disciplinarias
3. Incumplimientos reiterados que culminan con la caducidad de los contratos.
4. Falta de oportunidad en las actuaciones.
5. Controversias contractuales que terminan afectando a la Entidad por desgaste administrativo</v>
      </c>
      <c r="G12" s="77">
        <f>+'[14]Cruce Variables'!L12</f>
        <v>4</v>
      </c>
      <c r="H12" s="77">
        <f>+'[14]Cruce Variables'!M12</f>
        <v>4</v>
      </c>
      <c r="I12" s="77">
        <f t="shared" si="0"/>
        <v>16</v>
      </c>
      <c r="J12" s="77" t="str">
        <f>IF(AND(I12&gt;=0,I12&lt;=4),'[14]Calificación de Riesgos'!$H$10,IF(I12&lt;7,'[14]Calificación de Riesgos'!$H$9,IF(I12&lt;13,'[14]Calificación de Riesgos'!$H$8,IF(I12&lt;=25,'[14]Calificación de Riesgos'!$H$7))))</f>
        <v>EXTREMA</v>
      </c>
      <c r="K12" s="78" t="s">
        <v>339</v>
      </c>
      <c r="L12" s="77">
        <v>2</v>
      </c>
      <c r="M12" s="77">
        <v>4</v>
      </c>
      <c r="N12" s="77">
        <f t="shared" si="1"/>
        <v>8</v>
      </c>
      <c r="O12" s="77" t="str">
        <f>IF(AND(N12&gt;=0,N12&lt;=4),'[14]Calificación de Riesgos'!$H$10,IF(N12&lt;7,'[14]Calificación de Riesgos'!$H$9,IF(N12&lt;13,'[14]Calificación de Riesgos'!$H$8,IF(N12&lt;=25,'[14]Calificación de Riesgos'!$H$7))))</f>
        <v>ALTA</v>
      </c>
      <c r="P12" s="16" t="s">
        <v>7</v>
      </c>
      <c r="Q12" s="78" t="s">
        <v>340</v>
      </c>
      <c r="R12" s="78" t="s">
        <v>341</v>
      </c>
      <c r="S12" s="99">
        <v>43556</v>
      </c>
      <c r="T12" s="99">
        <v>43829</v>
      </c>
      <c r="U12" s="78" t="s">
        <v>342</v>
      </c>
      <c r="V12" s="16" t="s">
        <v>642</v>
      </c>
      <c r="W12" s="16" t="s">
        <v>642</v>
      </c>
      <c r="X12" s="121" t="s">
        <v>446</v>
      </c>
      <c r="Y12" s="16" t="s">
        <v>468</v>
      </c>
      <c r="Z12" s="16" t="s">
        <v>468</v>
      </c>
      <c r="AA12" s="16" t="s">
        <v>468</v>
      </c>
      <c r="AB12" s="16"/>
      <c r="AC12" s="16"/>
      <c r="AD12" s="16"/>
      <c r="AE12" s="16"/>
      <c r="AF12" s="16"/>
      <c r="AG12" s="16"/>
      <c r="AH12" s="16"/>
      <c r="AI12" s="16"/>
    </row>
    <row r="13" spans="1:35" s="15" customFormat="1" ht="181.5" x14ac:dyDescent="0.25">
      <c r="A13" s="77">
        <v>5</v>
      </c>
      <c r="B13" s="78" t="str">
        <f>+[14]Identificacion!B8</f>
        <v>GESTION INTEGRAL PARA EL SEGUIMIENTO Y CONTROL A LOS TITULOS MINEROS</v>
      </c>
      <c r="C13" s="78" t="str">
        <f>+[14]Identificacion!C8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3" s="78" t="str">
        <f>+[14]Identificacion!D8</f>
        <v>1. Evaluaciones jurídicas sin análisis integral del expediente minero
2. Debilidades en la revisión por parte del personal jurídico del expediente minero, ya que se limita a copiar y pegar del concepto o informe elaborado por el abogado.
3. Poca o nula actualización en jurisprudencia relacionada y análisis individual de casos, por parte de los funcionarios/contratistas que intervienen en el proceso.</v>
      </c>
      <c r="E13" s="78" t="str">
        <f>+[14]Identificacion!E8</f>
        <v xml:space="preserve">Elaborar actos administrativos que no respondan a la realidad de los hechos, o que no cumplan el marco legal normativo (Actos que se desprende de las evaluaciones documentales o de las inspecciones de campo) 
</v>
      </c>
      <c r="F13" s="78" t="str">
        <f>+[14]Identificacion!F8</f>
        <v>1. Sanciones disciplinarias.
2. Quejas e insatisfacción de usuarios
3. Demandas contractuales a la Entidad
4. Decisiones sin fundamento técnico jurídico y nulas actuaciones de control y sanción.</v>
      </c>
      <c r="G13" s="77">
        <f>+'[14]Cruce Variables'!L13</f>
        <v>3</v>
      </c>
      <c r="H13" s="77">
        <f>+'[14]Cruce Variables'!M13</f>
        <v>5</v>
      </c>
      <c r="I13" s="77">
        <f t="shared" si="0"/>
        <v>15</v>
      </c>
      <c r="J13" s="77" t="str">
        <f>IF(AND(I13&gt;=0,I13&lt;=4),'[14]Calificación de Riesgos'!$H$10,IF(I13&lt;7,'[14]Calificación de Riesgos'!$H$9,IF(I13&lt;13,'[14]Calificación de Riesgos'!$H$8,IF(I13&lt;=25,'[14]Calificación de Riesgos'!$H$7))))</f>
        <v>EXTREMA</v>
      </c>
      <c r="K13" s="78" t="s">
        <v>343</v>
      </c>
      <c r="L13" s="77">
        <v>2</v>
      </c>
      <c r="M13" s="77">
        <v>5</v>
      </c>
      <c r="N13" s="77">
        <f t="shared" si="1"/>
        <v>10</v>
      </c>
      <c r="O13" s="77" t="str">
        <f>IF(AND(N13&gt;=0,N13&lt;=4),'[14]Calificación de Riesgos'!$H$10,IF(N13&lt;7,'[14]Calificación de Riesgos'!$H$9,IF(N13&lt;10,'[14]Calificación de Riesgos'!$H$8,IF(N13&lt;=25,'[14]Calificación de Riesgos'!$H$7))))</f>
        <v>EXTREMA</v>
      </c>
      <c r="P13" s="16" t="s">
        <v>7</v>
      </c>
      <c r="Q13" s="78" t="s">
        <v>340</v>
      </c>
      <c r="R13" s="78" t="s">
        <v>341</v>
      </c>
      <c r="S13" s="99">
        <v>43556</v>
      </c>
      <c r="T13" s="99">
        <v>43829</v>
      </c>
      <c r="U13" s="78" t="s">
        <v>342</v>
      </c>
      <c r="V13" s="16" t="s">
        <v>642</v>
      </c>
      <c r="W13" s="16" t="s">
        <v>642</v>
      </c>
      <c r="X13" s="121" t="s">
        <v>446</v>
      </c>
      <c r="Y13" s="16" t="s">
        <v>468</v>
      </c>
      <c r="Z13" s="16" t="s">
        <v>468</v>
      </c>
      <c r="AA13" s="16" t="s">
        <v>468</v>
      </c>
      <c r="AB13" s="16"/>
      <c r="AC13" s="16"/>
      <c r="AD13" s="16"/>
      <c r="AE13" s="16"/>
      <c r="AF13" s="16"/>
      <c r="AG13" s="16"/>
      <c r="AH13" s="16"/>
      <c r="AI13" s="16"/>
    </row>
    <row r="14" spans="1:35" s="15" customFormat="1" ht="132" x14ac:dyDescent="0.25">
      <c r="A14" s="77">
        <v>6</v>
      </c>
      <c r="B14" s="78" t="str">
        <f>+[14]Identificacion!B9</f>
        <v>GESTION INTEGRAL PARA EL SEGUIMIENTO Y CONTROL A LOS TITULOS MINEROS</v>
      </c>
      <c r="C14" s="78" t="str">
        <f>+[14]Identificacion!C9</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4" s="78" t="str">
        <f>+[14]Identificacion!D9</f>
        <v xml:space="preserve">  
1. Debilidades en la planeación para realizar la actividad antes de que venzan los términos legales</v>
      </c>
      <c r="E14" s="78" t="str">
        <f>+[14]Identificacion!E9</f>
        <v xml:space="preserve">Inoportunidad en la liquidación de títulos mineros, y omisión de aspectos definidos contractualmente  </v>
      </c>
      <c r="F14" s="78" t="str">
        <f>+[14]Identificacion!F9</f>
        <v>1. Pérdida de facultad para liquidación del contrato. 
2.Sanciones disciplinarias, demandas a lo contencioso para solicitar autorización de liquidación unilateral lo que trae como consecuencia desgaste administrativo</v>
      </c>
      <c r="G14" s="77">
        <f>+'[14]Cruce Variables'!L14</f>
        <v>5</v>
      </c>
      <c r="H14" s="77">
        <f>+'[14]Cruce Variables'!M14</f>
        <v>4</v>
      </c>
      <c r="I14" s="77">
        <f t="shared" si="0"/>
        <v>20</v>
      </c>
      <c r="J14" s="77" t="str">
        <f>IF(AND(I14&gt;=0,I14&lt;=4),'[14]Calificación de Riesgos'!$H$10,IF(I14&lt;7,'[14]Calificación de Riesgos'!$H$9,IF(I14&lt;13,'[14]Calificación de Riesgos'!$H$8,IF(I14&lt;=25,'[14]Calificación de Riesgos'!$H$7))))</f>
        <v>EXTREMA</v>
      </c>
      <c r="K14" s="78" t="s">
        <v>344</v>
      </c>
      <c r="L14" s="77">
        <v>3</v>
      </c>
      <c r="M14" s="77">
        <v>4</v>
      </c>
      <c r="N14" s="77">
        <f t="shared" si="1"/>
        <v>12</v>
      </c>
      <c r="O14" s="77" t="str">
        <f>IF(AND(N14&gt;=0,N14&lt;=4),'[14]Calificación de Riesgos'!$H$10,IF(N14&lt;7,'[14]Calificación de Riesgos'!$H$9,IF(N14&lt;12,'[14]Calificación de Riesgos'!$H$8,IF(N14&lt;=25,'[14]Calificación de Riesgos'!$H$7))))</f>
        <v>EXTREMA</v>
      </c>
      <c r="P14" s="16" t="s">
        <v>7</v>
      </c>
      <c r="Q14" s="78" t="s">
        <v>345</v>
      </c>
      <c r="R14" s="78" t="s">
        <v>346</v>
      </c>
      <c r="S14" s="99">
        <v>43556</v>
      </c>
      <c r="T14" s="99">
        <v>43829</v>
      </c>
      <c r="U14" s="78" t="s">
        <v>347</v>
      </c>
      <c r="V14" s="16" t="s">
        <v>642</v>
      </c>
      <c r="W14" s="16" t="s">
        <v>642</v>
      </c>
      <c r="X14" s="121" t="s">
        <v>446</v>
      </c>
      <c r="Y14" s="16" t="s">
        <v>468</v>
      </c>
      <c r="Z14" s="16" t="s">
        <v>468</v>
      </c>
      <c r="AA14" s="16" t="s">
        <v>468</v>
      </c>
      <c r="AB14" s="16"/>
      <c r="AC14" s="16"/>
      <c r="AD14" s="16"/>
      <c r="AE14" s="16"/>
      <c r="AF14" s="16"/>
      <c r="AG14" s="16"/>
      <c r="AH14" s="16"/>
      <c r="AI14" s="16"/>
    </row>
    <row r="15" spans="1:35" s="15" customFormat="1" ht="132" x14ac:dyDescent="0.25">
      <c r="A15" s="77">
        <v>7</v>
      </c>
      <c r="B15" s="78" t="str">
        <f>+[14]Identificacion!B10</f>
        <v>GESTION INTEGRAL PARA EL SEGUIMIENTO Y CONTROL A LOS TITULOS MINEROS</v>
      </c>
      <c r="C15" s="78" t="str">
        <f>+[14]Identificacion!C10</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5" s="78" t="str">
        <f>+[14]Identificacion!D10</f>
        <v>1. Debilidades en la revisión de las herramientas de expediente digital y SGD.
2. Debilidades en los controles de correspondencia, que ocasionan el direccionamiento de documentos a expedientes que no corresponden, por error del operador.</v>
      </c>
      <c r="E15" s="78" t="str">
        <f>+[14]Identificacion!E10</f>
        <v>Falta de disponibilidad de los documentos que conforman los expedientes de títulos mineros</v>
      </c>
      <c r="F15" s="78" t="str">
        <f>+[14]Identificacion!F10</f>
        <v>1. Evaluaciones incompletas al no tener toda la información allegada por titulares
2. Pérdida de información
3. Incumplimiento de los términos para adelantar los trámites y demoras en respuestas</v>
      </c>
      <c r="G15" s="77">
        <f>+'[14]Cruce Variables'!L15</f>
        <v>5</v>
      </c>
      <c r="H15" s="77">
        <f>+'[14]Cruce Variables'!M15</f>
        <v>4</v>
      </c>
      <c r="I15" s="77">
        <f t="shared" si="0"/>
        <v>20</v>
      </c>
      <c r="J15" s="77" t="str">
        <f>IF(AND(I15&gt;=0,I15&lt;=4),'[14]Calificación de Riesgos'!$H$10,IF(I15&lt;7,'[14]Calificación de Riesgos'!$H$9,IF(I15&lt;13,'[14]Calificación de Riesgos'!$H$8,IF(I15&lt;=25,'[14]Calificación de Riesgos'!$H$7))))</f>
        <v>EXTREMA</v>
      </c>
      <c r="K15" s="19" t="s">
        <v>348</v>
      </c>
      <c r="L15" s="77">
        <v>3</v>
      </c>
      <c r="M15" s="77">
        <v>4</v>
      </c>
      <c r="N15" s="77">
        <f t="shared" si="1"/>
        <v>12</v>
      </c>
      <c r="O15" s="77" t="str">
        <f>IF(AND(N15&gt;=0,N15&lt;=4),'[14]Calificación de Riesgos'!$H$10,IF(N15&lt;7,'[14]Calificación de Riesgos'!$H$9,IF(N15&lt;12,'[14]Calificación de Riesgos'!$H$8,IF(N15&lt;=25,'[14]Calificación de Riesgos'!$H$7))))</f>
        <v>EXTREMA</v>
      </c>
      <c r="P15" s="16" t="s">
        <v>7</v>
      </c>
      <c r="Q15" s="78" t="s">
        <v>349</v>
      </c>
      <c r="R15" s="78" t="s">
        <v>350</v>
      </c>
      <c r="S15" s="99">
        <v>43556</v>
      </c>
      <c r="T15" s="99">
        <v>43829</v>
      </c>
      <c r="U15" s="78" t="s">
        <v>347</v>
      </c>
      <c r="V15" s="16" t="s">
        <v>642</v>
      </c>
      <c r="W15" s="16" t="s">
        <v>642</v>
      </c>
      <c r="X15" s="121" t="s">
        <v>446</v>
      </c>
      <c r="Y15" s="16" t="s">
        <v>468</v>
      </c>
      <c r="Z15" s="16" t="s">
        <v>468</v>
      </c>
      <c r="AA15" s="16" t="s">
        <v>468</v>
      </c>
      <c r="AB15" s="16"/>
      <c r="AC15" s="16"/>
      <c r="AD15" s="16"/>
      <c r="AE15" s="16"/>
      <c r="AF15" s="16"/>
      <c r="AG15" s="16"/>
      <c r="AH15" s="16"/>
      <c r="AI15" s="16"/>
    </row>
    <row r="16" spans="1:35" s="15" customFormat="1" ht="132" x14ac:dyDescent="0.25">
      <c r="A16" s="77">
        <v>8</v>
      </c>
      <c r="B16" s="78" t="str">
        <f>+[14]Identificacion!B11</f>
        <v>GESTION INTEGRAL PARA EL SEGUIMIENTO Y CONTROL A LOS TITULOS MINEROS</v>
      </c>
      <c r="C16" s="78" t="str">
        <f>+[14]Identificacion!C11</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6" s="78" t="str">
        <f>+[14]Identificacion!D11</f>
        <v>1. Debilidades en la planeación y aplicación de criterios de priorización, conforme a lo establecido en el Decreto 2504 de 2015.
2. Falta de disponibilidad de recursos (técnicos, humanos, logísticos, otros)  que no permiten garantizar la programación adecuada de las inspecciones a los títulos mineros.</v>
      </c>
      <c r="E16" s="78" t="str">
        <f>+[14]Identificacion!E11</f>
        <v>Incumplimiento contractual de carácter técnico, por la falta de inspecciones de campo de los títulos mineros objeto de fiscalización</v>
      </c>
      <c r="F16" s="78" t="str">
        <f>+[14]Identificacion!F11</f>
        <v>1. No detección de problemas de seguridad minera que generen accidentes graves.
2. Investigaciones de organismos de control con posibles incidencias disciplinarias y administrativas</v>
      </c>
      <c r="G16" s="77">
        <f>+'[14]Cruce Variables'!L16</f>
        <v>4</v>
      </c>
      <c r="H16" s="77">
        <f>+'[14]Cruce Variables'!M16</f>
        <v>4</v>
      </c>
      <c r="I16" s="77">
        <f t="shared" si="0"/>
        <v>16</v>
      </c>
      <c r="J16" s="77" t="str">
        <f>IF(AND(I16&gt;=0,I16&lt;=4),'[14]Calificación de Riesgos'!$H$10,IF(I16&lt;7,'[14]Calificación de Riesgos'!$H$9,IF(I16&lt;13,'[14]Calificación de Riesgos'!$H$8,IF(I16&lt;=25,'[14]Calificación de Riesgos'!$H$7))))</f>
        <v>EXTREMA</v>
      </c>
      <c r="K16" s="78" t="s">
        <v>351</v>
      </c>
      <c r="L16" s="77">
        <v>2</v>
      </c>
      <c r="M16" s="77">
        <v>4</v>
      </c>
      <c r="N16" s="77">
        <f t="shared" si="1"/>
        <v>8</v>
      </c>
      <c r="O16" s="77" t="str">
        <f>IF(AND(N16&gt;=0,N16&lt;=4),'[14]Calificación de Riesgos'!$H$10,IF(N16&lt;7,'[14]Calificación de Riesgos'!$H$9,IF(N16&lt;13,'[14]Calificación de Riesgos'!$H$8,IF(N16&lt;=25,'[14]Calificación de Riesgos'!$H$7))))</f>
        <v>ALTA</v>
      </c>
      <c r="P16" s="16" t="s">
        <v>7</v>
      </c>
      <c r="Q16" s="78" t="s">
        <v>340</v>
      </c>
      <c r="R16" s="78" t="s">
        <v>341</v>
      </c>
      <c r="S16" s="99">
        <v>43556</v>
      </c>
      <c r="T16" s="99">
        <v>43829</v>
      </c>
      <c r="U16" s="78" t="s">
        <v>352</v>
      </c>
      <c r="V16" s="16" t="s">
        <v>642</v>
      </c>
      <c r="W16" s="16" t="s">
        <v>642</v>
      </c>
      <c r="X16" s="121" t="s">
        <v>446</v>
      </c>
      <c r="Y16" s="16" t="s">
        <v>468</v>
      </c>
      <c r="Z16" s="16" t="s">
        <v>468</v>
      </c>
      <c r="AA16" s="16" t="s">
        <v>468</v>
      </c>
      <c r="AB16" s="16"/>
      <c r="AC16" s="16"/>
      <c r="AD16" s="16"/>
      <c r="AE16" s="16"/>
      <c r="AF16" s="16"/>
      <c r="AG16" s="16"/>
      <c r="AH16" s="16"/>
      <c r="AI16" s="16"/>
    </row>
    <row r="17" spans="1:35" s="15" customFormat="1" ht="132" x14ac:dyDescent="0.25">
      <c r="A17" s="77">
        <v>9</v>
      </c>
      <c r="B17" s="78" t="str">
        <f>+[14]Identificacion!B12</f>
        <v>GESTION INTEGRAL PARA EL SEGUIMIENTO Y CONTROL A LOS TITULOS MINEROS</v>
      </c>
      <c r="C17" s="78" t="str">
        <f>+[14]Identificacion!C12</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7" s="78" t="str">
        <f>+[14]Identificacion!D12</f>
        <v>1. Debilidades en la fiscalización integral a los expedientes mineros.
2. Debilidades en la capacidad operativa y la planeación, para la realización de todas las labores que conlleva la fiscalización integral, de conformidad con lo establecido en la norma</v>
      </c>
      <c r="E17" s="78" t="str">
        <f>+[14]Identificacion!E12</f>
        <v xml:space="preserve">Inoportunidad en la generación de acciones de control posterior a la evaluación documental o visita de inspección </v>
      </c>
      <c r="F17" s="78" t="str">
        <f>+[14]Identificacion!F12</f>
        <v>1. Incumplimientos contractuales de carácter técnico, económico, jurídico.  
2. Dificultades para recuperación de carteras o imposibilidad por caducidad de facultades para cobro.  
3. Pérdida de credibilidad en la Entidad</v>
      </c>
      <c r="G17" s="77">
        <f>+'[14]Cruce Variables'!L17</f>
        <v>5</v>
      </c>
      <c r="H17" s="77">
        <f>+'[14]Cruce Variables'!M17</f>
        <v>4</v>
      </c>
      <c r="I17" s="77">
        <f t="shared" si="0"/>
        <v>20</v>
      </c>
      <c r="J17" s="77" t="str">
        <f>IF(AND(I17&gt;=0,I17&lt;=4),'[14]Calificación de Riesgos'!$H$10,IF(I17&lt;7,'[14]Calificación de Riesgos'!$H$9,IF(I17&lt;13,'[14]Calificación de Riesgos'!$H$8,IF(I17&lt;=25,'[14]Calificación de Riesgos'!$H$7))))</f>
        <v>EXTREMA</v>
      </c>
      <c r="K17" s="78" t="s">
        <v>353</v>
      </c>
      <c r="L17" s="77">
        <v>3</v>
      </c>
      <c r="M17" s="77">
        <v>4</v>
      </c>
      <c r="N17" s="77">
        <f t="shared" si="1"/>
        <v>12</v>
      </c>
      <c r="O17" s="77" t="str">
        <f>IF(AND(N17&gt;=0,N17&lt;=4),'[14]Calificación de Riesgos'!$H$10,IF(N17&lt;7,'[14]Calificación de Riesgos'!$H$9,IF(N17&lt;12,'[14]Calificación de Riesgos'!$H$8,IF(N17&lt;=25,'[14]Calificación de Riesgos'!$H$7))))</f>
        <v>EXTREMA</v>
      </c>
      <c r="P17" s="16" t="s">
        <v>7</v>
      </c>
      <c r="Q17" s="78" t="s">
        <v>340</v>
      </c>
      <c r="R17" s="78" t="s">
        <v>341</v>
      </c>
      <c r="S17" s="99">
        <v>43556</v>
      </c>
      <c r="T17" s="99">
        <v>43829</v>
      </c>
      <c r="U17" s="78" t="s">
        <v>354</v>
      </c>
      <c r="V17" s="16" t="s">
        <v>642</v>
      </c>
      <c r="W17" s="16" t="s">
        <v>642</v>
      </c>
      <c r="X17" s="121" t="s">
        <v>446</v>
      </c>
      <c r="Y17" s="16" t="s">
        <v>468</v>
      </c>
      <c r="Z17" s="16" t="s">
        <v>468</v>
      </c>
      <c r="AA17" s="16" t="s">
        <v>468</v>
      </c>
      <c r="AB17" s="16"/>
      <c r="AC17" s="16"/>
      <c r="AD17" s="16"/>
      <c r="AE17" s="16"/>
      <c r="AF17" s="16"/>
      <c r="AG17" s="16"/>
      <c r="AH17" s="16"/>
      <c r="AI17" s="16"/>
    </row>
    <row r="18" spans="1:35" s="15" customFormat="1" ht="132" x14ac:dyDescent="0.25">
      <c r="A18" s="77">
        <v>10</v>
      </c>
      <c r="B18" s="78" t="str">
        <f>+[14]Identificacion!B13</f>
        <v>GESTION INTEGRAL PARA EL SEGUIMIENTO Y CONTROL A LOS TITULOS MINEROS</v>
      </c>
      <c r="C18" s="78" t="str">
        <f>+[14]Identificacion!C13</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8" s="78" t="str">
        <f>+[14]Identificacion!D13</f>
        <v>1. Debilidades en la implementación del componente de trámites al interior de la Entidad. 
2. Falta de conocimiento frente a trámites objeto de inscripción en el SUIT o falta de gestión para que se de dicha inscripción en esta herramienta
3. Desconocimiento de usuarios frente a requisitos exigibles a trámites legales, por falta de claridad en la información exigida.</v>
      </c>
      <c r="E18" s="78" t="str">
        <f>+[14]Identificacion!E13</f>
        <v xml:space="preserve">Exigir requisitos respecto a trámites que no están inscritos ante el Sistema Único de Información de Trámites. </v>
      </c>
      <c r="F18" s="78" t="str">
        <f>+[14]Identificacion!F13</f>
        <v>1. Acciones disciplinarias
2. Incremento de las PQRs que desbordan capacidad operativa de la Entidad.
3. Reprocesos y desgaste administrativo</v>
      </c>
      <c r="G18" s="77">
        <f>+'[14]Cruce Variables'!L18</f>
        <v>4</v>
      </c>
      <c r="H18" s="77">
        <f>+'[14]Cruce Variables'!M18</f>
        <v>3</v>
      </c>
      <c r="I18" s="77">
        <f t="shared" si="0"/>
        <v>12</v>
      </c>
      <c r="J18" s="77" t="str">
        <f>IF(AND(I18&gt;=0,I18&lt;=4),'[14]Calificación de Riesgos'!$H$10,IF(I18&lt;7,'[14]Calificación de Riesgos'!$H$9,IF(I18&lt;13,'[14]Calificación de Riesgos'!$H$8,IF(I18&lt;=25,'[14]Calificación de Riesgos'!$H$7))))</f>
        <v>ALTA</v>
      </c>
      <c r="K18" s="78" t="s">
        <v>355</v>
      </c>
      <c r="L18" s="77">
        <v>2</v>
      </c>
      <c r="M18" s="77">
        <v>3</v>
      </c>
      <c r="N18" s="77">
        <f t="shared" si="1"/>
        <v>6</v>
      </c>
      <c r="O18" s="77" t="str">
        <f>IF(AND(N18&gt;=0,N18&lt;=4),'[14]Calificación de Riesgos'!$H$10,IF(N18&lt;7,'[14]Calificación de Riesgos'!$H$9,IF(N18&lt;13,'[14]Calificación de Riesgos'!$H$8,IF(N18&lt;=25,'[14]Calificación de Riesgos'!$H$7))))</f>
        <v>MODERADA</v>
      </c>
      <c r="P18" s="16" t="s">
        <v>7</v>
      </c>
      <c r="Q18" s="78" t="s">
        <v>356</v>
      </c>
      <c r="R18" s="78" t="s">
        <v>357</v>
      </c>
      <c r="S18" s="99">
        <v>43556</v>
      </c>
      <c r="T18" s="99">
        <v>43829</v>
      </c>
      <c r="U18" s="78" t="s">
        <v>354</v>
      </c>
      <c r="V18" s="16" t="s">
        <v>642</v>
      </c>
      <c r="W18" s="16" t="s">
        <v>642</v>
      </c>
      <c r="X18" s="121" t="s">
        <v>446</v>
      </c>
      <c r="Y18" s="16" t="s">
        <v>468</v>
      </c>
      <c r="Z18" s="16" t="s">
        <v>468</v>
      </c>
      <c r="AA18" s="16" t="s">
        <v>468</v>
      </c>
      <c r="AB18" s="16"/>
      <c r="AC18" s="16"/>
      <c r="AD18" s="16"/>
      <c r="AE18" s="16"/>
      <c r="AF18" s="16"/>
      <c r="AG18" s="16"/>
      <c r="AH18" s="16"/>
      <c r="AI18" s="16"/>
    </row>
    <row r="19" spans="1:35" s="15" customFormat="1" ht="165" x14ac:dyDescent="0.25">
      <c r="A19" s="77">
        <v>11</v>
      </c>
      <c r="B19" s="78" t="str">
        <f>+[14]Identificacion!B14</f>
        <v>GESTION INTEGRAL PARA EL SEGUIMIENTO Y CONTROL A LOS TITULOS MINEROS</v>
      </c>
      <c r="C19" s="78" t="str">
        <f>+[14]Identificacion!C14</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9" s="78" t="str">
        <f>+[14]Identificacion!D14</f>
        <v>1. No se reporta de manera oportuna los trámites que radican los usuarios titulares mineros.
2. Correspondencia mal radicada por falta de conocimiento del operador externo o interno.
3. Direccionamiento erróneo al competente por no saber quien debe atender dicho trámite.
4. Debilidades en las políticas de gestión documental para el manejo de la correspondencia.
5. Debilidades en los canales de comunicación que generan reprocesos e ineficacia en los tramites.</v>
      </c>
      <c r="E19" s="78" t="str">
        <f>+[14]Identificacion!E14</f>
        <v>Falta de oportunidad de respuesta en los trámites administrativos</v>
      </c>
      <c r="F19" s="78" t="str">
        <f>+[14]Identificacion!F14</f>
        <v>1. Usuarios insatisfechos con la administración
2. Limitación para toma de decisiones especialmente sancionatorias o de control por tener temas pendientes de resolver.
3. Aumento de recursos de reposición o PQRs.
4. Atraso en otros temas que dependen de la resolución de trámites anteriores</v>
      </c>
      <c r="G19" s="77">
        <f>+'[14]Cruce Variables'!L19</f>
        <v>5</v>
      </c>
      <c r="H19" s="77">
        <f>+'[14]Cruce Variables'!M19</f>
        <v>3</v>
      </c>
      <c r="I19" s="77">
        <f t="shared" si="0"/>
        <v>15</v>
      </c>
      <c r="J19" s="77" t="str">
        <f>IF(AND(I19&gt;=0,I19&lt;=4),'[14]Calificación de Riesgos'!$H$10,IF(I19&lt;7,'[14]Calificación de Riesgos'!$H$9,IF(I19&lt;13,'[14]Calificación de Riesgos'!$H$8,IF(I19&lt;=25,'[14]Calificación de Riesgos'!$H$7))))</f>
        <v>EXTREMA</v>
      </c>
      <c r="K19" s="78" t="s">
        <v>358</v>
      </c>
      <c r="L19" s="77">
        <v>3</v>
      </c>
      <c r="M19" s="77">
        <v>3</v>
      </c>
      <c r="N19" s="77">
        <f t="shared" si="1"/>
        <v>9</v>
      </c>
      <c r="O19" s="77" t="str">
        <f>IF(AND(N19&gt;=0,N19&lt;=4),'[14]Calificación de Riesgos'!$H$10,IF(N19&lt;7,'[14]Calificación de Riesgos'!$H$9,IF(N19&lt;13,'[14]Calificación de Riesgos'!$H$8,IF(N19&lt;=25,'[14]Calificación de Riesgos'!$H$7))))</f>
        <v>ALTA</v>
      </c>
      <c r="P19" s="16" t="s">
        <v>7</v>
      </c>
      <c r="Q19" s="78" t="s">
        <v>359</v>
      </c>
      <c r="R19" s="78" t="s">
        <v>360</v>
      </c>
      <c r="S19" s="99">
        <v>43556</v>
      </c>
      <c r="T19" s="99">
        <v>43829</v>
      </c>
      <c r="U19" s="78" t="s">
        <v>361</v>
      </c>
      <c r="V19" s="16" t="s">
        <v>642</v>
      </c>
      <c r="W19" s="16" t="s">
        <v>642</v>
      </c>
      <c r="X19" s="121" t="s">
        <v>446</v>
      </c>
      <c r="Y19" s="16" t="s">
        <v>468</v>
      </c>
      <c r="Z19" s="16" t="s">
        <v>468</v>
      </c>
      <c r="AA19" s="16" t="s">
        <v>468</v>
      </c>
      <c r="AB19" s="16"/>
      <c r="AC19" s="16"/>
      <c r="AD19" s="16"/>
      <c r="AE19" s="16"/>
      <c r="AF19" s="16"/>
      <c r="AG19" s="16"/>
      <c r="AH19" s="16"/>
      <c r="AI19" s="16"/>
    </row>
    <row r="20" spans="1:35" s="15" customFormat="1" ht="165" x14ac:dyDescent="0.25">
      <c r="A20" s="199">
        <v>12</v>
      </c>
      <c r="B20" s="179" t="str">
        <f>+[14]Identificacion!B15</f>
        <v>GESTION INTEGRAL PARA EL SEGUIMIENTO Y CONTROL A LOS TITULOS MINEROS - NOTIFICACIONES</v>
      </c>
      <c r="C20" s="179" t="str">
        <f>+[14]Identificacion!C15</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0" s="179" t="str">
        <f>+[14]Identificacion!D15</f>
        <v xml:space="preserve">1. Inventario de 2018 de solicitudes de modificaciones a títulos mineros es alto.
2. Inventario de solicitudes nuevas de modificaciones a títulos es alto.
3. Los términos legales para resolver no tienen en cuenta congestión del sector minero.
4. El personal para atender las solicitudes de modificaciones es insuficiente.
5. El procedimiento legal permite requerimientos cuando las solicitudes no vienen completas, lo cual prolonga los términos de respuesta de la administración. </v>
      </c>
      <c r="E20" s="179" t="str">
        <f>+[14]Identificacion!E15</f>
        <v>Falta de oportunidad de respuesta en los trámites administrativos</v>
      </c>
      <c r="F20" s="179" t="str">
        <f>+[14]Identificacion!F15</f>
        <v>1. Ausencia de cumplimiento de los términos legales.
2. Afecta las obligaciones económicas del título minero.
3. Afecta la ejecución del título minero.
4. Sanciones disciplinarias para los funcionarios del proceso.</v>
      </c>
      <c r="G20" s="199">
        <f>+'[14]Cruce Variables'!L20</f>
        <v>5</v>
      </c>
      <c r="H20" s="199">
        <f>+'[14]Cruce Variables'!M20</f>
        <v>4</v>
      </c>
      <c r="I20" s="77">
        <f t="shared" si="0"/>
        <v>20</v>
      </c>
      <c r="J20" s="176" t="str">
        <f>IF(AND(I20&gt;=0,I20&lt;=4),'[14]Calificación de Riesgos'!$H$10,IF(I20&lt;7,'[14]Calificación de Riesgos'!$H$9,IF(I20&lt;13,'[14]Calificación de Riesgos'!$H$8,IF(I20&lt;=25,'[14]Calificación de Riesgos'!$H$7))))</f>
        <v>EXTREMA</v>
      </c>
      <c r="K20" s="179" t="s">
        <v>362</v>
      </c>
      <c r="L20" s="176">
        <v>1</v>
      </c>
      <c r="M20" s="176">
        <v>4</v>
      </c>
      <c r="N20" s="77">
        <f t="shared" si="1"/>
        <v>4</v>
      </c>
      <c r="O20" s="176" t="str">
        <f>+'[14]Calificación de Riesgos'!H8</f>
        <v>ALTA</v>
      </c>
      <c r="P20" s="206" t="s">
        <v>7</v>
      </c>
      <c r="Q20" s="100" t="s">
        <v>363</v>
      </c>
      <c r="R20" s="101" t="s">
        <v>364</v>
      </c>
      <c r="S20" s="99">
        <v>43466</v>
      </c>
      <c r="T20" s="99">
        <v>43555</v>
      </c>
      <c r="U20" s="102" t="s">
        <v>365</v>
      </c>
      <c r="V20" s="120" t="s">
        <v>643</v>
      </c>
      <c r="W20" s="120" t="s">
        <v>644</v>
      </c>
      <c r="X20" s="121" t="s">
        <v>446</v>
      </c>
      <c r="Y20" s="16" t="s">
        <v>468</v>
      </c>
      <c r="Z20" s="16" t="s">
        <v>468</v>
      </c>
      <c r="AA20" s="16" t="s">
        <v>468</v>
      </c>
      <c r="AB20" s="16"/>
      <c r="AC20" s="16"/>
      <c r="AD20" s="16"/>
      <c r="AE20" s="16"/>
      <c r="AF20" s="16"/>
      <c r="AG20" s="16"/>
      <c r="AH20" s="16"/>
      <c r="AI20" s="16"/>
    </row>
    <row r="21" spans="1:35" ht="99" x14ac:dyDescent="0.3">
      <c r="A21" s="204"/>
      <c r="B21" s="205"/>
      <c r="C21" s="205"/>
      <c r="D21" s="205"/>
      <c r="E21" s="205"/>
      <c r="F21" s="205"/>
      <c r="G21" s="204"/>
      <c r="H21" s="204"/>
      <c r="I21" s="79"/>
      <c r="J21" s="176"/>
      <c r="K21" s="179"/>
      <c r="L21" s="176"/>
      <c r="M21" s="176"/>
      <c r="N21" s="79"/>
      <c r="O21" s="176"/>
      <c r="P21" s="206"/>
      <c r="Q21" s="100" t="s">
        <v>432</v>
      </c>
      <c r="R21" s="101" t="s">
        <v>366</v>
      </c>
      <c r="S21" s="99">
        <v>43497</v>
      </c>
      <c r="T21" s="99">
        <v>43585</v>
      </c>
      <c r="U21" s="102" t="s">
        <v>365</v>
      </c>
      <c r="V21" s="120" t="s">
        <v>645</v>
      </c>
      <c r="W21" s="120" t="s">
        <v>646</v>
      </c>
      <c r="X21" s="121" t="s">
        <v>446</v>
      </c>
      <c r="Y21" s="16" t="s">
        <v>468</v>
      </c>
      <c r="Z21" s="16" t="s">
        <v>468</v>
      </c>
      <c r="AA21" s="16" t="s">
        <v>468</v>
      </c>
      <c r="AB21" s="79"/>
      <c r="AC21" s="79"/>
      <c r="AD21" s="79"/>
      <c r="AE21" s="79"/>
      <c r="AF21" s="79"/>
      <c r="AG21" s="79"/>
      <c r="AH21" s="79"/>
      <c r="AI21" s="79"/>
    </row>
    <row r="22" spans="1:35" ht="132" x14ac:dyDescent="0.3">
      <c r="A22" s="77">
        <v>13</v>
      </c>
      <c r="B22" s="78" t="str">
        <f>+[14]Identificacion!B16</f>
        <v>GESTION INTEGRAL PARA EL SEGUIMIENTO Y CONTROL A LOS TITULOS MINEROS - NOTIFICACIONES</v>
      </c>
      <c r="C22" s="78" t="str">
        <f>+[14]Identificacion!C16</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2" s="78" t="str">
        <f>+[14]Identificacion!D16</f>
        <v>1. Existe carencia de acceso a la información o deficiencia en la información que llega al proceso o es inoportuna 
2. No existen herramientas tecnológicas para el desarrollo de las actividades del proceso Falta parametrización para la recepción de la información general del titulo.
3. Debilidades en la implementación de controles.</v>
      </c>
      <c r="E22" s="78" t="str">
        <f>+[14]Identificacion!E16</f>
        <v>No realizar la distribución correcta de los recursos</v>
      </c>
      <c r="F22" s="78" t="str">
        <f>+[14]Identificacion!F16</f>
        <v>1. Investigaciones disciplinarias.
2. Investigaciones fiscales
3. Perdida de imagen institucional</v>
      </c>
      <c r="G22" s="77">
        <f>+'[14]Cruce Variables'!L21</f>
        <v>3</v>
      </c>
      <c r="H22" s="77">
        <f>+'[14]Cruce Variables'!M21</f>
        <v>4</v>
      </c>
      <c r="I22" s="77">
        <f t="shared" ref="I22:I25" si="2">+G22*H22</f>
        <v>12</v>
      </c>
      <c r="J22" s="77" t="str">
        <f>IF(AND(I22&gt;=0,I22&lt;=4),'[14]Calificación de Riesgos'!$H$10,IF(I22&lt;7,'[14]Calificación de Riesgos'!$H$9,IF(I22&lt;12,'[14]Calificación de Riesgos'!$H$8,IF(I22&lt;=25,'[14]Calificación de Riesgos'!$H$7))))</f>
        <v>EXTREMA</v>
      </c>
      <c r="K22" s="64" t="s">
        <v>433</v>
      </c>
      <c r="L22" s="77">
        <v>2</v>
      </c>
      <c r="M22" s="77">
        <v>4</v>
      </c>
      <c r="N22" s="77">
        <f t="shared" ref="N22:N25" si="3">+L22*M22</f>
        <v>8</v>
      </c>
      <c r="O22" s="77" t="str">
        <f>IF(AND(N22&gt;=0,N22&lt;=4),'[14]Calificación de Riesgos'!$H$10,IF(N22&lt;7,'[14]Calificación de Riesgos'!$H$9,IF(N22&lt;13,'[14]Calificación de Riesgos'!$H$8,IF(N22&lt;=25,'[14]Calificación de Riesgos'!$H$7))))</f>
        <v>ALTA</v>
      </c>
      <c r="P22" s="16" t="s">
        <v>7</v>
      </c>
      <c r="Q22" s="78" t="s">
        <v>434</v>
      </c>
      <c r="R22" s="22" t="s">
        <v>430</v>
      </c>
      <c r="S22" s="99">
        <v>43511</v>
      </c>
      <c r="T22" s="99">
        <v>43829</v>
      </c>
      <c r="U22" s="78" t="s">
        <v>431</v>
      </c>
      <c r="V22" s="16" t="s">
        <v>647</v>
      </c>
      <c r="W22" s="16" t="s">
        <v>647</v>
      </c>
      <c r="X22" s="121" t="s">
        <v>446</v>
      </c>
      <c r="Y22" s="16" t="s">
        <v>468</v>
      </c>
      <c r="Z22" s="16" t="s">
        <v>468</v>
      </c>
      <c r="AA22" s="16" t="s">
        <v>468</v>
      </c>
      <c r="AB22" s="16"/>
      <c r="AC22" s="16"/>
      <c r="AD22" s="16"/>
      <c r="AE22" s="16"/>
      <c r="AF22" s="16"/>
      <c r="AG22" s="16"/>
      <c r="AH22" s="16"/>
      <c r="AI22" s="16"/>
    </row>
    <row r="23" spans="1:35" ht="132" x14ac:dyDescent="0.3">
      <c r="A23" s="77">
        <v>14</v>
      </c>
      <c r="B23" s="78" t="str">
        <f>+[14]Identificacion!B17</f>
        <v>GESTION INTEGRAL PARA EL SEGUIMIENTO Y CONTROL A LOS TITULOS MINEROS - NOTIFICACIONES</v>
      </c>
      <c r="C23" s="78" t="str">
        <f>+[14]Identificacion!C17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3" s="78" t="str">
        <f>+[14]Identificacion!D17</f>
        <v>1. No se encuentra una metodologia para el calculo de ingresos propios del proceso de gestión integral.
2. Debilidades en la implementación de controles</v>
      </c>
      <c r="E23" s="78" t="str">
        <f>+[14]Identificacion!E17</f>
        <v>Generar expectativa de ingresos  der Regalias y Compensaciones no acordes con la realidad.</v>
      </c>
      <c r="F23" s="78" t="str">
        <f>+[14]Identificacion!F17</f>
        <v>1. Se puede generar deficit fiscal en la entidad.
2. Incumplimiento de metas y objetivos.
3. Generar falsa expectativas
4. Perdida de imagen institucional</v>
      </c>
      <c r="G23" s="77">
        <f>+'[14]Cruce Variables'!L22</f>
        <v>2</v>
      </c>
      <c r="H23" s="77">
        <f>+'[14]Cruce Variables'!M22</f>
        <v>4</v>
      </c>
      <c r="I23" s="77">
        <f t="shared" si="2"/>
        <v>8</v>
      </c>
      <c r="J23" s="77" t="str">
        <f>IF(AND(I23&gt;=0,I23&lt;=4),'[14]Calificación de Riesgos'!$H$10,IF(I23&lt;7,'[14]Calificación de Riesgos'!$H$9,IF(I23&lt;13,'[14]Calificación de Riesgos'!$H$8,IF(I23&lt;=25,'[14]Calificación de Riesgos'!$H$7))))</f>
        <v>ALTA</v>
      </c>
      <c r="K23" s="22" t="s">
        <v>435</v>
      </c>
      <c r="L23" s="77">
        <v>2</v>
      </c>
      <c r="M23" s="77">
        <v>4</v>
      </c>
      <c r="N23" s="77">
        <f t="shared" si="3"/>
        <v>8</v>
      </c>
      <c r="O23" s="77" t="str">
        <f>IF(AND(N23&gt;=0,N23&lt;=4),'[14]Calificación de Riesgos'!$H$10,IF(N23&lt;7,'[14]Calificación de Riesgos'!$H$9,IF(N23&lt;13,'[14]Calificación de Riesgos'!$H$8,IF(N23&lt;=25,'[14]Calificación de Riesgos'!$H$7))))</f>
        <v>ALTA</v>
      </c>
      <c r="P23" s="16" t="s">
        <v>7</v>
      </c>
      <c r="Q23" s="78" t="s">
        <v>436</v>
      </c>
      <c r="R23" s="78" t="s">
        <v>437</v>
      </c>
      <c r="S23" s="99">
        <v>43511</v>
      </c>
      <c r="T23" s="99">
        <v>43829</v>
      </c>
      <c r="U23" s="78" t="s">
        <v>431</v>
      </c>
      <c r="V23" s="16" t="s">
        <v>648</v>
      </c>
      <c r="W23" s="16" t="s">
        <v>648</v>
      </c>
      <c r="X23" s="121" t="s">
        <v>446</v>
      </c>
      <c r="Y23" s="16" t="s">
        <v>468</v>
      </c>
      <c r="Z23" s="16" t="s">
        <v>468</v>
      </c>
      <c r="AA23" s="16" t="s">
        <v>468</v>
      </c>
      <c r="AB23" s="16"/>
      <c r="AC23" s="16"/>
      <c r="AD23" s="16"/>
      <c r="AE23" s="16"/>
      <c r="AF23" s="16"/>
      <c r="AG23" s="16"/>
      <c r="AH23" s="16"/>
      <c r="AI23" s="16"/>
    </row>
    <row r="24" spans="1:35" ht="132" x14ac:dyDescent="0.3">
      <c r="A24" s="77">
        <v>15</v>
      </c>
      <c r="B24" s="78" t="str">
        <f>+[14]Identificacion!B18</f>
        <v>GESTION INTEGRAL PARA EL SEGUIMIENTO Y CONTROL A LOS TITULOS MINEROS - NOTIFICACIONES</v>
      </c>
      <c r="C24" s="78" t="str">
        <f>+[14]Identificacion!C18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4" s="78" t="str">
        <f>+[14]Identificacion!D18</f>
        <v>1. El desconocimiento de la normatividad vigente y la aplicación optima de la normatividad.
2. Debilidades en los controles</v>
      </c>
      <c r="E24" s="78" t="str">
        <f>+[14]Identificacion!E18</f>
        <v>Generación de VoBo a los  trámites de exportación de los diferentes minerales o registro de comercializadores (RUCOM) sin cumplimiento de requisitos</v>
      </c>
      <c r="F24" s="78" t="str">
        <f>+[14]Identificacion!F18</f>
        <v>1. Investigaciones disciplinarias.
2. Investigaciones fiscales
3. Perdida de imagen institucional</v>
      </c>
      <c r="G24" s="77">
        <f>+'[14]Cruce Variables'!L23</f>
        <v>3</v>
      </c>
      <c r="H24" s="77">
        <f>+'[14]Cruce Variables'!M23</f>
        <v>4</v>
      </c>
      <c r="I24" s="77">
        <f t="shared" si="2"/>
        <v>12</v>
      </c>
      <c r="J24" s="77" t="str">
        <f>IF(AND(I24&gt;=0,I24&lt;=4),'[14]Calificación de Riesgos'!$H$10,IF(I24&lt;7,'[14]Calificación de Riesgos'!$H$9,IF(I24&lt;12,'[14]Calificación de Riesgos'!$H$8,IF(I24&lt;=25,'[14]Calificación de Riesgos'!$H$7))))</f>
        <v>EXTREMA</v>
      </c>
      <c r="K24" s="22" t="s">
        <v>438</v>
      </c>
      <c r="L24" s="77">
        <v>2</v>
      </c>
      <c r="M24" s="77">
        <v>4</v>
      </c>
      <c r="N24" s="77">
        <f t="shared" si="3"/>
        <v>8</v>
      </c>
      <c r="O24" s="77" t="str">
        <f>IF(AND(N24&gt;=0,N24&lt;=4),'[14]Calificación de Riesgos'!$H$10,IF(N24&lt;7,'[14]Calificación de Riesgos'!$H$9,IF(N24&lt;13,'[14]Calificación de Riesgos'!$H$8,IF(N24&lt;=25,'[14]Calificación de Riesgos'!$H$7))))</f>
        <v>ALTA</v>
      </c>
      <c r="P24" s="16" t="s">
        <v>7</v>
      </c>
      <c r="Q24" s="78" t="s">
        <v>439</v>
      </c>
      <c r="R24" s="22" t="s">
        <v>430</v>
      </c>
      <c r="S24" s="99">
        <v>43511</v>
      </c>
      <c r="T24" s="99">
        <v>43829</v>
      </c>
      <c r="U24" s="78" t="s">
        <v>431</v>
      </c>
      <c r="V24" s="16" t="s">
        <v>649</v>
      </c>
      <c r="W24" s="16" t="s">
        <v>649</v>
      </c>
      <c r="X24" s="121" t="s">
        <v>446</v>
      </c>
      <c r="Y24" s="16" t="s">
        <v>468</v>
      </c>
      <c r="Z24" s="16" t="s">
        <v>468</v>
      </c>
      <c r="AA24" s="16" t="s">
        <v>468</v>
      </c>
      <c r="AB24" s="16"/>
      <c r="AC24" s="16"/>
      <c r="AD24" s="16"/>
      <c r="AE24" s="16"/>
      <c r="AF24" s="16"/>
      <c r="AG24" s="16"/>
      <c r="AH24" s="16"/>
      <c r="AI24" s="16"/>
    </row>
    <row r="25" spans="1:35" ht="132" x14ac:dyDescent="0.3">
      <c r="A25" s="77">
        <v>16</v>
      </c>
      <c r="B25" s="78" t="str">
        <f>+[14]Identificacion!B19</f>
        <v>GESTION INTEGRAL PARA EL SEGUIMIENTO Y CONTROL A LOS TITULOS MINEROS - NOTIFICACIONES</v>
      </c>
      <c r="C25" s="78" t="str">
        <f>+[14]Identificacion!C19</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5" s="78" t="str">
        <f>+[14]Identificacion!D19</f>
        <v>1. Existencia deficiencias en el proceso de la información, debido a la carencia de herramientas tecnológicas optimas y la falta de parametrización para el procesamiento de la información por parte de todos los grupos de interés.</v>
      </c>
      <c r="E25" s="78" t="str">
        <f>+[14]Identificacion!E19</f>
        <v>No realizar la trasferencia de la totalidad de los recursos recaudados.</v>
      </c>
      <c r="F25" s="78" t="str">
        <f>+[14]Identificacion!F19</f>
        <v>1. Investigaciones disciplinarias.
2. Investigaciones fiscales
3. Perdida de imagen institucional</v>
      </c>
      <c r="G25" s="77">
        <f>+'[14]Cruce Variables'!L24</f>
        <v>3</v>
      </c>
      <c r="H25" s="77">
        <f>+'[14]Cruce Variables'!M24</f>
        <v>5</v>
      </c>
      <c r="I25" s="77">
        <f t="shared" si="2"/>
        <v>15</v>
      </c>
      <c r="J25" s="77" t="str">
        <f>IF(AND(I25&gt;=0,I25&lt;=4),'[14]Calificación de Riesgos'!$H$10,IF(I25&lt;7,'[14]Calificación de Riesgos'!$H$9,IF(I25&lt;13,'[14]Calificación de Riesgos'!$H$8,IF(I25&lt;=25,'[14]Calificación de Riesgos'!$H$7))))</f>
        <v>EXTREMA</v>
      </c>
      <c r="K25" s="22" t="s">
        <v>440</v>
      </c>
      <c r="L25" s="77">
        <v>2</v>
      </c>
      <c r="M25" s="77">
        <v>5</v>
      </c>
      <c r="N25" s="77">
        <f t="shared" si="3"/>
        <v>10</v>
      </c>
      <c r="O25" s="77" t="str">
        <f>IF(AND(N25&gt;=0,N25&lt;=4),'[14]Calificación de Riesgos'!$H$10,IF(N25&lt;7,'[14]Calificación de Riesgos'!$H$9,IF(N25&lt;13,'[14]Calificación de Riesgos'!$H$8,IF(N25&lt;=25,'[14]Calificación de Riesgos'!$H$7))))</f>
        <v>ALTA</v>
      </c>
      <c r="P25" s="16" t="s">
        <v>7</v>
      </c>
      <c r="Q25" s="78" t="s">
        <v>441</v>
      </c>
      <c r="R25" s="78" t="s">
        <v>442</v>
      </c>
      <c r="S25" s="99">
        <v>43556</v>
      </c>
      <c r="T25" s="99">
        <v>43829</v>
      </c>
      <c r="U25" s="78" t="s">
        <v>431</v>
      </c>
      <c r="V25" s="16" t="s">
        <v>650</v>
      </c>
      <c r="W25" s="16" t="s">
        <v>650</v>
      </c>
      <c r="X25" s="121" t="s">
        <v>446</v>
      </c>
      <c r="Y25" s="16" t="s">
        <v>468</v>
      </c>
      <c r="Z25" s="16" t="s">
        <v>468</v>
      </c>
      <c r="AA25" s="16" t="s">
        <v>468</v>
      </c>
      <c r="AB25" s="16"/>
      <c r="AC25" s="16"/>
      <c r="AD25" s="16"/>
      <c r="AE25" s="16"/>
      <c r="AF25" s="16"/>
      <c r="AG25" s="16"/>
      <c r="AH25" s="16"/>
      <c r="AI25" s="16"/>
    </row>
  </sheetData>
  <mergeCells count="24">
    <mergeCell ref="K20:K21"/>
    <mergeCell ref="L20:L21"/>
    <mergeCell ref="M20:M21"/>
    <mergeCell ref="A1:U5"/>
    <mergeCell ref="A6:F7"/>
    <mergeCell ref="G6:J6"/>
    <mergeCell ref="L6:P6"/>
    <mergeCell ref="Q6:U7"/>
    <mergeCell ref="AB6:AI7"/>
    <mergeCell ref="G7:J7"/>
    <mergeCell ref="L7:M7"/>
    <mergeCell ref="O7:P7"/>
    <mergeCell ref="A20:A21"/>
    <mergeCell ref="B20:B21"/>
    <mergeCell ref="C20:C21"/>
    <mergeCell ref="D20:D21"/>
    <mergeCell ref="E20:E21"/>
    <mergeCell ref="F20:F21"/>
    <mergeCell ref="V6:AA7"/>
    <mergeCell ref="O20:O21"/>
    <mergeCell ref="P20:P21"/>
    <mergeCell ref="G20:G21"/>
    <mergeCell ref="H20:H21"/>
    <mergeCell ref="J20:J21"/>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17719B9C-E085-42F1-BC6E-92BBD69102A0}">
            <xm:f>NOT(ISERROR(SEARCH('\PLANEACIÓN 2019\RIESGOS 2019\VERSIONES FINALES RIESGOS GESTION 2019\[Mapa de Riesgos Gestion Seguimiento Consolidado 2019 Final.xlsx]Calificación de Riesgos'!#REF!,J9)))</xm:f>
            <xm:f>'\PLANEACIÓN 2019\RIESGOS 2019\VERSIONES FINALES RIESGOS GESTION 2019\[Mapa de Riesgos Gestion Seguimiento Consolidado 2019 Final.xlsx]Calificación de Riesgos'!#REF!</xm:f>
            <x14:dxf>
              <fill>
                <patternFill>
                  <bgColor rgb="FFFFC000"/>
                </patternFill>
              </fill>
            </x14:dxf>
          </x14:cfRule>
          <x14:cfRule type="containsText" priority="17" operator="containsText" id="{C0FE5962-E28A-4608-A34C-9DBF93A661FA}">
            <xm:f>NOT(ISERROR(SEARCH('\PLANEACIÓN 2019\RIESGOS 2019\VERSIONES FINALES RIESGOS GESTION 2019\[Mapa de Riesgos Gestion Seguimiento Consolidado 2019 Final.xlsx]Calificación de Riesgos'!#REF!,J9)))</xm:f>
            <xm:f>'\PLANEACIÓN 2019\RIESGOS 2019\VERSIONES FINALES RIESGOS GESTION 2019\[Mapa de Riesgos Gestion Seguimiento Consolidado 2019 Final.xlsx]Calificación de Riesgos'!#REF!</xm:f>
            <x14:dxf>
              <fill>
                <patternFill>
                  <bgColor rgb="FFFF0000"/>
                </patternFill>
              </fill>
            </x14:dxf>
          </x14:cfRule>
          <x14:cfRule type="containsText" priority="18" operator="containsText" id="{2A5139A2-06DD-47CB-9BFE-1058E17B2EF6}">
            <xm:f>NOT(ISERROR(SEARCH('\PLANEACIÓN 2019\RIESGOS 2019\VERSIONES FINALES RIESGOS GESTION 2019\[Mapa de Riesgos Gestion Seguimiento Consolidado 2019 Final.xlsx]Calificación de Riesgos'!#REF!,J9)))</xm:f>
            <xm:f>'\PLANEACIÓN 2019\RIESGOS 2019\VERSIONES FINALES RIESGOS GESTION 2019\[Mapa de Riesgos Gestion Seguimiento Consolidado 2019 Final.xlsx]Calificación de Riesgos'!#REF!</xm:f>
            <x14:dxf/>
          </x14:cfRule>
          <x14:cfRule type="containsText" priority="19" operator="containsText" id="{3D2A047F-22A7-4740-842F-793194CC1561}">
            <xm:f>NOT(ISERROR(SEARCH('\PLANEACIÓN 2019\RIESGOS 2019\VERSIONES FINALES RIESGOS GESTION 2019\[Mapa de Riesgos Gestion Seguimiento Consolidado 2019 Final.xlsx]Calificación de Riesgos'!#REF!,J9)))</xm:f>
            <xm:f>'\PLANEACIÓN 2019\RIESGOS 2019\VERSIONES FINALES RIESGOS GESTION 2019\[Mapa de Riesgos Gestion Seguimiento Consolidado 2019 Final.xlsx]Calificación de Riesgos'!#REF!</xm:f>
            <x14:dxf>
              <fill>
                <patternFill>
                  <bgColor rgb="FFFFFF00"/>
                </patternFill>
              </fill>
            </x14:dxf>
          </x14:cfRule>
          <x14:cfRule type="containsText" priority="20" operator="containsText" id="{F82760FE-97B9-45EC-B2EA-AEFBC9E2178E}">
            <xm:f>NOT(ISERROR(SEARCH('\PLANEACIÓN 2019\RIESGOS 2019\VERSIONES FINALES RIESGOS GESTION 2019\[Mapa de Riesgos Gestion Seguimiento Consolidado 2019 Final.xlsx]Calificación de Riesgos'!#REF!,J9)))</xm:f>
            <xm:f>'\PLANEACIÓN 2019\RIESGOS 2019\VERSIONES FINALES RIESGOS GESTION 2019\[Mapa de Riesgos Gestion Seguimiento Consolidado 2019 Final.xlsx]Calificación de Riesgos'!#REF!</xm:f>
            <x14:dxf>
              <fill>
                <patternFill>
                  <bgColor rgb="FF00B050"/>
                </patternFill>
              </fill>
            </x14:dxf>
          </x14:cfRule>
          <xm:sqref>O9:O19 J9:J19</xm:sqref>
        </x14:conditionalFormatting>
        <x14:conditionalFormatting xmlns:xm="http://schemas.microsoft.com/office/excel/2006/main">
          <x14:cfRule type="containsText" priority="11" operator="containsText" id="{0ECA6898-95AD-426C-B045-81AB505029ED}">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fill>
                <patternFill>
                  <bgColor rgb="FFFFC000"/>
                </patternFill>
              </fill>
            </x14:dxf>
          </x14:cfRule>
          <x14:cfRule type="containsText" priority="12" operator="containsText" id="{44DCE805-69AE-4A75-9D57-DE057335EBF8}">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fill>
                <patternFill>
                  <bgColor rgb="FFFF0000"/>
                </patternFill>
              </fill>
            </x14:dxf>
          </x14:cfRule>
          <x14:cfRule type="containsText" priority="13" operator="containsText" id="{6C44BD8E-651B-461F-865F-66546B2E31A5}">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x14:cfRule>
          <x14:cfRule type="containsText" priority="14" operator="containsText" id="{25B09C64-2CAB-413B-BE48-8D5D4FBA87C5}">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fill>
                <patternFill>
                  <bgColor rgb="FFFFFF00"/>
                </patternFill>
              </fill>
            </x14:dxf>
          </x14:cfRule>
          <x14:cfRule type="containsText" priority="15" operator="containsText" id="{311BAB56-CDDF-4701-B46C-AD2B7F120E93}">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fill>
                <patternFill>
                  <bgColor rgb="FF00B050"/>
                </patternFill>
              </fill>
            </x14:dxf>
          </x14:cfRule>
          <xm:sqref>J20</xm:sqref>
        </x14:conditionalFormatting>
        <x14:conditionalFormatting xmlns:xm="http://schemas.microsoft.com/office/excel/2006/main">
          <x14:cfRule type="containsText" priority="6" operator="containsText" id="{0D1AD091-9AE2-46A9-B02A-900985640852}">
            <xm:f>NOT(ISERROR(SEARCH('\PLANEACIÓN 2019\RIESGOS 2019\VERSIONES FINALES RIESGOS GESTION 2019\[Mapa de Riesgos Gestion Seguimiento Consolidado 2019 Final.xlsx]Calificación de Riesgos'!#REF!,O20)))</xm:f>
            <xm:f>'\PLANEACIÓN 2019\RIESGOS 2019\VERSIONES FINALES RIESGOS GESTION 2019\[Mapa de Riesgos Gestion Seguimiento Consolidado 2019 Final.xlsx]Calificación de Riesgos'!#REF!</xm:f>
            <x14:dxf>
              <fill>
                <patternFill>
                  <bgColor rgb="FFFFC000"/>
                </patternFill>
              </fill>
            </x14:dxf>
          </x14:cfRule>
          <x14:cfRule type="containsText" priority="7" operator="containsText" id="{55A8BA51-24B1-4927-82FE-DF7E8F28B25E}">
            <xm:f>NOT(ISERROR(SEARCH('\PLANEACIÓN 2019\RIESGOS 2019\VERSIONES FINALES RIESGOS GESTION 2019\[Mapa de Riesgos Gestion Seguimiento Consolidado 2019 Final.xlsx]Calificación de Riesgos'!#REF!,O20)))</xm:f>
            <xm:f>'\PLANEACIÓN 2019\RIESGOS 2019\VERSIONES FINALES RIESGOS GESTION 2019\[Mapa de Riesgos Gestion Seguimiento Consolidado 2019 Final.xlsx]Calificación de Riesgos'!#REF!</xm:f>
            <x14:dxf>
              <fill>
                <patternFill>
                  <bgColor rgb="FFFF0000"/>
                </patternFill>
              </fill>
            </x14:dxf>
          </x14:cfRule>
          <x14:cfRule type="containsText" priority="8" operator="containsText" id="{CA475826-E418-4AD7-9995-0807467632CA}">
            <xm:f>NOT(ISERROR(SEARCH('\PLANEACIÓN 2019\RIESGOS 2019\VERSIONES FINALES RIESGOS GESTION 2019\[Mapa de Riesgos Gestion Seguimiento Consolidado 2019 Final.xlsx]Calificación de Riesgos'!#REF!,O20)))</xm:f>
            <xm:f>'\PLANEACIÓN 2019\RIESGOS 2019\VERSIONES FINALES RIESGOS GESTION 2019\[Mapa de Riesgos Gestion Seguimiento Consolidado 2019 Final.xlsx]Calificación de Riesgos'!#REF!</xm:f>
            <x14:dxf/>
          </x14:cfRule>
          <x14:cfRule type="containsText" priority="9" operator="containsText" id="{4A05240E-7850-45C8-87F4-D98346F700FE}">
            <xm:f>NOT(ISERROR(SEARCH('\PLANEACIÓN 2019\RIESGOS 2019\VERSIONES FINALES RIESGOS GESTION 2019\[Mapa de Riesgos Gestion Seguimiento Consolidado 2019 Final.xlsx]Calificación de Riesgos'!#REF!,O20)))</xm:f>
            <xm:f>'\PLANEACIÓN 2019\RIESGOS 2019\VERSIONES FINALES RIESGOS GESTION 2019\[Mapa de Riesgos Gestion Seguimiento Consolidado 2019 Final.xlsx]Calificación de Riesgos'!#REF!</xm:f>
            <x14:dxf>
              <fill>
                <patternFill>
                  <bgColor rgb="FFFFFF00"/>
                </patternFill>
              </fill>
            </x14:dxf>
          </x14:cfRule>
          <x14:cfRule type="containsText" priority="10" operator="containsText" id="{8B078843-8BE1-4662-8230-1CA243D3D4E8}">
            <xm:f>NOT(ISERROR(SEARCH('\PLANEACIÓN 2019\RIESGOS 2019\VERSIONES FINALES RIESGOS GESTION 2019\[Mapa de Riesgos Gestion Seguimiento Consolidado 2019 Final.xlsx]Calificación de Riesgos'!#REF!,O20)))</xm:f>
            <xm:f>'\PLANEACIÓN 2019\RIESGOS 2019\VERSIONES FINALES RIESGOS GESTION 2019\[Mapa de Riesgos Gestion Seguimiento Consolidado 2019 Final.xlsx]Calificación de Riesgos'!#REF!</xm:f>
            <x14:dxf>
              <fill>
                <patternFill>
                  <bgColor rgb="FF00B050"/>
                </patternFill>
              </fill>
            </x14:dxf>
          </x14:cfRule>
          <xm:sqref>O20</xm:sqref>
        </x14:conditionalFormatting>
        <x14:conditionalFormatting xmlns:xm="http://schemas.microsoft.com/office/excel/2006/main">
          <x14:cfRule type="containsText" priority="1" operator="containsText" id="{90A77630-565A-42E6-9E03-448556FD1481}">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fill>
                <patternFill>
                  <bgColor rgb="FFFFC000"/>
                </patternFill>
              </fill>
            </x14:dxf>
          </x14:cfRule>
          <x14:cfRule type="containsText" priority="2" operator="containsText" id="{9507FA8A-1E95-4110-AC8A-0B5194D83A4F}">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fill>
                <patternFill>
                  <bgColor rgb="FFFF0000"/>
                </patternFill>
              </fill>
            </x14:dxf>
          </x14:cfRule>
          <x14:cfRule type="containsText" priority="3" operator="containsText" id="{B8341E07-FDB3-4D66-A2D7-2B911380EDE4}">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x14:cfRule>
          <x14:cfRule type="containsText" priority="4" operator="containsText" id="{D793C3C3-066E-4DAB-8EDA-3925AD11CBE0}">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fill>
                <patternFill>
                  <bgColor rgb="FFFFFF00"/>
                </patternFill>
              </fill>
            </x14:dxf>
          </x14:cfRule>
          <x14:cfRule type="containsText" priority="5" operator="containsText" id="{8F29CFB5-0E90-4203-9494-921C784AC8D2}">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fill>
                <patternFill>
                  <bgColor rgb="FF00B050"/>
                </patternFill>
              </fill>
            </x14:dxf>
          </x14:cfRule>
          <xm:sqref>O22:O25 J22:J25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'[14]Calificación de Riesgos'!#REF!</xm:f>
          </x14:formula1>
          <xm:sqref>P9:P19 P22:P25</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A10"/>
  <sheetViews>
    <sheetView topLeftCell="R1" zoomScale="78" zoomScaleNormal="78" workbookViewId="0">
      <selection activeCell="W10" sqref="W10"/>
    </sheetView>
  </sheetViews>
  <sheetFormatPr baseColWidth="10" defaultRowHeight="16.5" x14ac:dyDescent="0.3"/>
  <cols>
    <col min="1" max="1" width="11.42578125" style="12"/>
    <col min="2" max="2" width="19.28515625" style="14" customWidth="1"/>
    <col min="3" max="3" width="43.28515625" style="12" customWidth="1"/>
    <col min="4" max="4" width="27.28515625" style="12" customWidth="1"/>
    <col min="5" max="5" width="22.5703125" style="12" customWidth="1"/>
    <col min="6" max="6" width="33.85546875" style="12" customWidth="1"/>
    <col min="7" max="7" width="12.7109375" style="12" customWidth="1"/>
    <col min="8" max="8" width="11.5703125" style="12" customWidth="1"/>
    <col min="9" max="9" width="0" style="12" hidden="1" customWidth="1"/>
    <col min="10" max="10" width="16.28515625" style="12" customWidth="1"/>
    <col min="11" max="11" width="26.5703125" style="12" customWidth="1"/>
    <col min="12" max="12" width="12.140625" style="12" customWidth="1"/>
    <col min="13" max="13" width="10.42578125" style="12" customWidth="1"/>
    <col min="14" max="14" width="8.85546875" style="12" hidden="1" customWidth="1"/>
    <col min="15" max="15" width="11.42578125" style="12"/>
    <col min="16" max="16" width="14" style="12" customWidth="1"/>
    <col min="17" max="17" width="38" style="12" customWidth="1"/>
    <col min="18" max="18" width="21.140625" style="12" customWidth="1"/>
    <col min="19" max="19" width="21.42578125" style="12" customWidth="1"/>
    <col min="20" max="20" width="17.5703125" style="13" customWidth="1"/>
    <col min="21" max="21" width="19.85546875" style="13" customWidth="1"/>
    <col min="22" max="22" width="77.5703125" style="12" customWidth="1"/>
    <col min="23" max="23" width="52.7109375" style="12" customWidth="1"/>
    <col min="24" max="24" width="14.42578125" style="12" customWidth="1"/>
    <col min="25" max="16384" width="11.42578125" style="12"/>
  </cols>
  <sheetData>
    <row r="1" spans="1:27" ht="16.5" customHeight="1" x14ac:dyDescent="0.3">
      <c r="A1" s="143" t="s">
        <v>426</v>
      </c>
      <c r="B1" s="143"/>
      <c r="C1" s="143"/>
      <c r="D1" s="143"/>
      <c r="E1" s="143"/>
      <c r="F1" s="143"/>
      <c r="G1" s="143"/>
      <c r="H1" s="143"/>
      <c r="I1" s="143"/>
      <c r="J1" s="143"/>
      <c r="K1" s="143"/>
      <c r="L1" s="143"/>
      <c r="M1" s="143"/>
      <c r="N1" s="143"/>
      <c r="O1" s="143"/>
      <c r="P1" s="143"/>
      <c r="Q1" s="143"/>
      <c r="R1" s="143"/>
      <c r="S1" s="143"/>
      <c r="T1" s="143"/>
      <c r="U1" s="188"/>
      <c r="V1" s="71"/>
      <c r="W1" s="27"/>
    </row>
    <row r="2" spans="1:27" ht="16.5" customHeight="1" x14ac:dyDescent="0.3">
      <c r="A2" s="143"/>
      <c r="B2" s="143"/>
      <c r="C2" s="143"/>
      <c r="D2" s="143"/>
      <c r="E2" s="143"/>
      <c r="F2" s="143"/>
      <c r="G2" s="143"/>
      <c r="H2" s="143"/>
      <c r="I2" s="143"/>
      <c r="J2" s="143"/>
      <c r="K2" s="143"/>
      <c r="L2" s="143"/>
      <c r="M2" s="143"/>
      <c r="N2" s="143"/>
      <c r="O2" s="143"/>
      <c r="P2" s="143"/>
      <c r="Q2" s="143"/>
      <c r="R2" s="143"/>
      <c r="S2" s="143"/>
      <c r="T2" s="143"/>
      <c r="U2" s="188"/>
      <c r="V2" s="71"/>
      <c r="W2" s="27"/>
    </row>
    <row r="3" spans="1:27" ht="13.5" customHeight="1" x14ac:dyDescent="0.3">
      <c r="A3" s="143"/>
      <c r="B3" s="143"/>
      <c r="C3" s="143"/>
      <c r="D3" s="143"/>
      <c r="E3" s="143"/>
      <c r="F3" s="143"/>
      <c r="G3" s="143"/>
      <c r="H3" s="143"/>
      <c r="I3" s="143"/>
      <c r="J3" s="143"/>
      <c r="K3" s="143"/>
      <c r="L3" s="143"/>
      <c r="M3" s="143"/>
      <c r="N3" s="143"/>
      <c r="O3" s="143"/>
      <c r="P3" s="143"/>
      <c r="Q3" s="143"/>
      <c r="R3" s="143"/>
      <c r="S3" s="143"/>
      <c r="T3" s="143"/>
      <c r="U3" s="188"/>
      <c r="V3" s="71"/>
      <c r="W3" s="27"/>
    </row>
    <row r="4" spans="1:27" ht="13.5" customHeight="1" x14ac:dyDescent="0.3">
      <c r="A4" s="143"/>
      <c r="B4" s="143"/>
      <c r="C4" s="143"/>
      <c r="D4" s="143"/>
      <c r="E4" s="143"/>
      <c r="F4" s="143"/>
      <c r="G4" s="143"/>
      <c r="H4" s="143"/>
      <c r="I4" s="143"/>
      <c r="J4" s="143"/>
      <c r="K4" s="143"/>
      <c r="L4" s="143"/>
      <c r="M4" s="143"/>
      <c r="N4" s="143"/>
      <c r="O4" s="143"/>
      <c r="P4" s="143"/>
      <c r="Q4" s="143"/>
      <c r="R4" s="143"/>
      <c r="S4" s="143"/>
      <c r="T4" s="143"/>
      <c r="U4" s="188"/>
      <c r="V4" s="71"/>
      <c r="W4" s="27"/>
    </row>
    <row r="5" spans="1:27" ht="13.5" customHeight="1" x14ac:dyDescent="0.3">
      <c r="A5" s="144"/>
      <c r="B5" s="144"/>
      <c r="C5" s="144"/>
      <c r="D5" s="144"/>
      <c r="E5" s="144"/>
      <c r="F5" s="144"/>
      <c r="G5" s="144"/>
      <c r="H5" s="144"/>
      <c r="I5" s="144"/>
      <c r="J5" s="144"/>
      <c r="K5" s="144"/>
      <c r="L5" s="144"/>
      <c r="M5" s="144"/>
      <c r="N5" s="144"/>
      <c r="O5" s="144"/>
      <c r="P5" s="144"/>
      <c r="Q5" s="144"/>
      <c r="R5" s="144"/>
      <c r="S5" s="144"/>
      <c r="T5" s="144"/>
      <c r="U5" s="200"/>
      <c r="V5" s="72"/>
      <c r="W5" s="27"/>
    </row>
    <row r="6" spans="1:27" s="23" customFormat="1" ht="45" customHeight="1" x14ac:dyDescent="0.3">
      <c r="A6" s="142" t="s">
        <v>61</v>
      </c>
      <c r="B6" s="142"/>
      <c r="C6" s="142"/>
      <c r="D6" s="142"/>
      <c r="E6" s="142"/>
      <c r="F6" s="142"/>
      <c r="G6" s="141" t="s">
        <v>60</v>
      </c>
      <c r="H6" s="141"/>
      <c r="I6" s="141"/>
      <c r="J6" s="141"/>
      <c r="K6" s="24" t="s">
        <v>59</v>
      </c>
      <c r="L6" s="142" t="s">
        <v>58</v>
      </c>
      <c r="M6" s="142"/>
      <c r="N6" s="142"/>
      <c r="O6" s="142"/>
      <c r="P6" s="142"/>
      <c r="Q6" s="142" t="s">
        <v>57</v>
      </c>
      <c r="R6" s="142"/>
      <c r="S6" s="142"/>
      <c r="T6" s="142"/>
      <c r="U6" s="142"/>
      <c r="V6" s="135" t="s">
        <v>56</v>
      </c>
      <c r="W6" s="136"/>
      <c r="X6" s="136"/>
      <c r="Y6" s="136"/>
      <c r="Z6" s="136"/>
      <c r="AA6" s="137"/>
    </row>
    <row r="7" spans="1:27" s="23" customFormat="1" ht="84" customHeight="1" x14ac:dyDescent="0.3">
      <c r="A7" s="142"/>
      <c r="B7" s="142"/>
      <c r="C7" s="142"/>
      <c r="D7" s="142"/>
      <c r="E7" s="142"/>
      <c r="F7" s="142"/>
      <c r="G7" s="141" t="s">
        <v>54</v>
      </c>
      <c r="H7" s="141"/>
      <c r="I7" s="141"/>
      <c r="J7" s="141"/>
      <c r="K7" s="24" t="s">
        <v>53</v>
      </c>
      <c r="L7" s="141" t="s">
        <v>52</v>
      </c>
      <c r="M7" s="141"/>
      <c r="N7" s="26"/>
      <c r="O7" s="141" t="s">
        <v>51</v>
      </c>
      <c r="P7" s="141"/>
      <c r="Q7" s="142"/>
      <c r="R7" s="142"/>
      <c r="S7" s="142"/>
      <c r="T7" s="142"/>
      <c r="U7" s="142"/>
      <c r="V7" s="138"/>
      <c r="W7" s="139"/>
      <c r="X7" s="139"/>
      <c r="Y7" s="139"/>
      <c r="Z7" s="139"/>
      <c r="AA7" s="140"/>
    </row>
    <row r="8" spans="1:27" s="23" customFormat="1" ht="66" customHeight="1" x14ac:dyDescent="0.3">
      <c r="A8" s="24" t="s">
        <v>50</v>
      </c>
      <c r="B8" s="24" t="s">
        <v>49</v>
      </c>
      <c r="C8" s="24" t="s">
        <v>48</v>
      </c>
      <c r="D8" s="24" t="s">
        <v>47</v>
      </c>
      <c r="E8" s="24" t="s">
        <v>46</v>
      </c>
      <c r="F8" s="24" t="s">
        <v>45</v>
      </c>
      <c r="G8" s="24" t="s">
        <v>41</v>
      </c>
      <c r="H8" s="24" t="s">
        <v>40</v>
      </c>
      <c r="I8" s="24" t="s">
        <v>44</v>
      </c>
      <c r="J8" s="24" t="s">
        <v>43</v>
      </c>
      <c r="K8" s="24" t="s">
        <v>42</v>
      </c>
      <c r="L8" s="24" t="s">
        <v>41</v>
      </c>
      <c r="M8" s="24" t="s">
        <v>40</v>
      </c>
      <c r="N8" s="24" t="s">
        <v>39</v>
      </c>
      <c r="O8" s="24" t="s">
        <v>38</v>
      </c>
      <c r="P8" s="24" t="s">
        <v>37</v>
      </c>
      <c r="Q8" s="24" t="s">
        <v>36</v>
      </c>
      <c r="R8" s="24" t="s">
        <v>35</v>
      </c>
      <c r="S8" s="24" t="s">
        <v>34</v>
      </c>
      <c r="T8" s="24" t="s">
        <v>33</v>
      </c>
      <c r="U8" s="24" t="s">
        <v>32</v>
      </c>
      <c r="V8" s="24" t="s">
        <v>31</v>
      </c>
      <c r="W8" s="24" t="s">
        <v>30</v>
      </c>
      <c r="X8" s="24" t="s">
        <v>29</v>
      </c>
      <c r="Y8" s="24" t="s">
        <v>25</v>
      </c>
      <c r="Z8" s="24" t="s">
        <v>24</v>
      </c>
      <c r="AA8" s="24" t="s">
        <v>23</v>
      </c>
    </row>
    <row r="9" spans="1:27" s="15" customFormat="1" ht="135" customHeight="1" x14ac:dyDescent="0.25">
      <c r="A9" s="21">
        <v>1</v>
      </c>
      <c r="B9" s="20" t="str">
        <f>+[15]Identificacion!B4</f>
        <v>GENERACIÓN DE TITULOS MINEROS</v>
      </c>
      <c r="C9" s="20" t="str">
        <f>+[15]Identificacion!C4</f>
        <v>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v>
      </c>
      <c r="D9" s="20" t="str">
        <f>+[15]Identificacion!D4</f>
        <v>1. El Software CMC en su modulo de áreas no es confiable en cuanto a la información necesaria para la evaluación.
2. Debilidades en la aplicación de los controles de seguimiento de las evaluaciones técnicas que realiza el proceso.</v>
      </c>
      <c r="E9" s="20" t="str">
        <f>+[15]Identificacion!E4</f>
        <v>Deficiencias y generación incorrecta de evaluaciones técnicas para la generación de títulos mineros.</v>
      </c>
      <c r="F9" s="20" t="str">
        <f>+[15]Identificacion!F4</f>
        <v>1. Procesos disciplinarios
2. Quejas e insatisfacción
3. Sanciones
4. Pérdida de imagen credibilidad o confianza
5. Demoras y/o interrupción el servicio</v>
      </c>
      <c r="G9" s="21">
        <f>+[15]Probabilidad!E14</f>
        <v>5</v>
      </c>
      <c r="H9" s="21">
        <f>+'[15]Impacto '!D6</f>
        <v>4</v>
      </c>
      <c r="I9" s="21">
        <f t="shared" ref="I9:I10" si="0">+G9*H9</f>
        <v>20</v>
      </c>
      <c r="J9" s="16" t="str">
        <f>IF(AND(I9&gt;=0,I9&lt;=4),'[15]Calificación de Riesgos'!$H$10,IF(I9&lt;7,'[15]Calificación de Riesgos'!$H$9,IF(I9&lt;13,'[15]Calificación de Riesgos'!$H$8,IF(I9&lt;=25,'[15]Calificación de Riesgos'!$H$7))))</f>
        <v>EXTREMA</v>
      </c>
      <c r="K9" s="20" t="s">
        <v>418</v>
      </c>
      <c r="L9" s="21">
        <v>3</v>
      </c>
      <c r="M9" s="21">
        <v>4</v>
      </c>
      <c r="N9" s="21">
        <f>+L9*M9</f>
        <v>12</v>
      </c>
      <c r="O9" s="16" t="str">
        <f>+'[15]Calificación de Riesgos'!H7</f>
        <v>EXTREMA</v>
      </c>
      <c r="P9" s="16" t="s">
        <v>7</v>
      </c>
      <c r="Q9" s="20" t="s">
        <v>419</v>
      </c>
      <c r="R9" s="22" t="s">
        <v>420</v>
      </c>
      <c r="S9" s="18">
        <v>43496</v>
      </c>
      <c r="T9" s="18">
        <v>43814</v>
      </c>
      <c r="U9" s="111" t="s">
        <v>421</v>
      </c>
      <c r="V9" s="125" t="s">
        <v>603</v>
      </c>
      <c r="W9" s="16" t="s">
        <v>601</v>
      </c>
      <c r="X9" s="119" t="s">
        <v>446</v>
      </c>
      <c r="Y9" s="119" t="s">
        <v>447</v>
      </c>
      <c r="Z9" s="119" t="s">
        <v>471</v>
      </c>
      <c r="AA9" s="119" t="s">
        <v>471</v>
      </c>
    </row>
    <row r="10" spans="1:27" s="15" customFormat="1" ht="164.25" customHeight="1" x14ac:dyDescent="0.25">
      <c r="A10" s="21">
        <v>2</v>
      </c>
      <c r="B10" s="20" t="str">
        <f>+[15]Identificacion!B5</f>
        <v>GENERACIÓN DE TITULOS MINEROS
(Grupo de Legalización Minera)</v>
      </c>
      <c r="C10" s="20" t="str">
        <f>+[15]Identificacion!C5</f>
        <v>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v>
      </c>
      <c r="D10" s="20" t="str">
        <f>+[15]Identificacion!D5</f>
        <v>1. Deficiencia en la actualización de la información contenida en el módulo de áreas del Sistema de Información de la Entidad C.M.C., al momento de la evaluación.
2. Debilidades en los controles de registro de información/coordenadas de los subcontratos de formalización minera.</v>
      </c>
      <c r="E10" s="20" t="str">
        <f>+[15]Identificacion!E5</f>
        <v>Falencias en la elaboración de los conceptos técnicos frente a áreas mal definidas.</v>
      </c>
      <c r="F10" s="20" t="str">
        <f>+[15]Identificacion!F5</f>
        <v>1. Sanciones de tipo disciplinario.
2. Quejas e insatisfacción
3. Pérdida de imagen credibilidad o confianza
4. Reprocesos.
5. Degaste Administrativo.</v>
      </c>
      <c r="G10" s="21">
        <f>+[15]Probabilidad!E15</f>
        <v>2</v>
      </c>
      <c r="H10" s="21">
        <f>+'[15]Impacto '!D7</f>
        <v>2</v>
      </c>
      <c r="I10" s="21">
        <f t="shared" si="0"/>
        <v>4</v>
      </c>
      <c r="J10" s="16" t="str">
        <f>IF(AND(I10&gt;=0,I10&lt;=4),'[15]Calificación de Riesgos'!$H$10,IF(I10&lt;7,'[15]Calificación de Riesgos'!$H$9,IF(I10&lt;13,'[15]Calificación de Riesgos'!$H$8,IF(I10&lt;=25,'[15]Calificación de Riesgos'!$H$7))))</f>
        <v>BAJA</v>
      </c>
      <c r="K10" s="19" t="s">
        <v>422</v>
      </c>
      <c r="L10" s="21">
        <v>1</v>
      </c>
      <c r="M10" s="21">
        <v>1</v>
      </c>
      <c r="N10" s="21">
        <f t="shared" ref="N10" si="1">+L10*M10</f>
        <v>1</v>
      </c>
      <c r="O10" s="16" t="str">
        <f>IF(AND(N10&gt;=0,N10&lt;=4),'[15]Calificación de Riesgos'!$H$10,IF(N10&lt;7,'[15]Calificación de Riesgos'!$H$9,IF(N10&lt;13,'[15]Calificación de Riesgos'!$H$8,IF(N10&lt;=25,'[15]Calificación de Riesgos'!$H$7))))</f>
        <v>BAJA</v>
      </c>
      <c r="P10" s="16" t="s">
        <v>7</v>
      </c>
      <c r="Q10" s="86" t="s">
        <v>423</v>
      </c>
      <c r="R10" s="94" t="s">
        <v>424</v>
      </c>
      <c r="S10" s="18">
        <v>43496</v>
      </c>
      <c r="T10" s="18">
        <v>43814</v>
      </c>
      <c r="U10" s="94" t="s">
        <v>425</v>
      </c>
      <c r="V10" s="16" t="s">
        <v>604</v>
      </c>
      <c r="W10" s="16" t="s">
        <v>602</v>
      </c>
      <c r="X10" s="119" t="s">
        <v>446</v>
      </c>
      <c r="Y10" s="119" t="s">
        <v>447</v>
      </c>
      <c r="Z10" s="119" t="s">
        <v>471</v>
      </c>
      <c r="AA10" s="119" t="s">
        <v>471</v>
      </c>
    </row>
  </sheetData>
  <mergeCells count="9">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CB77DCEE-227B-4053-AFF1-616D38DFCD5A}">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C000"/>
                </patternFill>
              </fill>
            </x14:dxf>
          </x14:cfRule>
          <x14:cfRule type="containsText" priority="2" operator="containsText" id="{9D45854D-76D7-4696-BD38-79A515B2B9D9}">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0000"/>
                </patternFill>
              </fill>
            </x14:dxf>
          </x14:cfRule>
          <x14:cfRule type="containsText" priority="3" operator="containsText" id="{02D5D39D-EE54-4230-8751-F4C1A5A31617}">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x14:cfRule>
          <x14:cfRule type="containsText" priority="4" operator="containsText" id="{2EAF7578-ED39-4512-AF4E-E62BB27E2E0E}">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FF00"/>
                </patternFill>
              </fill>
            </x14:dxf>
          </x14:cfRule>
          <x14:cfRule type="containsText" priority="5" operator="containsText" id="{4E5E70DB-C5A0-498F-8F93-F551AE73658B}">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00B050"/>
                </patternFill>
              </fill>
            </x14:dxf>
          </x14:cfRule>
          <xm:sqref>J9:J10 O9:O10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'[15]Calificación de Riesgos'!#REF!</xm:f>
          </x14:formula1>
          <xm:sqref>P9:P10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I15"/>
  <sheetViews>
    <sheetView topLeftCell="T4" zoomScale="80" zoomScaleNormal="80" workbookViewId="0">
      <selection activeCell="AB11" sqref="AB1:AL1048576"/>
    </sheetView>
  </sheetViews>
  <sheetFormatPr baseColWidth="10" defaultRowHeight="16.5" x14ac:dyDescent="0.3"/>
  <cols>
    <col min="1" max="1" width="6.28515625" style="12" customWidth="1"/>
    <col min="2" max="2" width="14.140625" style="14" customWidth="1"/>
    <col min="3" max="3" width="32.7109375" style="12" customWidth="1"/>
    <col min="4" max="4" width="36.42578125" style="12" customWidth="1"/>
    <col min="5" max="5" width="21.28515625" style="12" customWidth="1"/>
    <col min="6" max="6" width="30" style="12" customWidth="1"/>
    <col min="7" max="8" width="10.42578125" style="12" customWidth="1"/>
    <col min="9" max="9" width="10.42578125" style="12" hidden="1" customWidth="1"/>
    <col min="10" max="10" width="13" style="12" customWidth="1"/>
    <col min="11" max="11" width="39.42578125" style="12" customWidth="1"/>
    <col min="12" max="13" width="10.85546875" style="12" customWidth="1"/>
    <col min="14" max="14" width="10.85546875" style="12" hidden="1" customWidth="1"/>
    <col min="15" max="15" width="12.42578125" style="12" customWidth="1"/>
    <col min="16" max="16" width="9.85546875" style="12" customWidth="1"/>
    <col min="17" max="17" width="32.140625" style="12" customWidth="1"/>
    <col min="18" max="18" width="22.5703125" style="12" customWidth="1"/>
    <col min="19" max="19" width="21.42578125" style="12" customWidth="1"/>
    <col min="20" max="20" width="17.5703125" style="13" customWidth="1"/>
    <col min="21" max="21" width="19.85546875" style="13" customWidth="1"/>
    <col min="22" max="22" width="49.42578125" style="12" customWidth="1"/>
    <col min="23" max="23" width="56.42578125" style="12" customWidth="1"/>
    <col min="24" max="27" width="11.42578125" style="12"/>
    <col min="28" max="38" width="0" style="12" hidden="1" customWidth="1"/>
    <col min="39" max="16384" width="11.42578125" style="12"/>
  </cols>
  <sheetData>
    <row r="1" spans="1:35" ht="9.75" hidden="1" customHeight="1" x14ac:dyDescent="0.3">
      <c r="B1" s="189"/>
      <c r="C1" s="190"/>
      <c r="D1" s="190"/>
      <c r="E1" s="190"/>
      <c r="F1" s="190"/>
      <c r="G1" s="190"/>
      <c r="H1" s="190"/>
      <c r="I1" s="190"/>
      <c r="J1" s="190"/>
      <c r="K1" s="190"/>
      <c r="L1" s="190"/>
      <c r="M1" s="190"/>
      <c r="N1" s="190"/>
      <c r="O1" s="190"/>
      <c r="P1" s="190"/>
      <c r="Q1" s="190"/>
      <c r="R1" s="190"/>
      <c r="S1" s="190"/>
      <c r="T1" s="190"/>
      <c r="U1" s="190"/>
      <c r="V1" s="191"/>
    </row>
    <row r="2" spans="1:35" hidden="1" x14ac:dyDescent="0.3">
      <c r="B2" s="192"/>
      <c r="C2" s="193"/>
      <c r="D2" s="193"/>
      <c r="E2" s="193"/>
      <c r="F2" s="193"/>
      <c r="G2" s="193"/>
      <c r="H2" s="193"/>
      <c r="I2" s="193"/>
      <c r="J2" s="193"/>
      <c r="K2" s="193"/>
      <c r="L2" s="193"/>
      <c r="M2" s="193"/>
      <c r="N2" s="193"/>
      <c r="O2" s="193"/>
      <c r="P2" s="193"/>
      <c r="Q2" s="193"/>
      <c r="R2" s="193"/>
      <c r="S2" s="193"/>
      <c r="T2" s="193"/>
      <c r="U2" s="193"/>
      <c r="V2" s="194"/>
      <c r="W2" s="27"/>
    </row>
    <row r="3" spans="1:35" ht="28.5" hidden="1" customHeight="1" x14ac:dyDescent="0.3">
      <c r="B3" s="195"/>
      <c r="C3" s="195"/>
      <c r="D3" s="195"/>
      <c r="E3" s="195"/>
      <c r="F3" s="195"/>
      <c r="G3" s="195"/>
      <c r="H3" s="195"/>
      <c r="I3" s="195"/>
      <c r="J3" s="195"/>
      <c r="K3" s="195"/>
      <c r="L3" s="195"/>
      <c r="M3" s="195"/>
      <c r="N3" s="195"/>
      <c r="O3" s="195"/>
      <c r="P3" s="195"/>
      <c r="Q3" s="195"/>
      <c r="R3" s="195"/>
      <c r="S3" s="195"/>
      <c r="T3" s="195"/>
      <c r="U3" s="195"/>
      <c r="V3" s="195"/>
      <c r="W3" s="27"/>
    </row>
    <row r="4" spans="1:35" ht="16.5" customHeight="1" x14ac:dyDescent="0.3">
      <c r="A4" s="143" t="s">
        <v>382</v>
      </c>
      <c r="B4" s="143"/>
      <c r="C4" s="143"/>
      <c r="D4" s="143"/>
      <c r="E4" s="143"/>
      <c r="F4" s="143"/>
      <c r="G4" s="143"/>
      <c r="H4" s="143"/>
      <c r="I4" s="143"/>
      <c r="J4" s="143"/>
      <c r="K4" s="143"/>
      <c r="L4" s="143"/>
      <c r="M4" s="143"/>
      <c r="N4" s="143"/>
      <c r="O4" s="143"/>
      <c r="P4" s="143"/>
      <c r="Q4" s="143"/>
      <c r="R4" s="143"/>
      <c r="S4" s="143"/>
      <c r="T4" s="143"/>
      <c r="U4" s="143"/>
      <c r="V4" s="73"/>
      <c r="W4" s="27"/>
    </row>
    <row r="5" spans="1:35" ht="16.5" customHeight="1" x14ac:dyDescent="0.3">
      <c r="A5" s="143"/>
      <c r="B5" s="143"/>
      <c r="C5" s="143"/>
      <c r="D5" s="143"/>
      <c r="E5" s="143"/>
      <c r="F5" s="143"/>
      <c r="G5" s="143"/>
      <c r="H5" s="143"/>
      <c r="I5" s="143"/>
      <c r="J5" s="143"/>
      <c r="K5" s="143"/>
      <c r="L5" s="143"/>
      <c r="M5" s="143"/>
      <c r="N5" s="143"/>
      <c r="O5" s="143"/>
      <c r="P5" s="143"/>
      <c r="Q5" s="143"/>
      <c r="R5" s="143"/>
      <c r="S5" s="143"/>
      <c r="T5" s="143"/>
      <c r="U5" s="143"/>
      <c r="V5" s="73"/>
      <c r="W5" s="27"/>
    </row>
    <row r="6" spans="1:35" ht="13.5" customHeight="1" x14ac:dyDescent="0.3">
      <c r="A6" s="143"/>
      <c r="B6" s="143"/>
      <c r="C6" s="143"/>
      <c r="D6" s="143"/>
      <c r="E6" s="143"/>
      <c r="F6" s="143"/>
      <c r="G6" s="143"/>
      <c r="H6" s="143"/>
      <c r="I6" s="143"/>
      <c r="J6" s="143"/>
      <c r="K6" s="143"/>
      <c r="L6" s="143"/>
      <c r="M6" s="143"/>
      <c r="N6" s="143"/>
      <c r="O6" s="143"/>
      <c r="P6" s="143"/>
      <c r="Q6" s="143"/>
      <c r="R6" s="143"/>
      <c r="S6" s="143"/>
      <c r="T6" s="143"/>
      <c r="U6" s="143"/>
      <c r="V6" s="73"/>
      <c r="W6" s="27"/>
    </row>
    <row r="7" spans="1:35" ht="13.5" customHeight="1" x14ac:dyDescent="0.3">
      <c r="A7" s="143"/>
      <c r="B7" s="143"/>
      <c r="C7" s="143"/>
      <c r="D7" s="143"/>
      <c r="E7" s="143"/>
      <c r="F7" s="143"/>
      <c r="G7" s="143"/>
      <c r="H7" s="143"/>
      <c r="I7" s="143"/>
      <c r="J7" s="143"/>
      <c r="K7" s="143"/>
      <c r="L7" s="143"/>
      <c r="M7" s="143"/>
      <c r="N7" s="143"/>
      <c r="O7" s="143"/>
      <c r="P7" s="143"/>
      <c r="Q7" s="143"/>
      <c r="R7" s="143"/>
      <c r="S7" s="143"/>
      <c r="T7" s="143"/>
      <c r="U7" s="143"/>
      <c r="V7" s="73"/>
      <c r="W7" s="27"/>
    </row>
    <row r="8" spans="1:35" ht="13.5" customHeight="1" x14ac:dyDescent="0.3">
      <c r="A8" s="144"/>
      <c r="B8" s="144"/>
      <c r="C8" s="144"/>
      <c r="D8" s="144"/>
      <c r="E8" s="144"/>
      <c r="F8" s="144"/>
      <c r="G8" s="144"/>
      <c r="H8" s="144"/>
      <c r="I8" s="144"/>
      <c r="J8" s="144"/>
      <c r="K8" s="144"/>
      <c r="L8" s="144"/>
      <c r="M8" s="144"/>
      <c r="N8" s="144"/>
      <c r="O8" s="144"/>
      <c r="P8" s="144"/>
      <c r="Q8" s="144"/>
      <c r="R8" s="144"/>
      <c r="S8" s="144"/>
      <c r="T8" s="144"/>
      <c r="U8" s="144"/>
      <c r="V8" s="73"/>
      <c r="W8" s="27"/>
    </row>
    <row r="9" spans="1:35" s="23" customFormat="1" ht="20.25" customHeight="1" x14ac:dyDescent="0.3">
      <c r="A9" s="142" t="s">
        <v>61</v>
      </c>
      <c r="B9" s="142"/>
      <c r="C9" s="142"/>
      <c r="D9" s="142"/>
      <c r="E9" s="142"/>
      <c r="F9" s="142"/>
      <c r="G9" s="141" t="s">
        <v>60</v>
      </c>
      <c r="H9" s="141"/>
      <c r="I9" s="141"/>
      <c r="J9" s="141"/>
      <c r="K9" s="24" t="s">
        <v>59</v>
      </c>
      <c r="L9" s="142" t="s">
        <v>58</v>
      </c>
      <c r="M9" s="142"/>
      <c r="N9" s="142"/>
      <c r="O9" s="142"/>
      <c r="P9" s="142"/>
      <c r="Q9" s="142" t="s">
        <v>57</v>
      </c>
      <c r="R9" s="142"/>
      <c r="S9" s="142"/>
      <c r="T9" s="142"/>
      <c r="U9" s="142"/>
      <c r="V9" s="142" t="s">
        <v>56</v>
      </c>
      <c r="W9" s="142"/>
      <c r="X9" s="142"/>
      <c r="Y9" s="142"/>
      <c r="Z9" s="142"/>
      <c r="AA9" s="142"/>
      <c r="AB9" s="135" t="s">
        <v>55</v>
      </c>
      <c r="AC9" s="136"/>
      <c r="AD9" s="136"/>
      <c r="AE9" s="136"/>
      <c r="AF9" s="136"/>
      <c r="AG9" s="136"/>
      <c r="AH9" s="136"/>
      <c r="AI9" s="137"/>
    </row>
    <row r="10" spans="1:35" s="23" customFormat="1" ht="46.5" customHeight="1" x14ac:dyDescent="0.3">
      <c r="A10" s="142"/>
      <c r="B10" s="142"/>
      <c r="C10" s="142"/>
      <c r="D10" s="142"/>
      <c r="E10" s="142"/>
      <c r="F10" s="142"/>
      <c r="G10" s="141" t="s">
        <v>54</v>
      </c>
      <c r="H10" s="141"/>
      <c r="I10" s="141"/>
      <c r="J10" s="141"/>
      <c r="K10" s="24" t="s">
        <v>53</v>
      </c>
      <c r="L10" s="141" t="s">
        <v>52</v>
      </c>
      <c r="M10" s="141"/>
      <c r="N10" s="26"/>
      <c r="O10" s="141" t="s">
        <v>51</v>
      </c>
      <c r="P10" s="141"/>
      <c r="Q10" s="142"/>
      <c r="R10" s="142"/>
      <c r="S10" s="142"/>
      <c r="T10" s="142"/>
      <c r="U10" s="142"/>
      <c r="V10" s="142"/>
      <c r="W10" s="142"/>
      <c r="X10" s="142"/>
      <c r="Y10" s="142"/>
      <c r="Z10" s="142"/>
      <c r="AA10" s="142"/>
      <c r="AB10" s="138"/>
      <c r="AC10" s="139"/>
      <c r="AD10" s="139"/>
      <c r="AE10" s="139"/>
      <c r="AF10" s="139"/>
      <c r="AG10" s="139"/>
      <c r="AH10" s="139"/>
      <c r="AI10" s="140"/>
    </row>
    <row r="11" spans="1:35" s="23" customFormat="1" ht="66" customHeight="1" x14ac:dyDescent="0.3">
      <c r="A11" s="24" t="s">
        <v>50</v>
      </c>
      <c r="B11" s="24" t="s">
        <v>49</v>
      </c>
      <c r="C11" s="24" t="s">
        <v>48</v>
      </c>
      <c r="D11" s="24" t="s">
        <v>47</v>
      </c>
      <c r="E11" s="24" t="s">
        <v>46</v>
      </c>
      <c r="F11" s="24" t="s">
        <v>45</v>
      </c>
      <c r="G11" s="24" t="s">
        <v>41</v>
      </c>
      <c r="H11" s="24" t="s">
        <v>40</v>
      </c>
      <c r="I11" s="24" t="s">
        <v>44</v>
      </c>
      <c r="J11" s="24" t="s">
        <v>43</v>
      </c>
      <c r="K11" s="24" t="s">
        <v>42</v>
      </c>
      <c r="L11" s="24" t="s">
        <v>41</v>
      </c>
      <c r="M11" s="24" t="s">
        <v>40</v>
      </c>
      <c r="N11" s="24" t="s">
        <v>39</v>
      </c>
      <c r="O11" s="24" t="s">
        <v>38</v>
      </c>
      <c r="P11" s="24" t="s">
        <v>37</v>
      </c>
      <c r="Q11" s="24" t="s">
        <v>36</v>
      </c>
      <c r="R11" s="24" t="s">
        <v>35</v>
      </c>
      <c r="S11" s="24" t="s">
        <v>34</v>
      </c>
      <c r="T11" s="24" t="s">
        <v>33</v>
      </c>
      <c r="U11" s="24" t="s">
        <v>32</v>
      </c>
      <c r="V11" s="24" t="s">
        <v>31</v>
      </c>
      <c r="W11" s="24" t="s">
        <v>30</v>
      </c>
      <c r="X11" s="24" t="s">
        <v>29</v>
      </c>
      <c r="Y11" s="24" t="s">
        <v>25</v>
      </c>
      <c r="Z11" s="24" t="s">
        <v>24</v>
      </c>
      <c r="AA11" s="24" t="s">
        <v>23</v>
      </c>
      <c r="AB11" s="24" t="s">
        <v>28</v>
      </c>
      <c r="AC11" s="24" t="s">
        <v>27</v>
      </c>
      <c r="AD11" s="24" t="s">
        <v>26</v>
      </c>
      <c r="AE11" s="24" t="s">
        <v>25</v>
      </c>
      <c r="AF11" s="24" t="s">
        <v>24</v>
      </c>
      <c r="AG11" s="24" t="s">
        <v>23</v>
      </c>
      <c r="AH11" s="24" t="s">
        <v>22</v>
      </c>
      <c r="AI11" s="24" t="s">
        <v>21</v>
      </c>
    </row>
    <row r="12" spans="1:35" s="15" customFormat="1" ht="143.25" customHeight="1" x14ac:dyDescent="0.25">
      <c r="A12" s="21">
        <v>1</v>
      </c>
      <c r="B12" s="20" t="str">
        <f>+[16]Identificacion!B4</f>
        <v xml:space="preserve">GESTION DE LA INVERSION MINERA </v>
      </c>
      <c r="C12" s="20" t="str">
        <f>+[16]Identificacion!C4</f>
        <v>Gestionar las actividades o mecanismos que contribuyan a la divulgación de las estrategias de Promoción de la Agencia Nacional de Minería (ANM), con el fin de promover la inversión en el sector minero colombiano.</v>
      </c>
      <c r="D12" s="20" t="str">
        <f>+[16]Identificacion!D4</f>
        <v>1. Fenómenos de la naturaleza o ambientales que impidan la realización del evento de promoción minera
2. Situaciones de orden público que impidan  la realización del evento de promoción minera
3. Incidentes alrededor de los territorios mineros 
4. Fallas en la planificación del evento de promoción minera</v>
      </c>
      <c r="E12" s="16" t="str">
        <f>+[16]Identificacion!E4</f>
        <v xml:space="preserve">Cancelación evento de promoción del sector minero,  organizado por la ANM  </v>
      </c>
      <c r="F12" s="16" t="str">
        <f>+[16]Identificacion!F4</f>
        <v>1. Gastos no recuperables 
2. Detrimento de la imagen de la Entidad ante sus grupos de valor.
3. No divulgación de la estrategia de promoción
4. Desgaste administrativo y operativo.</v>
      </c>
      <c r="G12" s="21">
        <f>+[16]Probabilidad!E14</f>
        <v>3</v>
      </c>
      <c r="H12" s="21">
        <f>+'[16]Impacto '!D6</f>
        <v>3</v>
      </c>
      <c r="I12" s="21">
        <f t="shared" ref="I12:I15" si="0">+G12*H12</f>
        <v>9</v>
      </c>
      <c r="J12" s="80" t="str">
        <f>IF(AND(I12&gt;=0,I12&lt;=4),'[16]Calificación de Riesgos'!$H$10,IF(I12&lt;7,'[16]Calificación de Riesgos'!$H$9,IF(I12&lt;13,'[16]Calificación de Riesgos'!$H$8,IF(I12&lt;=25,'[16]Calificación de Riesgos'!$H$7))))</f>
        <v>ALTA</v>
      </c>
      <c r="K12" s="64" t="s">
        <v>367</v>
      </c>
      <c r="L12" s="21">
        <v>1</v>
      </c>
      <c r="M12" s="21">
        <v>1</v>
      </c>
      <c r="N12" s="21">
        <f>+L12*M12</f>
        <v>1</v>
      </c>
      <c r="O12" s="90" t="str">
        <f>IF(AND(N12&gt;=0,N12&lt;=4),'[16]Calificación de Riesgos'!$H$10,IF(N12&lt;7,'[16]Calificación de Riesgos'!$H$9,IF(N12&lt;13,'[16]Calificación de Riesgos'!$H$8,IF(N12&lt;=25,'[16]Calificación de Riesgos'!$H$7))))</f>
        <v>BAJA</v>
      </c>
      <c r="P12" s="21" t="s">
        <v>7</v>
      </c>
      <c r="Q12" s="20" t="s">
        <v>368</v>
      </c>
      <c r="R12" s="22" t="s">
        <v>369</v>
      </c>
      <c r="S12" s="18">
        <v>43496</v>
      </c>
      <c r="T12" s="18">
        <v>43814</v>
      </c>
      <c r="U12" s="17" t="s">
        <v>370</v>
      </c>
      <c r="V12" s="120" t="s">
        <v>605</v>
      </c>
      <c r="W12" s="120" t="s">
        <v>605</v>
      </c>
      <c r="X12" s="16" t="s">
        <v>462</v>
      </c>
      <c r="Y12" s="16" t="s">
        <v>447</v>
      </c>
      <c r="Z12" s="16" t="s">
        <v>468</v>
      </c>
      <c r="AA12" s="16" t="s">
        <v>468</v>
      </c>
      <c r="AB12" s="16"/>
      <c r="AC12" s="16"/>
      <c r="AD12" s="16"/>
      <c r="AE12" s="16"/>
      <c r="AF12" s="16"/>
      <c r="AG12" s="16"/>
      <c r="AH12" s="16"/>
      <c r="AI12" s="16"/>
    </row>
    <row r="13" spans="1:35" s="15" customFormat="1" ht="123" customHeight="1" x14ac:dyDescent="0.25">
      <c r="A13" s="21">
        <v>2</v>
      </c>
      <c r="B13" s="20" t="str">
        <f>+[16]Identificacion!B5</f>
        <v xml:space="preserve">GESTION DE LA INVERSION MINERA </v>
      </c>
      <c r="C13" s="20" t="str">
        <f>+[16]Identificacion!C5</f>
        <v>Gestionar las actividades o mecanismos que contribuyan a la divulgación de las estrategias de Promoción de la Agencia Nacional de Minería (ANM), con el fin de promover la inversión en el sector minero colombiano.</v>
      </c>
      <c r="D13" s="20" t="str">
        <f>+[16]Identificacion!D5</f>
        <v>1. Continuos cambios en la información de origen técnico y económico.
2. Desactualización de la información publicada por parte de las fuentes de información técnica y/o económica.
3. Error humano</v>
      </c>
      <c r="E13" s="16" t="str">
        <f>+[16]Identificacion!E5</f>
        <v xml:space="preserve">Suministro de información errónea y/o desactualizada al publico objetivo en los eventos de promoción minera </v>
      </c>
      <c r="F13" s="16" t="str">
        <f>+[16]Identificacion!F5</f>
        <v>1. Gastos no recuperables (material promocional) 
2. Desgaste administrativo y operativo.
3. Detrimento de la imagen de la Entidad ante sus grupos de valor..
4. Filtración de información inexacta de la ANM en otros medios de difusión.</v>
      </c>
      <c r="G13" s="21">
        <f>+[16]Probabilidad!E15</f>
        <v>3</v>
      </c>
      <c r="H13" s="21">
        <f>+'[16]Impacto '!D7</f>
        <v>4</v>
      </c>
      <c r="I13" s="21">
        <f t="shared" si="0"/>
        <v>12</v>
      </c>
      <c r="J13" s="89" t="str">
        <f>IF(AND(I13&gt;=0,I13&lt;=4),'[16]Calificación de Riesgos'!$H$10,IF(I13&lt;7,'[16]Calificación de Riesgos'!$H$9,IF(I13&lt;12,'[16]Calificación de Riesgos'!$H$8,IF(I13&lt;=25,'[16]Calificación de Riesgos'!$H$7))))</f>
        <v>EXTREMA</v>
      </c>
      <c r="K13" s="64" t="s">
        <v>371</v>
      </c>
      <c r="L13" s="21">
        <v>1</v>
      </c>
      <c r="M13" s="21">
        <v>2</v>
      </c>
      <c r="N13" s="21">
        <f t="shared" ref="N13:N15" si="1">+L13*M13</f>
        <v>2</v>
      </c>
      <c r="O13" s="90" t="str">
        <f>IF(AND(N13&gt;=0,N13&lt;=4),'[16]Calificación de Riesgos'!$H$10,IF(N13&lt;7,'[16]Calificación de Riesgos'!$H$9,IF(N13&lt;13,'[16]Calificación de Riesgos'!$H$8,IF(N13&lt;=25,'[16]Calificación de Riesgos'!$H$7))))</f>
        <v>BAJA</v>
      </c>
      <c r="P13" s="21" t="s">
        <v>7</v>
      </c>
      <c r="Q13" s="20" t="s">
        <v>372</v>
      </c>
      <c r="R13" s="19" t="s">
        <v>373</v>
      </c>
      <c r="S13" s="18">
        <v>43496</v>
      </c>
      <c r="T13" s="18">
        <v>43814</v>
      </c>
      <c r="U13" s="17" t="s">
        <v>374</v>
      </c>
      <c r="V13" s="120" t="s">
        <v>606</v>
      </c>
      <c r="W13" s="120" t="s">
        <v>606</v>
      </c>
      <c r="X13" s="16" t="s">
        <v>462</v>
      </c>
      <c r="Y13" s="16" t="s">
        <v>447</v>
      </c>
      <c r="Z13" s="16" t="s">
        <v>468</v>
      </c>
      <c r="AA13" s="16" t="s">
        <v>468</v>
      </c>
      <c r="AB13" s="16"/>
      <c r="AC13" s="16"/>
      <c r="AD13" s="16"/>
      <c r="AE13" s="16"/>
      <c r="AF13" s="16"/>
      <c r="AG13" s="16"/>
      <c r="AH13" s="16"/>
      <c r="AI13" s="16"/>
    </row>
    <row r="14" spans="1:35" s="15" customFormat="1" ht="172.5" customHeight="1" x14ac:dyDescent="0.25">
      <c r="A14" s="21">
        <v>3</v>
      </c>
      <c r="B14" s="20" t="str">
        <f>+[16]Identificacion!B6</f>
        <v xml:space="preserve">GESTION DE LA INVERSION MINERA </v>
      </c>
      <c r="C14" s="20" t="str">
        <f>+[16]Identificacion!C6</f>
        <v>Gestionar las actividades o mecanismos que contribuyan a la divulgación de las estrategias de Promoción de la Agencia Nacional de Minería (ANM), con el fin de promover la inversión en el sector minero colombiano.</v>
      </c>
      <c r="D14" s="20" t="str">
        <f>+[16]Identificacion!D6</f>
        <v>1. Fallas en la planificación y ejecución del evento de promoción organizado por la ANM.
2. Ausencia o escasa divulgación del evento de promoción cuando es organizado por la ANM 
3. Gestión inadecuada en la logística del evento de promoción minera  (ANM y/u operador logístico)</v>
      </c>
      <c r="E14" s="16" t="str">
        <f>+[16]Identificacion!E6</f>
        <v>Deficiencias en la calidad del servicio prestado por la ANM en el evento de promoción del sector minero</v>
      </c>
      <c r="F14" s="16" t="str">
        <f>+[16]Identificacion!F6</f>
        <v>1. Detrimento de la imagen de la Entidad ante sus grupos de valor. 
2. Perdida de confianza en lo público por parte de terceros.</v>
      </c>
      <c r="G14" s="21">
        <f>+[16]Probabilidad!E16</f>
        <v>2</v>
      </c>
      <c r="H14" s="21">
        <f>+'[16]Impacto '!D8</f>
        <v>3</v>
      </c>
      <c r="I14" s="21">
        <f t="shared" si="0"/>
        <v>6</v>
      </c>
      <c r="J14" s="88" t="str">
        <f>IF(AND(I14&gt;=0,I14&lt;=4),'[16]Calificación de Riesgos'!$H$10,IF(I14&lt;7,'[16]Calificación de Riesgos'!$H$9,IF(I14&lt;13,'[16]Calificación de Riesgos'!$H$8,IF(I14&lt;=25,'[16]Calificación de Riesgos'!$H$7))))</f>
        <v>MODERADA</v>
      </c>
      <c r="K14" s="64" t="s">
        <v>375</v>
      </c>
      <c r="L14" s="21">
        <v>1</v>
      </c>
      <c r="M14" s="21">
        <v>1</v>
      </c>
      <c r="N14" s="21">
        <f t="shared" si="1"/>
        <v>1</v>
      </c>
      <c r="O14" s="90" t="str">
        <f>IF(AND(N14&gt;=0,N14&lt;=4),'[16]Calificación de Riesgos'!$H$10,IF(N14&lt;7,'[16]Calificación de Riesgos'!$H$9,IF(N14&lt;13,'[16]Calificación de Riesgos'!$H$8,IF(N14&lt;=25,'[16]Calificación de Riesgos'!$H$7))))</f>
        <v>BAJA</v>
      </c>
      <c r="P14" s="21" t="s">
        <v>7</v>
      </c>
      <c r="Q14" s="22" t="s">
        <v>376</v>
      </c>
      <c r="R14" s="19" t="s">
        <v>377</v>
      </c>
      <c r="S14" s="18">
        <v>43496</v>
      </c>
      <c r="T14" s="18">
        <v>43814</v>
      </c>
      <c r="U14" s="17" t="s">
        <v>370</v>
      </c>
      <c r="V14" s="120" t="s">
        <v>605</v>
      </c>
      <c r="W14" s="120" t="s">
        <v>607</v>
      </c>
      <c r="X14" s="16" t="s">
        <v>462</v>
      </c>
      <c r="Y14" s="16" t="s">
        <v>447</v>
      </c>
      <c r="Z14" s="16" t="s">
        <v>468</v>
      </c>
      <c r="AA14" s="16" t="s">
        <v>468</v>
      </c>
      <c r="AB14" s="16"/>
      <c r="AC14" s="16"/>
      <c r="AD14" s="16"/>
      <c r="AE14" s="16"/>
      <c r="AF14" s="16"/>
      <c r="AG14" s="16"/>
      <c r="AH14" s="16"/>
      <c r="AI14" s="16"/>
    </row>
    <row r="15" spans="1:35" s="15" customFormat="1" ht="180" customHeight="1" x14ac:dyDescent="0.25">
      <c r="A15" s="21">
        <v>4</v>
      </c>
      <c r="B15" s="20" t="str">
        <f>+[16]Identificacion!B7</f>
        <v xml:space="preserve">GESTION DE LA INVERSION MINERA </v>
      </c>
      <c r="C15" s="20" t="str">
        <f>+[16]Identificacion!C7</f>
        <v>Gestionar las actividades o mecanismos que contribuyan a la divulgación de las estrategias de Promoción de la Agencia Nacional de Minería (ANM), con el fin de promover la inversión en el sector minero colombiano.</v>
      </c>
      <c r="D15" s="20" t="str">
        <f>+[16]Identificacion!D7</f>
        <v xml:space="preserve">1. Desconocimiento del tema y la normatividad asociada.
2. Calidad y suficiencia de la información relacionada con potencial para minerales estratégicos.  
3. Ausencia de antecedentes en el país en cuanto a la estructuración de procesos similares en el sector minero (selección objetiva para adjudicación de Áreas Estratégicas Mineras).
4. Cambios normativos  </v>
      </c>
      <c r="E15" s="16" t="str">
        <f>+[16]Identificacion!E7</f>
        <v xml:space="preserve">Deficiencias en la estructuración y desarrollo del proceso de selección objetiva para la adjudicación de Áreas Estratégicas Mineras   </v>
      </c>
      <c r="F15" s="16" t="str">
        <f>+[16]Identificacion!F7</f>
        <v>1. Baja participación de oferentes 
2. Incumplimiento del propósito para el cual se crearon las AEM
3. Deficiente ejecución del contrato de concesión
4. Detrimento de la imagen de la Entidad ante sus grupos de valor..</v>
      </c>
      <c r="G15" s="21">
        <f>+[16]Probabilidad!E17</f>
        <v>1</v>
      </c>
      <c r="H15" s="21">
        <f>+'[16]Impacto '!D9</f>
        <v>5</v>
      </c>
      <c r="I15" s="21">
        <f t="shared" si="0"/>
        <v>5</v>
      </c>
      <c r="J15" s="89" t="str">
        <f>IF(AND(I15&gt;=0,I15&lt;=1),'[16]Calificación de Riesgos'!$H$10,IF(I15&lt;2,'[16]Calificación de Riesgos'!$H$9,IF(I15&lt;3,'[16]Calificación de Riesgos'!$H$8,IF(I15&lt;=5,'[16]Calificación de Riesgos'!$H$7))))</f>
        <v>EXTREMA</v>
      </c>
      <c r="K15" s="64" t="s">
        <v>378</v>
      </c>
      <c r="L15" s="21">
        <v>1</v>
      </c>
      <c r="M15" s="21">
        <v>3</v>
      </c>
      <c r="N15" s="21">
        <f t="shared" si="1"/>
        <v>3</v>
      </c>
      <c r="O15" s="88" t="str">
        <f>+'[16]Calificación de Riesgos'!H9</f>
        <v>MODERADA</v>
      </c>
      <c r="P15" s="21" t="s">
        <v>7</v>
      </c>
      <c r="Q15" s="103" t="s">
        <v>379</v>
      </c>
      <c r="R15" s="19" t="s">
        <v>380</v>
      </c>
      <c r="S15" s="18">
        <v>43647</v>
      </c>
      <c r="T15" s="18">
        <v>43814</v>
      </c>
      <c r="U15" s="70" t="s">
        <v>381</v>
      </c>
      <c r="V15" s="125" t="s">
        <v>608</v>
      </c>
      <c r="W15" s="125" t="s">
        <v>608</v>
      </c>
      <c r="X15" s="16" t="s">
        <v>462</v>
      </c>
      <c r="Y15" s="16" t="s">
        <v>447</v>
      </c>
      <c r="Z15" s="16" t="s">
        <v>468</v>
      </c>
      <c r="AA15" s="16" t="s">
        <v>468</v>
      </c>
      <c r="AB15" s="16"/>
      <c r="AC15" s="16"/>
      <c r="AD15" s="16"/>
      <c r="AE15" s="16"/>
      <c r="AF15" s="16"/>
      <c r="AG15" s="16"/>
      <c r="AH15" s="16"/>
      <c r="AI15" s="16"/>
    </row>
  </sheetData>
  <mergeCells count="12">
    <mergeCell ref="AB9:AI10"/>
    <mergeCell ref="G10:J10"/>
    <mergeCell ref="L10:M10"/>
    <mergeCell ref="O10:P10"/>
    <mergeCell ref="A4:U8"/>
    <mergeCell ref="B1:V2"/>
    <mergeCell ref="B3:V3"/>
    <mergeCell ref="A9:F10"/>
    <mergeCell ref="G9:J9"/>
    <mergeCell ref="L9:P9"/>
    <mergeCell ref="Q9:U10"/>
    <mergeCell ref="V9:AA10"/>
  </mergeCells>
  <pageMargins left="0.7" right="0.7" top="0.75" bottom="0.75" header="0.3" footer="0.3"/>
  <pageSetup scale="2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DE6D6A98-1E49-497E-8322-50F4FD9B4BAD}">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fill>
                <patternFill>
                  <bgColor rgb="FFFFC000"/>
                </patternFill>
              </fill>
            </x14:dxf>
          </x14:cfRule>
          <x14:cfRule type="containsText" priority="7" operator="containsText" id="{6B15C255-4D49-4E76-A803-00570FDEEAC2}">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fill>
                <patternFill>
                  <bgColor rgb="FFFF0000"/>
                </patternFill>
              </fill>
            </x14:dxf>
          </x14:cfRule>
          <x14:cfRule type="containsText" priority="8" operator="containsText" id="{0515D399-EF85-49F1-8BCB-0B65F4AF1A2F}">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x14:cfRule>
          <x14:cfRule type="containsText" priority="9" operator="containsText" id="{2E713D1C-7AE1-4F4C-BD9C-3F51F117BE65}">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fill>
                <patternFill>
                  <bgColor rgb="FFFFFF00"/>
                </patternFill>
              </fill>
            </x14:dxf>
          </x14:cfRule>
          <x14:cfRule type="containsText" priority="10" operator="containsText" id="{5393905A-C900-41FF-B938-F4661B11DEAF}">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fill>
                <patternFill>
                  <bgColor rgb="FF00B050"/>
                </patternFill>
              </fill>
            </x14:dxf>
          </x14:cfRule>
          <xm:sqref>J12:J15</xm:sqref>
        </x14:conditionalFormatting>
        <x14:conditionalFormatting xmlns:xm="http://schemas.microsoft.com/office/excel/2006/main">
          <x14:cfRule type="containsText" priority="1" operator="containsText" id="{AEFAFAE7-773A-4F5C-85C0-F8BB4ED97D01}">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fill>
                <patternFill>
                  <bgColor rgb="FFFFC000"/>
                </patternFill>
              </fill>
            </x14:dxf>
          </x14:cfRule>
          <x14:cfRule type="containsText" priority="2" operator="containsText" id="{08C23086-F667-4C7E-9195-A29A40BF7755}">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fill>
                <patternFill>
                  <bgColor rgb="FFFF0000"/>
                </patternFill>
              </fill>
            </x14:dxf>
          </x14:cfRule>
          <x14:cfRule type="containsText" priority="3" operator="containsText" id="{6C3069ED-0029-4E63-A299-F166ADCBF0C1}">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x14:cfRule>
          <x14:cfRule type="containsText" priority="4" operator="containsText" id="{83B13B7D-1C51-4B6A-980E-32F072633E51}">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fill>
                <patternFill>
                  <bgColor rgb="FFFFFF00"/>
                </patternFill>
              </fill>
            </x14:dxf>
          </x14:cfRule>
          <x14:cfRule type="containsText" priority="5" operator="containsText" id="{97277580-041B-4578-A628-DBED113F58DD}">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fill>
                <patternFill>
                  <bgColor rgb="FF00B050"/>
                </patternFill>
              </fill>
            </x14:dxf>
          </x14:cfRule>
          <xm:sqref>O12:O15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'[16]Calificación de Riesgos'!#REF!</xm:f>
          </x14:formula1>
          <xm:sqref>P12:P15</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9"/>
  <sheetViews>
    <sheetView topLeftCell="T1" zoomScale="77" zoomScaleNormal="77" workbookViewId="0">
      <selection activeCell="Y6" sqref="Y6"/>
    </sheetView>
  </sheetViews>
  <sheetFormatPr baseColWidth="10" defaultColWidth="11.42578125" defaultRowHeight="16.5" x14ac:dyDescent="0.3"/>
  <cols>
    <col min="1" max="1" width="11.42578125" style="12"/>
    <col min="2" max="2" width="19.28515625" style="14" customWidth="1"/>
    <col min="3" max="3" width="43.28515625" style="12" customWidth="1"/>
    <col min="4" max="4" width="46.85546875" style="12" customWidth="1"/>
    <col min="5" max="5" width="22.5703125" style="12" customWidth="1"/>
    <col min="6" max="6" width="46" style="12" customWidth="1"/>
    <col min="7" max="7" width="12.7109375" style="12" customWidth="1"/>
    <col min="8" max="8" width="11.5703125" style="12" customWidth="1"/>
    <col min="9" max="9" width="11.42578125" style="12"/>
    <col min="10" max="10" width="16.28515625" style="12" customWidth="1"/>
    <col min="11" max="11" width="46.5703125" style="12" customWidth="1"/>
    <col min="12" max="12" width="12" style="12" customWidth="1"/>
    <col min="13" max="14" width="10.42578125" style="12" customWidth="1"/>
    <col min="15" max="15" width="16.28515625" style="12" customWidth="1"/>
    <col min="16" max="16" width="14" style="12" customWidth="1"/>
    <col min="17" max="17" width="59.5703125" style="12" customWidth="1"/>
    <col min="18" max="18" width="49.140625" style="12" customWidth="1"/>
    <col min="19" max="19" width="16.28515625" style="12" customWidth="1"/>
    <col min="20" max="20" width="16.28515625" style="13" customWidth="1"/>
    <col min="21" max="21" width="24.28515625" style="13" customWidth="1"/>
    <col min="22" max="22" width="45.85546875" style="12" customWidth="1"/>
    <col min="23" max="23" width="49.140625" style="12" customWidth="1"/>
    <col min="24" max="24" width="51" style="12" customWidth="1"/>
    <col min="25" max="25" width="22" style="12" customWidth="1"/>
    <col min="26" max="26" width="15.5703125" style="12" customWidth="1"/>
    <col min="27" max="27" width="17.7109375" style="12" customWidth="1"/>
    <col min="28" max="36" width="0" style="12" hidden="1" customWidth="1"/>
    <col min="37" max="16384" width="11.42578125" style="12"/>
  </cols>
  <sheetData>
    <row r="1" spans="1:35" ht="80.25" customHeight="1" x14ac:dyDescent="0.3">
      <c r="A1" s="144" t="s">
        <v>412</v>
      </c>
      <c r="B1" s="144"/>
      <c r="C1" s="144"/>
      <c r="D1" s="144"/>
      <c r="E1" s="144"/>
      <c r="F1" s="144"/>
      <c r="G1" s="144"/>
      <c r="H1" s="144"/>
      <c r="I1" s="144"/>
      <c r="J1" s="144"/>
      <c r="K1" s="144"/>
      <c r="L1" s="144"/>
      <c r="M1" s="144"/>
      <c r="N1" s="144"/>
      <c r="O1" s="144"/>
      <c r="P1" s="144"/>
      <c r="Q1" s="144"/>
      <c r="R1" s="144"/>
      <c r="S1" s="144"/>
      <c r="T1" s="144"/>
      <c r="U1" s="144"/>
      <c r="V1" s="74"/>
      <c r="W1" s="27"/>
      <c r="X1" s="75"/>
    </row>
    <row r="2" spans="1:35" s="23" customFormat="1" ht="28.5" customHeight="1" x14ac:dyDescent="0.3">
      <c r="A2" s="142" t="s">
        <v>61</v>
      </c>
      <c r="B2" s="142"/>
      <c r="C2" s="142"/>
      <c r="D2" s="142"/>
      <c r="E2" s="142"/>
      <c r="F2" s="142"/>
      <c r="G2" s="141" t="s">
        <v>60</v>
      </c>
      <c r="H2" s="141"/>
      <c r="I2" s="141"/>
      <c r="J2" s="141"/>
      <c r="K2" s="24" t="s">
        <v>59</v>
      </c>
      <c r="L2" s="142" t="s">
        <v>58</v>
      </c>
      <c r="M2" s="142"/>
      <c r="N2" s="142"/>
      <c r="O2" s="142"/>
      <c r="P2" s="142"/>
      <c r="Q2" s="142" t="s">
        <v>57</v>
      </c>
      <c r="R2" s="142"/>
      <c r="S2" s="142"/>
      <c r="T2" s="142"/>
      <c r="U2" s="142"/>
      <c r="V2" s="142" t="s">
        <v>56</v>
      </c>
      <c r="W2" s="142"/>
      <c r="X2" s="142"/>
      <c r="Y2" s="142"/>
      <c r="Z2" s="142"/>
      <c r="AA2" s="142"/>
      <c r="AB2" s="135" t="s">
        <v>55</v>
      </c>
      <c r="AC2" s="136"/>
      <c r="AD2" s="136"/>
      <c r="AE2" s="136"/>
      <c r="AF2" s="136"/>
      <c r="AG2" s="136"/>
      <c r="AH2" s="136"/>
      <c r="AI2" s="137"/>
    </row>
    <row r="3" spans="1:35" s="23" customFormat="1" ht="35.25" customHeight="1" x14ac:dyDescent="0.3">
      <c r="A3" s="142"/>
      <c r="B3" s="142"/>
      <c r="C3" s="142"/>
      <c r="D3" s="142"/>
      <c r="E3" s="142"/>
      <c r="F3" s="142"/>
      <c r="G3" s="141" t="s">
        <v>54</v>
      </c>
      <c r="H3" s="141"/>
      <c r="I3" s="141"/>
      <c r="J3" s="141"/>
      <c r="K3" s="24" t="s">
        <v>53</v>
      </c>
      <c r="L3" s="141" t="s">
        <v>52</v>
      </c>
      <c r="M3" s="141"/>
      <c r="N3" s="26"/>
      <c r="O3" s="141" t="s">
        <v>51</v>
      </c>
      <c r="P3" s="141"/>
      <c r="Q3" s="142"/>
      <c r="R3" s="142"/>
      <c r="S3" s="142"/>
      <c r="T3" s="142"/>
      <c r="U3" s="142"/>
      <c r="V3" s="142"/>
      <c r="W3" s="142"/>
      <c r="X3" s="142"/>
      <c r="Y3" s="142"/>
      <c r="Z3" s="142"/>
      <c r="AA3" s="142"/>
      <c r="AB3" s="138"/>
      <c r="AC3" s="139"/>
      <c r="AD3" s="139"/>
      <c r="AE3" s="139"/>
      <c r="AF3" s="139"/>
      <c r="AG3" s="139"/>
      <c r="AH3" s="139"/>
      <c r="AI3" s="140"/>
    </row>
    <row r="4" spans="1:35" s="23" customFormat="1" ht="59.25" customHeight="1" x14ac:dyDescent="0.3">
      <c r="A4" s="24" t="s">
        <v>50</v>
      </c>
      <c r="B4" s="24" t="s">
        <v>49</v>
      </c>
      <c r="C4" s="24" t="s">
        <v>48</v>
      </c>
      <c r="D4" s="24" t="s">
        <v>47</v>
      </c>
      <c r="E4" s="24" t="s">
        <v>46</v>
      </c>
      <c r="F4" s="24" t="s">
        <v>45</v>
      </c>
      <c r="G4" s="24" t="s">
        <v>41</v>
      </c>
      <c r="H4" s="24" t="s">
        <v>40</v>
      </c>
      <c r="I4" s="24" t="s">
        <v>44</v>
      </c>
      <c r="J4" s="24" t="s">
        <v>43</v>
      </c>
      <c r="K4" s="24" t="s">
        <v>42</v>
      </c>
      <c r="L4" s="24" t="s">
        <v>41</v>
      </c>
      <c r="M4" s="24" t="s">
        <v>40</v>
      </c>
      <c r="N4" s="24" t="s">
        <v>39</v>
      </c>
      <c r="O4" s="24" t="s">
        <v>38</v>
      </c>
      <c r="P4" s="24" t="s">
        <v>37</v>
      </c>
      <c r="Q4" s="24" t="s">
        <v>36</v>
      </c>
      <c r="R4" s="24" t="s">
        <v>35</v>
      </c>
      <c r="S4" s="24" t="s">
        <v>34</v>
      </c>
      <c r="T4" s="24" t="s">
        <v>33</v>
      </c>
      <c r="U4" s="24" t="s">
        <v>32</v>
      </c>
      <c r="V4" s="24" t="s">
        <v>31</v>
      </c>
      <c r="W4" s="24" t="s">
        <v>30</v>
      </c>
      <c r="X4" s="24" t="s">
        <v>29</v>
      </c>
      <c r="Y4" s="24" t="s">
        <v>25</v>
      </c>
      <c r="Z4" s="24" t="s">
        <v>24</v>
      </c>
      <c r="AA4" s="24" t="s">
        <v>23</v>
      </c>
      <c r="AB4" s="24" t="s">
        <v>28</v>
      </c>
      <c r="AC4" s="24" t="s">
        <v>27</v>
      </c>
      <c r="AD4" s="24" t="s">
        <v>26</v>
      </c>
      <c r="AE4" s="24" t="s">
        <v>25</v>
      </c>
      <c r="AF4" s="24" t="s">
        <v>24</v>
      </c>
      <c r="AG4" s="24" t="s">
        <v>23</v>
      </c>
      <c r="AH4" s="24" t="s">
        <v>22</v>
      </c>
      <c r="AI4" s="24" t="s">
        <v>21</v>
      </c>
    </row>
    <row r="5" spans="1:35" s="15" customFormat="1" ht="135" customHeight="1" x14ac:dyDescent="0.25">
      <c r="A5" s="104">
        <v>1</v>
      </c>
      <c r="B5" s="22" t="str">
        <f>+[17]Identificacion!B4</f>
        <v>DELIMITACIÓN Y DECLARACIÓN DE ÁREAS Y ZONAS DE INTERÉS</v>
      </c>
      <c r="C5" s="22" t="str">
        <f>+[17]Identificacion!C4</f>
        <v>Desarrollar proyectos y acciones orientados a optimizar el uso de los recursos minerales del país teniendo en cuenta los aspectos sociales y económicos</v>
      </c>
      <c r="D5" s="22" t="str">
        <f>+[17]Identificacion!D4</f>
        <v xml:space="preserve">Cambios permanentes y continuos de la información catastral </v>
      </c>
      <c r="E5" s="20" t="str">
        <f>+[17]Identificacion!E4</f>
        <v>Superposición de Áreas Estratégicas Mineras con áreas que no estén libres</v>
      </c>
      <c r="F5" s="20" t="str">
        <f>+[17]Identificacion!F4</f>
        <v>1. Inconsistencias en la delimitación de AEM 
2. Desgaste técnico y administrativo por parte de la ANM
3.Desmejoramiento de la imagen institucional</v>
      </c>
      <c r="G5" s="21">
        <f>+[17]Probabilidad!E14</f>
        <v>2</v>
      </c>
      <c r="H5" s="21">
        <f>+'[17]Impacto '!D6</f>
        <v>4</v>
      </c>
      <c r="I5" s="21">
        <f t="shared" ref="I5:I17" si="0">+G5*H5</f>
        <v>8</v>
      </c>
      <c r="J5" s="80" t="str">
        <f>IF(AND(I5&gt;=0,I5&lt;=4),'[17]Calificación de Riesgos'!$H$10,IF(I5&lt;7,'[17]Calificación de Riesgos'!$H$9,IF(I5&lt;13,'[17]Calificación de Riesgos'!$H$8,IF(I5&lt;=25,'[17]Calificación de Riesgos'!$H$7))))</f>
        <v>ALTA</v>
      </c>
      <c r="K5" s="16" t="str">
        <f>+[17]Identificacion!G4</f>
        <v>1. Verificación previa de información catastral antes de la delimitación 
2. Solicitud del certificado de área libre con oportunidad 
3. Realizar recortes en la delimitación de las AEM (En caso de superposición)</v>
      </c>
      <c r="L5" s="21">
        <v>1</v>
      </c>
      <c r="M5" s="21">
        <v>2</v>
      </c>
      <c r="N5" s="21">
        <f>+L5*M5</f>
        <v>2</v>
      </c>
      <c r="O5" s="90" t="str">
        <f>IF(AND(N5&gt;=0,N5&lt;=4),'[17]Calificación de Riesgos'!$H$10,IF(N5&lt;7,'[17]Calificación de Riesgos'!$H$9,IF(N5&lt;13,'[17]Calificación de Riesgos'!$H$8,IF(N5&lt;=25,'[17]Calificación de Riesgos'!$H$7))))</f>
        <v>BAJA</v>
      </c>
      <c r="P5" s="96" t="s">
        <v>7</v>
      </c>
      <c r="Q5" s="105" t="s">
        <v>383</v>
      </c>
      <c r="R5" s="106" t="s">
        <v>384</v>
      </c>
      <c r="S5" s="107">
        <v>43497</v>
      </c>
      <c r="T5" s="107">
        <v>43814</v>
      </c>
      <c r="U5" s="76" t="s">
        <v>370</v>
      </c>
      <c r="V5" s="242" t="s">
        <v>609</v>
      </c>
      <c r="W5" s="242" t="s">
        <v>610</v>
      </c>
      <c r="X5" s="97" t="s">
        <v>446</v>
      </c>
      <c r="Y5" s="16" t="s">
        <v>447</v>
      </c>
      <c r="Z5" s="16" t="s">
        <v>448</v>
      </c>
      <c r="AA5" s="16" t="s">
        <v>448</v>
      </c>
      <c r="AB5" s="16"/>
      <c r="AC5" s="16"/>
      <c r="AD5" s="16"/>
      <c r="AE5" s="16"/>
      <c r="AF5" s="16"/>
      <c r="AG5" s="16"/>
      <c r="AH5" s="16"/>
      <c r="AI5" s="16"/>
    </row>
    <row r="6" spans="1:35" s="15" customFormat="1" ht="66" customHeight="1" x14ac:dyDescent="0.25">
      <c r="A6" s="207">
        <f>+A5+1</f>
        <v>2</v>
      </c>
      <c r="B6" s="210" t="str">
        <f>+[17]Identificacion!B5</f>
        <v>DELIMITACIÓN Y DECLARACIÓN DE ÁREAS Y ZONAS DE INTERÉS</v>
      </c>
      <c r="C6" s="210" t="str">
        <f>+[17]Identificacion!C5</f>
        <v>Desarrollar proyectos y acciones orientados a optimizar el uso de los recursos minerales del país teniendo en cuenta los aspectos sociales y económicos</v>
      </c>
      <c r="D6" s="210" t="str">
        <f>+[17]Identificacion!D5</f>
        <v>1. La autoridad competente encargada ha permitido el desarrollo de la actividad minera, en zonas excluibles o restringidas de la minería.
2. Cambios en la delimitación por autoridades competentes de áreas restringidas o prohibidas de minería, posterior a la delimitación de ARE.</v>
      </c>
      <c r="E6" s="151" t="str">
        <f>+[17]Identificacion!E5</f>
        <v>Superposición de Áreas de Reserva Especial y Zonas Mineras de Comunidades Étnicas con áreas restringidas o prohibidas de minería.</v>
      </c>
      <c r="F6" s="151" t="str">
        <f>+[17]Identificacion!F5</f>
        <v>1. Desgaste técnico y administrativo por parte de la ANM.
2. Posibles demandas para la Entidad.</v>
      </c>
      <c r="G6" s="145">
        <f>+[17]Probabilidad!E15</f>
        <v>3</v>
      </c>
      <c r="H6" s="145">
        <f>+'[17]Impacto '!D7</f>
        <v>4</v>
      </c>
      <c r="I6" s="145">
        <f t="shared" si="0"/>
        <v>12</v>
      </c>
      <c r="J6" s="160" t="str">
        <f>IF(AND(I6&gt;=0,I6&lt;=4),'[17]Calificación de Riesgos'!$H$10,IF(I6&lt;7,'[17]Calificación de Riesgos'!$H$9,IF(I6&lt;12,'[17]Calificación de Riesgos'!$H$8,IF(I6&lt;=25,'[17]Calificación de Riesgos'!$H$7))))</f>
        <v>EXTREMA</v>
      </c>
      <c r="K6" s="216" t="str">
        <f>+[17]Identificacion!G5</f>
        <v>1. Reporte grafico y de superposiciones de la zona solicitada.</v>
      </c>
      <c r="L6" s="145">
        <v>1</v>
      </c>
      <c r="M6" s="145">
        <v>4</v>
      </c>
      <c r="N6" s="145">
        <f t="shared" ref="N6:N17" si="1">+L6*M6</f>
        <v>4</v>
      </c>
      <c r="O6" s="168" t="str">
        <f>IF(AND(N6&gt;=0,N6&lt;=2),'[17]Calificación de Riesgos'!$H$10,IF(N6&lt;4,'[17]Calificación de Riesgos'!$H$9,IF(N6&lt;13,'[17]Calificación de Riesgos'!$H$8,IF(N6&lt;=25,'[17]Calificación de Riesgos'!$H$7))))</f>
        <v>ALTA</v>
      </c>
      <c r="P6" s="213" t="s">
        <v>7</v>
      </c>
      <c r="Q6" s="20" t="s">
        <v>385</v>
      </c>
      <c r="R6" s="20" t="s">
        <v>386</v>
      </c>
      <c r="S6" s="85">
        <v>43496</v>
      </c>
      <c r="T6" s="99">
        <v>43814</v>
      </c>
      <c r="U6" s="16" t="s">
        <v>387</v>
      </c>
      <c r="V6" s="19" t="s">
        <v>611</v>
      </c>
      <c r="W6" s="19" t="s">
        <v>612</v>
      </c>
      <c r="X6" s="22" t="s">
        <v>613</v>
      </c>
      <c r="Y6" s="16" t="s">
        <v>447</v>
      </c>
      <c r="Z6" s="16" t="s">
        <v>448</v>
      </c>
      <c r="AA6" s="16" t="s">
        <v>448</v>
      </c>
      <c r="AB6" s="16"/>
      <c r="AC6" s="16"/>
      <c r="AD6" s="16"/>
      <c r="AE6" s="16"/>
      <c r="AF6" s="16"/>
      <c r="AG6" s="16"/>
      <c r="AH6" s="16"/>
      <c r="AI6" s="16"/>
    </row>
    <row r="7" spans="1:35" s="15" customFormat="1" ht="115.5" x14ac:dyDescent="0.25">
      <c r="A7" s="208"/>
      <c r="B7" s="211"/>
      <c r="C7" s="211"/>
      <c r="D7" s="211"/>
      <c r="E7" s="152"/>
      <c r="F7" s="152"/>
      <c r="G7" s="146"/>
      <c r="H7" s="146"/>
      <c r="I7" s="146"/>
      <c r="J7" s="161"/>
      <c r="K7" s="217"/>
      <c r="L7" s="146"/>
      <c r="M7" s="146"/>
      <c r="N7" s="146"/>
      <c r="O7" s="183"/>
      <c r="P7" s="214"/>
      <c r="Q7" s="20" t="s">
        <v>388</v>
      </c>
      <c r="R7" s="20" t="s">
        <v>386</v>
      </c>
      <c r="S7" s="85">
        <v>43496</v>
      </c>
      <c r="T7" s="99">
        <v>43814</v>
      </c>
      <c r="U7" s="16" t="s">
        <v>387</v>
      </c>
      <c r="V7" s="19" t="s">
        <v>614</v>
      </c>
      <c r="W7" s="19" t="s">
        <v>615</v>
      </c>
      <c r="X7" s="243" t="s">
        <v>616</v>
      </c>
      <c r="Y7" s="16" t="s">
        <v>447</v>
      </c>
      <c r="Z7" s="16" t="s">
        <v>448</v>
      </c>
      <c r="AA7" s="16" t="s">
        <v>448</v>
      </c>
      <c r="AB7" s="16"/>
      <c r="AC7" s="16"/>
      <c r="AD7" s="16"/>
      <c r="AE7" s="16"/>
      <c r="AF7" s="16"/>
      <c r="AG7" s="16"/>
      <c r="AH7" s="16"/>
      <c r="AI7" s="16"/>
    </row>
    <row r="8" spans="1:35" s="15" customFormat="1" ht="99" x14ac:dyDescent="0.25">
      <c r="A8" s="208"/>
      <c r="B8" s="211"/>
      <c r="C8" s="211"/>
      <c r="D8" s="211"/>
      <c r="E8" s="152"/>
      <c r="F8" s="152"/>
      <c r="G8" s="146"/>
      <c r="H8" s="146"/>
      <c r="I8" s="146"/>
      <c r="J8" s="161"/>
      <c r="K8" s="217"/>
      <c r="L8" s="146"/>
      <c r="M8" s="146"/>
      <c r="N8" s="146"/>
      <c r="O8" s="183"/>
      <c r="P8" s="214"/>
      <c r="Q8" s="20" t="s">
        <v>389</v>
      </c>
      <c r="R8" s="20" t="s">
        <v>386</v>
      </c>
      <c r="S8" s="85">
        <v>43496</v>
      </c>
      <c r="T8" s="99">
        <v>43814</v>
      </c>
      <c r="U8" s="16" t="s">
        <v>387</v>
      </c>
      <c r="V8" s="19" t="s">
        <v>617</v>
      </c>
      <c r="W8" s="19" t="s">
        <v>618</v>
      </c>
      <c r="X8" s="243" t="s">
        <v>619</v>
      </c>
      <c r="Y8" s="16" t="s">
        <v>447</v>
      </c>
      <c r="Z8" s="16" t="s">
        <v>448</v>
      </c>
      <c r="AA8" s="16" t="s">
        <v>448</v>
      </c>
      <c r="AB8" s="16"/>
      <c r="AC8" s="16"/>
      <c r="AD8" s="16"/>
      <c r="AE8" s="16"/>
      <c r="AF8" s="16"/>
      <c r="AG8" s="16"/>
      <c r="AH8" s="16"/>
      <c r="AI8" s="16"/>
    </row>
    <row r="9" spans="1:35" s="15" customFormat="1" ht="66" x14ac:dyDescent="0.25">
      <c r="A9" s="209"/>
      <c r="B9" s="212"/>
      <c r="C9" s="212"/>
      <c r="D9" s="212"/>
      <c r="E9" s="153"/>
      <c r="F9" s="153"/>
      <c r="G9" s="147"/>
      <c r="H9" s="147"/>
      <c r="I9" s="147"/>
      <c r="J9" s="162"/>
      <c r="K9" s="218"/>
      <c r="L9" s="147"/>
      <c r="M9" s="147"/>
      <c r="N9" s="147"/>
      <c r="O9" s="169"/>
      <c r="P9" s="215"/>
      <c r="Q9" s="20" t="s">
        <v>390</v>
      </c>
      <c r="R9" s="20" t="s">
        <v>386</v>
      </c>
      <c r="S9" s="85">
        <v>43496</v>
      </c>
      <c r="T9" s="99">
        <v>43814</v>
      </c>
      <c r="U9" s="16" t="s">
        <v>387</v>
      </c>
      <c r="V9" s="19" t="s">
        <v>617</v>
      </c>
      <c r="W9" s="19" t="s">
        <v>620</v>
      </c>
      <c r="X9" s="19" t="s">
        <v>621</v>
      </c>
      <c r="Y9" s="16" t="s">
        <v>447</v>
      </c>
      <c r="Z9" s="16" t="s">
        <v>448</v>
      </c>
      <c r="AA9" s="16" t="s">
        <v>448</v>
      </c>
      <c r="AB9" s="16"/>
      <c r="AC9" s="16"/>
      <c r="AD9" s="16"/>
      <c r="AE9" s="16"/>
      <c r="AF9" s="16"/>
      <c r="AG9" s="16"/>
      <c r="AH9" s="16"/>
      <c r="AI9" s="16"/>
    </row>
    <row r="10" spans="1:35" s="15" customFormat="1" ht="115.5" customHeight="1" x14ac:dyDescent="0.25">
      <c r="A10" s="207">
        <f>+A6+1</f>
        <v>3</v>
      </c>
      <c r="B10" s="210" t="str">
        <f>+[17]Identificacion!B6</f>
        <v>DELIMITACIÓN Y DECLARACIÓN DE ÁREAS Y ZONAS DE INTERÉS</v>
      </c>
      <c r="C10" s="210" t="str">
        <f>+[17]Identificacion!C6</f>
        <v>Desarrollar proyectos y acciones orientados a optimizar el uso de los recursos minerales del país teniendo en cuenta los aspectos sociales y económicos</v>
      </c>
      <c r="D10" s="210" t="str">
        <f>+[17]Identificacion!D6</f>
        <v>1. Cambios normativos 
2. Situaciones de orden público o conflictividad social que afecten la realización de las actividades tendientes a la declaración de Áreas Estratégicas Mineras.
3. Aparición de hechos jurídicos durante el proceso de delimitación y declaración de las Áreas Estratégicas Mineras</v>
      </c>
      <c r="E10" s="151" t="str">
        <f>+[17]Identificacion!E6</f>
        <v xml:space="preserve">Interrupción y dilatación en el tiempo  del proceso de delimitación y declaración de AEM </v>
      </c>
      <c r="F10" s="151" t="str">
        <f>+[17]Identificacion!F6</f>
        <v>1. Desgaste técnico y administrativo por parte de la ANM
2. Desmejoramiento de la imagen institucional</v>
      </c>
      <c r="G10" s="145">
        <f>+[17]Probabilidad!E16</f>
        <v>3</v>
      </c>
      <c r="H10" s="145">
        <f>+'[17]Impacto '!D8</f>
        <v>3</v>
      </c>
      <c r="I10" s="145">
        <f t="shared" si="0"/>
        <v>9</v>
      </c>
      <c r="J10" s="168" t="str">
        <f>IF(AND(I10&gt;=0,I10&lt;=4),'[17]Calificación de Riesgos'!$H$10,IF(I10&lt;7,'[17]Calificación de Riesgos'!$H$9,IF(I10&lt;13,'[17]Calificación de Riesgos'!$H$8,IF(I10&lt;=25,'[17]Calificación de Riesgos'!$H$7))))</f>
        <v>ALTA</v>
      </c>
      <c r="K10" s="151" t="str">
        <f>+[17]Identificacion!G6</f>
        <v xml:space="preserve">1.  Gestión y seguimiento a los requerimientos establecidos para la delimitación y declaración de Áreas Estratégicas Mineras
2. Identificar y aplicar ajustes durante el proceso de Delimitación y Declaración de AEM (en caso de aparición de hechos jurídicos o situaciones que afecten la continuidad del proceso) </v>
      </c>
      <c r="L10" s="145">
        <v>1</v>
      </c>
      <c r="M10" s="145">
        <v>1</v>
      </c>
      <c r="N10" s="145">
        <f t="shared" si="1"/>
        <v>1</v>
      </c>
      <c r="O10" s="166" t="str">
        <f>IF(AND(N10&gt;=0,N10&lt;=4),'[17]Calificación de Riesgos'!$H$10,IF(N10&lt;7,'[17]Calificación de Riesgos'!$H$9,IF(N10&lt;13,'[17]Calificación de Riesgos'!$H$8,IF(N10&lt;=25,'[17]Calificación de Riesgos'!$H$7))))</f>
        <v>BAJA</v>
      </c>
      <c r="P10" s="145" t="s">
        <v>7</v>
      </c>
      <c r="Q10" s="65" t="s">
        <v>391</v>
      </c>
      <c r="R10" s="65" t="s">
        <v>392</v>
      </c>
      <c r="S10" s="108">
        <v>43496</v>
      </c>
      <c r="T10" s="108">
        <v>43814</v>
      </c>
      <c r="U10" s="16" t="s">
        <v>393</v>
      </c>
      <c r="V10" s="244" t="s">
        <v>622</v>
      </c>
      <c r="W10" s="97" t="s">
        <v>623</v>
      </c>
      <c r="X10" s="97" t="s">
        <v>446</v>
      </c>
      <c r="Y10" s="16" t="s">
        <v>447</v>
      </c>
      <c r="Z10" s="16" t="s">
        <v>448</v>
      </c>
      <c r="AA10" s="16" t="s">
        <v>448</v>
      </c>
      <c r="AB10" s="16"/>
      <c r="AC10" s="16"/>
      <c r="AD10" s="16"/>
      <c r="AE10" s="16"/>
      <c r="AF10" s="16"/>
      <c r="AG10" s="16"/>
      <c r="AH10" s="16"/>
      <c r="AI10" s="16"/>
    </row>
    <row r="11" spans="1:35" s="15" customFormat="1" ht="115.5" customHeight="1" x14ac:dyDescent="0.25">
      <c r="A11" s="209"/>
      <c r="B11" s="212"/>
      <c r="C11" s="212"/>
      <c r="D11" s="212"/>
      <c r="E11" s="153"/>
      <c r="F11" s="153"/>
      <c r="G11" s="147"/>
      <c r="H11" s="147"/>
      <c r="I11" s="147"/>
      <c r="J11" s="169"/>
      <c r="K11" s="153"/>
      <c r="L11" s="147"/>
      <c r="M11" s="147"/>
      <c r="N11" s="147"/>
      <c r="O11" s="167"/>
      <c r="P11" s="147"/>
      <c r="Q11" s="65" t="s">
        <v>394</v>
      </c>
      <c r="R11" s="65" t="s">
        <v>395</v>
      </c>
      <c r="S11" s="108">
        <v>43496</v>
      </c>
      <c r="T11" s="108">
        <v>43814</v>
      </c>
      <c r="U11" s="16" t="s">
        <v>393</v>
      </c>
      <c r="V11" s="244" t="s">
        <v>622</v>
      </c>
      <c r="W11" s="97" t="s">
        <v>624</v>
      </c>
      <c r="X11" s="97" t="s">
        <v>446</v>
      </c>
      <c r="Y11" s="16" t="s">
        <v>447</v>
      </c>
      <c r="Z11" s="16" t="s">
        <v>448</v>
      </c>
      <c r="AA11" s="16" t="s">
        <v>448</v>
      </c>
      <c r="AB11" s="16"/>
      <c r="AC11" s="16"/>
      <c r="AD11" s="16"/>
      <c r="AE11" s="16"/>
      <c r="AF11" s="16"/>
      <c r="AG11" s="16"/>
      <c r="AH11" s="16"/>
      <c r="AI11" s="16"/>
    </row>
    <row r="12" spans="1:35" s="15" customFormat="1" ht="115.5" customHeight="1" x14ac:dyDescent="0.25">
      <c r="A12" s="207">
        <f>+A10+1</f>
        <v>4</v>
      </c>
      <c r="B12" s="210" t="str">
        <f>+[17]Identificacion!B7</f>
        <v>DELIMITACIÓN Y DECLARACIÓN DE ÁREAS Y ZONAS DE INTERÉS</v>
      </c>
      <c r="C12" s="210" t="str">
        <f>+[17]Identificacion!C7</f>
        <v>Desarrollar proyectos y acciones orientados a optimizar el uso de los recursos minerales del país teniendo en cuenta los aspectos sociales y económicos</v>
      </c>
      <c r="D12" s="210" t="str">
        <f>+[17]Identificacion!D7</f>
        <v>1. Cambios normativos 
2. Situaciones de orden público o conflictividad social que afecten la realización de las actividades tendientes a la declaración de AREs.</v>
      </c>
      <c r="E12" s="151" t="str">
        <f>+[17]Identificacion!E7</f>
        <v>Imposibilidad de declarar el área de reserva especial y/o realizar seguimiento efectivo a las obligaciones de la comunidad minera.</v>
      </c>
      <c r="F12" s="151" t="str">
        <f>+[17]Identificacion!F7</f>
        <v>1. No legalización de mineros tradicionales.
2. Perdida material o de vidas humanas.
3. Afectación al medio ambiente.
4. Posibles demandas para la Entidad.</v>
      </c>
      <c r="G12" s="145">
        <f>+[17]Probabilidad!E17</f>
        <v>3</v>
      </c>
      <c r="H12" s="145">
        <f>+'[17]Impacto '!D9</f>
        <v>3</v>
      </c>
      <c r="I12" s="145">
        <f t="shared" si="0"/>
        <v>9</v>
      </c>
      <c r="J12" s="168" t="str">
        <f>IF(AND(I12&gt;=0,I12&lt;=4),'[17]Calificación de Riesgos'!$H$10,IF(I12&lt;7,'[17]Calificación de Riesgos'!$H$9,IF(I12&lt;13,'[17]Calificación de Riesgos'!$H$8,IF(I12&lt;=25,'[17]Calificación de Riesgos'!$H$7))))</f>
        <v>ALTA</v>
      </c>
      <c r="K12" s="219" t="str">
        <f>+[17]Identificacion!G7</f>
        <v>1. Visitas de verificación de tradicionalidad 
2. Visitas de seguimiento a las obligaciones de la comunidad minera beneficiaria del AREs.
3. Visitas de seguridad y salvamento minero.
4. Requerimientos de información o de cumplimiento de obligaciones a las comunidades.
5. Actas de imposición de medidas preventivas o de seguridad  a la comunidad minera.</v>
      </c>
      <c r="L12" s="145">
        <v>1</v>
      </c>
      <c r="M12" s="145">
        <v>3</v>
      </c>
      <c r="N12" s="145">
        <f t="shared" si="1"/>
        <v>3</v>
      </c>
      <c r="O12" s="166" t="str">
        <f>IF(AND(N12&gt;=0,N12&lt;=4),'[17]Calificación de Riesgos'!$H$10,IF(N12&lt;7,'[17]Calificación de Riesgos'!$H$9,IF(N12&lt;13,'[17]Calificación de Riesgos'!$H$8,IF(N12&lt;=25,'[17]Calificación de Riesgos'!$H$7))))</f>
        <v>BAJA</v>
      </c>
      <c r="P12" s="213" t="s">
        <v>7</v>
      </c>
      <c r="Q12" s="20" t="s">
        <v>396</v>
      </c>
      <c r="R12" s="20" t="s">
        <v>397</v>
      </c>
      <c r="S12" s="108">
        <v>43496</v>
      </c>
      <c r="T12" s="108">
        <v>43829</v>
      </c>
      <c r="U12" s="16" t="s">
        <v>387</v>
      </c>
      <c r="V12" s="22" t="s">
        <v>625</v>
      </c>
      <c r="W12" s="19" t="s">
        <v>626</v>
      </c>
      <c r="X12" s="22" t="s">
        <v>627</v>
      </c>
      <c r="Y12" s="16" t="s">
        <v>447</v>
      </c>
      <c r="Z12" s="16" t="s">
        <v>448</v>
      </c>
      <c r="AA12" s="16" t="s">
        <v>448</v>
      </c>
      <c r="AB12" s="16"/>
      <c r="AC12" s="16"/>
      <c r="AD12" s="16"/>
      <c r="AE12" s="16"/>
      <c r="AF12" s="16"/>
      <c r="AG12" s="16"/>
      <c r="AH12" s="16"/>
      <c r="AI12" s="16"/>
    </row>
    <row r="13" spans="1:35" s="15" customFormat="1" ht="115.5" customHeight="1" x14ac:dyDescent="0.25">
      <c r="A13" s="208"/>
      <c r="B13" s="211"/>
      <c r="C13" s="211"/>
      <c r="D13" s="211"/>
      <c r="E13" s="152"/>
      <c r="F13" s="152"/>
      <c r="G13" s="146"/>
      <c r="H13" s="146"/>
      <c r="I13" s="146"/>
      <c r="J13" s="183"/>
      <c r="K13" s="220"/>
      <c r="L13" s="146"/>
      <c r="M13" s="146"/>
      <c r="N13" s="146"/>
      <c r="O13" s="187"/>
      <c r="P13" s="214"/>
      <c r="Q13" s="20" t="s">
        <v>398</v>
      </c>
      <c r="R13" s="20" t="s">
        <v>399</v>
      </c>
      <c r="S13" s="108">
        <v>43496</v>
      </c>
      <c r="T13" s="108">
        <v>43829</v>
      </c>
      <c r="U13" s="16" t="s">
        <v>387</v>
      </c>
      <c r="V13" s="19" t="s">
        <v>628</v>
      </c>
      <c r="W13" s="19" t="s">
        <v>626</v>
      </c>
      <c r="X13" s="19" t="s">
        <v>629</v>
      </c>
      <c r="Y13" s="16" t="s">
        <v>447</v>
      </c>
      <c r="Z13" s="16" t="s">
        <v>448</v>
      </c>
      <c r="AA13" s="16" t="s">
        <v>448</v>
      </c>
      <c r="AB13" s="16"/>
      <c r="AC13" s="16"/>
      <c r="AD13" s="16"/>
      <c r="AE13" s="16"/>
      <c r="AF13" s="16"/>
      <c r="AG13" s="16"/>
      <c r="AH13" s="16"/>
      <c r="AI13" s="16"/>
    </row>
    <row r="14" spans="1:35" s="15" customFormat="1" ht="115.5" customHeight="1" x14ac:dyDescent="0.25">
      <c r="A14" s="209"/>
      <c r="B14" s="212"/>
      <c r="C14" s="212"/>
      <c r="D14" s="212"/>
      <c r="E14" s="153"/>
      <c r="F14" s="153"/>
      <c r="G14" s="147"/>
      <c r="H14" s="147"/>
      <c r="I14" s="147"/>
      <c r="J14" s="169"/>
      <c r="K14" s="221"/>
      <c r="L14" s="147"/>
      <c r="M14" s="147"/>
      <c r="N14" s="147"/>
      <c r="O14" s="167"/>
      <c r="P14" s="215"/>
      <c r="Q14" s="20" t="s">
        <v>400</v>
      </c>
      <c r="R14" s="20" t="s">
        <v>401</v>
      </c>
      <c r="S14" s="108">
        <v>43496</v>
      </c>
      <c r="T14" s="108">
        <v>43829</v>
      </c>
      <c r="U14" s="16" t="s">
        <v>387</v>
      </c>
      <c r="V14" s="22" t="s">
        <v>630</v>
      </c>
      <c r="W14" s="19" t="s">
        <v>631</v>
      </c>
      <c r="X14" s="19" t="s">
        <v>632</v>
      </c>
      <c r="Y14" s="16" t="s">
        <v>447</v>
      </c>
      <c r="Z14" s="16" t="s">
        <v>448</v>
      </c>
      <c r="AA14" s="16" t="s">
        <v>448</v>
      </c>
      <c r="AB14" s="16"/>
      <c r="AC14" s="16"/>
      <c r="AD14" s="16"/>
      <c r="AE14" s="16"/>
      <c r="AF14" s="16"/>
      <c r="AG14" s="16"/>
      <c r="AH14" s="16"/>
      <c r="AI14" s="16"/>
    </row>
    <row r="15" spans="1:35" s="15" customFormat="1" ht="115.5" customHeight="1" x14ac:dyDescent="0.25">
      <c r="A15" s="207">
        <f>+A12+1</f>
        <v>5</v>
      </c>
      <c r="B15" s="210" t="str">
        <f>+[17]Identificacion!B8</f>
        <v>DELIMITACIÓN Y DECLARACIÓN DE ÁREAS Y ZONAS DE INTERÉS</v>
      </c>
      <c r="C15" s="210" t="str">
        <f>+[17]Identificacion!C8</f>
        <v>Desarrollar proyectos y acciones orientados a optimizar el uso de los recursos minerales del país teniendo en cuenta los aspectos sociales y económicos</v>
      </c>
      <c r="D15" s="210" t="str">
        <f>+[17]Identificacion!D8</f>
        <v xml:space="preserve">1. Decisiones jurídicas o de autoridades ambientales en la alinderación de zonas excluidas para minería.
2. Aparición de hechos jurídicos posteriores a la declaratoria de las Áreas Estratégicas Mineras que afecten la delimitación </v>
      </c>
      <c r="E15" s="151" t="str">
        <f>+[17]Identificacion!E8</f>
        <v>Afectación de la extensión de las áreas estratégicas mineras delimitadas y declaradas.</v>
      </c>
      <c r="F15" s="151" t="str">
        <f>+[17]Identificacion!F8</f>
        <v>1. Desgaste técnico y administrativo por parte de la ANM.
2. Perdida de áreas con potencial para minerales estratégicos.
3. Suspensión del área estratégica minera.</v>
      </c>
      <c r="G15" s="145">
        <f>+[17]Probabilidad!E18</f>
        <v>3</v>
      </c>
      <c r="H15" s="145">
        <f>+'[17]Impacto '!D10</f>
        <v>4</v>
      </c>
      <c r="I15" s="145">
        <f t="shared" si="0"/>
        <v>12</v>
      </c>
      <c r="J15" s="160" t="str">
        <f>IF(AND(I15&gt;=0,I15&lt;=4),'[17]Calificación de Riesgos'!$H$10,IF(I15&lt;7,'[17]Calificación de Riesgos'!$H$9,IF(I15&lt;12,'[17]Calificación de Riesgos'!$H$8,IF(I15&lt;=25,'[17]Calificación de Riesgos'!$H$7))))</f>
        <v>EXTREMA</v>
      </c>
      <c r="K15" s="151" t="str">
        <f>+[17]Identificacion!G8</f>
        <v xml:space="preserve">1. Acercamiento con autoridades ambientales y/o judiciales 
2. Realizar ajustes en la delimitación de las AEM (cuando se presenten hechos jurídicos posteriores a la declaratoria de las AEM) </v>
      </c>
      <c r="L15" s="145">
        <v>2</v>
      </c>
      <c r="M15" s="145">
        <v>3</v>
      </c>
      <c r="N15" s="145">
        <f t="shared" si="1"/>
        <v>6</v>
      </c>
      <c r="O15" s="164" t="str">
        <f>IF(AND(N15&gt;=0,N15&lt;=4),'[17]Calificación de Riesgos'!$H$10,IF(N15&lt;7,'[17]Calificación de Riesgos'!$H$9,IF(N15&lt;13,'[17]Calificación de Riesgos'!$H$8,IF(N15&lt;=25,'[17]Calificación de Riesgos'!$H$7))))</f>
        <v>MODERADA</v>
      </c>
      <c r="P15" s="145" t="s">
        <v>7</v>
      </c>
      <c r="Q15" s="65" t="s">
        <v>402</v>
      </c>
      <c r="R15" s="65" t="s">
        <v>403</v>
      </c>
      <c r="S15" s="108">
        <v>43496</v>
      </c>
      <c r="T15" s="108">
        <v>43814</v>
      </c>
      <c r="U15" s="16" t="s">
        <v>370</v>
      </c>
      <c r="V15" s="97" t="s">
        <v>633</v>
      </c>
      <c r="W15" s="97" t="s">
        <v>623</v>
      </c>
      <c r="X15" s="245" t="s">
        <v>446</v>
      </c>
      <c r="Y15" s="16" t="s">
        <v>447</v>
      </c>
      <c r="Z15" s="16" t="s">
        <v>448</v>
      </c>
      <c r="AA15" s="16" t="s">
        <v>448</v>
      </c>
      <c r="AB15" s="16"/>
      <c r="AC15" s="16"/>
      <c r="AD15" s="16"/>
      <c r="AE15" s="16"/>
      <c r="AF15" s="16"/>
      <c r="AG15" s="16"/>
      <c r="AH15" s="16"/>
      <c r="AI15" s="16"/>
    </row>
    <row r="16" spans="1:35" s="15" customFormat="1" ht="115.5" customHeight="1" x14ac:dyDescent="0.25">
      <c r="A16" s="209"/>
      <c r="B16" s="212"/>
      <c r="C16" s="212"/>
      <c r="D16" s="212"/>
      <c r="E16" s="153"/>
      <c r="F16" s="153"/>
      <c r="G16" s="147"/>
      <c r="H16" s="147"/>
      <c r="I16" s="147"/>
      <c r="J16" s="162"/>
      <c r="K16" s="153"/>
      <c r="L16" s="147"/>
      <c r="M16" s="147"/>
      <c r="N16" s="147"/>
      <c r="O16" s="165"/>
      <c r="P16" s="147"/>
      <c r="Q16" s="65" t="s">
        <v>404</v>
      </c>
      <c r="R16" s="65" t="s">
        <v>405</v>
      </c>
      <c r="S16" s="108">
        <v>43496</v>
      </c>
      <c r="T16" s="108">
        <v>43814</v>
      </c>
      <c r="U16" s="16" t="s">
        <v>370</v>
      </c>
      <c r="V16" s="97" t="s">
        <v>634</v>
      </c>
      <c r="W16" s="97" t="s">
        <v>635</v>
      </c>
      <c r="X16" s="245" t="s">
        <v>446</v>
      </c>
      <c r="Y16" s="16" t="s">
        <v>447</v>
      </c>
      <c r="Z16" s="16" t="s">
        <v>448</v>
      </c>
      <c r="AA16" s="16" t="s">
        <v>448</v>
      </c>
      <c r="AB16" s="16"/>
      <c r="AC16" s="16"/>
      <c r="AD16" s="16"/>
      <c r="AE16" s="16"/>
      <c r="AF16" s="16"/>
      <c r="AG16" s="16"/>
      <c r="AH16" s="16"/>
      <c r="AI16" s="16"/>
    </row>
    <row r="17" spans="1:35" s="15" customFormat="1" ht="115.5" customHeight="1" x14ac:dyDescent="0.25">
      <c r="A17" s="224">
        <f t="shared" ref="A17" si="2">+A15+1</f>
        <v>6</v>
      </c>
      <c r="B17" s="210" t="str">
        <f>+[17]Identificacion!B9</f>
        <v>DELIMITACIÓN Y DECLARACIÓN DE ÁREAS Y ZONAS DE INTERÉS</v>
      </c>
      <c r="C17" s="210" t="str">
        <f>+[17]Identificacion!C9</f>
        <v>Desarrollar proyectos y acciones orientados a optimizar el uso de los recursos minerales del país teniendo en cuenta los aspectos sociales y económicos</v>
      </c>
      <c r="D17" s="210" t="str">
        <f>+[17]Identificacion!D9</f>
        <v>1. Falta de identificación del territorio de comunidades étnicas.</v>
      </c>
      <c r="E17" s="151" t="str">
        <f>+[17]Identificacion!E9</f>
        <v xml:space="preserve">Imposibilidad de establecer la zona minera para comunidades étnicas </v>
      </c>
      <c r="F17" s="151" t="str">
        <f>+[17]Identificacion!F9</f>
        <v>1. Las comunidades étnicas no pueden ejercer su derecho de prelación.
2. Posibles demandas a la Entidad.
3. Congestión de trámites</v>
      </c>
      <c r="G17" s="176">
        <f>+[17]Probabilidad!E19</f>
        <v>3</v>
      </c>
      <c r="H17" s="176">
        <f>+'[17]Impacto '!D11</f>
        <v>3</v>
      </c>
      <c r="I17" s="176">
        <f t="shared" si="0"/>
        <v>9</v>
      </c>
      <c r="J17" s="201" t="str">
        <f>IF(AND(I17&gt;=0,I17&lt;=4),'[17]Calificación de Riesgos'!$H$10,IF(I17&lt;7,'[17]Calificación de Riesgos'!$H$9,IF(I17&lt;13,'[17]Calificación de Riesgos'!$H$8,IF(I17&lt;=25,'[17]Calificación de Riesgos'!$H$7))))</f>
        <v>ALTA</v>
      </c>
      <c r="K17" s="151" t="str">
        <f>+[17]Identificacion!G9</f>
        <v>1. Reuniones de acercamiento con la ANT y Ministerio del Interior
2. Participación en las mesas permanentes de concertación con los grupos étnicos.
3. Requerimientos de información a las comunidades étnicas para valorar cumplimiento de requisitos. 
4. Reporte grafico y de superposiciones de la zona solicitada.</v>
      </c>
      <c r="L17" s="176">
        <v>1</v>
      </c>
      <c r="M17" s="176">
        <v>3</v>
      </c>
      <c r="N17" s="176">
        <f t="shared" si="1"/>
        <v>3</v>
      </c>
      <c r="O17" s="222" t="str">
        <f>IF(AND(N17&gt;=0,N17&lt;=4),'[17]Calificación de Riesgos'!$H$10,IF(N17&lt;7,'[17]Calificación de Riesgos'!$H$9,IF(N17&lt;13,'[17]Calificación de Riesgos'!$H$8,IF(N17&lt;=25,'[17]Calificación de Riesgos'!$H$7))))</f>
        <v>BAJA</v>
      </c>
      <c r="P17" s="223" t="s">
        <v>7</v>
      </c>
      <c r="Q17" s="20" t="s">
        <v>406</v>
      </c>
      <c r="R17" s="20" t="s">
        <v>407</v>
      </c>
      <c r="S17" s="108">
        <v>43496</v>
      </c>
      <c r="T17" s="108">
        <v>43829</v>
      </c>
      <c r="U17" s="16" t="s">
        <v>387</v>
      </c>
      <c r="V17" s="19" t="s">
        <v>636</v>
      </c>
      <c r="W17" s="19" t="s">
        <v>636</v>
      </c>
      <c r="X17" s="245" t="s">
        <v>446</v>
      </c>
      <c r="Y17" s="16" t="s">
        <v>447</v>
      </c>
      <c r="Z17" s="16" t="s">
        <v>448</v>
      </c>
      <c r="AA17" s="16" t="s">
        <v>448</v>
      </c>
      <c r="AB17" s="16"/>
      <c r="AC17" s="16"/>
      <c r="AD17" s="16"/>
      <c r="AE17" s="16"/>
      <c r="AF17" s="16"/>
      <c r="AG17" s="16"/>
      <c r="AH17" s="16"/>
      <c r="AI17" s="16"/>
    </row>
    <row r="18" spans="1:35" ht="33" x14ac:dyDescent="0.3">
      <c r="A18" s="224"/>
      <c r="B18" s="211"/>
      <c r="C18" s="211"/>
      <c r="D18" s="211"/>
      <c r="E18" s="152"/>
      <c r="F18" s="152"/>
      <c r="G18" s="176"/>
      <c r="H18" s="176"/>
      <c r="I18" s="176"/>
      <c r="J18" s="201"/>
      <c r="K18" s="152"/>
      <c r="L18" s="176"/>
      <c r="M18" s="176"/>
      <c r="N18" s="176"/>
      <c r="O18" s="222"/>
      <c r="P18" s="223"/>
      <c r="Q18" s="109" t="s">
        <v>408</v>
      </c>
      <c r="R18" s="16" t="s">
        <v>409</v>
      </c>
      <c r="S18" s="108">
        <v>43496</v>
      </c>
      <c r="T18" s="108">
        <v>43829</v>
      </c>
      <c r="U18" s="16" t="s">
        <v>387</v>
      </c>
      <c r="V18" s="246" t="s">
        <v>636</v>
      </c>
      <c r="W18" s="246" t="s">
        <v>636</v>
      </c>
      <c r="X18" s="245" t="s">
        <v>446</v>
      </c>
      <c r="Y18" s="16" t="s">
        <v>447</v>
      </c>
      <c r="Z18" s="16" t="s">
        <v>448</v>
      </c>
      <c r="AA18" s="16" t="s">
        <v>448</v>
      </c>
      <c r="AB18" s="79"/>
      <c r="AC18" s="79"/>
      <c r="AD18" s="79"/>
      <c r="AE18" s="79"/>
      <c r="AF18" s="79"/>
      <c r="AG18" s="79"/>
      <c r="AH18" s="79"/>
      <c r="AI18" s="79"/>
    </row>
    <row r="19" spans="1:35" x14ac:dyDescent="0.3">
      <c r="A19" s="224"/>
      <c r="B19" s="212"/>
      <c r="C19" s="212"/>
      <c r="D19" s="212"/>
      <c r="E19" s="153"/>
      <c r="F19" s="153"/>
      <c r="G19" s="176"/>
      <c r="H19" s="176"/>
      <c r="I19" s="176"/>
      <c r="J19" s="201"/>
      <c r="K19" s="153"/>
      <c r="L19" s="176"/>
      <c r="M19" s="176"/>
      <c r="N19" s="176"/>
      <c r="O19" s="222"/>
      <c r="P19" s="223"/>
      <c r="Q19" s="79" t="s">
        <v>410</v>
      </c>
      <c r="R19" s="16" t="s">
        <v>411</v>
      </c>
      <c r="S19" s="108">
        <v>43496</v>
      </c>
      <c r="T19" s="108">
        <v>43829</v>
      </c>
      <c r="U19" s="16" t="s">
        <v>387</v>
      </c>
      <c r="V19" s="246" t="s">
        <v>636</v>
      </c>
      <c r="W19" s="246" t="s">
        <v>636</v>
      </c>
      <c r="X19" s="245" t="s">
        <v>446</v>
      </c>
      <c r="Y19" s="16" t="s">
        <v>447</v>
      </c>
      <c r="Z19" s="16" t="s">
        <v>448</v>
      </c>
      <c r="AA19" s="16" t="s">
        <v>448</v>
      </c>
      <c r="AB19" s="79"/>
      <c r="AC19" s="79"/>
      <c r="AD19" s="79"/>
      <c r="AE19" s="79"/>
      <c r="AF19" s="79"/>
      <c r="AG19" s="79"/>
      <c r="AH19" s="79"/>
      <c r="AI19" s="79"/>
    </row>
  </sheetData>
  <mergeCells count="90">
    <mergeCell ref="M17:M19"/>
    <mergeCell ref="N17:N19"/>
    <mergeCell ref="O17:O19"/>
    <mergeCell ref="P17:P19"/>
    <mergeCell ref="A1:U1"/>
    <mergeCell ref="G17:G19"/>
    <mergeCell ref="H17:H19"/>
    <mergeCell ref="I17:I19"/>
    <mergeCell ref="J17:J19"/>
    <mergeCell ref="K17:K19"/>
    <mergeCell ref="L17:L19"/>
    <mergeCell ref="M15:M16"/>
    <mergeCell ref="N15:N16"/>
    <mergeCell ref="O15:O16"/>
    <mergeCell ref="P15:P16"/>
    <mergeCell ref="A17:A19"/>
    <mergeCell ref="B17:B19"/>
    <mergeCell ref="C17:C19"/>
    <mergeCell ref="D17:D19"/>
    <mergeCell ref="E17:E19"/>
    <mergeCell ref="F17:F19"/>
    <mergeCell ref="P12:P14"/>
    <mergeCell ref="G15:G16"/>
    <mergeCell ref="H15:H16"/>
    <mergeCell ref="I15:I16"/>
    <mergeCell ref="J15:J16"/>
    <mergeCell ref="K15:K16"/>
    <mergeCell ref="A15:A16"/>
    <mergeCell ref="B15:B16"/>
    <mergeCell ref="C15:C16"/>
    <mergeCell ref="D15:D16"/>
    <mergeCell ref="E15:E16"/>
    <mergeCell ref="N10:N11"/>
    <mergeCell ref="O10:O11"/>
    <mergeCell ref="F15:F16"/>
    <mergeCell ref="G12:G14"/>
    <mergeCell ref="H12:H14"/>
    <mergeCell ref="I12:I14"/>
    <mergeCell ref="J12:J14"/>
    <mergeCell ref="L15:L16"/>
    <mergeCell ref="M12:M14"/>
    <mergeCell ref="N12:N14"/>
    <mergeCell ref="O12:O14"/>
    <mergeCell ref="K10:K11"/>
    <mergeCell ref="L10:L11"/>
    <mergeCell ref="K12:K14"/>
    <mergeCell ref="L12:L14"/>
    <mergeCell ref="M10:M11"/>
    <mergeCell ref="F12:F14"/>
    <mergeCell ref="G10:G11"/>
    <mergeCell ref="H10:H11"/>
    <mergeCell ref="I10:I11"/>
    <mergeCell ref="J10:J11"/>
    <mergeCell ref="A12:A14"/>
    <mergeCell ref="B12:B14"/>
    <mergeCell ref="C12:C14"/>
    <mergeCell ref="D12:D14"/>
    <mergeCell ref="E12:E14"/>
    <mergeCell ref="N6:N9"/>
    <mergeCell ref="O6:O9"/>
    <mergeCell ref="P6:P9"/>
    <mergeCell ref="A10:A11"/>
    <mergeCell ref="B10:B11"/>
    <mergeCell ref="C10:C11"/>
    <mergeCell ref="D10:D11"/>
    <mergeCell ref="E10:E11"/>
    <mergeCell ref="F10:F11"/>
    <mergeCell ref="G6:G9"/>
    <mergeCell ref="H6:H9"/>
    <mergeCell ref="I6:I9"/>
    <mergeCell ref="J6:J9"/>
    <mergeCell ref="K6:K9"/>
    <mergeCell ref="L6:L9"/>
    <mergeCell ref="P10:P11"/>
    <mergeCell ref="AB2:AI3"/>
    <mergeCell ref="G3:J3"/>
    <mergeCell ref="L3:M3"/>
    <mergeCell ref="O3:P3"/>
    <mergeCell ref="A6:A9"/>
    <mergeCell ref="B6:B9"/>
    <mergeCell ref="C6:C9"/>
    <mergeCell ref="D6:D9"/>
    <mergeCell ref="E6:E9"/>
    <mergeCell ref="F6:F9"/>
    <mergeCell ref="A2:F3"/>
    <mergeCell ref="G2:J2"/>
    <mergeCell ref="L2:P2"/>
    <mergeCell ref="Q2:U3"/>
    <mergeCell ref="V2:AA3"/>
    <mergeCell ref="M6:M9"/>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19333925-F864-4CD4-A2DE-C5AA5F61CB20}">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fill>
                <patternFill>
                  <bgColor rgb="FFFFC000"/>
                </patternFill>
              </fill>
            </x14:dxf>
          </x14:cfRule>
          <x14:cfRule type="containsText" priority="2" operator="containsText" id="{EF1B2743-EEF5-4E50-A7ED-F9D155AC2C14}">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fill>
                <patternFill>
                  <bgColor rgb="FFFF0000"/>
                </patternFill>
              </fill>
            </x14:dxf>
          </x14:cfRule>
          <x14:cfRule type="containsText" priority="3" operator="containsText" id="{801A2B22-9D92-4046-B212-E3C78D7B3545}">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x14:cfRule>
          <x14:cfRule type="containsText" priority="4" operator="containsText" id="{44F6795D-91C5-4374-847D-08FBD7F6EEEC}">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fill>
                <patternFill>
                  <bgColor rgb="FFFFFF00"/>
                </patternFill>
              </fill>
            </x14:dxf>
          </x14:cfRule>
          <x14:cfRule type="containsText" priority="5" operator="containsText" id="{E2C544C3-23CE-48F5-83AC-0724DF4D4C96}">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fill>
                <patternFill>
                  <bgColor rgb="FF00B050"/>
                </patternFill>
              </fill>
            </x14:dxf>
          </x14:cfRule>
          <xm:sqref>J5:J6 O5:O6 J10 O10 J15 O15 J12 O12 J17 O17</xm:sqref>
        </x14:conditionalFormatting>
      </x14:conditionalFormatting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9"/>
  <sheetViews>
    <sheetView topLeftCell="P1" zoomScale="86" zoomScaleNormal="86" workbookViewId="0">
      <selection activeCell="Z18" sqref="Z18"/>
    </sheetView>
  </sheetViews>
  <sheetFormatPr baseColWidth="10" defaultRowHeight="16.5" x14ac:dyDescent="0.3"/>
  <cols>
    <col min="1" max="1" width="11.42578125" style="12"/>
    <col min="2" max="2" width="19.28515625" style="14" customWidth="1"/>
    <col min="3" max="3" width="43.28515625" style="12" customWidth="1"/>
    <col min="4" max="4" width="25.5703125" style="12" customWidth="1"/>
    <col min="5" max="5" width="22.5703125" style="12" customWidth="1"/>
    <col min="6" max="6" width="40.28515625" style="12" customWidth="1"/>
    <col min="7" max="7" width="12.7109375" style="12" customWidth="1"/>
    <col min="8" max="8" width="11.5703125" style="12" customWidth="1"/>
    <col min="9" max="9" width="0" style="12" hidden="1" customWidth="1"/>
    <col min="10" max="10" width="16.28515625" style="12" customWidth="1"/>
    <col min="11" max="11" width="19.7109375" style="12" customWidth="1"/>
    <col min="12" max="12" width="17.5703125" style="12" customWidth="1"/>
    <col min="13" max="13" width="10.42578125" style="12" customWidth="1"/>
    <col min="14" max="14" width="10.42578125" style="12" hidden="1" customWidth="1"/>
    <col min="15" max="15" width="12.7109375" style="12" customWidth="1"/>
    <col min="16" max="16" width="14" style="12" customWidth="1"/>
    <col min="17" max="17" width="23.28515625" style="12" customWidth="1"/>
    <col min="18" max="18" width="15.85546875" style="12" customWidth="1"/>
    <col min="19" max="19" width="11.28515625" style="12" customWidth="1"/>
    <col min="20" max="20" width="13.42578125" style="13" customWidth="1"/>
    <col min="21" max="21" width="14.5703125" style="13" customWidth="1"/>
    <col min="22" max="23" width="24.140625" style="12" customWidth="1"/>
    <col min="24" max="27" width="11.42578125" style="12"/>
    <col min="28" max="36" width="0" style="12" hidden="1" customWidth="1"/>
    <col min="37" max="16384" width="11.42578125" style="12"/>
  </cols>
  <sheetData>
    <row r="1" spans="1:35" ht="16.5" customHeight="1" x14ac:dyDescent="0.3">
      <c r="A1" s="143" t="s">
        <v>417</v>
      </c>
      <c r="B1" s="143"/>
      <c r="C1" s="143"/>
      <c r="D1" s="143"/>
      <c r="E1" s="143"/>
      <c r="F1" s="143"/>
      <c r="G1" s="143"/>
      <c r="H1" s="143"/>
      <c r="I1" s="143"/>
      <c r="J1" s="143"/>
      <c r="K1" s="143"/>
      <c r="L1" s="143"/>
      <c r="M1" s="143"/>
      <c r="N1" s="143"/>
      <c r="O1" s="143"/>
      <c r="P1" s="143"/>
      <c r="Q1" s="143"/>
      <c r="R1" s="143"/>
      <c r="S1" s="143"/>
      <c r="T1" s="143"/>
      <c r="U1" s="143"/>
      <c r="V1" s="73"/>
      <c r="W1" s="27"/>
    </row>
    <row r="2" spans="1:35" ht="16.5" customHeight="1" x14ac:dyDescent="0.3">
      <c r="A2" s="143"/>
      <c r="B2" s="143"/>
      <c r="C2" s="143"/>
      <c r="D2" s="143"/>
      <c r="E2" s="143"/>
      <c r="F2" s="143"/>
      <c r="G2" s="143"/>
      <c r="H2" s="143"/>
      <c r="I2" s="143"/>
      <c r="J2" s="143"/>
      <c r="K2" s="143"/>
      <c r="L2" s="143"/>
      <c r="M2" s="143"/>
      <c r="N2" s="143"/>
      <c r="O2" s="143"/>
      <c r="P2" s="143"/>
      <c r="Q2" s="143"/>
      <c r="R2" s="143"/>
      <c r="S2" s="143"/>
      <c r="T2" s="143"/>
      <c r="U2" s="143"/>
      <c r="V2" s="73"/>
      <c r="W2" s="27"/>
    </row>
    <row r="3" spans="1:35" ht="13.5" customHeight="1" x14ac:dyDescent="0.3">
      <c r="A3" s="143"/>
      <c r="B3" s="143"/>
      <c r="C3" s="143"/>
      <c r="D3" s="143"/>
      <c r="E3" s="143"/>
      <c r="F3" s="143"/>
      <c r="G3" s="143"/>
      <c r="H3" s="143"/>
      <c r="I3" s="143"/>
      <c r="J3" s="143"/>
      <c r="K3" s="143"/>
      <c r="L3" s="143"/>
      <c r="M3" s="143"/>
      <c r="N3" s="143"/>
      <c r="O3" s="143"/>
      <c r="P3" s="143"/>
      <c r="Q3" s="143"/>
      <c r="R3" s="143"/>
      <c r="S3" s="143"/>
      <c r="T3" s="143"/>
      <c r="U3" s="143"/>
      <c r="V3" s="73"/>
      <c r="W3" s="27"/>
    </row>
    <row r="4" spans="1:35" ht="13.5" customHeight="1" x14ac:dyDescent="0.3">
      <c r="A4" s="143"/>
      <c r="B4" s="143"/>
      <c r="C4" s="143"/>
      <c r="D4" s="143"/>
      <c r="E4" s="143"/>
      <c r="F4" s="143"/>
      <c r="G4" s="143"/>
      <c r="H4" s="143"/>
      <c r="I4" s="143"/>
      <c r="J4" s="143"/>
      <c r="K4" s="143"/>
      <c r="L4" s="143"/>
      <c r="M4" s="143"/>
      <c r="N4" s="143"/>
      <c r="O4" s="143"/>
      <c r="P4" s="143"/>
      <c r="Q4" s="143"/>
      <c r="R4" s="143"/>
      <c r="S4" s="143"/>
      <c r="T4" s="143"/>
      <c r="U4" s="143"/>
      <c r="V4" s="73"/>
      <c r="W4" s="27"/>
    </row>
    <row r="5" spans="1:35" ht="13.5" customHeight="1" x14ac:dyDescent="0.3">
      <c r="A5" s="144"/>
      <c r="B5" s="144"/>
      <c r="C5" s="144"/>
      <c r="D5" s="144"/>
      <c r="E5" s="144"/>
      <c r="F5" s="144"/>
      <c r="G5" s="144"/>
      <c r="H5" s="144"/>
      <c r="I5" s="144"/>
      <c r="J5" s="144"/>
      <c r="K5" s="144"/>
      <c r="L5" s="144"/>
      <c r="M5" s="144"/>
      <c r="N5" s="144"/>
      <c r="O5" s="144"/>
      <c r="P5" s="144"/>
      <c r="Q5" s="144"/>
      <c r="R5" s="144"/>
      <c r="S5" s="144"/>
      <c r="T5" s="144"/>
      <c r="U5" s="144"/>
      <c r="V5" s="73"/>
      <c r="W5" s="27"/>
    </row>
    <row r="6" spans="1:35" s="23" customFormat="1" ht="45" customHeight="1" x14ac:dyDescent="0.3">
      <c r="A6" s="142" t="s">
        <v>61</v>
      </c>
      <c r="B6" s="142"/>
      <c r="C6" s="142"/>
      <c r="D6" s="142"/>
      <c r="E6" s="142"/>
      <c r="F6" s="142"/>
      <c r="G6" s="141" t="s">
        <v>60</v>
      </c>
      <c r="H6" s="141"/>
      <c r="I6" s="141"/>
      <c r="J6" s="141"/>
      <c r="K6" s="24" t="s">
        <v>59</v>
      </c>
      <c r="L6" s="142" t="s">
        <v>58</v>
      </c>
      <c r="M6" s="142"/>
      <c r="N6" s="142"/>
      <c r="O6" s="142"/>
      <c r="P6" s="142"/>
      <c r="Q6" s="142" t="s">
        <v>57</v>
      </c>
      <c r="R6" s="142"/>
      <c r="S6" s="142"/>
      <c r="T6" s="142"/>
      <c r="U6" s="142"/>
      <c r="V6" s="142" t="s">
        <v>56</v>
      </c>
      <c r="W6" s="142"/>
      <c r="X6" s="142"/>
      <c r="Y6" s="142"/>
      <c r="Z6" s="142"/>
      <c r="AA6" s="142"/>
      <c r="AB6" s="135" t="s">
        <v>55</v>
      </c>
      <c r="AC6" s="136"/>
      <c r="AD6" s="136"/>
      <c r="AE6" s="136"/>
      <c r="AF6" s="136"/>
      <c r="AG6" s="136"/>
      <c r="AH6" s="136"/>
      <c r="AI6" s="137"/>
    </row>
    <row r="7" spans="1:35" s="23" customFormat="1" ht="45.75" customHeight="1" x14ac:dyDescent="0.3">
      <c r="A7" s="142"/>
      <c r="B7" s="142"/>
      <c r="C7" s="142"/>
      <c r="D7" s="142"/>
      <c r="E7" s="142"/>
      <c r="F7" s="142"/>
      <c r="G7" s="141" t="s">
        <v>54</v>
      </c>
      <c r="H7" s="141"/>
      <c r="I7" s="141"/>
      <c r="J7" s="141"/>
      <c r="K7" s="24" t="s">
        <v>53</v>
      </c>
      <c r="L7" s="141" t="s">
        <v>52</v>
      </c>
      <c r="M7" s="141"/>
      <c r="N7" s="26"/>
      <c r="O7" s="141" t="s">
        <v>51</v>
      </c>
      <c r="P7" s="141"/>
      <c r="Q7" s="142"/>
      <c r="R7" s="142"/>
      <c r="S7" s="142"/>
      <c r="T7" s="142"/>
      <c r="U7" s="142"/>
      <c r="V7" s="142"/>
      <c r="W7" s="142"/>
      <c r="X7" s="142"/>
      <c r="Y7" s="142"/>
      <c r="Z7" s="142"/>
      <c r="AA7" s="142"/>
      <c r="AB7" s="138"/>
      <c r="AC7" s="139"/>
      <c r="AD7" s="139"/>
      <c r="AE7" s="139"/>
      <c r="AF7" s="139"/>
      <c r="AG7" s="139"/>
      <c r="AH7" s="139"/>
      <c r="AI7" s="140"/>
    </row>
    <row r="8" spans="1:35" s="23" customFormat="1" ht="66" customHeight="1" x14ac:dyDescent="0.3">
      <c r="A8" s="24" t="s">
        <v>50</v>
      </c>
      <c r="B8" s="24" t="s">
        <v>49</v>
      </c>
      <c r="C8" s="24" t="s">
        <v>48</v>
      </c>
      <c r="D8" s="24" t="s">
        <v>47</v>
      </c>
      <c r="E8" s="24" t="s">
        <v>46</v>
      </c>
      <c r="F8" s="24" t="s">
        <v>45</v>
      </c>
      <c r="G8" s="24" t="s">
        <v>41</v>
      </c>
      <c r="H8" s="24" t="s">
        <v>40</v>
      </c>
      <c r="I8" s="24" t="s">
        <v>44</v>
      </c>
      <c r="J8" s="24" t="s">
        <v>43</v>
      </c>
      <c r="K8" s="24" t="s">
        <v>42</v>
      </c>
      <c r="L8" s="24" t="s">
        <v>41</v>
      </c>
      <c r="M8" s="24" t="s">
        <v>40</v>
      </c>
      <c r="N8" s="24" t="s">
        <v>39</v>
      </c>
      <c r="O8" s="24" t="s">
        <v>38</v>
      </c>
      <c r="P8" s="24" t="s">
        <v>37</v>
      </c>
      <c r="Q8" s="24" t="s">
        <v>36</v>
      </c>
      <c r="R8" s="24" t="s">
        <v>35</v>
      </c>
      <c r="S8" s="24" t="s">
        <v>34</v>
      </c>
      <c r="T8" s="24" t="s">
        <v>33</v>
      </c>
      <c r="U8" s="24" t="s">
        <v>32</v>
      </c>
      <c r="V8" s="24" t="s">
        <v>31</v>
      </c>
      <c r="W8" s="24" t="s">
        <v>30</v>
      </c>
      <c r="X8" s="24" t="s">
        <v>29</v>
      </c>
      <c r="Y8" s="24" t="s">
        <v>25</v>
      </c>
      <c r="Z8" s="24" t="s">
        <v>24</v>
      </c>
      <c r="AA8" s="24" t="s">
        <v>23</v>
      </c>
      <c r="AB8" s="24" t="s">
        <v>28</v>
      </c>
      <c r="AC8" s="24" t="s">
        <v>27</v>
      </c>
      <c r="AD8" s="24" t="s">
        <v>26</v>
      </c>
      <c r="AE8" s="24" t="s">
        <v>25</v>
      </c>
      <c r="AF8" s="24" t="s">
        <v>24</v>
      </c>
      <c r="AG8" s="24" t="s">
        <v>23</v>
      </c>
      <c r="AH8" s="24" t="s">
        <v>22</v>
      </c>
      <c r="AI8" s="24" t="s">
        <v>21</v>
      </c>
    </row>
    <row r="9" spans="1:35" s="15" customFormat="1" ht="97.5" customHeight="1" x14ac:dyDescent="0.25">
      <c r="A9" s="21">
        <v>1</v>
      </c>
      <c r="B9" s="20" t="str">
        <f>+[18]Identificacion!B4</f>
        <v>GESTIÓN INTEGRAL DE LAS COMUNICACIONES Y RELACIONAMIENTO</v>
      </c>
      <c r="C9" s="20" t="str">
        <f>+[18]Identificacion!C4</f>
        <v>Garantizar la comunicación interna y externa estratégica de la Agencia Nacional de Minería, de acuerdo con los objetivos de la Entidad, para lograr que los grupos de interés la reconozcan como una Organización sólida, transparente y comprometida con el desarrollo del país.</v>
      </c>
      <c r="D9" s="20" t="str">
        <f>+[18]Identificacion!D4</f>
        <v>No verificación de fuente técnica</v>
      </c>
      <c r="E9" s="16" t="str">
        <f>+[18]Identificacion!E4</f>
        <v xml:space="preserve">Difundir comunicación errónea o incompleta </v>
      </c>
      <c r="F9" s="16" t="str">
        <f>+[18]Identificacion!F4</f>
        <v>1. Afectación de la imagen institucional.
2. Pérdida de credibilidad con el cliente interno.</v>
      </c>
      <c r="G9" s="21">
        <f>+[18]Probabilidad!E14</f>
        <v>4</v>
      </c>
      <c r="H9" s="21">
        <f>+'[18]Impacto '!D6</f>
        <v>4</v>
      </c>
      <c r="I9" s="21">
        <f t="shared" ref="I9" si="0">+G9*H9</f>
        <v>16</v>
      </c>
      <c r="J9" s="89" t="str">
        <f>IF(AND(I9&gt;=0,I9&lt;=4),'[18]Calificación de Riesgos'!$H$10,IF(I9&lt;7,'[18]Calificación de Riesgos'!$H$9,IF(I9&lt;13,'[18]Calificación de Riesgos'!$H$8,IF(I9&lt;=25,'[18]Calificación de Riesgos'!$H$7))))</f>
        <v>EXTREMA</v>
      </c>
      <c r="K9" s="16" t="s">
        <v>413</v>
      </c>
      <c r="L9" s="21">
        <v>2</v>
      </c>
      <c r="M9" s="21">
        <v>4</v>
      </c>
      <c r="N9" s="21">
        <f>+L9*M9</f>
        <v>8</v>
      </c>
      <c r="O9" s="80" t="str">
        <f>IF(AND(N9&gt;=0,N9&lt;=4),'[18]Calificación de Riesgos'!$H$10,IF(N9&lt;7,'[18]Calificación de Riesgos'!$H$9,IF(N9&lt;13,'[18]Calificación de Riesgos'!$H$8,IF(N9&lt;=25,'[18]Calificación de Riesgos'!$H$7))))</f>
        <v>ALTA</v>
      </c>
      <c r="P9" s="16" t="s">
        <v>95</v>
      </c>
      <c r="Q9" s="64" t="s">
        <v>414</v>
      </c>
      <c r="R9" s="64" t="s">
        <v>415</v>
      </c>
      <c r="S9" s="110">
        <v>43466</v>
      </c>
      <c r="T9" s="110">
        <v>43830</v>
      </c>
      <c r="U9" s="16" t="s">
        <v>416</v>
      </c>
      <c r="V9" s="16" t="s">
        <v>637</v>
      </c>
      <c r="W9" s="16" t="s">
        <v>638</v>
      </c>
      <c r="X9" s="16" t="s">
        <v>446</v>
      </c>
      <c r="Y9" s="16" t="s">
        <v>447</v>
      </c>
      <c r="Z9" s="16" t="s">
        <v>639</v>
      </c>
      <c r="AA9" s="16" t="s">
        <v>639</v>
      </c>
      <c r="AB9" s="16"/>
      <c r="AC9" s="16"/>
      <c r="AD9" s="16"/>
      <c r="AE9" s="16"/>
      <c r="AF9" s="16"/>
      <c r="AG9" s="16"/>
      <c r="AH9" s="16"/>
      <c r="AI9" s="16"/>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351DCE93-5F7D-496E-B940-B564372C5EA2}">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C000"/>
                </patternFill>
              </fill>
            </x14:dxf>
          </x14:cfRule>
          <x14:cfRule type="containsText" priority="7" operator="containsText" id="{8D6C9D8B-FF37-4FFA-B7B8-40BD4B58D770}">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0000"/>
                </patternFill>
              </fill>
            </x14:dxf>
          </x14:cfRule>
          <x14:cfRule type="containsText" priority="8" operator="containsText" id="{8BBBA336-D0F9-47DD-8208-ED97D61EC4AB}">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x14:cfRule>
          <x14:cfRule type="containsText" priority="9" operator="containsText" id="{FBE4F636-4811-4543-B266-198628363461}">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FF00"/>
                </patternFill>
              </fill>
            </x14:dxf>
          </x14:cfRule>
          <x14:cfRule type="containsText" priority="10" operator="containsText" id="{E8E48E1B-9277-4186-B178-D6128427D2C8}">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00B050"/>
                </patternFill>
              </fill>
            </x14:dxf>
          </x14:cfRule>
          <xm:sqref>J9</xm:sqref>
        </x14:conditionalFormatting>
        <x14:conditionalFormatting xmlns:xm="http://schemas.microsoft.com/office/excel/2006/main">
          <x14:cfRule type="containsText" priority="1" operator="containsText" id="{9C1B205C-536F-4EAA-81CD-8BF3C1008082}">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C000"/>
                </patternFill>
              </fill>
            </x14:dxf>
          </x14:cfRule>
          <x14:cfRule type="containsText" priority="2" operator="containsText" id="{5E8071A2-2B63-4FE9-B3FB-F588B8881CA0}">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0000"/>
                </patternFill>
              </fill>
            </x14:dxf>
          </x14:cfRule>
          <x14:cfRule type="containsText" priority="3" operator="containsText" id="{C8057F93-CEA1-46E0-8857-EA6D45EF2B25}">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x14:cfRule>
          <x14:cfRule type="containsText" priority="4" operator="containsText" id="{BEDA8B38-36D9-45F2-BDF9-D82AF161F798}">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FF00"/>
                </patternFill>
              </fill>
            </x14:dxf>
          </x14:cfRule>
          <x14:cfRule type="containsText" priority="5" operator="containsText" id="{DECF0ECD-1322-4F75-87FE-72D4F421D82B}">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00B050"/>
                </patternFill>
              </fill>
            </x14:dxf>
          </x14:cfRule>
          <xm:sqref>O9</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5" zoomScaleNormal="85" workbookViewId="0">
      <selection activeCell="H27" sqref="H27"/>
    </sheetView>
  </sheetViews>
  <sheetFormatPr baseColWidth="10" defaultColWidth="0" defaultRowHeight="12.75" zeroHeight="1" x14ac:dyDescent="0.25"/>
  <cols>
    <col min="1" max="1" width="2.7109375" style="28" customWidth="1"/>
    <col min="2" max="2" width="12.5703125" style="28" customWidth="1"/>
    <col min="3" max="3" width="10.85546875" style="28" customWidth="1"/>
    <col min="4" max="4" width="9" style="28" bestFit="1" customWidth="1"/>
    <col min="5" max="5" width="13" style="28" bestFit="1" customWidth="1"/>
    <col min="6" max="6" width="4.140625" style="28" customWidth="1"/>
    <col min="7" max="7" width="19.5703125" style="28" customWidth="1"/>
    <col min="8" max="8" width="18.140625" style="28" customWidth="1"/>
    <col min="9" max="9" width="17.7109375" style="28" customWidth="1"/>
    <col min="10" max="11" width="16.42578125" style="28" customWidth="1"/>
    <col min="12" max="12" width="6.28515625" style="28" customWidth="1"/>
    <col min="13" max="13" width="9" style="28" bestFit="1" customWidth="1"/>
    <col min="14" max="14" width="12" style="28" bestFit="1" customWidth="1"/>
    <col min="15" max="15" width="5.28515625" style="28" customWidth="1"/>
    <col min="16" max="16" width="14" style="28" bestFit="1" customWidth="1"/>
    <col min="17" max="17" width="13.42578125" style="28" customWidth="1"/>
    <col min="18" max="18" width="13.7109375" style="28" customWidth="1"/>
    <col min="19" max="19" width="14.42578125" style="28" customWidth="1"/>
    <col min="20" max="20" width="14" style="28" bestFit="1" customWidth="1"/>
    <col min="21" max="21" width="9.7109375" style="28" customWidth="1"/>
    <col min="22" max="23" width="34.85546875" style="28" hidden="1" customWidth="1"/>
    <col min="24" max="16384" width="11.42578125" style="28" hidden="1"/>
  </cols>
  <sheetData>
    <row r="1" spans="2:20" x14ac:dyDescent="0.25"/>
    <row r="2" spans="2:20" x14ac:dyDescent="0.25"/>
    <row r="3" spans="2:20" x14ac:dyDescent="0.25"/>
    <row r="4" spans="2:20" x14ac:dyDescent="0.25"/>
    <row r="5" spans="2:20" x14ac:dyDescent="0.25"/>
    <row r="6" spans="2:20" ht="31.5" x14ac:dyDescent="0.25">
      <c r="H6" s="29" t="s">
        <v>62</v>
      </c>
      <c r="I6" s="30" t="s">
        <v>63</v>
      </c>
    </row>
    <row r="7" spans="2:20" ht="15.75" x14ac:dyDescent="0.25">
      <c r="H7" s="31" t="s">
        <v>64</v>
      </c>
      <c r="I7" s="32" t="s">
        <v>65</v>
      </c>
    </row>
    <row r="8" spans="2:20" ht="15.75" x14ac:dyDescent="0.25">
      <c r="H8" s="33" t="s">
        <v>66</v>
      </c>
      <c r="I8" s="34" t="s">
        <v>67</v>
      </c>
    </row>
    <row r="9" spans="2:20" ht="15.75" x14ac:dyDescent="0.25">
      <c r="H9" s="35" t="s">
        <v>68</v>
      </c>
      <c r="I9" s="36" t="s">
        <v>69</v>
      </c>
    </row>
    <row r="10" spans="2:20" ht="16.5" thickBot="1" x14ac:dyDescent="0.3">
      <c r="H10" s="37" t="s">
        <v>70</v>
      </c>
      <c r="I10" s="38" t="s">
        <v>71</v>
      </c>
    </row>
    <row r="11" spans="2:20" ht="13.5" thickBot="1" x14ac:dyDescent="0.3">
      <c r="H11" s="39" t="s">
        <v>72</v>
      </c>
      <c r="I11" s="40"/>
    </row>
    <row r="12" spans="2:20" x14ac:dyDescent="0.25">
      <c r="L12" s="41"/>
    </row>
    <row r="13" spans="2:20" ht="18.75" thickBot="1" x14ac:dyDescent="0.3">
      <c r="B13" s="42" t="s">
        <v>73</v>
      </c>
      <c r="C13" s="42" t="s">
        <v>74</v>
      </c>
      <c r="D13" s="43" t="s">
        <v>75</v>
      </c>
      <c r="E13" s="228" t="s">
        <v>76</v>
      </c>
      <c r="F13" s="228"/>
      <c r="G13" s="228"/>
      <c r="H13" s="228"/>
      <c r="I13" s="229"/>
      <c r="J13" s="229"/>
      <c r="K13" s="229"/>
      <c r="M13" s="43" t="s">
        <v>75</v>
      </c>
      <c r="N13" s="230" t="s">
        <v>77</v>
      </c>
      <c r="O13" s="231"/>
      <c r="P13" s="231"/>
      <c r="Q13" s="231"/>
      <c r="R13" s="231"/>
      <c r="S13" s="231"/>
      <c r="T13" s="232"/>
    </row>
    <row r="14" spans="2:20" ht="38.25" x14ac:dyDescent="0.25">
      <c r="B14" s="44">
        <v>0.5</v>
      </c>
      <c r="C14" s="44">
        <v>1</v>
      </c>
      <c r="D14" s="43">
        <v>5</v>
      </c>
      <c r="E14" s="45" t="s">
        <v>78</v>
      </c>
      <c r="F14" s="233" t="s">
        <v>79</v>
      </c>
      <c r="G14" s="46">
        <f>D14*G20</f>
        <v>5</v>
      </c>
      <c r="H14" s="46">
        <f>D14*H20</f>
        <v>10</v>
      </c>
      <c r="I14" s="47">
        <f>D14*I20</f>
        <v>15</v>
      </c>
      <c r="J14" s="48">
        <f>D14*J20</f>
        <v>20</v>
      </c>
      <c r="K14" s="49">
        <f>D14*K20</f>
        <v>25</v>
      </c>
      <c r="M14" s="43">
        <v>5</v>
      </c>
      <c r="N14" s="45" t="s">
        <v>78</v>
      </c>
      <c r="O14" s="236" t="s">
        <v>79</v>
      </c>
      <c r="P14" s="50" t="s">
        <v>80</v>
      </c>
      <c r="Q14" s="50" t="s">
        <v>80</v>
      </c>
      <c r="R14" s="51" t="s">
        <v>80</v>
      </c>
      <c r="S14" s="51" t="s">
        <v>80</v>
      </c>
      <c r="T14" s="51" t="s">
        <v>80</v>
      </c>
    </row>
    <row r="15" spans="2:20" ht="38.25" x14ac:dyDescent="0.25">
      <c r="B15" s="44">
        <v>0.3</v>
      </c>
      <c r="C15" s="44">
        <v>0.5</v>
      </c>
      <c r="D15" s="43">
        <v>4</v>
      </c>
      <c r="E15" s="45" t="s">
        <v>81</v>
      </c>
      <c r="F15" s="234"/>
      <c r="G15" s="52">
        <f>D15*G20</f>
        <v>4</v>
      </c>
      <c r="H15" s="46">
        <f>D15*H20</f>
        <v>8</v>
      </c>
      <c r="I15" s="53">
        <f>D15*I20</f>
        <v>12</v>
      </c>
      <c r="J15" s="54">
        <f>D15*J20</f>
        <v>16</v>
      </c>
      <c r="K15" s="55">
        <f>D15*K20</f>
        <v>20</v>
      </c>
      <c r="M15" s="43">
        <v>4</v>
      </c>
      <c r="N15" s="45" t="s">
        <v>81</v>
      </c>
      <c r="O15" s="237"/>
      <c r="P15" s="56" t="s">
        <v>82</v>
      </c>
      <c r="Q15" s="50" t="s">
        <v>83</v>
      </c>
      <c r="R15" s="50" t="s">
        <v>80</v>
      </c>
      <c r="S15" s="51" t="s">
        <v>80</v>
      </c>
      <c r="T15" s="51" t="s">
        <v>80</v>
      </c>
    </row>
    <row r="16" spans="2:20" ht="38.25" x14ac:dyDescent="0.25">
      <c r="B16" s="44">
        <v>0.1</v>
      </c>
      <c r="C16" s="44">
        <v>0.3</v>
      </c>
      <c r="D16" s="43">
        <v>3</v>
      </c>
      <c r="E16" s="45" t="s">
        <v>84</v>
      </c>
      <c r="F16" s="234"/>
      <c r="G16" s="57">
        <f>D16*G20</f>
        <v>3</v>
      </c>
      <c r="H16" s="58">
        <f>D16*H20</f>
        <v>6</v>
      </c>
      <c r="I16" s="53">
        <f>D16*I20</f>
        <v>9</v>
      </c>
      <c r="J16" s="54">
        <f>D16*J20</f>
        <v>12</v>
      </c>
      <c r="K16" s="55">
        <f>D16*K20</f>
        <v>15</v>
      </c>
      <c r="M16" s="43">
        <v>3</v>
      </c>
      <c r="N16" s="45" t="s">
        <v>84</v>
      </c>
      <c r="O16" s="237"/>
      <c r="P16" s="59" t="s">
        <v>82</v>
      </c>
      <c r="Q16" s="56" t="s">
        <v>82</v>
      </c>
      <c r="R16" s="50" t="s">
        <v>83</v>
      </c>
      <c r="S16" s="51" t="s">
        <v>80</v>
      </c>
      <c r="T16" s="51" t="s">
        <v>80</v>
      </c>
    </row>
    <row r="17" spans="2:20" ht="38.25" x14ac:dyDescent="0.25">
      <c r="B17" s="44">
        <v>0.03</v>
      </c>
      <c r="C17" s="44">
        <v>0.1</v>
      </c>
      <c r="D17" s="43">
        <v>2</v>
      </c>
      <c r="E17" s="45" t="s">
        <v>85</v>
      </c>
      <c r="F17" s="234"/>
      <c r="G17" s="57">
        <f>D17*G20</f>
        <v>2</v>
      </c>
      <c r="H17" s="60">
        <f>D17*H20</f>
        <v>4</v>
      </c>
      <c r="I17" s="61">
        <f>D17*I20</f>
        <v>6</v>
      </c>
      <c r="J17" s="53">
        <f>D17*J20</f>
        <v>8</v>
      </c>
      <c r="K17" s="54">
        <f>D17*K20</f>
        <v>10</v>
      </c>
      <c r="M17" s="43">
        <v>2</v>
      </c>
      <c r="N17" s="45" t="s">
        <v>85</v>
      </c>
      <c r="O17" s="237"/>
      <c r="P17" s="59" t="s">
        <v>86</v>
      </c>
      <c r="Q17" s="59" t="s">
        <v>86</v>
      </c>
      <c r="R17" s="56" t="s">
        <v>82</v>
      </c>
      <c r="S17" s="50" t="s">
        <v>83</v>
      </c>
      <c r="T17" s="51" t="s">
        <v>80</v>
      </c>
    </row>
    <row r="18" spans="2:20" ht="38.25" x14ac:dyDescent="0.25">
      <c r="B18" s="44">
        <v>0</v>
      </c>
      <c r="C18" s="44">
        <v>0.03</v>
      </c>
      <c r="D18" s="43">
        <v>1</v>
      </c>
      <c r="E18" s="45" t="s">
        <v>87</v>
      </c>
      <c r="F18" s="235"/>
      <c r="G18" s="57">
        <f>D18*G20</f>
        <v>1</v>
      </c>
      <c r="H18" s="60">
        <f>D18*H20</f>
        <v>2</v>
      </c>
      <c r="I18" s="61">
        <f>D18*I20</f>
        <v>3</v>
      </c>
      <c r="J18" s="53">
        <f>D18*J20</f>
        <v>4</v>
      </c>
      <c r="K18" s="54">
        <f>D18*K20</f>
        <v>5</v>
      </c>
      <c r="M18" s="43">
        <v>1</v>
      </c>
      <c r="N18" s="45" t="s">
        <v>87</v>
      </c>
      <c r="O18" s="238"/>
      <c r="P18" s="59" t="s">
        <v>86</v>
      </c>
      <c r="Q18" s="59" t="s">
        <v>86</v>
      </c>
      <c r="R18" s="56" t="s">
        <v>82</v>
      </c>
      <c r="S18" s="50" t="s">
        <v>83</v>
      </c>
      <c r="T18" s="51" t="s">
        <v>80</v>
      </c>
    </row>
    <row r="19" spans="2:20" ht="15.75" x14ac:dyDescent="0.25">
      <c r="C19" s="239" t="s">
        <v>88</v>
      </c>
      <c r="D19" s="240"/>
      <c r="E19" s="240"/>
      <c r="F19" s="241"/>
      <c r="G19" s="45" t="s">
        <v>89</v>
      </c>
      <c r="H19" s="45" t="s">
        <v>90</v>
      </c>
      <c r="I19" s="45" t="s">
        <v>91</v>
      </c>
      <c r="J19" s="45" t="s">
        <v>92</v>
      </c>
      <c r="K19" s="45" t="s">
        <v>93</v>
      </c>
      <c r="P19" s="45" t="s">
        <v>89</v>
      </c>
      <c r="Q19" s="45" t="s">
        <v>90</v>
      </c>
      <c r="R19" s="45" t="s">
        <v>91</v>
      </c>
      <c r="S19" s="45" t="s">
        <v>92</v>
      </c>
      <c r="T19" s="45" t="s">
        <v>93</v>
      </c>
    </row>
    <row r="20" spans="2:20" ht="18" x14ac:dyDescent="0.25">
      <c r="C20" s="43"/>
      <c r="D20" s="225" t="s">
        <v>75</v>
      </c>
      <c r="E20" s="226"/>
      <c r="F20" s="227"/>
      <c r="G20" s="43">
        <v>1</v>
      </c>
      <c r="H20" s="43">
        <v>2</v>
      </c>
      <c r="I20" s="43">
        <v>3</v>
      </c>
      <c r="J20" s="43">
        <v>4</v>
      </c>
      <c r="K20" s="43">
        <v>5</v>
      </c>
      <c r="P20" s="43">
        <v>1</v>
      </c>
      <c r="Q20" s="43">
        <v>2</v>
      </c>
      <c r="R20" s="43">
        <v>3</v>
      </c>
      <c r="S20" s="43">
        <v>4</v>
      </c>
      <c r="T20" s="43">
        <v>5</v>
      </c>
    </row>
    <row r="21" spans="2:20" x14ac:dyDescent="0.25"/>
    <row r="22" spans="2:20" x14ac:dyDescent="0.25"/>
    <row r="23" spans="2:20" x14ac:dyDescent="0.25"/>
    <row r="24" spans="2:20" x14ac:dyDescent="0.25"/>
    <row r="25" spans="2:20" x14ac:dyDescent="0.25"/>
    <row r="26" spans="2:20" x14ac:dyDescent="0.25"/>
    <row r="27" spans="2:20" x14ac:dyDescent="0.25"/>
    <row r="28" spans="2:20" x14ac:dyDescent="0.25"/>
    <row r="29" spans="2:20" x14ac:dyDescent="0.25"/>
    <row r="30" spans="2:20" x14ac:dyDescent="0.25"/>
    <row r="31" spans="2:20" x14ac:dyDescent="0.25"/>
    <row r="32" spans="2:20" x14ac:dyDescent="0.25"/>
    <row r="33" spans="2:2" x14ac:dyDescent="0.25"/>
    <row r="34" spans="2:2" x14ac:dyDescent="0.25"/>
    <row r="35" spans="2:2" x14ac:dyDescent="0.25"/>
    <row r="36" spans="2:2" x14ac:dyDescent="0.25">
      <c r="B36" s="28" t="s">
        <v>94</v>
      </c>
    </row>
    <row r="37" spans="2:2" x14ac:dyDescent="0.25">
      <c r="B37" s="28" t="s">
        <v>95</v>
      </c>
    </row>
    <row r="38" spans="2:2" x14ac:dyDescent="0.25">
      <c r="B38" s="28" t="s">
        <v>7</v>
      </c>
    </row>
    <row r="39" spans="2:2" x14ac:dyDescent="0.25">
      <c r="B39" s="28" t="s">
        <v>96</v>
      </c>
    </row>
    <row r="40" spans="2:2" x14ac:dyDescent="0.25"/>
    <row r="41" spans="2:2" x14ac:dyDescent="0.25"/>
    <row r="42" spans="2:2" x14ac:dyDescent="0.25"/>
    <row r="43" spans="2:2" x14ac:dyDescent="0.25"/>
    <row r="44" spans="2:2" x14ac:dyDescent="0.25"/>
    <row r="45" spans="2:2" x14ac:dyDescent="0.25"/>
    <row r="46" spans="2:2" x14ac:dyDescent="0.25"/>
    <row r="47" spans="2:2" x14ac:dyDescent="0.25"/>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sheetData>
  <mergeCells count="6">
    <mergeCell ref="D20:F20"/>
    <mergeCell ref="E13:K13"/>
    <mergeCell ref="N13:T13"/>
    <mergeCell ref="F14:F18"/>
    <mergeCell ref="O14:O18"/>
    <mergeCell ref="C19:F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4"/>
  <sheetViews>
    <sheetView zoomScale="86" zoomScaleNormal="86" workbookViewId="0">
      <selection activeCell="A9" sqref="A9:A12"/>
    </sheetView>
  </sheetViews>
  <sheetFormatPr baseColWidth="10" defaultColWidth="11.42578125" defaultRowHeight="16.5" x14ac:dyDescent="0.3"/>
  <cols>
    <col min="1" max="1" width="11.42578125" style="12"/>
    <col min="2" max="2" width="19.28515625" style="14" customWidth="1"/>
    <col min="3" max="3" width="43.28515625" style="12" customWidth="1"/>
    <col min="4" max="4" width="51.28515625" style="12" customWidth="1"/>
    <col min="5" max="5" width="22.5703125" style="12" customWidth="1"/>
    <col min="6" max="6" width="43.5703125" style="12" customWidth="1"/>
    <col min="7" max="7" width="12.7109375" style="12" customWidth="1"/>
    <col min="8" max="8" width="11.5703125" style="12" customWidth="1"/>
    <col min="9" max="9" width="0" style="12" hidden="1" customWidth="1"/>
    <col min="10" max="10" width="14.140625" style="12" customWidth="1"/>
    <col min="11" max="11" width="30.140625" style="12" customWidth="1"/>
    <col min="12" max="12" width="12.5703125" style="12" customWidth="1"/>
    <col min="13" max="13" width="10.42578125" style="12" customWidth="1"/>
    <col min="14" max="14" width="13.5703125" style="12" hidden="1" customWidth="1"/>
    <col min="15" max="15" width="11.42578125" style="12"/>
    <col min="16" max="16" width="14" style="12" customWidth="1"/>
    <col min="17" max="17" width="38" style="12" customWidth="1"/>
    <col min="18" max="18" width="21.140625" style="12" customWidth="1"/>
    <col min="19" max="19" width="21.42578125" style="12" customWidth="1"/>
    <col min="20" max="20" width="17.5703125" style="13" customWidth="1"/>
    <col min="21" max="21" width="19.85546875" style="13" customWidth="1"/>
    <col min="22" max="23" width="25.7109375" style="12" customWidth="1"/>
    <col min="24" max="24" width="22.42578125" style="12" customWidth="1"/>
    <col min="25" max="27" width="16.7109375" style="12" customWidth="1"/>
    <col min="28" max="48" width="0" style="12" hidden="1" customWidth="1"/>
    <col min="49" max="16384" width="11.42578125" style="12"/>
  </cols>
  <sheetData>
    <row r="1" spans="1:35" ht="16.5" customHeight="1" x14ac:dyDescent="0.3">
      <c r="A1" s="143" t="s">
        <v>107</v>
      </c>
      <c r="B1" s="143"/>
      <c r="C1" s="143"/>
      <c r="D1" s="143"/>
      <c r="E1" s="143"/>
      <c r="F1" s="143"/>
      <c r="G1" s="143"/>
      <c r="H1" s="143"/>
      <c r="I1" s="143"/>
      <c r="J1" s="143"/>
      <c r="K1" s="143"/>
      <c r="L1" s="143"/>
      <c r="M1" s="143"/>
      <c r="N1" s="143"/>
      <c r="O1" s="143"/>
      <c r="P1" s="143"/>
      <c r="Q1" s="143"/>
      <c r="R1" s="143"/>
      <c r="S1" s="143"/>
      <c r="T1" s="143"/>
      <c r="U1" s="143"/>
      <c r="V1" s="73"/>
      <c r="W1" s="27"/>
    </row>
    <row r="2" spans="1:35" ht="16.5" customHeight="1" x14ac:dyDescent="0.3">
      <c r="A2" s="143"/>
      <c r="B2" s="143"/>
      <c r="C2" s="143"/>
      <c r="D2" s="143"/>
      <c r="E2" s="143"/>
      <c r="F2" s="143"/>
      <c r="G2" s="143"/>
      <c r="H2" s="143"/>
      <c r="I2" s="143"/>
      <c r="J2" s="143"/>
      <c r="K2" s="143"/>
      <c r="L2" s="143"/>
      <c r="M2" s="143"/>
      <c r="N2" s="143"/>
      <c r="O2" s="143"/>
      <c r="P2" s="143"/>
      <c r="Q2" s="143"/>
      <c r="R2" s="143"/>
      <c r="S2" s="143"/>
      <c r="T2" s="143"/>
      <c r="U2" s="143"/>
      <c r="V2" s="73"/>
      <c r="W2" s="27"/>
    </row>
    <row r="3" spans="1:35" ht="13.5" customHeight="1" x14ac:dyDescent="0.3">
      <c r="A3" s="143"/>
      <c r="B3" s="143"/>
      <c r="C3" s="143"/>
      <c r="D3" s="143"/>
      <c r="E3" s="143"/>
      <c r="F3" s="143"/>
      <c r="G3" s="143"/>
      <c r="H3" s="143"/>
      <c r="I3" s="143"/>
      <c r="J3" s="143"/>
      <c r="K3" s="143"/>
      <c r="L3" s="143"/>
      <c r="M3" s="143"/>
      <c r="N3" s="143"/>
      <c r="O3" s="143"/>
      <c r="P3" s="143"/>
      <c r="Q3" s="143"/>
      <c r="R3" s="143"/>
      <c r="S3" s="143"/>
      <c r="T3" s="143"/>
      <c r="U3" s="143"/>
      <c r="V3" s="73"/>
      <c r="W3" s="27"/>
    </row>
    <row r="4" spans="1:35" ht="13.5" customHeight="1" x14ac:dyDescent="0.3">
      <c r="A4" s="143"/>
      <c r="B4" s="143"/>
      <c r="C4" s="143"/>
      <c r="D4" s="143"/>
      <c r="E4" s="143"/>
      <c r="F4" s="143"/>
      <c r="G4" s="143"/>
      <c r="H4" s="143"/>
      <c r="I4" s="143"/>
      <c r="J4" s="143"/>
      <c r="K4" s="143"/>
      <c r="L4" s="143"/>
      <c r="M4" s="143"/>
      <c r="N4" s="143"/>
      <c r="O4" s="143"/>
      <c r="P4" s="143"/>
      <c r="Q4" s="143"/>
      <c r="R4" s="143"/>
      <c r="S4" s="143"/>
      <c r="T4" s="143"/>
      <c r="U4" s="143"/>
      <c r="V4" s="73"/>
      <c r="W4" s="27"/>
    </row>
    <row r="5" spans="1:35" ht="13.5" customHeight="1" x14ac:dyDescent="0.3">
      <c r="A5" s="144"/>
      <c r="B5" s="144"/>
      <c r="C5" s="144"/>
      <c r="D5" s="144"/>
      <c r="E5" s="144"/>
      <c r="F5" s="144"/>
      <c r="G5" s="144"/>
      <c r="H5" s="144"/>
      <c r="I5" s="144"/>
      <c r="J5" s="144"/>
      <c r="K5" s="144"/>
      <c r="L5" s="144"/>
      <c r="M5" s="144"/>
      <c r="N5" s="144"/>
      <c r="O5" s="144"/>
      <c r="P5" s="144"/>
      <c r="Q5" s="144"/>
      <c r="R5" s="144"/>
      <c r="S5" s="144"/>
      <c r="T5" s="144"/>
      <c r="U5" s="144"/>
      <c r="V5" s="73"/>
      <c r="W5" s="27"/>
    </row>
    <row r="6" spans="1:35" s="23" customFormat="1" ht="45" customHeight="1" x14ac:dyDescent="0.3">
      <c r="A6" s="142" t="s">
        <v>61</v>
      </c>
      <c r="B6" s="142"/>
      <c r="C6" s="142"/>
      <c r="D6" s="142"/>
      <c r="E6" s="142"/>
      <c r="F6" s="142"/>
      <c r="G6" s="141" t="s">
        <v>60</v>
      </c>
      <c r="H6" s="141"/>
      <c r="I6" s="141"/>
      <c r="J6" s="141"/>
      <c r="K6" s="24" t="s">
        <v>59</v>
      </c>
      <c r="L6" s="142" t="s">
        <v>58</v>
      </c>
      <c r="M6" s="142"/>
      <c r="N6" s="142"/>
      <c r="O6" s="142"/>
      <c r="P6" s="142"/>
      <c r="Q6" s="142" t="s">
        <v>57</v>
      </c>
      <c r="R6" s="142"/>
      <c r="S6" s="142"/>
      <c r="T6" s="142"/>
      <c r="U6" s="142"/>
      <c r="V6" s="142" t="s">
        <v>56</v>
      </c>
      <c r="W6" s="142"/>
      <c r="X6" s="142"/>
      <c r="Y6" s="142"/>
      <c r="Z6" s="142"/>
      <c r="AA6" s="142"/>
      <c r="AB6" s="135" t="s">
        <v>55</v>
      </c>
      <c r="AC6" s="136"/>
      <c r="AD6" s="136"/>
      <c r="AE6" s="136"/>
      <c r="AF6" s="136"/>
      <c r="AG6" s="136"/>
      <c r="AH6" s="136"/>
      <c r="AI6" s="137"/>
    </row>
    <row r="7" spans="1:35" s="23" customFormat="1" ht="84" customHeight="1" x14ac:dyDescent="0.3">
      <c r="A7" s="142"/>
      <c r="B7" s="142"/>
      <c r="C7" s="142"/>
      <c r="D7" s="142"/>
      <c r="E7" s="142"/>
      <c r="F7" s="142"/>
      <c r="G7" s="141" t="s">
        <v>54</v>
      </c>
      <c r="H7" s="141"/>
      <c r="I7" s="141"/>
      <c r="J7" s="141"/>
      <c r="K7" s="24" t="s">
        <v>53</v>
      </c>
      <c r="L7" s="141" t="s">
        <v>52</v>
      </c>
      <c r="M7" s="141"/>
      <c r="N7" s="26"/>
      <c r="O7" s="141" t="s">
        <v>51</v>
      </c>
      <c r="P7" s="141"/>
      <c r="Q7" s="142"/>
      <c r="R7" s="142"/>
      <c r="S7" s="142"/>
      <c r="T7" s="142"/>
      <c r="U7" s="142"/>
      <c r="V7" s="142"/>
      <c r="W7" s="142"/>
      <c r="X7" s="142"/>
      <c r="Y7" s="142"/>
      <c r="Z7" s="142"/>
      <c r="AA7" s="142"/>
      <c r="AB7" s="138"/>
      <c r="AC7" s="139"/>
      <c r="AD7" s="139"/>
      <c r="AE7" s="139"/>
      <c r="AF7" s="139"/>
      <c r="AG7" s="139"/>
      <c r="AH7" s="139"/>
      <c r="AI7" s="140"/>
    </row>
    <row r="8" spans="1:35" s="23" customFormat="1" ht="66" customHeight="1" x14ac:dyDescent="0.3">
      <c r="A8" s="24" t="s">
        <v>50</v>
      </c>
      <c r="B8" s="24" t="s">
        <v>49</v>
      </c>
      <c r="C8" s="24" t="s">
        <v>48</v>
      </c>
      <c r="D8" s="24" t="s">
        <v>47</v>
      </c>
      <c r="E8" s="24" t="s">
        <v>46</v>
      </c>
      <c r="F8" s="24" t="s">
        <v>45</v>
      </c>
      <c r="G8" s="24" t="s">
        <v>41</v>
      </c>
      <c r="H8" s="24" t="s">
        <v>40</v>
      </c>
      <c r="I8" s="24" t="s">
        <v>44</v>
      </c>
      <c r="J8" s="24" t="s">
        <v>43</v>
      </c>
      <c r="K8" s="24" t="s">
        <v>42</v>
      </c>
      <c r="L8" s="24" t="s">
        <v>41</v>
      </c>
      <c r="M8" s="24" t="s">
        <v>40</v>
      </c>
      <c r="N8" s="24" t="s">
        <v>39</v>
      </c>
      <c r="O8" s="24" t="s">
        <v>38</v>
      </c>
      <c r="P8" s="24" t="s">
        <v>37</v>
      </c>
      <c r="Q8" s="24" t="s">
        <v>36</v>
      </c>
      <c r="R8" s="24" t="s">
        <v>35</v>
      </c>
      <c r="S8" s="24" t="s">
        <v>34</v>
      </c>
      <c r="T8" s="24" t="s">
        <v>33</v>
      </c>
      <c r="U8" s="24" t="s">
        <v>32</v>
      </c>
      <c r="V8" s="24" t="s">
        <v>31</v>
      </c>
      <c r="W8" s="24" t="s">
        <v>30</v>
      </c>
      <c r="X8" s="24" t="s">
        <v>29</v>
      </c>
      <c r="Y8" s="24" t="s">
        <v>25</v>
      </c>
      <c r="Z8" s="24" t="s">
        <v>24</v>
      </c>
      <c r="AA8" s="24" t="s">
        <v>23</v>
      </c>
      <c r="AB8" s="24" t="s">
        <v>28</v>
      </c>
      <c r="AC8" s="24" t="s">
        <v>27</v>
      </c>
      <c r="AD8" s="24" t="s">
        <v>26</v>
      </c>
      <c r="AE8" s="24" t="s">
        <v>25</v>
      </c>
      <c r="AF8" s="24" t="s">
        <v>24</v>
      </c>
      <c r="AG8" s="24" t="s">
        <v>23</v>
      </c>
      <c r="AH8" s="24" t="s">
        <v>22</v>
      </c>
      <c r="AI8" s="24" t="s">
        <v>21</v>
      </c>
    </row>
    <row r="9" spans="1:35" s="15" customFormat="1" ht="113.25" customHeight="1" x14ac:dyDescent="0.25">
      <c r="A9" s="145">
        <v>1</v>
      </c>
      <c r="B9" s="148" t="str">
        <f>+[1]Identificacion!B4</f>
        <v>PLANEACION ESTRATEGICA</v>
      </c>
      <c r="C9" s="148" t="str">
        <f>+[1]Identificacion!C4</f>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
      <c r="D9" s="148" t="str">
        <f>+[1]Identificacion!D4</f>
        <v>1. Desconocimiento o ausencia de los lineamientos frente a la Planeación Estratégica y divulgación.
2. Inadecuada formulación de planes estratégicos y operativos en la ANM por falta de unificación de criterios y claridad de los mismos.
3. Desfinanciamiento e inadecuada priorización del recurso presupuestal
4. Inconsistencia entre la planeación estratégica y los recursos asignados durante la vigencia.
5. Falta de controles adecuados para el cumplimiento de  las metas y objetivos de cada vigencia 
6. Ausencia de planes de contingencia</v>
      </c>
      <c r="E9" s="151" t="str">
        <f>+[1]Identificacion!E4</f>
        <v xml:space="preserve">
Incumplimiento de metas y objetivos institucionales</v>
      </c>
      <c r="F9" s="151" t="str">
        <f>+[1]Identificacion!F4</f>
        <v>1. Mala imagen institucional 
2. Recorte presupuestal para la siguiente vigencia 
3. Insatisfacción de los grupos de interés 
4. Reprocesos, desgaste administrativo.
5. Investigaciones disciplinales y fiscales.</v>
      </c>
      <c r="G9" s="145">
        <f>+[1]Probabilidad!E14</f>
        <v>3</v>
      </c>
      <c r="H9" s="145">
        <f>+'[1]Impacto '!D6</f>
        <v>4</v>
      </c>
      <c r="I9" s="21">
        <f>+G9*H9</f>
        <v>12</v>
      </c>
      <c r="J9" s="160" t="str">
        <f>IF(AND(I9&gt;=0,I9&lt;=4),'[1]Calificación de Riesgos'!$H$10,IF(I9&lt;7,'[1]Calificación de Riesgos'!$H$9,IF(I9&lt;11,'[1]Calificación de Riesgos'!$H$8,IF(I9&lt;=25,'[1]Calificación de Riesgos'!$H$7))))</f>
        <v>EXTREMA</v>
      </c>
      <c r="K9" s="157" t="s">
        <v>20</v>
      </c>
      <c r="L9" s="145">
        <v>1</v>
      </c>
      <c r="M9" s="145">
        <v>4</v>
      </c>
      <c r="N9" s="21">
        <f>+L9*M9</f>
        <v>4</v>
      </c>
      <c r="O9" s="154" t="str">
        <f>+'[1]Calificación de Riesgos'!H8</f>
        <v>ALTA</v>
      </c>
      <c r="P9" s="145" t="s">
        <v>7</v>
      </c>
      <c r="Q9" s="20" t="s">
        <v>19</v>
      </c>
      <c r="R9" s="22" t="s">
        <v>18</v>
      </c>
      <c r="S9" s="18">
        <v>43466</v>
      </c>
      <c r="T9" s="18">
        <v>43830</v>
      </c>
      <c r="U9" s="17" t="s">
        <v>4</v>
      </c>
      <c r="V9" s="16" t="s">
        <v>444</v>
      </c>
      <c r="W9" s="16" t="s">
        <v>445</v>
      </c>
      <c r="X9" s="16" t="s">
        <v>446</v>
      </c>
      <c r="Y9" s="16" t="s">
        <v>447</v>
      </c>
      <c r="Z9" s="16" t="s">
        <v>448</v>
      </c>
      <c r="AA9" s="16" t="s">
        <v>448</v>
      </c>
      <c r="AB9" s="16"/>
      <c r="AC9" s="16"/>
      <c r="AD9" s="16"/>
      <c r="AE9" s="16"/>
      <c r="AF9" s="16"/>
      <c r="AG9" s="16"/>
      <c r="AH9" s="16"/>
      <c r="AI9" s="16"/>
    </row>
    <row r="10" spans="1:35" s="15" customFormat="1" ht="78.75" customHeight="1" x14ac:dyDescent="0.25">
      <c r="A10" s="146"/>
      <c r="B10" s="149"/>
      <c r="C10" s="149"/>
      <c r="D10" s="149"/>
      <c r="E10" s="152"/>
      <c r="F10" s="152"/>
      <c r="G10" s="146"/>
      <c r="H10" s="146"/>
      <c r="I10" s="21"/>
      <c r="J10" s="161"/>
      <c r="K10" s="158"/>
      <c r="L10" s="146"/>
      <c r="M10" s="146"/>
      <c r="N10" s="21"/>
      <c r="O10" s="155"/>
      <c r="P10" s="146"/>
      <c r="Q10" s="20" t="s">
        <v>17</v>
      </c>
      <c r="R10" s="22" t="s">
        <v>16</v>
      </c>
      <c r="S10" s="18">
        <v>43466</v>
      </c>
      <c r="T10" s="18">
        <v>43830</v>
      </c>
      <c r="U10" s="17" t="s">
        <v>4</v>
      </c>
      <c r="V10" s="16" t="s">
        <v>449</v>
      </c>
      <c r="W10" s="16" t="s">
        <v>450</v>
      </c>
      <c r="X10" s="16" t="s">
        <v>451</v>
      </c>
      <c r="Y10" s="16" t="s">
        <v>447</v>
      </c>
      <c r="Z10" s="16" t="s">
        <v>448</v>
      </c>
      <c r="AA10" s="16" t="s">
        <v>448</v>
      </c>
      <c r="AB10" s="16"/>
      <c r="AC10" s="16"/>
      <c r="AD10" s="16"/>
      <c r="AE10" s="16"/>
      <c r="AF10" s="16"/>
      <c r="AG10" s="16"/>
      <c r="AH10" s="16"/>
      <c r="AI10" s="16"/>
    </row>
    <row r="11" spans="1:35" s="15" customFormat="1" ht="78.75" customHeight="1" x14ac:dyDescent="0.25">
      <c r="A11" s="146"/>
      <c r="B11" s="149"/>
      <c r="C11" s="149"/>
      <c r="D11" s="149"/>
      <c r="E11" s="152"/>
      <c r="F11" s="152"/>
      <c r="G11" s="146"/>
      <c r="H11" s="146"/>
      <c r="I11" s="21"/>
      <c r="J11" s="161"/>
      <c r="K11" s="158"/>
      <c r="L11" s="146"/>
      <c r="M11" s="146"/>
      <c r="N11" s="21"/>
      <c r="O11" s="155"/>
      <c r="P11" s="146"/>
      <c r="Q11" s="20" t="s">
        <v>15</v>
      </c>
      <c r="R11" s="22" t="s">
        <v>14</v>
      </c>
      <c r="S11" s="18">
        <v>43466</v>
      </c>
      <c r="T11" s="18">
        <v>43830</v>
      </c>
      <c r="U11" s="17" t="s">
        <v>4</v>
      </c>
      <c r="V11" s="15" t="s">
        <v>452</v>
      </c>
      <c r="W11" s="16" t="s">
        <v>453</v>
      </c>
      <c r="X11" s="16" t="s">
        <v>446</v>
      </c>
      <c r="Y11" s="16" t="s">
        <v>447</v>
      </c>
      <c r="Z11" s="16" t="s">
        <v>448</v>
      </c>
      <c r="AA11" s="16" t="s">
        <v>448</v>
      </c>
      <c r="AB11" s="16"/>
      <c r="AC11" s="16"/>
      <c r="AD11" s="16"/>
      <c r="AE11" s="16"/>
      <c r="AF11" s="16"/>
      <c r="AG11" s="16"/>
      <c r="AH11" s="16"/>
      <c r="AI11" s="16"/>
    </row>
    <row r="12" spans="1:35" s="15" customFormat="1" ht="78.75" customHeight="1" x14ac:dyDescent="0.25">
      <c r="A12" s="147"/>
      <c r="B12" s="150"/>
      <c r="C12" s="150"/>
      <c r="D12" s="150"/>
      <c r="E12" s="153"/>
      <c r="F12" s="153"/>
      <c r="G12" s="147"/>
      <c r="H12" s="147"/>
      <c r="I12" s="21"/>
      <c r="J12" s="162"/>
      <c r="K12" s="159"/>
      <c r="L12" s="147"/>
      <c r="M12" s="147"/>
      <c r="N12" s="21"/>
      <c r="O12" s="156"/>
      <c r="P12" s="147"/>
      <c r="Q12" s="20" t="s">
        <v>13</v>
      </c>
      <c r="R12" s="22" t="s">
        <v>12</v>
      </c>
      <c r="S12" s="18">
        <v>43525</v>
      </c>
      <c r="T12" s="18">
        <v>43738</v>
      </c>
      <c r="U12" s="17" t="s">
        <v>4</v>
      </c>
      <c r="V12" s="16" t="s">
        <v>454</v>
      </c>
      <c r="W12" s="16" t="s">
        <v>455</v>
      </c>
      <c r="X12" s="16" t="s">
        <v>446</v>
      </c>
      <c r="Y12" s="16" t="s">
        <v>447</v>
      </c>
      <c r="Z12" s="16" t="s">
        <v>448</v>
      </c>
      <c r="AA12" s="16" t="s">
        <v>448</v>
      </c>
      <c r="AB12" s="16"/>
      <c r="AC12" s="16"/>
      <c r="AD12" s="16"/>
      <c r="AE12" s="16"/>
      <c r="AF12" s="16"/>
      <c r="AG12" s="16"/>
      <c r="AH12" s="16"/>
      <c r="AI12" s="16"/>
    </row>
    <row r="13" spans="1:35" s="15" customFormat="1" ht="192" customHeight="1" x14ac:dyDescent="0.25">
      <c r="A13" s="21">
        <v>2</v>
      </c>
      <c r="B13" s="20" t="str">
        <f>+[1]Identificacion!B5</f>
        <v>PLANEACION ESTRATEGICA</v>
      </c>
      <c r="C13" s="20" t="str">
        <f>+[1]Identificacion!C5</f>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
      <c r="D13" s="20" t="str">
        <f>+[1]Identificacion!D5</f>
        <v xml:space="preserve">1. Desconocimiento de los lineamientos y normatividad por parte de gerentes y formuladores de proyectos.
2. Inoportunidad en la consolidación de la información de la ejecución real de los proyectos de inversión.
3. Debilidades de los controles para garantizar la ejecución de las actividades previstas para cada uno de los proyectos.
</v>
      </c>
      <c r="E13" s="16" t="str">
        <f>+[1]Identificacion!E5</f>
        <v xml:space="preserve">Incumplimiento en los tiempos establecidos para el registro, actualización y seguimiento a los proyectos de inversión </v>
      </c>
      <c r="F13" s="16" t="str">
        <f>+[1]Identificacion!F5</f>
        <v>1. Sanciones por no cumplimiento de los cronogramas y lineamientos establecidos. 
2. Desfinanciamiento para la ejecución de las  metas y productos establecidas.
3. No contar con información en tiempo real de la ejecución de los proyectos.</v>
      </c>
      <c r="G13" s="21">
        <f>+[1]Probabilidad!E15</f>
        <v>3</v>
      </c>
      <c r="H13" s="21">
        <f>+'[1]Impacto '!D7</f>
        <v>4</v>
      </c>
      <c r="I13" s="21">
        <f>+G13*H13</f>
        <v>12</v>
      </c>
      <c r="J13" s="62" t="str">
        <f>IF(AND(I13&gt;=0,I13&lt;=4),'[1]Calificación de Riesgos'!$H$10,IF(I13&lt;7,'[1]Calificación de Riesgos'!$H$9,IF(I13&lt;11,'[1]Calificación de Riesgos'!$H$8,IF(I13&lt;=25,'[1]Calificación de Riesgos'!$H$7))))</f>
        <v>EXTREMA</v>
      </c>
      <c r="K13" s="16" t="s">
        <v>11</v>
      </c>
      <c r="L13" s="21">
        <v>1</v>
      </c>
      <c r="M13" s="21">
        <v>4</v>
      </c>
      <c r="N13" s="21">
        <f>+L13*M13</f>
        <v>4</v>
      </c>
      <c r="O13" s="63" t="str">
        <f>+'[1]Calificación de Riesgos'!H8</f>
        <v>ALTA</v>
      </c>
      <c r="P13" s="16" t="s">
        <v>7</v>
      </c>
      <c r="Q13" s="20" t="s">
        <v>10</v>
      </c>
      <c r="R13" s="22" t="s">
        <v>9</v>
      </c>
      <c r="S13" s="18">
        <v>43466</v>
      </c>
      <c r="T13" s="18">
        <v>43830</v>
      </c>
      <c r="U13" s="17" t="s">
        <v>4</v>
      </c>
      <c r="V13" s="16" t="s">
        <v>456</v>
      </c>
      <c r="W13" s="16" t="s">
        <v>457</v>
      </c>
      <c r="X13" s="16" t="s">
        <v>446</v>
      </c>
      <c r="Y13" s="16" t="s">
        <v>447</v>
      </c>
      <c r="Z13" s="16" t="s">
        <v>448</v>
      </c>
      <c r="AA13" s="16" t="s">
        <v>448</v>
      </c>
      <c r="AB13" s="16"/>
      <c r="AC13" s="16"/>
      <c r="AD13" s="16"/>
      <c r="AE13" s="16"/>
      <c r="AF13" s="16"/>
      <c r="AG13" s="16"/>
      <c r="AH13" s="16"/>
      <c r="AI13" s="16"/>
    </row>
    <row r="14" spans="1:35" s="15" customFormat="1" ht="164.25" customHeight="1" x14ac:dyDescent="0.25">
      <c r="A14" s="21">
        <v>3</v>
      </c>
      <c r="B14" s="20" t="str">
        <f>+[1]Identificacion!B6</f>
        <v>PLANEACION ESTRATEGICA</v>
      </c>
      <c r="C14" s="20" t="str">
        <f>+[1]Identificacion!C6</f>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
      <c r="D14" s="20" t="str">
        <f>+[1]Identificacion!D6</f>
        <v>1. Falta de seguimiento adecuado a los procesos responsables de hallazgos. 
2. Desconocimiento del procedimiento para la elaboración de planes de mejoramiento.
3. Falta de autocontrol por parte de los procesos.
4. Inoportunidad en la generación de acciones correctivas, preventivas y de mejora ante hallazgos generados en la Entidad, por fuentes internas y externas</v>
      </c>
      <c r="E14" s="16" t="str">
        <f>+[1]Identificacion!E6</f>
        <v>Deficiencias en el ciclo de la  mejora continua de los procesos de la Entidad</v>
      </c>
      <c r="F14" s="16" t="str">
        <f>+[1]Identificacion!F6</f>
        <v>1. Hallazgos por parte de los órganos de control 
2. Investigaciones por parte de los entes de control 
3. Auditoria Internas sin efectividad 
4. Perdida de imagen institucional</v>
      </c>
      <c r="G14" s="21">
        <f>+[1]Probabilidad!E16</f>
        <v>3</v>
      </c>
      <c r="H14" s="21">
        <f>+'[1]Impacto '!D8</f>
        <v>3</v>
      </c>
      <c r="I14" s="21">
        <f>+G14*H14</f>
        <v>9</v>
      </c>
      <c r="J14" s="63" t="str">
        <f>IF(AND(I14&gt;=0,I14&lt;=4),'[1]Calificación de Riesgos'!$H$10,IF(I14&lt;7,'[1]Calificación de Riesgos'!$H$9,IF(I14&lt;11,'[1]Calificación de Riesgos'!$H$8,IF(I14&lt;=25,'[1]Calificación de Riesgos'!$H$7))))</f>
        <v>ALTA</v>
      </c>
      <c r="K14" s="20" t="s">
        <v>8</v>
      </c>
      <c r="L14" s="21">
        <v>1</v>
      </c>
      <c r="M14" s="21">
        <v>3</v>
      </c>
      <c r="N14" s="21">
        <f>+L14*M14</f>
        <v>3</v>
      </c>
      <c r="O14" s="63" t="str">
        <f>+'[1]Calificación de Riesgos'!H8</f>
        <v>ALTA</v>
      </c>
      <c r="P14" s="16" t="s">
        <v>7</v>
      </c>
      <c r="Q14" s="20" t="s">
        <v>6</v>
      </c>
      <c r="R14" s="19" t="s">
        <v>5</v>
      </c>
      <c r="S14" s="18">
        <v>43466</v>
      </c>
      <c r="T14" s="18">
        <v>43830</v>
      </c>
      <c r="U14" s="17" t="s">
        <v>4</v>
      </c>
      <c r="V14" s="16" t="s">
        <v>458</v>
      </c>
      <c r="W14" s="16" t="s">
        <v>459</v>
      </c>
      <c r="X14" s="16" t="s">
        <v>446</v>
      </c>
      <c r="Y14" s="16" t="s">
        <v>447</v>
      </c>
      <c r="Z14" s="16" t="s">
        <v>448</v>
      </c>
      <c r="AA14" s="16" t="s">
        <v>448</v>
      </c>
      <c r="AB14" s="16"/>
      <c r="AC14" s="16"/>
      <c r="AD14" s="16"/>
      <c r="AE14" s="16"/>
      <c r="AF14" s="16"/>
      <c r="AG14" s="16"/>
      <c r="AH14" s="16"/>
      <c r="AI14" s="16"/>
    </row>
  </sheetData>
  <mergeCells count="24">
    <mergeCell ref="A1:U5"/>
    <mergeCell ref="G9:G12"/>
    <mergeCell ref="B9:B12"/>
    <mergeCell ref="C9:C12"/>
    <mergeCell ref="D9:D12"/>
    <mergeCell ref="E9:E12"/>
    <mergeCell ref="F9:F12"/>
    <mergeCell ref="Q6:U7"/>
    <mergeCell ref="A9:A12"/>
    <mergeCell ref="P9:P12"/>
    <mergeCell ref="O9:O12"/>
    <mergeCell ref="M9:M12"/>
    <mergeCell ref="L9:L12"/>
    <mergeCell ref="K9:K12"/>
    <mergeCell ref="J9:J12"/>
    <mergeCell ref="H9:H12"/>
    <mergeCell ref="AB6:AI7"/>
    <mergeCell ref="G7:J7"/>
    <mergeCell ref="L7:M7"/>
    <mergeCell ref="O7:P7"/>
    <mergeCell ref="A6:F7"/>
    <mergeCell ref="G6:J6"/>
    <mergeCell ref="L6:P6"/>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9A040D7F-FC9B-41E4-A63B-C88C8D9C28C9}">
            <xm:f>NOT(ISERROR(SEARCH('\PLANEACIÓN 2019\RIESGOS 2019\PLANEACIÓN ESTRATEGICA\[Mapa de Riesgos Gestion Planeacion Estrategica 2019 FINAL.xlsx]Calificación de Riesgos'!#REF!,J9)))</xm:f>
            <xm:f>'\PLANEACIÓN 2019\RIESGOS 2019\PLANEACIÓN ESTRATEGICA\[Mapa de Riesgos Gestion Planeacion Estrategica 2019 FINAL.xlsx]Calificación de Riesgos'!#REF!</xm:f>
            <x14:dxf>
              <fill>
                <patternFill>
                  <bgColor rgb="FFFFC000"/>
                </patternFill>
              </fill>
            </x14:dxf>
          </x14:cfRule>
          <x14:cfRule type="containsText" priority="7" operator="containsText" id="{1ED08AB5-26E1-430F-B01B-572BA80B5C29}">
            <xm:f>NOT(ISERROR(SEARCH('\PLANEACIÓN 2019\RIESGOS 2019\PLANEACIÓN ESTRATEGICA\[Mapa de Riesgos Gestion Planeacion Estrategica 2019 FINAL.xlsx]Calificación de Riesgos'!#REF!,J9)))</xm:f>
            <xm:f>'\PLANEACIÓN 2019\RIESGOS 2019\PLANEACIÓN ESTRATEGICA\[Mapa de Riesgos Gestion Planeacion Estrategica 2019 FINAL.xlsx]Calificación de Riesgos'!#REF!</xm:f>
            <x14:dxf>
              <fill>
                <patternFill>
                  <bgColor rgb="FFFF0000"/>
                </patternFill>
              </fill>
            </x14:dxf>
          </x14:cfRule>
          <x14:cfRule type="containsText" priority="8" operator="containsText" id="{956E5587-DF52-466E-B92B-09D94F132AB3}">
            <xm:f>NOT(ISERROR(SEARCH('\PLANEACIÓN 2019\RIESGOS 2019\PLANEACIÓN ESTRATEGICA\[Mapa de Riesgos Gestion Planeacion Estrategica 2019 FINAL.xlsx]Calificación de Riesgos'!#REF!,J9)))</xm:f>
            <xm:f>'\PLANEACIÓN 2019\RIESGOS 2019\PLANEACIÓN ESTRATEGICA\[Mapa de Riesgos Gestion Planeacion Estrategica 2019 FINAL.xlsx]Calificación de Riesgos'!#REF!</xm:f>
            <x14:dxf/>
          </x14:cfRule>
          <x14:cfRule type="containsText" priority="9" operator="containsText" id="{256F5868-FE57-4B7C-9BCE-8064C39AE450}">
            <xm:f>NOT(ISERROR(SEARCH('\PLANEACIÓN 2019\RIESGOS 2019\PLANEACIÓN ESTRATEGICA\[Mapa de Riesgos Gestion Planeacion Estrategica 2019 FINAL.xlsx]Calificación de Riesgos'!#REF!,J9)))</xm:f>
            <xm:f>'\PLANEACIÓN 2019\RIESGOS 2019\PLANEACIÓN ESTRATEGICA\[Mapa de Riesgos Gestion Planeacion Estrategica 2019 FINAL.xlsx]Calificación de Riesgos'!#REF!</xm:f>
            <x14:dxf>
              <fill>
                <patternFill>
                  <bgColor rgb="FFFFFF00"/>
                </patternFill>
              </fill>
            </x14:dxf>
          </x14:cfRule>
          <x14:cfRule type="containsText" priority="10" operator="containsText" id="{860C4F8A-4036-48AA-80C4-7110A7142D35}">
            <xm:f>NOT(ISERROR(SEARCH('\PLANEACIÓN 2019\RIESGOS 2019\PLANEACIÓN ESTRATEGICA\[Mapa de Riesgos Gestion Planeacion Estrategica 2019 FINAL.xlsx]Calificación de Riesgos'!#REF!,J9)))</xm:f>
            <xm:f>'\PLANEACIÓN 2019\RIESGOS 2019\PLANEACIÓN ESTRATEGICA\[Mapa de Riesgos Gestion Planeacion Estrategica 2019 FINAL.xlsx]Calificación de Riesgos'!#REF!</xm:f>
            <x14:dxf>
              <fill>
                <patternFill>
                  <bgColor rgb="FF00B050"/>
                </patternFill>
              </fill>
            </x14:dxf>
          </x14:cfRule>
          <xm:sqref>J9 J13:J14</xm:sqref>
        </x14:conditionalFormatting>
        <x14:conditionalFormatting xmlns:xm="http://schemas.microsoft.com/office/excel/2006/main">
          <x14:cfRule type="containsText" priority="1" operator="containsText" id="{30F64733-0EF8-4CFA-90DE-B7F9683512B2}">
            <xm:f>NOT(ISERROR(SEARCH('\PLANEACIÓN 2019\RIESGOS 2019\PLANEACIÓN ESTRATEGICA\[Mapa de Riesgos Gestion Planeacion Estrategica 2019 FINAL.xlsx]Calificación de Riesgos'!#REF!,O9)))</xm:f>
            <xm:f>'\PLANEACIÓN 2019\RIESGOS 2019\PLANEACIÓN ESTRATEGICA\[Mapa de Riesgos Gestion Planeacion Estrategica 2019 FINAL.xlsx]Calificación de Riesgos'!#REF!</xm:f>
            <x14:dxf>
              <fill>
                <patternFill>
                  <bgColor rgb="FFFFC000"/>
                </patternFill>
              </fill>
            </x14:dxf>
          </x14:cfRule>
          <x14:cfRule type="containsText" priority="2" operator="containsText" id="{30ADFACD-54DB-4A2B-91A2-6872BDA3A8BC}">
            <xm:f>NOT(ISERROR(SEARCH('\PLANEACIÓN 2019\RIESGOS 2019\PLANEACIÓN ESTRATEGICA\[Mapa de Riesgos Gestion Planeacion Estrategica 2019 FINAL.xlsx]Calificación de Riesgos'!#REF!,O9)))</xm:f>
            <xm:f>'\PLANEACIÓN 2019\RIESGOS 2019\PLANEACIÓN ESTRATEGICA\[Mapa de Riesgos Gestion Planeacion Estrategica 2019 FINAL.xlsx]Calificación de Riesgos'!#REF!</xm:f>
            <x14:dxf>
              <fill>
                <patternFill>
                  <bgColor rgb="FFFF0000"/>
                </patternFill>
              </fill>
            </x14:dxf>
          </x14:cfRule>
          <x14:cfRule type="containsText" priority="3" operator="containsText" id="{E1F14771-9E33-4FF9-9224-803DAF51D6B1}">
            <xm:f>NOT(ISERROR(SEARCH('\PLANEACIÓN 2019\RIESGOS 2019\PLANEACIÓN ESTRATEGICA\[Mapa de Riesgos Gestion Planeacion Estrategica 2019 FINAL.xlsx]Calificación de Riesgos'!#REF!,O9)))</xm:f>
            <xm:f>'\PLANEACIÓN 2019\RIESGOS 2019\PLANEACIÓN ESTRATEGICA\[Mapa de Riesgos Gestion Planeacion Estrategica 2019 FINAL.xlsx]Calificación de Riesgos'!#REF!</xm:f>
            <x14:dxf/>
          </x14:cfRule>
          <x14:cfRule type="containsText" priority="4" operator="containsText" id="{FFAA23CE-E30C-4C7E-A459-B06E431AC659}">
            <xm:f>NOT(ISERROR(SEARCH('\PLANEACIÓN 2019\RIESGOS 2019\PLANEACIÓN ESTRATEGICA\[Mapa de Riesgos Gestion Planeacion Estrategica 2019 FINAL.xlsx]Calificación de Riesgos'!#REF!,O9)))</xm:f>
            <xm:f>'\PLANEACIÓN 2019\RIESGOS 2019\PLANEACIÓN ESTRATEGICA\[Mapa de Riesgos Gestion Planeacion Estrategica 2019 FINAL.xlsx]Calificación de Riesgos'!#REF!</xm:f>
            <x14:dxf>
              <fill>
                <patternFill>
                  <bgColor rgb="FFFFFF00"/>
                </patternFill>
              </fill>
            </x14:dxf>
          </x14:cfRule>
          <x14:cfRule type="containsText" priority="5" operator="containsText" id="{EDFD8714-A600-4E21-B2F2-576A231A3C64}">
            <xm:f>NOT(ISERROR(SEARCH('\PLANEACIÓN 2019\RIESGOS 2019\PLANEACIÓN ESTRATEGICA\[Mapa de Riesgos Gestion Planeacion Estrategica 2019 FINAL.xlsx]Calificación de Riesgos'!#REF!,O9)))</xm:f>
            <xm:f>'\PLANEACIÓN 2019\RIESGOS 2019\PLANEACIÓN ESTRATEGICA\[Mapa de Riesgos Gestion Planeacion Estrategica 2019 FINAL.xlsx]Calificación de Riesgos'!#REF!</xm:f>
            <x14:dxf>
              <fill>
                <patternFill>
                  <bgColor rgb="FF00B050"/>
                </patternFill>
              </fill>
            </x14:dxf>
          </x14:cfRule>
          <xm:sqref>O9 O13:O14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'[1]Calificación de Riesgos'!#REF!</xm:f>
          </x14:formula1>
          <xm:sqref>P9 P13:P14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1"/>
  <sheetViews>
    <sheetView zoomScale="87" zoomScaleNormal="87" workbookViewId="0">
      <selection activeCell="A9" sqref="A9"/>
    </sheetView>
  </sheetViews>
  <sheetFormatPr baseColWidth="10" defaultRowHeight="16.5" x14ac:dyDescent="0.3"/>
  <cols>
    <col min="1" max="1" width="11.42578125" style="12"/>
    <col min="2" max="2" width="19.28515625" style="14" customWidth="1"/>
    <col min="3" max="3" width="43.28515625" style="12" customWidth="1"/>
    <col min="4" max="4" width="51.28515625" style="12" customWidth="1"/>
    <col min="5" max="5" width="22.5703125" style="12" customWidth="1"/>
    <col min="6" max="6" width="43.5703125" style="12" customWidth="1"/>
    <col min="7" max="7" width="12.7109375" style="12" customWidth="1"/>
    <col min="8" max="8" width="11.5703125" style="12" customWidth="1"/>
    <col min="9" max="9" width="0" style="12" hidden="1" customWidth="1"/>
    <col min="10" max="10" width="16.28515625" style="12" customWidth="1"/>
    <col min="11" max="11" width="31.140625" style="12" customWidth="1"/>
    <col min="12" max="12" width="10.85546875" style="12" customWidth="1"/>
    <col min="13" max="13" width="10.42578125" style="12" customWidth="1"/>
    <col min="14" max="14" width="13.5703125" style="12" hidden="1" customWidth="1"/>
    <col min="15" max="15" width="15" style="12" customWidth="1"/>
    <col min="16" max="16" width="14" style="12" customWidth="1"/>
    <col min="17" max="17" width="38" style="12" customWidth="1"/>
    <col min="18" max="18" width="21.140625" style="12" customWidth="1"/>
    <col min="19" max="19" width="21.42578125" style="12" customWidth="1"/>
    <col min="20" max="20" width="17.5703125" style="13" customWidth="1"/>
    <col min="21" max="21" width="19.85546875" style="13" customWidth="1"/>
    <col min="22" max="22" width="17.28515625" style="12" customWidth="1"/>
    <col min="23" max="23" width="24.140625" style="12" customWidth="1"/>
    <col min="24" max="27" width="11.42578125" style="12"/>
    <col min="28" max="36" width="0" style="12" hidden="1" customWidth="1"/>
    <col min="37" max="16384" width="11.42578125" style="12"/>
  </cols>
  <sheetData>
    <row r="1" spans="1:35" ht="16.5" customHeight="1" x14ac:dyDescent="0.3">
      <c r="A1" s="163" t="s">
        <v>106</v>
      </c>
      <c r="B1" s="163"/>
      <c r="C1" s="163"/>
      <c r="D1" s="163"/>
      <c r="E1" s="163"/>
      <c r="F1" s="163"/>
      <c r="G1" s="163"/>
      <c r="H1" s="163"/>
      <c r="I1" s="163"/>
      <c r="J1" s="163"/>
      <c r="K1" s="163"/>
      <c r="L1" s="163"/>
      <c r="M1" s="163"/>
      <c r="N1" s="163"/>
      <c r="O1" s="163"/>
      <c r="P1" s="163"/>
      <c r="Q1" s="163"/>
      <c r="R1" s="163"/>
      <c r="S1" s="163"/>
      <c r="T1" s="163"/>
      <c r="U1" s="163"/>
      <c r="V1" s="73"/>
      <c r="W1" s="27"/>
    </row>
    <row r="2" spans="1:35" ht="16.5" customHeight="1" x14ac:dyDescent="0.3">
      <c r="A2" s="163"/>
      <c r="B2" s="163"/>
      <c r="C2" s="163"/>
      <c r="D2" s="163"/>
      <c r="E2" s="163"/>
      <c r="F2" s="163"/>
      <c r="G2" s="163"/>
      <c r="H2" s="163"/>
      <c r="I2" s="163"/>
      <c r="J2" s="163"/>
      <c r="K2" s="163"/>
      <c r="L2" s="163"/>
      <c r="M2" s="163"/>
      <c r="N2" s="163"/>
      <c r="O2" s="163"/>
      <c r="P2" s="163"/>
      <c r="Q2" s="163"/>
      <c r="R2" s="163"/>
      <c r="S2" s="163"/>
      <c r="T2" s="163"/>
      <c r="U2" s="163"/>
      <c r="V2" s="73"/>
      <c r="W2" s="27"/>
    </row>
    <row r="3" spans="1:35" ht="13.5" customHeight="1" x14ac:dyDescent="0.3">
      <c r="A3" s="163"/>
      <c r="B3" s="163"/>
      <c r="C3" s="163"/>
      <c r="D3" s="163"/>
      <c r="E3" s="163"/>
      <c r="F3" s="163"/>
      <c r="G3" s="163"/>
      <c r="H3" s="163"/>
      <c r="I3" s="163"/>
      <c r="J3" s="163"/>
      <c r="K3" s="163"/>
      <c r="L3" s="163"/>
      <c r="M3" s="163"/>
      <c r="N3" s="163"/>
      <c r="O3" s="163"/>
      <c r="P3" s="163"/>
      <c r="Q3" s="163"/>
      <c r="R3" s="163"/>
      <c r="S3" s="163"/>
      <c r="T3" s="163"/>
      <c r="U3" s="163"/>
      <c r="V3" s="73"/>
      <c r="W3" s="27"/>
    </row>
    <row r="4" spans="1:35" ht="13.5" customHeight="1" x14ac:dyDescent="0.3">
      <c r="A4" s="163"/>
      <c r="B4" s="163"/>
      <c r="C4" s="163"/>
      <c r="D4" s="163"/>
      <c r="E4" s="163"/>
      <c r="F4" s="163"/>
      <c r="G4" s="163"/>
      <c r="H4" s="163"/>
      <c r="I4" s="163"/>
      <c r="J4" s="163"/>
      <c r="K4" s="163"/>
      <c r="L4" s="163"/>
      <c r="M4" s="163"/>
      <c r="N4" s="163"/>
      <c r="O4" s="163"/>
      <c r="P4" s="163"/>
      <c r="Q4" s="163"/>
      <c r="R4" s="163"/>
      <c r="S4" s="163"/>
      <c r="T4" s="163"/>
      <c r="U4" s="163"/>
      <c r="V4" s="73"/>
      <c r="W4" s="27"/>
    </row>
    <row r="5" spans="1:35" ht="13.5" customHeight="1" x14ac:dyDescent="0.3">
      <c r="A5" s="163"/>
      <c r="B5" s="163"/>
      <c r="C5" s="163"/>
      <c r="D5" s="163"/>
      <c r="E5" s="163"/>
      <c r="F5" s="163"/>
      <c r="G5" s="163"/>
      <c r="H5" s="163"/>
      <c r="I5" s="163"/>
      <c r="J5" s="163"/>
      <c r="K5" s="163"/>
      <c r="L5" s="163"/>
      <c r="M5" s="163"/>
      <c r="N5" s="163"/>
      <c r="O5" s="163"/>
      <c r="P5" s="163"/>
      <c r="Q5" s="163"/>
      <c r="R5" s="163"/>
      <c r="S5" s="163"/>
      <c r="T5" s="163"/>
      <c r="U5" s="163"/>
      <c r="V5" s="73"/>
      <c r="W5" s="27"/>
    </row>
    <row r="6" spans="1:35" s="23" customFormat="1" ht="45" customHeight="1" x14ac:dyDescent="0.3">
      <c r="A6" s="142" t="s">
        <v>61</v>
      </c>
      <c r="B6" s="142"/>
      <c r="C6" s="142"/>
      <c r="D6" s="142"/>
      <c r="E6" s="142"/>
      <c r="F6" s="142"/>
      <c r="G6" s="141" t="s">
        <v>60</v>
      </c>
      <c r="H6" s="141"/>
      <c r="I6" s="141"/>
      <c r="J6" s="141"/>
      <c r="K6" s="24" t="s">
        <v>59</v>
      </c>
      <c r="L6" s="142" t="s">
        <v>58</v>
      </c>
      <c r="M6" s="142"/>
      <c r="N6" s="142"/>
      <c r="O6" s="142"/>
      <c r="P6" s="142"/>
      <c r="Q6" s="142" t="s">
        <v>57</v>
      </c>
      <c r="R6" s="142"/>
      <c r="S6" s="142"/>
      <c r="T6" s="142"/>
      <c r="U6" s="142"/>
      <c r="V6" s="142" t="s">
        <v>56</v>
      </c>
      <c r="W6" s="142"/>
      <c r="X6" s="142"/>
      <c r="Y6" s="142"/>
      <c r="Z6" s="142"/>
      <c r="AA6" s="142"/>
      <c r="AB6" s="135" t="s">
        <v>55</v>
      </c>
      <c r="AC6" s="136"/>
      <c r="AD6" s="136"/>
      <c r="AE6" s="136"/>
      <c r="AF6" s="136"/>
      <c r="AG6" s="136"/>
      <c r="AH6" s="136"/>
      <c r="AI6" s="137"/>
    </row>
    <row r="7" spans="1:35" s="23" customFormat="1" ht="84" customHeight="1" x14ac:dyDescent="0.3">
      <c r="A7" s="142"/>
      <c r="B7" s="142"/>
      <c r="C7" s="142"/>
      <c r="D7" s="142"/>
      <c r="E7" s="142"/>
      <c r="F7" s="142"/>
      <c r="G7" s="141" t="s">
        <v>54</v>
      </c>
      <c r="H7" s="141"/>
      <c r="I7" s="141"/>
      <c r="J7" s="141"/>
      <c r="K7" s="24" t="s">
        <v>53</v>
      </c>
      <c r="L7" s="141" t="s">
        <v>52</v>
      </c>
      <c r="M7" s="141"/>
      <c r="N7" s="26"/>
      <c r="O7" s="141" t="s">
        <v>51</v>
      </c>
      <c r="P7" s="141"/>
      <c r="Q7" s="142"/>
      <c r="R7" s="142"/>
      <c r="S7" s="142"/>
      <c r="T7" s="142"/>
      <c r="U7" s="142"/>
      <c r="V7" s="142"/>
      <c r="W7" s="142"/>
      <c r="X7" s="142"/>
      <c r="Y7" s="142"/>
      <c r="Z7" s="142"/>
      <c r="AA7" s="142"/>
      <c r="AB7" s="138"/>
      <c r="AC7" s="139"/>
      <c r="AD7" s="139"/>
      <c r="AE7" s="139"/>
      <c r="AF7" s="139"/>
      <c r="AG7" s="139"/>
      <c r="AH7" s="139"/>
      <c r="AI7" s="140"/>
    </row>
    <row r="8" spans="1:35" s="23" customFormat="1" ht="66" customHeight="1" x14ac:dyDescent="0.3">
      <c r="A8" s="24" t="s">
        <v>50</v>
      </c>
      <c r="B8" s="24" t="s">
        <v>49</v>
      </c>
      <c r="C8" s="24" t="s">
        <v>48</v>
      </c>
      <c r="D8" s="24" t="s">
        <v>47</v>
      </c>
      <c r="E8" s="24" t="s">
        <v>46</v>
      </c>
      <c r="F8" s="24" t="s">
        <v>45</v>
      </c>
      <c r="G8" s="24" t="s">
        <v>41</v>
      </c>
      <c r="H8" s="24" t="s">
        <v>40</v>
      </c>
      <c r="I8" s="24" t="s">
        <v>44</v>
      </c>
      <c r="J8" s="24" t="s">
        <v>43</v>
      </c>
      <c r="K8" s="24" t="s">
        <v>42</v>
      </c>
      <c r="L8" s="24" t="s">
        <v>41</v>
      </c>
      <c r="M8" s="24" t="s">
        <v>40</v>
      </c>
      <c r="N8" s="24" t="s">
        <v>39</v>
      </c>
      <c r="O8" s="24" t="s">
        <v>38</v>
      </c>
      <c r="P8" s="24" t="s">
        <v>37</v>
      </c>
      <c r="Q8" s="24" t="s">
        <v>36</v>
      </c>
      <c r="R8" s="24" t="s">
        <v>35</v>
      </c>
      <c r="S8" s="24" t="s">
        <v>34</v>
      </c>
      <c r="T8" s="24" t="s">
        <v>33</v>
      </c>
      <c r="U8" s="24" t="s">
        <v>32</v>
      </c>
      <c r="V8" s="24" t="s">
        <v>31</v>
      </c>
      <c r="W8" s="24" t="s">
        <v>30</v>
      </c>
      <c r="X8" s="24" t="s">
        <v>29</v>
      </c>
      <c r="Y8" s="24" t="s">
        <v>25</v>
      </c>
      <c r="Z8" s="24" t="s">
        <v>24</v>
      </c>
      <c r="AA8" s="24" t="s">
        <v>23</v>
      </c>
      <c r="AB8" s="24" t="s">
        <v>28</v>
      </c>
      <c r="AC8" s="24" t="s">
        <v>27</v>
      </c>
      <c r="AD8" s="24" t="s">
        <v>26</v>
      </c>
      <c r="AE8" s="24" t="s">
        <v>25</v>
      </c>
      <c r="AF8" s="24" t="s">
        <v>24</v>
      </c>
      <c r="AG8" s="24" t="s">
        <v>23</v>
      </c>
      <c r="AH8" s="24" t="s">
        <v>22</v>
      </c>
      <c r="AI8" s="24" t="s">
        <v>21</v>
      </c>
    </row>
    <row r="9" spans="1:35" s="15" customFormat="1" ht="99" x14ac:dyDescent="0.25">
      <c r="A9" s="21">
        <v>1</v>
      </c>
      <c r="B9" s="20" t="str">
        <f>+[3]Identificacion!B4</f>
        <v>EVALUACIÓN, CONTROL Y MEJORA</v>
      </c>
      <c r="C9" s="20" t="str">
        <f>+[3]Identificacion!C4</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D9" s="20" t="str">
        <f>+[3]Identificacion!D4</f>
        <v xml:space="preserve">1. Inoportunidad en el suministro de la información por parte de los procesos/dependencias.
2. Desconocimiento de la importancia del control interno en el apoyo a la gestión      
3. Fuentes de información primaria desactualizada </v>
      </c>
      <c r="E9" s="16" t="str">
        <f>+[3]Identificacion!E4</f>
        <v>Incumplimiento de los términos legales para la presentación de informes de ley</v>
      </c>
      <c r="F9" s="16" t="str">
        <f>+[3]Identificacion!F4</f>
        <v>1. Sanciones pecuniarias y responsabilidades administrativas y  disciplinarias. 
2. Pérdida de imagen institucional</v>
      </c>
      <c r="G9" s="21">
        <f>+[3]Probabilidad!E14</f>
        <v>2</v>
      </c>
      <c r="H9" s="21">
        <f>+'[3]Impacto '!D6</f>
        <v>4</v>
      </c>
      <c r="I9" s="21">
        <f t="shared" ref="I9:I11" si="0">+G9*H9</f>
        <v>8</v>
      </c>
      <c r="J9" s="63" t="str">
        <f>IF(AND(I9&gt;=0,I9&lt;=4),'[3]Calificación de Riesgos'!$H$10,IF(I9&lt;7,'[3]Calificación de Riesgos'!$H$9,IF(I9&lt;13,'[3]Calificación de Riesgos'!$H$8,IF(I9&lt;=25,'[3]Calificación de Riesgos'!$H$7))))</f>
        <v>ALTA</v>
      </c>
      <c r="K9" s="64" t="s">
        <v>97</v>
      </c>
      <c r="L9" s="21">
        <v>1</v>
      </c>
      <c r="M9" s="21">
        <v>3</v>
      </c>
      <c r="N9" s="21">
        <f>+L9*M9</f>
        <v>3</v>
      </c>
      <c r="O9" s="69" t="str">
        <f>+'[3]Calificación de Riesgos'!H9</f>
        <v>MODERADA</v>
      </c>
      <c r="P9" s="16" t="s">
        <v>7</v>
      </c>
      <c r="Q9" s="65" t="s">
        <v>98</v>
      </c>
      <c r="R9" s="19" t="s">
        <v>99</v>
      </c>
      <c r="S9" s="18">
        <v>43496</v>
      </c>
      <c r="T9" s="18">
        <v>43814</v>
      </c>
      <c r="U9" s="17" t="s">
        <v>100</v>
      </c>
      <c r="V9" s="16" t="s">
        <v>460</v>
      </c>
      <c r="W9" s="16" t="s">
        <v>461</v>
      </c>
      <c r="X9" s="16" t="s">
        <v>462</v>
      </c>
      <c r="Y9" s="16" t="s">
        <v>463</v>
      </c>
      <c r="Z9" s="16" t="s">
        <v>448</v>
      </c>
      <c r="AA9" s="16" t="s">
        <v>448</v>
      </c>
      <c r="AB9" s="16"/>
      <c r="AC9" s="16"/>
      <c r="AD9" s="16"/>
      <c r="AE9" s="16"/>
      <c r="AF9" s="16"/>
      <c r="AG9" s="16"/>
      <c r="AH9" s="16"/>
      <c r="AI9" s="16"/>
    </row>
    <row r="10" spans="1:35" s="15" customFormat="1" ht="115.5" x14ac:dyDescent="0.25">
      <c r="A10" s="21">
        <v>2</v>
      </c>
      <c r="B10" s="20" t="str">
        <f>+[3]Identificacion!B5</f>
        <v>EVALUACIÓN, CONTROL Y MEJORA</v>
      </c>
      <c r="C10" s="20" t="str">
        <f>+[3]Identificacion!C5</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D10" s="20" t="str">
        <f>+[3]Identificacion!D5</f>
        <v>1. No se dispongan de los recursos necesarios de manera oportuna.
2. No suministro de información.
3. Capacidad operativa que impida adelantar las actividades planificadas.
4. Reprogramaciones por parte de los auditados/evaluados que impidan dar cumplimiento a lo previsto en el PAA.</v>
      </c>
      <c r="E10" s="16" t="str">
        <f>+[3]Identificacion!E5</f>
        <v>Incumplimiento del Plan Anual de Auditorías.</v>
      </c>
      <c r="F10" s="16" t="str">
        <f>+[3]Identificacion!F5</f>
        <v>1. Posible materialización de riesgos en los procesos.
2. Incumplimiento de metas/indicadores establecidas en el POA para el proceso de Evaluación, control y Mejora.</v>
      </c>
      <c r="G10" s="21">
        <f>+[3]Probabilidad!E15</f>
        <v>2</v>
      </c>
      <c r="H10" s="21">
        <f>+'[3]Impacto '!D7</f>
        <v>4</v>
      </c>
      <c r="I10" s="21">
        <f t="shared" si="0"/>
        <v>8</v>
      </c>
      <c r="J10" s="63" t="str">
        <f>IF(AND(I10&gt;=0,I10&lt;=4),'[3]Calificación de Riesgos'!$H$10,IF(I10&lt;7,'[3]Calificación de Riesgos'!$H$9,IF(I10&lt;13,'[3]Calificación de Riesgos'!$H$8,IF(I10&lt;=25,'[3]Calificación de Riesgos'!$H$7))))</f>
        <v>ALTA</v>
      </c>
      <c r="K10" s="64" t="s">
        <v>101</v>
      </c>
      <c r="L10" s="21">
        <v>1</v>
      </c>
      <c r="M10" s="21">
        <v>3</v>
      </c>
      <c r="N10" s="21">
        <f t="shared" ref="N10:N11" si="1">+L10*M10</f>
        <v>3</v>
      </c>
      <c r="O10" s="69" t="str">
        <f>+'[3]Calificación de Riesgos'!H9</f>
        <v>MODERADA</v>
      </c>
      <c r="P10" s="16" t="s">
        <v>7</v>
      </c>
      <c r="Q10" s="65" t="s">
        <v>102</v>
      </c>
      <c r="R10" s="19" t="s">
        <v>103</v>
      </c>
      <c r="S10" s="18">
        <v>43496</v>
      </c>
      <c r="T10" s="18">
        <v>43814</v>
      </c>
      <c r="U10" s="17" t="s">
        <v>100</v>
      </c>
      <c r="V10" s="16" t="s">
        <v>460</v>
      </c>
      <c r="W10" s="16" t="s">
        <v>464</v>
      </c>
      <c r="X10" s="16" t="s">
        <v>462</v>
      </c>
      <c r="Y10" s="16" t="s">
        <v>463</v>
      </c>
      <c r="Z10" s="16" t="s">
        <v>448</v>
      </c>
      <c r="AA10" s="16" t="s">
        <v>448</v>
      </c>
      <c r="AB10" s="16"/>
      <c r="AC10" s="16"/>
      <c r="AD10" s="16"/>
      <c r="AE10" s="16"/>
      <c r="AF10" s="16"/>
      <c r="AG10" s="16"/>
      <c r="AH10" s="16"/>
      <c r="AI10" s="16"/>
    </row>
    <row r="11" spans="1:35" ht="115.5" x14ac:dyDescent="0.3">
      <c r="A11" s="21">
        <v>3</v>
      </c>
      <c r="B11" s="20" t="str">
        <f>+[3]Identificacion!B6</f>
        <v>EVALUACIÓN, CONTROL Y MEJORA</v>
      </c>
      <c r="C11" s="20" t="str">
        <f>+[3]Identificacion!C6</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D11" s="20" t="str">
        <f>+[3]Identificacion!D6</f>
        <v>1. Desconocimiento del procedimiento para la elaboración de planes de mejoramiento.
2. Falta de autocontrol por parte de los procesos.</v>
      </c>
      <c r="E11" s="16" t="str">
        <f>+[3]Identificacion!E6</f>
        <v>Deficiencias en el ciclo de la  mejora continua de los procesos de la Entidad</v>
      </c>
      <c r="F11" s="16" t="str">
        <f>+[3]Identificacion!F6</f>
        <v>1. Hallazgos por parte de los órganos de control 
3. Auditoria Internas sin efectividad 
4. Perdida de imagen institucional</v>
      </c>
      <c r="G11" s="21">
        <f>+[3]Probabilidad!E16</f>
        <v>3</v>
      </c>
      <c r="H11" s="21">
        <f>+'[3]Impacto '!D8</f>
        <v>4</v>
      </c>
      <c r="I11" s="21">
        <f t="shared" si="0"/>
        <v>12</v>
      </c>
      <c r="J11" s="63" t="str">
        <f>IF(AND(I11&gt;=0,I11&lt;=4),'[3]Calificación de Riesgos'!$H$10,IF(I11&lt;7,'[3]Calificación de Riesgos'!$H$9,IF(I11&lt;13,'[3]Calificación de Riesgos'!$H$8,IF(I11&lt;=25,'[3]Calificación de Riesgos'!$H$7))))</f>
        <v>ALTA</v>
      </c>
      <c r="K11" s="20" t="s">
        <v>8</v>
      </c>
      <c r="L11" s="21">
        <v>1</v>
      </c>
      <c r="M11" s="21">
        <v>3</v>
      </c>
      <c r="N11" s="21">
        <f t="shared" si="1"/>
        <v>3</v>
      </c>
      <c r="O11" s="63" t="str">
        <f>+'[3]Calificación de Riesgos'!H8</f>
        <v>ALTA</v>
      </c>
      <c r="P11" s="16" t="s">
        <v>7</v>
      </c>
      <c r="Q11" s="20" t="s">
        <v>104</v>
      </c>
      <c r="R11" s="19" t="s">
        <v>105</v>
      </c>
      <c r="S11" s="18">
        <v>43466</v>
      </c>
      <c r="T11" s="18">
        <v>43830</v>
      </c>
      <c r="U11" s="17" t="s">
        <v>100</v>
      </c>
      <c r="V11" s="16" t="s">
        <v>460</v>
      </c>
      <c r="W11" s="16" t="s">
        <v>465</v>
      </c>
      <c r="X11" s="16" t="s">
        <v>462</v>
      </c>
      <c r="Y11" s="16" t="s">
        <v>463</v>
      </c>
      <c r="Z11" s="16" t="s">
        <v>448</v>
      </c>
      <c r="AA11" s="16" t="s">
        <v>448</v>
      </c>
      <c r="AB11" s="16"/>
      <c r="AC11" s="16"/>
      <c r="AD11" s="16"/>
      <c r="AE11" s="16"/>
      <c r="AF11" s="16"/>
      <c r="AG11" s="16"/>
      <c r="AH11" s="16"/>
      <c r="AI11" s="16"/>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1" operator="containsText" id="{52FDEF5D-4BCE-4195-97D5-D449505535C6}">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12" operator="containsText" id="{3B5EE709-7E97-498E-8764-E08155258096}">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13" operator="containsText" id="{4DE0331E-9032-4FF6-AF0F-007579D21825}">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x14:cfRule>
          <x14:cfRule type="containsText" priority="14" operator="containsText" id="{557026F2-145A-4618-B3F4-C01197754009}">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15" operator="containsText" id="{3C5C51E3-610A-4441-ABB5-6F3EED589EC2}">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00B050"/>
                </patternFill>
              </fill>
            </x14:dxf>
          </x14:cfRule>
          <xm:sqref>J9:J10 O9:O10</xm:sqref>
        </x14:conditionalFormatting>
        <x14:conditionalFormatting xmlns:xm="http://schemas.microsoft.com/office/excel/2006/main">
          <x14:cfRule type="containsText" priority="6" operator="containsText" id="{2317E8B7-1AA7-4767-9FE6-04141A235686}">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7" operator="containsText" id="{3E8ABC77-9E88-48F8-9014-6A0493355B7F}">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8" operator="containsText" id="{41953D44-AD18-400E-8523-0B54EDF6AC40}">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x14:cfRule>
          <x14:cfRule type="containsText" priority="9" operator="containsText" id="{A562ACAA-BAF6-4DD4-8195-CE4663A30BA8}">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10" operator="containsText" id="{F9B27709-A38F-4CA4-887A-A49AA4CE778A}">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00B050"/>
                </patternFill>
              </fill>
            </x14:dxf>
          </x14:cfRule>
          <xm:sqref>J11</xm:sqref>
        </x14:conditionalFormatting>
        <x14:conditionalFormatting xmlns:xm="http://schemas.microsoft.com/office/excel/2006/main">
          <x14:cfRule type="containsText" priority="1" operator="containsText" id="{9D876959-0643-47FE-8C7E-68284495D2C7}">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2" operator="containsText" id="{D05E1D0F-21F5-4289-9307-6217BCBF04DF}">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3" operator="containsText" id="{FD58DDB8-36DE-41FD-9051-1528B1B2DC34}">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x14:cfRule>
          <x14:cfRule type="containsText" priority="4" operator="containsText" id="{D9C46D17-E3B6-46EA-851B-3A81FCF1592C}">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5" operator="containsText" id="{9E592EDA-27AB-48B2-95C6-FA343C71F23E}">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00B050"/>
                </patternFill>
              </fill>
            </x14:dxf>
          </x14:cfRule>
          <xm:sqref>O11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'[2]Calificación de Riesgos'!#REF!</xm:f>
          </x14:formula1>
          <xm:sqref>P11</xm:sqref>
        </x14:dataValidation>
        <x14:dataValidation type="list" allowBlank="1" showInputMessage="1" showErrorMessage="1">
          <x14:formula1>
            <xm:f>'[3]Calificación de Riesgos'!#REF!</xm:f>
          </x14:formula1>
          <xm:sqref>P9:P10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9"/>
  <sheetViews>
    <sheetView topLeftCell="J1" zoomScale="87" zoomScaleNormal="87" workbookViewId="0">
      <selection activeCell="V15" sqref="V15"/>
    </sheetView>
  </sheetViews>
  <sheetFormatPr baseColWidth="10" defaultColWidth="11.42578125" defaultRowHeight="16.5" x14ac:dyDescent="0.3"/>
  <cols>
    <col min="1" max="1" width="11.42578125" style="12"/>
    <col min="2" max="2" width="19.28515625" style="14" customWidth="1"/>
    <col min="3" max="3" width="43.28515625" style="12" customWidth="1"/>
    <col min="4" max="4" width="51.28515625" style="12" customWidth="1"/>
    <col min="5" max="5" width="22.5703125" style="12" customWidth="1"/>
    <col min="6" max="6" width="43.5703125" style="12" customWidth="1"/>
    <col min="7" max="7" width="12.7109375" style="12" customWidth="1"/>
    <col min="8" max="8" width="11.5703125" style="12" customWidth="1"/>
    <col min="9" max="9" width="0" style="12" hidden="1" customWidth="1"/>
    <col min="10" max="10" width="16.28515625" style="12" customWidth="1"/>
    <col min="11" max="11" width="31.140625" style="12" customWidth="1"/>
    <col min="12" max="12" width="10.85546875" style="12" customWidth="1"/>
    <col min="13" max="13" width="10.42578125" style="12" customWidth="1"/>
    <col min="14" max="14" width="13.5703125" style="12" hidden="1" customWidth="1"/>
    <col min="15" max="15" width="11.42578125" style="12"/>
    <col min="16" max="16" width="14" style="12" customWidth="1"/>
    <col min="17" max="17" width="38" style="12" customWidth="1"/>
    <col min="18" max="18" width="31" style="12" customWidth="1"/>
    <col min="19" max="19" width="21.42578125" style="12" customWidth="1"/>
    <col min="20" max="20" width="17.5703125" style="13" customWidth="1"/>
    <col min="21" max="21" width="19.85546875" style="13" customWidth="1"/>
    <col min="22" max="22" width="27" style="12" customWidth="1"/>
    <col min="23" max="23" width="27.5703125" style="12" customWidth="1"/>
    <col min="24" max="16384" width="11.42578125" style="12"/>
  </cols>
  <sheetData>
    <row r="1" spans="1:35" ht="16.5" customHeight="1" x14ac:dyDescent="0.3">
      <c r="A1" s="143" t="s">
        <v>139</v>
      </c>
      <c r="B1" s="143"/>
      <c r="C1" s="143"/>
      <c r="D1" s="143"/>
      <c r="E1" s="143"/>
      <c r="F1" s="143"/>
      <c r="G1" s="143"/>
      <c r="H1" s="143"/>
      <c r="I1" s="143"/>
      <c r="J1" s="143"/>
      <c r="K1" s="143"/>
      <c r="L1" s="143"/>
      <c r="M1" s="143"/>
      <c r="N1" s="143"/>
      <c r="O1" s="143"/>
      <c r="P1" s="143"/>
      <c r="Q1" s="143"/>
      <c r="R1" s="143"/>
      <c r="S1" s="143"/>
      <c r="T1" s="143"/>
      <c r="U1" s="143"/>
      <c r="V1" s="73"/>
      <c r="W1" s="27"/>
    </row>
    <row r="2" spans="1:35" ht="16.5" customHeight="1" x14ac:dyDescent="0.3">
      <c r="A2" s="143"/>
      <c r="B2" s="143"/>
      <c r="C2" s="143"/>
      <c r="D2" s="143"/>
      <c r="E2" s="143"/>
      <c r="F2" s="143"/>
      <c r="G2" s="143"/>
      <c r="H2" s="143"/>
      <c r="I2" s="143"/>
      <c r="J2" s="143"/>
      <c r="K2" s="143"/>
      <c r="L2" s="143"/>
      <c r="M2" s="143"/>
      <c r="N2" s="143"/>
      <c r="O2" s="143"/>
      <c r="P2" s="143"/>
      <c r="Q2" s="143"/>
      <c r="R2" s="143"/>
      <c r="S2" s="143"/>
      <c r="T2" s="143"/>
      <c r="U2" s="143"/>
      <c r="V2" s="73"/>
      <c r="W2" s="27"/>
    </row>
    <row r="3" spans="1:35" ht="13.5" customHeight="1" x14ac:dyDescent="0.3">
      <c r="A3" s="143"/>
      <c r="B3" s="143"/>
      <c r="C3" s="143"/>
      <c r="D3" s="143"/>
      <c r="E3" s="143"/>
      <c r="F3" s="143"/>
      <c r="G3" s="143"/>
      <c r="H3" s="143"/>
      <c r="I3" s="143"/>
      <c r="J3" s="143"/>
      <c r="K3" s="143"/>
      <c r="L3" s="143"/>
      <c r="M3" s="143"/>
      <c r="N3" s="143"/>
      <c r="O3" s="143"/>
      <c r="P3" s="143"/>
      <c r="Q3" s="143"/>
      <c r="R3" s="143"/>
      <c r="S3" s="143"/>
      <c r="T3" s="143"/>
      <c r="U3" s="143"/>
      <c r="V3" s="73"/>
      <c r="W3" s="27"/>
    </row>
    <row r="4" spans="1:35" ht="13.5" customHeight="1" x14ac:dyDescent="0.3">
      <c r="A4" s="143"/>
      <c r="B4" s="143"/>
      <c r="C4" s="143"/>
      <c r="D4" s="143"/>
      <c r="E4" s="143"/>
      <c r="F4" s="143"/>
      <c r="G4" s="143"/>
      <c r="H4" s="143"/>
      <c r="I4" s="143"/>
      <c r="J4" s="143"/>
      <c r="K4" s="143"/>
      <c r="L4" s="143"/>
      <c r="M4" s="143"/>
      <c r="N4" s="143"/>
      <c r="O4" s="143"/>
      <c r="P4" s="143"/>
      <c r="Q4" s="143"/>
      <c r="R4" s="143"/>
      <c r="S4" s="143"/>
      <c r="T4" s="143"/>
      <c r="U4" s="143"/>
      <c r="V4" s="73"/>
      <c r="W4" s="27"/>
    </row>
    <row r="5" spans="1:35" ht="13.5" customHeight="1" x14ac:dyDescent="0.3">
      <c r="A5" s="143"/>
      <c r="B5" s="143"/>
      <c r="C5" s="143"/>
      <c r="D5" s="143"/>
      <c r="E5" s="143"/>
      <c r="F5" s="143"/>
      <c r="G5" s="143"/>
      <c r="H5" s="143"/>
      <c r="I5" s="143"/>
      <c r="J5" s="143"/>
      <c r="K5" s="143"/>
      <c r="L5" s="143"/>
      <c r="M5" s="143"/>
      <c r="N5" s="143"/>
      <c r="O5" s="143"/>
      <c r="P5" s="143"/>
      <c r="Q5" s="143"/>
      <c r="R5" s="143"/>
      <c r="S5" s="143"/>
      <c r="T5" s="143"/>
      <c r="U5" s="143"/>
      <c r="V5" s="73"/>
      <c r="W5" s="27"/>
    </row>
    <row r="6" spans="1:35" s="23" customFormat="1" ht="45" customHeight="1" x14ac:dyDescent="0.3">
      <c r="A6" s="142" t="s">
        <v>61</v>
      </c>
      <c r="B6" s="142"/>
      <c r="C6" s="142"/>
      <c r="D6" s="142"/>
      <c r="E6" s="142"/>
      <c r="F6" s="142"/>
      <c r="G6" s="141" t="s">
        <v>60</v>
      </c>
      <c r="H6" s="141"/>
      <c r="I6" s="141"/>
      <c r="J6" s="141"/>
      <c r="K6" s="24" t="s">
        <v>59</v>
      </c>
      <c r="L6" s="142" t="s">
        <v>58</v>
      </c>
      <c r="M6" s="142"/>
      <c r="N6" s="142"/>
      <c r="O6" s="142"/>
      <c r="P6" s="142"/>
      <c r="Q6" s="142" t="s">
        <v>57</v>
      </c>
      <c r="R6" s="142"/>
      <c r="S6" s="142"/>
      <c r="T6" s="142"/>
      <c r="U6" s="142"/>
      <c r="V6" s="142" t="s">
        <v>56</v>
      </c>
      <c r="W6" s="142"/>
      <c r="X6" s="142"/>
      <c r="Y6" s="142"/>
      <c r="Z6" s="142"/>
      <c r="AA6" s="142"/>
      <c r="AB6" s="135" t="s">
        <v>55</v>
      </c>
      <c r="AC6" s="136"/>
      <c r="AD6" s="136"/>
      <c r="AE6" s="136"/>
      <c r="AF6" s="136"/>
      <c r="AG6" s="136"/>
      <c r="AH6" s="136"/>
      <c r="AI6" s="137"/>
    </row>
    <row r="7" spans="1:35" s="23" customFormat="1" ht="84" customHeight="1" x14ac:dyDescent="0.3">
      <c r="A7" s="142"/>
      <c r="B7" s="142"/>
      <c r="C7" s="142"/>
      <c r="D7" s="142"/>
      <c r="E7" s="142"/>
      <c r="F7" s="142"/>
      <c r="G7" s="141" t="s">
        <v>54</v>
      </c>
      <c r="H7" s="141"/>
      <c r="I7" s="141"/>
      <c r="J7" s="141"/>
      <c r="K7" s="24" t="s">
        <v>53</v>
      </c>
      <c r="L7" s="141" t="s">
        <v>52</v>
      </c>
      <c r="M7" s="141"/>
      <c r="N7" s="26"/>
      <c r="O7" s="141" t="s">
        <v>51</v>
      </c>
      <c r="P7" s="141"/>
      <c r="Q7" s="142"/>
      <c r="R7" s="142"/>
      <c r="S7" s="142"/>
      <c r="T7" s="142"/>
      <c r="U7" s="142"/>
      <c r="V7" s="142"/>
      <c r="W7" s="142"/>
      <c r="X7" s="142"/>
      <c r="Y7" s="142"/>
      <c r="Z7" s="142"/>
      <c r="AA7" s="142"/>
      <c r="AB7" s="138"/>
      <c r="AC7" s="139"/>
      <c r="AD7" s="139"/>
      <c r="AE7" s="139"/>
      <c r="AF7" s="139"/>
      <c r="AG7" s="139"/>
      <c r="AH7" s="139"/>
      <c r="AI7" s="140"/>
    </row>
    <row r="8" spans="1:35" s="23" customFormat="1" ht="66" customHeight="1" x14ac:dyDescent="0.3">
      <c r="A8" s="24" t="s">
        <v>50</v>
      </c>
      <c r="B8" s="24" t="s">
        <v>49</v>
      </c>
      <c r="C8" s="24" t="s">
        <v>48</v>
      </c>
      <c r="D8" s="24" t="s">
        <v>47</v>
      </c>
      <c r="E8" s="24" t="s">
        <v>46</v>
      </c>
      <c r="F8" s="24" t="s">
        <v>45</v>
      </c>
      <c r="G8" s="24" t="s">
        <v>41</v>
      </c>
      <c r="H8" s="24" t="s">
        <v>40</v>
      </c>
      <c r="I8" s="24" t="s">
        <v>44</v>
      </c>
      <c r="J8" s="24" t="s">
        <v>43</v>
      </c>
      <c r="K8" s="24" t="s">
        <v>42</v>
      </c>
      <c r="L8" s="24" t="s">
        <v>41</v>
      </c>
      <c r="M8" s="24" t="s">
        <v>40</v>
      </c>
      <c r="N8" s="24" t="s">
        <v>39</v>
      </c>
      <c r="O8" s="24" t="s">
        <v>38</v>
      </c>
      <c r="P8" s="24" t="s">
        <v>37</v>
      </c>
      <c r="Q8" s="24" t="s">
        <v>36</v>
      </c>
      <c r="R8" s="24" t="s">
        <v>35</v>
      </c>
      <c r="S8" s="24" t="s">
        <v>34</v>
      </c>
      <c r="T8" s="24" t="s">
        <v>33</v>
      </c>
      <c r="U8" s="24" t="s">
        <v>32</v>
      </c>
      <c r="V8" s="24" t="s">
        <v>31</v>
      </c>
      <c r="W8" s="24" t="s">
        <v>30</v>
      </c>
      <c r="X8" s="24" t="s">
        <v>29</v>
      </c>
      <c r="Y8" s="24" t="s">
        <v>25</v>
      </c>
      <c r="Z8" s="24" t="s">
        <v>24</v>
      </c>
      <c r="AA8" s="24" t="s">
        <v>23</v>
      </c>
      <c r="AB8" s="24" t="s">
        <v>28</v>
      </c>
      <c r="AC8" s="24" t="s">
        <v>27</v>
      </c>
      <c r="AD8" s="24" t="s">
        <v>26</v>
      </c>
      <c r="AE8" s="24" t="s">
        <v>25</v>
      </c>
      <c r="AF8" s="24" t="s">
        <v>24</v>
      </c>
      <c r="AG8" s="24" t="s">
        <v>23</v>
      </c>
      <c r="AH8" s="24" t="s">
        <v>22</v>
      </c>
      <c r="AI8" s="24" t="s">
        <v>21</v>
      </c>
    </row>
    <row r="9" spans="1:35" s="15" customFormat="1" ht="135" customHeight="1" x14ac:dyDescent="0.25">
      <c r="A9" s="21">
        <v>1</v>
      </c>
      <c r="B9" s="20" t="str">
        <f>+[4]Identificacion!B4</f>
        <v>GESTIÓN DOCUMENTAL</v>
      </c>
      <c r="C9" s="20" t="str">
        <f>+[4]Identificacion!C4</f>
        <v>Administrar los documentos que produce y recibe la Entidad, garantizando de manera eficaz su manejo, custodia y preservación, a través de mecanismos que permitan su consulta eficiente, con el fin de dar cumplimiento a los fines institucionales.</v>
      </c>
      <c r="D9" s="20" t="str">
        <f>+[4]Identificacion!D4</f>
        <v>1. Condiciones ambientales inadecuadas en espacios de archivo en depósitos.
2. Manipulación y custodia indebida del archivo.</v>
      </c>
      <c r="E9" s="16" t="str">
        <f>+[4]Identificacion!E4</f>
        <v xml:space="preserve">Deterioro físico parcial o total de documentos  </v>
      </c>
      <c r="F9" s="16" t="str">
        <f>+[4]Identificacion!F4</f>
        <v>1. PQRS, denuncias, demandas y acciones de tutela de titulares mineros y otros usuarios internos y externos
2. Asignación de recursos para reconstrucción por pérdida de información parcial o total</v>
      </c>
      <c r="G9" s="21">
        <f>+[4]Probabilidad!E14</f>
        <v>3</v>
      </c>
      <c r="H9" s="21">
        <f>+'[4]Impacto '!D6</f>
        <v>4</v>
      </c>
      <c r="I9" s="21">
        <f>+G9*H9</f>
        <v>12</v>
      </c>
      <c r="J9" s="63" t="str">
        <f>IF(AND(I9&gt;=0,I9&lt;=4),'[4]Calificación de Riesgos'!$H$10,IF(I9&lt;7,'[4]Calificación de Riesgos'!$H$9,IF(I9&lt;13,'[4]Calificación de Riesgos'!$H$8,IF(I9&lt;=25,'[4]Calificación de Riesgos'!$H$7))))</f>
        <v>ALTA</v>
      </c>
      <c r="K9" s="64" t="s">
        <v>108</v>
      </c>
      <c r="L9" s="21">
        <v>1</v>
      </c>
      <c r="M9" s="21">
        <v>3</v>
      </c>
      <c r="N9" s="21">
        <f>+L9*M9</f>
        <v>3</v>
      </c>
      <c r="O9" s="69" t="str">
        <f>+'[4]Calificación de Riesgos'!H9</f>
        <v>MODERADA</v>
      </c>
      <c r="P9" s="16" t="s">
        <v>7</v>
      </c>
      <c r="Q9" s="64" t="s">
        <v>109</v>
      </c>
      <c r="R9" s="64" t="s">
        <v>110</v>
      </c>
      <c r="S9" s="66">
        <v>43511</v>
      </c>
      <c r="T9" s="67">
        <v>43830</v>
      </c>
      <c r="U9" s="68" t="s">
        <v>111</v>
      </c>
      <c r="V9" s="16" t="s">
        <v>467</v>
      </c>
      <c r="W9" s="114" t="s">
        <v>466</v>
      </c>
      <c r="X9" s="16" t="s">
        <v>462</v>
      </c>
      <c r="Y9" s="16" t="s">
        <v>463</v>
      </c>
      <c r="Z9" s="16" t="s">
        <v>468</v>
      </c>
      <c r="AA9" s="16" t="s">
        <v>468</v>
      </c>
      <c r="AB9" s="16"/>
      <c r="AC9" s="16"/>
      <c r="AD9" s="16"/>
      <c r="AE9" s="16"/>
      <c r="AF9" s="16"/>
      <c r="AG9" s="16"/>
      <c r="AH9" s="16"/>
      <c r="AI9" s="16"/>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4E5DB708-834B-4012-B718-8EF73A518BA4}">
            <xm:f>NOT(ISERROR(SEARCH('\PLANEACIÓN 2019\RIESGOS 2019\VERSIONES FINALES RIESGOS GESTION 2019\[Mapa Riesgos de Gestión Documental 2019 Final.xlsx]Calificación de Riesgos'!#REF!,J9)))</xm:f>
            <xm:f>'\PLANEACIÓN 2019\RIESGOS 2019\VERSIONES FINALES RIESGOS GESTION 2019\[Mapa Riesgos de Gestión Documental 2019 Final.xlsx]Calificación de Riesgos'!#REF!</xm:f>
            <x14:dxf>
              <fill>
                <patternFill>
                  <bgColor rgb="FFFFC000"/>
                </patternFill>
              </fill>
            </x14:dxf>
          </x14:cfRule>
          <x14:cfRule type="containsText" priority="2" operator="containsText" id="{9C17EED1-D9C2-4EE3-864A-7F17187F2CD7}">
            <xm:f>NOT(ISERROR(SEARCH('\PLANEACIÓN 2019\RIESGOS 2019\VERSIONES FINALES RIESGOS GESTION 2019\[Mapa Riesgos de Gestión Documental 2019 Final.xlsx]Calificación de Riesgos'!#REF!,J9)))</xm:f>
            <xm:f>'\PLANEACIÓN 2019\RIESGOS 2019\VERSIONES FINALES RIESGOS GESTION 2019\[Mapa Riesgos de Gestión Documental 2019 Final.xlsx]Calificación de Riesgos'!#REF!</xm:f>
            <x14:dxf>
              <fill>
                <patternFill>
                  <bgColor rgb="FFFF0000"/>
                </patternFill>
              </fill>
            </x14:dxf>
          </x14:cfRule>
          <x14:cfRule type="containsText" priority="3" operator="containsText" id="{9F5F2538-C02D-43C1-8E0D-6AB3D10F8051}">
            <xm:f>NOT(ISERROR(SEARCH('\PLANEACIÓN 2019\RIESGOS 2019\VERSIONES FINALES RIESGOS GESTION 2019\[Mapa Riesgos de Gestión Documental 2019 Final.xlsx]Calificación de Riesgos'!#REF!,J9)))</xm:f>
            <xm:f>'\PLANEACIÓN 2019\RIESGOS 2019\VERSIONES FINALES RIESGOS GESTION 2019\[Mapa Riesgos de Gestión Documental 2019 Final.xlsx]Calificación de Riesgos'!#REF!</xm:f>
            <x14:dxf/>
          </x14:cfRule>
          <x14:cfRule type="containsText" priority="4" operator="containsText" id="{A671E788-9983-4F3C-ACDB-DD857B403C38}">
            <xm:f>NOT(ISERROR(SEARCH('\PLANEACIÓN 2019\RIESGOS 2019\VERSIONES FINALES RIESGOS GESTION 2019\[Mapa Riesgos de Gestión Documental 2019 Final.xlsx]Calificación de Riesgos'!#REF!,J9)))</xm:f>
            <xm:f>'\PLANEACIÓN 2019\RIESGOS 2019\VERSIONES FINALES RIESGOS GESTION 2019\[Mapa Riesgos de Gestión Documental 2019 Final.xlsx]Calificación de Riesgos'!#REF!</xm:f>
            <x14:dxf>
              <fill>
                <patternFill>
                  <bgColor rgb="FFFFFF00"/>
                </patternFill>
              </fill>
            </x14:dxf>
          </x14:cfRule>
          <x14:cfRule type="containsText" priority="5" operator="containsText" id="{83F788E6-7734-4C64-A5B0-2F19F276689A}">
            <xm:f>NOT(ISERROR(SEARCH('\PLANEACIÓN 2019\RIESGOS 2019\VERSIONES FINALES RIESGOS GESTION 2019\[Mapa Riesgos de Gestión Documental 2019 Final.xlsx]Calificación de Riesgos'!#REF!,J9)))</xm:f>
            <xm:f>'\PLANEACIÓN 2019\RIESGOS 2019\VERSIONES FINALES RIESGOS GESTION 2019\[Mapa Riesgos de Gestión Documental 2019 Final.xlsx]Calificación de Riesgos'!#REF!</xm:f>
            <x14:dxf>
              <fill>
                <patternFill>
                  <bgColor rgb="FF00B050"/>
                </patternFill>
              </fill>
            </x14:dxf>
          </x14:cfRule>
          <xm:sqref>J9 O9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'[4]Calificación de Riesgos'!#REF!</xm:f>
          </x14:formula1>
          <xm:sqref>P9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9"/>
  <sheetViews>
    <sheetView topLeftCell="L16" zoomScale="89" zoomScaleNormal="89" workbookViewId="0">
      <selection activeCell="Y9" sqref="Y9"/>
    </sheetView>
  </sheetViews>
  <sheetFormatPr baseColWidth="10" defaultRowHeight="16.5" x14ac:dyDescent="0.3"/>
  <cols>
    <col min="1" max="1" width="11.42578125" style="12"/>
    <col min="2" max="2" width="19.28515625" style="14" customWidth="1"/>
    <col min="3" max="3" width="43.28515625" style="12" customWidth="1"/>
    <col min="4" max="4" width="51.28515625" style="12" customWidth="1"/>
    <col min="5" max="5" width="22.5703125" style="12" customWidth="1"/>
    <col min="6" max="6" width="43.5703125" style="12" customWidth="1"/>
    <col min="7" max="7" width="12.7109375" style="12" customWidth="1"/>
    <col min="8" max="8" width="11.5703125" style="12" customWidth="1"/>
    <col min="9" max="9" width="0" style="12" hidden="1" customWidth="1"/>
    <col min="10" max="10" width="16.28515625" style="12" customWidth="1"/>
    <col min="11" max="11" width="33.42578125" style="12" customWidth="1"/>
    <col min="12" max="12" width="13.28515625" style="12" customWidth="1"/>
    <col min="13" max="13" width="10.42578125" style="12" customWidth="1"/>
    <col min="14" max="14" width="13.5703125" style="12" hidden="1" customWidth="1"/>
    <col min="15" max="15" width="17" style="12" customWidth="1"/>
    <col min="16" max="16" width="14" style="12" customWidth="1"/>
    <col min="17" max="17" width="27.7109375" style="12" customWidth="1"/>
    <col min="18" max="18" width="21.140625" style="12" customWidth="1"/>
    <col min="19" max="19" width="21.42578125" style="12" customWidth="1"/>
    <col min="20" max="20" width="17.5703125" style="13" customWidth="1"/>
    <col min="21" max="21" width="19.85546875" style="13" customWidth="1"/>
    <col min="22" max="22" width="28.85546875" style="12" customWidth="1"/>
    <col min="23" max="23" width="23.28515625" style="12" customWidth="1"/>
    <col min="24" max="16384" width="11.42578125" style="12"/>
  </cols>
  <sheetData>
    <row r="1" spans="1:35" ht="16.5" customHeight="1" x14ac:dyDescent="0.3">
      <c r="A1" s="143" t="s">
        <v>138</v>
      </c>
      <c r="B1" s="143"/>
      <c r="C1" s="143"/>
      <c r="D1" s="143"/>
      <c r="E1" s="143"/>
      <c r="F1" s="143"/>
      <c r="G1" s="143"/>
      <c r="H1" s="143"/>
      <c r="I1" s="143"/>
      <c r="J1" s="143"/>
      <c r="K1" s="143"/>
      <c r="L1" s="143"/>
      <c r="M1" s="143"/>
      <c r="N1" s="143"/>
      <c r="O1" s="143"/>
      <c r="P1" s="143"/>
      <c r="Q1" s="143"/>
      <c r="R1" s="143"/>
      <c r="S1" s="143"/>
      <c r="T1" s="143"/>
      <c r="U1" s="143"/>
      <c r="V1" s="74"/>
      <c r="W1" s="27"/>
      <c r="X1" s="75"/>
    </row>
    <row r="2" spans="1:35" ht="16.5" customHeight="1" x14ac:dyDescent="0.3">
      <c r="A2" s="143"/>
      <c r="B2" s="143"/>
      <c r="C2" s="143"/>
      <c r="D2" s="143"/>
      <c r="E2" s="143"/>
      <c r="F2" s="143"/>
      <c r="G2" s="143"/>
      <c r="H2" s="143"/>
      <c r="I2" s="143"/>
      <c r="J2" s="143"/>
      <c r="K2" s="143"/>
      <c r="L2" s="143"/>
      <c r="M2" s="143"/>
      <c r="N2" s="143"/>
      <c r="O2" s="143"/>
      <c r="P2" s="143"/>
      <c r="Q2" s="143"/>
      <c r="R2" s="143"/>
      <c r="S2" s="143"/>
      <c r="T2" s="143"/>
      <c r="U2" s="143"/>
      <c r="V2" s="74"/>
      <c r="W2" s="27"/>
      <c r="X2" s="75"/>
    </row>
    <row r="3" spans="1:35" ht="13.5" customHeight="1" x14ac:dyDescent="0.3">
      <c r="A3" s="143"/>
      <c r="B3" s="143"/>
      <c r="C3" s="143"/>
      <c r="D3" s="143"/>
      <c r="E3" s="143"/>
      <c r="F3" s="143"/>
      <c r="G3" s="143"/>
      <c r="H3" s="143"/>
      <c r="I3" s="143"/>
      <c r="J3" s="143"/>
      <c r="K3" s="143"/>
      <c r="L3" s="143"/>
      <c r="M3" s="143"/>
      <c r="N3" s="143"/>
      <c r="O3" s="143"/>
      <c r="P3" s="143"/>
      <c r="Q3" s="143"/>
      <c r="R3" s="143"/>
      <c r="S3" s="143"/>
      <c r="T3" s="143"/>
      <c r="U3" s="143"/>
      <c r="V3" s="74"/>
      <c r="W3" s="27"/>
      <c r="X3" s="75"/>
    </row>
    <row r="4" spans="1:35" ht="13.5" customHeight="1" x14ac:dyDescent="0.3">
      <c r="A4" s="143"/>
      <c r="B4" s="143"/>
      <c r="C4" s="143"/>
      <c r="D4" s="143"/>
      <c r="E4" s="143"/>
      <c r="F4" s="143"/>
      <c r="G4" s="143"/>
      <c r="H4" s="143"/>
      <c r="I4" s="143"/>
      <c r="J4" s="143"/>
      <c r="K4" s="143"/>
      <c r="L4" s="143"/>
      <c r="M4" s="143"/>
      <c r="N4" s="143"/>
      <c r="O4" s="143"/>
      <c r="P4" s="143"/>
      <c r="Q4" s="143"/>
      <c r="R4" s="143"/>
      <c r="S4" s="143"/>
      <c r="T4" s="143"/>
      <c r="U4" s="143"/>
      <c r="V4" s="74"/>
      <c r="W4" s="27"/>
      <c r="X4" s="75"/>
    </row>
    <row r="5" spans="1:35" ht="13.5" customHeight="1" x14ac:dyDescent="0.3">
      <c r="A5" s="144"/>
      <c r="B5" s="144"/>
      <c r="C5" s="144"/>
      <c r="D5" s="144"/>
      <c r="E5" s="144"/>
      <c r="F5" s="144"/>
      <c r="G5" s="144"/>
      <c r="H5" s="144"/>
      <c r="I5" s="144"/>
      <c r="J5" s="144"/>
      <c r="K5" s="144"/>
      <c r="L5" s="144"/>
      <c r="M5" s="144"/>
      <c r="N5" s="144"/>
      <c r="O5" s="144"/>
      <c r="P5" s="144"/>
      <c r="Q5" s="144"/>
      <c r="R5" s="144"/>
      <c r="S5" s="144"/>
      <c r="T5" s="144"/>
      <c r="U5" s="144"/>
      <c r="V5" s="74"/>
      <c r="W5" s="27"/>
      <c r="X5" s="75"/>
    </row>
    <row r="6" spans="1:35" s="23" customFormat="1" ht="45" customHeight="1" x14ac:dyDescent="0.3">
      <c r="A6" s="142" t="s">
        <v>61</v>
      </c>
      <c r="B6" s="142"/>
      <c r="C6" s="142"/>
      <c r="D6" s="142"/>
      <c r="E6" s="142"/>
      <c r="F6" s="142"/>
      <c r="G6" s="141" t="s">
        <v>60</v>
      </c>
      <c r="H6" s="141"/>
      <c r="I6" s="141"/>
      <c r="J6" s="141"/>
      <c r="K6" s="24" t="s">
        <v>59</v>
      </c>
      <c r="L6" s="142" t="s">
        <v>58</v>
      </c>
      <c r="M6" s="142"/>
      <c r="N6" s="142"/>
      <c r="O6" s="142"/>
      <c r="P6" s="142"/>
      <c r="Q6" s="142" t="s">
        <v>57</v>
      </c>
      <c r="R6" s="142"/>
      <c r="S6" s="142"/>
      <c r="T6" s="142"/>
      <c r="U6" s="142"/>
      <c r="V6" s="142" t="s">
        <v>56</v>
      </c>
      <c r="W6" s="142"/>
      <c r="X6" s="142"/>
      <c r="Y6" s="142"/>
      <c r="Z6" s="142"/>
      <c r="AA6" s="142"/>
      <c r="AB6" s="135" t="s">
        <v>55</v>
      </c>
      <c r="AC6" s="136"/>
      <c r="AD6" s="136"/>
      <c r="AE6" s="136"/>
      <c r="AF6" s="136"/>
      <c r="AG6" s="136"/>
      <c r="AH6" s="136"/>
      <c r="AI6" s="137"/>
    </row>
    <row r="7" spans="1:35" s="23" customFormat="1" ht="84" customHeight="1" x14ac:dyDescent="0.3">
      <c r="A7" s="142"/>
      <c r="B7" s="142"/>
      <c r="C7" s="142"/>
      <c r="D7" s="142"/>
      <c r="E7" s="142"/>
      <c r="F7" s="142"/>
      <c r="G7" s="141" t="s">
        <v>54</v>
      </c>
      <c r="H7" s="141"/>
      <c r="I7" s="141"/>
      <c r="J7" s="141"/>
      <c r="K7" s="24" t="s">
        <v>53</v>
      </c>
      <c r="L7" s="141" t="s">
        <v>52</v>
      </c>
      <c r="M7" s="141"/>
      <c r="N7" s="26"/>
      <c r="O7" s="141" t="s">
        <v>51</v>
      </c>
      <c r="P7" s="141"/>
      <c r="Q7" s="142"/>
      <c r="R7" s="142"/>
      <c r="S7" s="142"/>
      <c r="T7" s="142"/>
      <c r="U7" s="142"/>
      <c r="V7" s="142"/>
      <c r="W7" s="142"/>
      <c r="X7" s="142"/>
      <c r="Y7" s="142"/>
      <c r="Z7" s="142"/>
      <c r="AA7" s="142"/>
      <c r="AB7" s="138"/>
      <c r="AC7" s="139"/>
      <c r="AD7" s="139"/>
      <c r="AE7" s="139"/>
      <c r="AF7" s="139"/>
      <c r="AG7" s="139"/>
      <c r="AH7" s="139"/>
      <c r="AI7" s="140"/>
    </row>
    <row r="8" spans="1:35" s="23" customFormat="1" ht="66" customHeight="1" x14ac:dyDescent="0.3">
      <c r="A8" s="24" t="s">
        <v>50</v>
      </c>
      <c r="B8" s="24" t="s">
        <v>49</v>
      </c>
      <c r="C8" s="24" t="s">
        <v>48</v>
      </c>
      <c r="D8" s="24" t="s">
        <v>47</v>
      </c>
      <c r="E8" s="24" t="s">
        <v>46</v>
      </c>
      <c r="F8" s="24" t="s">
        <v>45</v>
      </c>
      <c r="G8" s="24" t="s">
        <v>41</v>
      </c>
      <c r="H8" s="24" t="s">
        <v>40</v>
      </c>
      <c r="I8" s="24" t="s">
        <v>44</v>
      </c>
      <c r="J8" s="24" t="s">
        <v>43</v>
      </c>
      <c r="K8" s="24" t="s">
        <v>42</v>
      </c>
      <c r="L8" s="24" t="s">
        <v>41</v>
      </c>
      <c r="M8" s="24" t="s">
        <v>40</v>
      </c>
      <c r="N8" s="24" t="s">
        <v>39</v>
      </c>
      <c r="O8" s="24" t="s">
        <v>38</v>
      </c>
      <c r="P8" s="24" t="s">
        <v>37</v>
      </c>
      <c r="Q8" s="24" t="s">
        <v>36</v>
      </c>
      <c r="R8" s="24" t="s">
        <v>35</v>
      </c>
      <c r="S8" s="24" t="s">
        <v>34</v>
      </c>
      <c r="T8" s="24" t="s">
        <v>33</v>
      </c>
      <c r="U8" s="24" t="s">
        <v>32</v>
      </c>
      <c r="V8" s="24" t="s">
        <v>31</v>
      </c>
      <c r="W8" s="24" t="s">
        <v>30</v>
      </c>
      <c r="X8" s="24" t="s">
        <v>29</v>
      </c>
      <c r="Y8" s="24" t="s">
        <v>25</v>
      </c>
      <c r="Z8" s="24" t="s">
        <v>24</v>
      </c>
      <c r="AA8" s="24" t="s">
        <v>23</v>
      </c>
      <c r="AB8" s="24" t="s">
        <v>28</v>
      </c>
      <c r="AC8" s="24" t="s">
        <v>27</v>
      </c>
      <c r="AD8" s="24" t="s">
        <v>26</v>
      </c>
      <c r="AE8" s="24" t="s">
        <v>25</v>
      </c>
      <c r="AF8" s="24" t="s">
        <v>24</v>
      </c>
      <c r="AG8" s="24" t="s">
        <v>23</v>
      </c>
      <c r="AH8" s="24" t="s">
        <v>22</v>
      </c>
      <c r="AI8" s="24" t="s">
        <v>21</v>
      </c>
    </row>
    <row r="9" spans="1:35" s="15" customFormat="1" ht="99" x14ac:dyDescent="0.25">
      <c r="A9" s="145">
        <v>1</v>
      </c>
      <c r="B9" s="148" t="str">
        <f>+[5]Identificacion!B4</f>
        <v>GESTION JURIDICA</v>
      </c>
      <c r="C9" s="148" t="str">
        <f>+[5]Identificacion!C4</f>
        <v>Asesorar, representar y coordinar en tematicas relacionadas con procesos judiciales y extrajudiciales a la Agencia Nacional de Mineria, a través del cumplimiento y aplicación de la normatividad vigente.</v>
      </c>
      <c r="D9" s="148" t="str">
        <f>+[5]Identificacion!D4</f>
        <v xml:space="preserve">1. Inoportunidad en la remisión de la información por parte de las dependencias/procesos a la Oficina Asesora Juridica para dar trámite.
2. Duplicidad de radicados en las dependencias </v>
      </c>
      <c r="E9" s="148" t="str">
        <f>+[5]Identificacion!E4</f>
        <v>Emisión de conceptos por fuera del término legal establecido</v>
      </c>
      <c r="F9" s="148" t="str">
        <f>+[5]Identificacion!F4</f>
        <v>1. Pérdida de imagen y credibilidad de la ANM.
2. Procesos disciplinarios
3. Tutelas para la Entidad</v>
      </c>
      <c r="G9" s="145">
        <f>+[5]Probabilidad!E14</f>
        <v>5</v>
      </c>
      <c r="H9" s="145">
        <f>+'[5]Impacto '!D6</f>
        <v>2</v>
      </c>
      <c r="I9" s="21">
        <f t="shared" ref="I9:I15" si="0">+G9*H9</f>
        <v>10</v>
      </c>
      <c r="J9" s="168" t="str">
        <f>IF(AND(I9&gt;=0,I9&lt;=4),'[5]Calificación de Riesgos'!$H$10,IF(I9&lt;7,'[5]Calificación de Riesgos'!$H$9,IF(I9&lt;13,'[5]Calificación de Riesgos'!$H$8,IF(I9&lt;=25,'[5]Calificación de Riesgos'!$H$7))))</f>
        <v>ALTA</v>
      </c>
      <c r="K9" s="148" t="s">
        <v>112</v>
      </c>
      <c r="L9" s="145">
        <v>2</v>
      </c>
      <c r="M9" s="145">
        <v>2</v>
      </c>
      <c r="N9" s="21">
        <f>+L9*M9</f>
        <v>4</v>
      </c>
      <c r="O9" s="166" t="str">
        <f>IF(AND(N9&gt;=0,N9&lt;=4),'[5]Calificación de Riesgos'!$H$10,IF(N9&lt;7,'[5]Calificación de Riesgos'!$H$9,IF(N9&lt;13,'[5]Calificación de Riesgos'!$H$8,IF(N9&lt;=25,'[5]Calificación de Riesgos'!$H$7))))</f>
        <v>BAJA</v>
      </c>
      <c r="P9" s="145" t="s">
        <v>7</v>
      </c>
      <c r="Q9" s="20" t="s">
        <v>113</v>
      </c>
      <c r="R9" s="22" t="s">
        <v>114</v>
      </c>
      <c r="S9" s="18">
        <v>43496</v>
      </c>
      <c r="T9" s="18">
        <v>43814</v>
      </c>
      <c r="U9" s="17" t="s">
        <v>115</v>
      </c>
      <c r="V9" s="16" t="s">
        <v>469</v>
      </c>
      <c r="W9" s="16" t="s">
        <v>470</v>
      </c>
      <c r="X9" s="16" t="s">
        <v>462</v>
      </c>
      <c r="Y9" s="16" t="s">
        <v>463</v>
      </c>
      <c r="Z9" s="16" t="s">
        <v>471</v>
      </c>
      <c r="AA9" s="16" t="s">
        <v>471</v>
      </c>
      <c r="AB9" s="16"/>
      <c r="AC9" s="16"/>
      <c r="AD9" s="16"/>
      <c r="AE9" s="16"/>
      <c r="AF9" s="16"/>
      <c r="AG9" s="16"/>
      <c r="AH9" s="16"/>
      <c r="AI9" s="16"/>
    </row>
    <row r="10" spans="1:35" s="15" customFormat="1" ht="99" x14ac:dyDescent="0.25">
      <c r="A10" s="147"/>
      <c r="B10" s="150"/>
      <c r="C10" s="150"/>
      <c r="D10" s="150"/>
      <c r="E10" s="150"/>
      <c r="F10" s="150"/>
      <c r="G10" s="147"/>
      <c r="H10" s="147"/>
      <c r="I10" s="21"/>
      <c r="J10" s="169"/>
      <c r="K10" s="150"/>
      <c r="L10" s="147"/>
      <c r="M10" s="147"/>
      <c r="N10" s="21"/>
      <c r="O10" s="167"/>
      <c r="P10" s="147"/>
      <c r="Q10" s="20" t="s">
        <v>116</v>
      </c>
      <c r="R10" s="22" t="s">
        <v>114</v>
      </c>
      <c r="S10" s="18">
        <v>43496</v>
      </c>
      <c r="T10" s="18">
        <v>43814</v>
      </c>
      <c r="U10" s="17" t="s">
        <v>115</v>
      </c>
      <c r="V10" s="16" t="s">
        <v>469</v>
      </c>
      <c r="W10" s="16" t="s">
        <v>470</v>
      </c>
      <c r="X10" s="16" t="s">
        <v>462</v>
      </c>
      <c r="Y10" s="16" t="s">
        <v>463</v>
      </c>
      <c r="Z10" s="16" t="s">
        <v>471</v>
      </c>
      <c r="AA10" s="16" t="s">
        <v>471</v>
      </c>
      <c r="AB10" s="16"/>
      <c r="AC10" s="16"/>
      <c r="AD10" s="16"/>
      <c r="AE10" s="16"/>
      <c r="AF10" s="16"/>
      <c r="AG10" s="16"/>
      <c r="AH10" s="16"/>
      <c r="AI10" s="16"/>
    </row>
    <row r="11" spans="1:35" s="15" customFormat="1" ht="99" x14ac:dyDescent="0.25">
      <c r="A11" s="145">
        <v>2</v>
      </c>
      <c r="B11" s="148" t="str">
        <f>+[5]Identificacion!B5</f>
        <v>GESTION JURIDICA</v>
      </c>
      <c r="C11" s="148" t="str">
        <f>+[5]Identificacion!C5</f>
        <v>Asesorar, representar y coordinar en tematicas relacionadas con procesos judiciales y extrajudiciales a la Agencia Nacional de Mineria, a través del cumplimiento y aplicación de la normatividad vigente.</v>
      </c>
      <c r="D11" s="148" t="str">
        <f>+[5]Identificacion!D5</f>
        <v>1. Falta de seguimiento en las respuestas de acuerdo con los términos de ley.
2. Deficiencia en la defensa de los procesos iniciados en autoridades mineras anteriores. 
3. Cargas laborales por falta de personal.
4. Ausencia de la suscripción del cotnrato de vigilancia judicial.</v>
      </c>
      <c r="E11" s="148" t="str">
        <f>+[5]Identificacion!E5</f>
        <v xml:space="preserve">No efectuar la debida defensa judicial en favor de la ANM por parte de los apoderados </v>
      </c>
      <c r="F11" s="148" t="str">
        <f>+[5]Identificacion!F5</f>
        <v xml:space="preserve">1. Fallos en contra de los intereses de la entidad
2. Posible detrimento Patrimonial, 
3. Investigaciones y sanciones por parte de los entes de control.
</v>
      </c>
      <c r="G11" s="145">
        <f>+[5]Probabilidad!E15</f>
        <v>2</v>
      </c>
      <c r="H11" s="145">
        <f>+'[5]Impacto '!D7</f>
        <v>4</v>
      </c>
      <c r="I11" s="21">
        <f t="shared" si="0"/>
        <v>8</v>
      </c>
      <c r="J11" s="168" t="str">
        <f>IF(AND(I11&gt;=0,I11&lt;=4),'[5]Calificación de Riesgos'!$H$10,IF(I11&lt;7,'[5]Calificación de Riesgos'!$H$9,IF(I11&lt;12,'[5]Calificación de Riesgos'!$H$8,IF(I11&lt;=25,'[5]Calificación de Riesgos'!$H$7))))</f>
        <v>ALTA</v>
      </c>
      <c r="K11" s="148" t="s">
        <v>117</v>
      </c>
      <c r="L11" s="145">
        <v>1</v>
      </c>
      <c r="M11" s="145">
        <v>3</v>
      </c>
      <c r="N11" s="21">
        <f t="shared" ref="N11:N15" si="1">+L11*M11</f>
        <v>3</v>
      </c>
      <c r="O11" s="164" t="str">
        <f>+'[5]Calificación de Riesgos'!H9</f>
        <v>MODERADA</v>
      </c>
      <c r="P11" s="145" t="s">
        <v>7</v>
      </c>
      <c r="Q11" s="20" t="s">
        <v>118</v>
      </c>
      <c r="R11" s="22" t="s">
        <v>119</v>
      </c>
      <c r="S11" s="18">
        <v>43496</v>
      </c>
      <c r="T11" s="18">
        <v>43814</v>
      </c>
      <c r="U11" s="17" t="s">
        <v>120</v>
      </c>
      <c r="V11" s="16" t="s">
        <v>472</v>
      </c>
      <c r="W11" s="16" t="s">
        <v>473</v>
      </c>
      <c r="X11" s="16" t="s">
        <v>462</v>
      </c>
      <c r="Y11" s="16" t="s">
        <v>463</v>
      </c>
      <c r="Z11" s="16" t="s">
        <v>471</v>
      </c>
      <c r="AA11" s="16" t="s">
        <v>471</v>
      </c>
      <c r="AB11" s="16"/>
      <c r="AC11" s="16"/>
      <c r="AD11" s="16"/>
      <c r="AE11" s="16"/>
      <c r="AF11" s="16"/>
      <c r="AG11" s="16"/>
      <c r="AH11" s="16"/>
      <c r="AI11" s="16"/>
    </row>
    <row r="12" spans="1:35" s="15" customFormat="1" ht="99" x14ac:dyDescent="0.25">
      <c r="A12" s="147"/>
      <c r="B12" s="150"/>
      <c r="C12" s="150"/>
      <c r="D12" s="150"/>
      <c r="E12" s="150"/>
      <c r="F12" s="150"/>
      <c r="G12" s="147"/>
      <c r="H12" s="147"/>
      <c r="I12" s="21"/>
      <c r="J12" s="169"/>
      <c r="K12" s="150"/>
      <c r="L12" s="147"/>
      <c r="M12" s="147"/>
      <c r="N12" s="21"/>
      <c r="O12" s="165"/>
      <c r="P12" s="147"/>
      <c r="Q12" s="20" t="s">
        <v>121</v>
      </c>
      <c r="R12" s="22" t="s">
        <v>119</v>
      </c>
      <c r="S12" s="18">
        <v>43496</v>
      </c>
      <c r="T12" s="18">
        <v>43814</v>
      </c>
      <c r="U12" s="17" t="s">
        <v>120</v>
      </c>
      <c r="V12" s="16" t="s">
        <v>472</v>
      </c>
      <c r="W12" s="16" t="s">
        <v>473</v>
      </c>
      <c r="X12" s="16" t="s">
        <v>462</v>
      </c>
      <c r="Y12" s="16" t="s">
        <v>463</v>
      </c>
      <c r="Z12" s="16" t="s">
        <v>471</v>
      </c>
      <c r="AA12" s="16" t="s">
        <v>471</v>
      </c>
      <c r="AB12" s="16"/>
      <c r="AC12" s="16"/>
      <c r="AD12" s="16"/>
      <c r="AE12" s="16"/>
      <c r="AF12" s="16"/>
      <c r="AG12" s="16"/>
      <c r="AH12" s="16"/>
      <c r="AI12" s="16"/>
    </row>
    <row r="13" spans="1:35" s="15" customFormat="1" ht="82.5" x14ac:dyDescent="0.25">
      <c r="A13" s="145">
        <v>3</v>
      </c>
      <c r="B13" s="148" t="str">
        <f>+[5]Identificacion!B6</f>
        <v>GESTION JURIDICA</v>
      </c>
      <c r="C13" s="148" t="str">
        <f>+[5]Identificacion!C6</f>
        <v>Asesorar, representar y coordinar en tematicas relacionadas con procesos judiciales y extrajudiciales a la Agencia Nacional de Mineria, a través del cumplimiento y aplicación de la normatividad vigente.</v>
      </c>
      <c r="D13" s="148" t="str">
        <f>+[5]Identificacion!D6</f>
        <v>1. No se dispone del espacio suficiente, adecuado y seguro para la custodia de los expedientes
2. Debilidades en la aplicación de tecnicas de archivo para los expediente sin tener en cuenta el orden cronológico.</v>
      </c>
      <c r="E13" s="148" t="str">
        <f>+[5]Identificacion!E6</f>
        <v>Perdida y/o indebida manipulación de los expedientes judiciales.</v>
      </c>
      <c r="F13" s="148" t="str">
        <f>+[5]Identificacion!F6</f>
        <v>1. Imposibilidad de ejercer la debida defensa 
2. Posible fallos adversos a los intereses de la entidad 
3. Investigaciones y sanciones por parte de los entes de control.</v>
      </c>
      <c r="G13" s="145">
        <f>+[5]Probabilidad!E16</f>
        <v>2</v>
      </c>
      <c r="H13" s="145">
        <f>+'[5]Impacto '!D8</f>
        <v>2</v>
      </c>
      <c r="I13" s="21">
        <f t="shared" si="0"/>
        <v>4</v>
      </c>
      <c r="J13" s="166" t="str">
        <f>IF(AND(I13&gt;=0,I13&lt;=4),'[5]Calificación de Riesgos'!$H$10,IF(I13&lt;7,'[5]Calificación de Riesgos'!$H$9,IF(I13&lt;12,'[5]Calificación de Riesgos'!$H$8,IF(I13&lt;=25,'[5]Calificación de Riesgos'!$H$7))))</f>
        <v>BAJA</v>
      </c>
      <c r="K13" s="148" t="s">
        <v>122</v>
      </c>
      <c r="L13" s="145">
        <v>1</v>
      </c>
      <c r="M13" s="145">
        <v>1</v>
      </c>
      <c r="N13" s="21">
        <f t="shared" si="1"/>
        <v>1</v>
      </c>
      <c r="O13" s="166" t="str">
        <f>IF(AND(N13&gt;=0,N13&lt;=4),'[5]Calificación de Riesgos'!$H$10,IF(N13&lt;7,'[5]Calificación de Riesgos'!$H$9,IF(N13&lt;13,'[5]Calificación de Riesgos'!$H$8,IF(N13&lt;=25,'[5]Calificación de Riesgos'!$H$7))))</f>
        <v>BAJA</v>
      </c>
      <c r="P13" s="145" t="s">
        <v>7</v>
      </c>
      <c r="Q13" s="20" t="s">
        <v>123</v>
      </c>
      <c r="R13" s="22" t="s">
        <v>124</v>
      </c>
      <c r="S13" s="18">
        <v>43496</v>
      </c>
      <c r="T13" s="18">
        <v>43814</v>
      </c>
      <c r="U13" s="17" t="s">
        <v>120</v>
      </c>
      <c r="V13" s="16" t="s">
        <v>474</v>
      </c>
      <c r="W13" s="16" t="s">
        <v>475</v>
      </c>
      <c r="X13" s="16" t="s">
        <v>462</v>
      </c>
      <c r="Y13" s="16" t="s">
        <v>463</v>
      </c>
      <c r="Z13" s="16" t="s">
        <v>471</v>
      </c>
      <c r="AA13" s="16" t="s">
        <v>471</v>
      </c>
      <c r="AB13" s="16"/>
      <c r="AC13" s="16"/>
      <c r="AD13" s="16"/>
      <c r="AE13" s="16"/>
      <c r="AF13" s="16"/>
      <c r="AG13" s="16"/>
      <c r="AH13" s="16"/>
      <c r="AI13" s="16"/>
    </row>
    <row r="14" spans="1:35" s="15" customFormat="1" ht="82.5" x14ac:dyDescent="0.25">
      <c r="A14" s="147"/>
      <c r="B14" s="150"/>
      <c r="C14" s="150"/>
      <c r="D14" s="150"/>
      <c r="E14" s="150"/>
      <c r="F14" s="150"/>
      <c r="G14" s="147"/>
      <c r="H14" s="147"/>
      <c r="I14" s="21"/>
      <c r="J14" s="167"/>
      <c r="K14" s="150"/>
      <c r="L14" s="147"/>
      <c r="M14" s="147"/>
      <c r="N14" s="21"/>
      <c r="O14" s="167"/>
      <c r="P14" s="147"/>
      <c r="Q14" s="20" t="s">
        <v>125</v>
      </c>
      <c r="R14" s="22" t="s">
        <v>124</v>
      </c>
      <c r="S14" s="18">
        <v>43496</v>
      </c>
      <c r="T14" s="18">
        <v>43814</v>
      </c>
      <c r="U14" s="17" t="s">
        <v>120</v>
      </c>
      <c r="V14" s="16" t="s">
        <v>474</v>
      </c>
      <c r="W14" s="16" t="s">
        <v>475</v>
      </c>
      <c r="X14" s="16" t="s">
        <v>462</v>
      </c>
      <c r="Y14" s="16" t="s">
        <v>463</v>
      </c>
      <c r="Z14" s="16" t="s">
        <v>471</v>
      </c>
      <c r="AA14" s="16" t="s">
        <v>471</v>
      </c>
      <c r="AB14" s="16"/>
      <c r="AC14" s="16"/>
      <c r="AD14" s="16"/>
      <c r="AE14" s="16"/>
      <c r="AF14" s="16"/>
      <c r="AG14" s="16"/>
      <c r="AH14" s="16"/>
      <c r="AI14" s="16"/>
    </row>
    <row r="15" spans="1:35" s="15" customFormat="1" ht="115.5" x14ac:dyDescent="0.25">
      <c r="A15" s="145">
        <v>4</v>
      </c>
      <c r="B15" s="148" t="str">
        <f>+[5]Identificacion!B7</f>
        <v>GESTION JURIDICA</v>
      </c>
      <c r="C15" s="148" t="str">
        <f>+[5]Identificacion!C7</f>
        <v>Asesorar, representar y coordinar en tematicas relacionadas con procesos judiciales y extrajudiciales a la Agencia Nacional de Mineria, a través del cumplimiento y aplicación de la normatividad vigente.</v>
      </c>
      <c r="D15" s="148" t="str">
        <f>+[5]Identificacion!D7</f>
        <v>1. No realizar Backup de la información en forma periódica 
2. Fallas en la base de datos por su capacidad, y peso de la información que contiene.
3. Falta de infraestructura para custodia de los titulos</v>
      </c>
      <c r="E15" s="148" t="str">
        <f>+[5]Identificacion!E7</f>
        <v>Perdida y/o manipulación inapropiada de la base de datos de procesos de Cobro Coactivo</v>
      </c>
      <c r="F15" s="148" t="str">
        <f>+[5]Identificacion!F7</f>
        <v xml:space="preserve">1. Afectación al seguimiento del proceso de cobro coactivo 
2. Prescripción de  términos proceso de cobro coactivo.
3. Falta de credibilidad en la información suministrada por el Grupo de Cobro Coactivo  
4. Sanciones disciplinarias
</v>
      </c>
      <c r="G15" s="145">
        <f>+[5]Probabilidad!E17</f>
        <v>3</v>
      </c>
      <c r="H15" s="145">
        <f>+'[5]Impacto '!D9</f>
        <v>3</v>
      </c>
      <c r="I15" s="21">
        <f t="shared" si="0"/>
        <v>9</v>
      </c>
      <c r="J15" s="168" t="str">
        <f>IF(AND(I15&gt;=0,I15&lt;=4),'[5]Calificación de Riesgos'!$H$10,IF(I15&lt;7,'[5]Calificación de Riesgos'!$H$9,IF(I15&lt;12,'[5]Calificación de Riesgos'!$H$8,IF(I15&lt;=25,'[5]Calificación de Riesgos'!$H$7))))</f>
        <v>ALTA</v>
      </c>
      <c r="K15" s="148" t="s">
        <v>126</v>
      </c>
      <c r="L15" s="145">
        <v>1</v>
      </c>
      <c r="M15" s="145">
        <v>3</v>
      </c>
      <c r="N15" s="21">
        <f t="shared" si="1"/>
        <v>3</v>
      </c>
      <c r="O15" s="166" t="str">
        <f>IF(AND(N15&gt;=0,N15&lt;=4),'[5]Calificación de Riesgos'!$H$10,IF(N15&lt;7,'[5]Calificación de Riesgos'!$H$9,IF(N15&lt;13,'[5]Calificación de Riesgos'!$H$8,IF(N15&lt;=25,'[5]Calificación de Riesgos'!$H$7))))</f>
        <v>BAJA</v>
      </c>
      <c r="P15" s="145" t="s">
        <v>7</v>
      </c>
      <c r="Q15" s="20" t="s">
        <v>127</v>
      </c>
      <c r="R15" s="22" t="s">
        <v>128</v>
      </c>
      <c r="S15" s="18">
        <v>43496</v>
      </c>
      <c r="T15" s="18">
        <v>43814</v>
      </c>
      <c r="U15" s="70" t="s">
        <v>129</v>
      </c>
      <c r="V15" s="114" t="s">
        <v>476</v>
      </c>
      <c r="W15" s="16" t="s">
        <v>477</v>
      </c>
      <c r="X15" s="16" t="s">
        <v>462</v>
      </c>
      <c r="Y15" s="16" t="s">
        <v>463</v>
      </c>
      <c r="Z15" s="16" t="s">
        <v>471</v>
      </c>
      <c r="AA15" s="16" t="s">
        <v>471</v>
      </c>
      <c r="AB15" s="16"/>
      <c r="AC15" s="16"/>
      <c r="AD15" s="16"/>
      <c r="AE15" s="16"/>
      <c r="AF15" s="16"/>
      <c r="AG15" s="16"/>
      <c r="AH15" s="16"/>
      <c r="AI15" s="16"/>
    </row>
    <row r="16" spans="1:35" s="15" customFormat="1" ht="99" x14ac:dyDescent="0.25">
      <c r="A16" s="147"/>
      <c r="B16" s="150"/>
      <c r="C16" s="150"/>
      <c r="D16" s="150"/>
      <c r="E16" s="150"/>
      <c r="F16" s="150"/>
      <c r="G16" s="147"/>
      <c r="H16" s="147"/>
      <c r="I16" s="21"/>
      <c r="J16" s="169"/>
      <c r="K16" s="150"/>
      <c r="L16" s="147"/>
      <c r="M16" s="147"/>
      <c r="N16" s="21"/>
      <c r="O16" s="167"/>
      <c r="P16" s="147"/>
      <c r="Q16" s="20" t="s">
        <v>130</v>
      </c>
      <c r="R16" s="22" t="s">
        <v>128</v>
      </c>
      <c r="S16" s="18">
        <v>43496</v>
      </c>
      <c r="T16" s="18">
        <v>43814</v>
      </c>
      <c r="U16" s="70" t="s">
        <v>129</v>
      </c>
      <c r="V16" s="16" t="s">
        <v>478</v>
      </c>
      <c r="W16" s="16" t="s">
        <v>479</v>
      </c>
      <c r="X16" s="16" t="s">
        <v>462</v>
      </c>
      <c r="Y16" s="16" t="s">
        <v>463</v>
      </c>
      <c r="Z16" s="16" t="s">
        <v>471</v>
      </c>
      <c r="AA16" s="16" t="s">
        <v>471</v>
      </c>
      <c r="AB16" s="16"/>
      <c r="AC16" s="16"/>
      <c r="AD16" s="16"/>
      <c r="AE16" s="16"/>
      <c r="AF16" s="16"/>
      <c r="AG16" s="16"/>
      <c r="AH16" s="16"/>
      <c r="AI16" s="16"/>
    </row>
    <row r="17" spans="1:35" ht="99" x14ac:dyDescent="0.3">
      <c r="A17" s="145">
        <v>5</v>
      </c>
      <c r="B17" s="148" t="str">
        <f>+[5]Identificacion!B8</f>
        <v>GESTION JURIDICA</v>
      </c>
      <c r="C17" s="148" t="str">
        <f>+[5]Identificacion!C8</f>
        <v>Asesorar, representar y coordinar en tematicas relacionadas con procesos judiciales y extrajudiciales a la Agencia Nacional de Mineria, a través del cumplimiento y aplicación de la normatividad vigente.</v>
      </c>
      <c r="D17" s="148" t="str">
        <f>+[5]Identificacion!D8</f>
        <v>1. Falta de control de términos 
2. Carga Laboral excesiva 
3. Inoportunidad en la remisión de titulos ejecutvos por parte de areas misionales.</v>
      </c>
      <c r="E17" s="148" t="str">
        <f>+[5]Identificacion!E8</f>
        <v>Vencimiento de términos en los procesos a cargo del grupo de Cobro Coactivo</v>
      </c>
      <c r="F17" s="148" t="str">
        <f>+[5]Identificacion!F8</f>
        <v xml:space="preserve">1. Pérdida de la competencia para ejercer la acción de cobro coactivo 
2. Detrimento patrimonial 
3. Responsabilidad disciplinaria 
</v>
      </c>
      <c r="G17" s="145">
        <f>+[5]Probabilidad!E18</f>
        <v>3</v>
      </c>
      <c r="H17" s="145">
        <f>+'[5]Impacto '!D10</f>
        <v>4</v>
      </c>
      <c r="I17" s="21">
        <f t="shared" ref="I17" si="2">+G17*H17</f>
        <v>12</v>
      </c>
      <c r="J17" s="160" t="str">
        <f>IF(AND(I17&gt;=0,I17&lt;=4),'[5]Calificación de Riesgos'!$H$10,IF(I17&lt;7,'[5]Calificación de Riesgos'!$H$9,IF(I17&lt;12,'[5]Calificación de Riesgos'!$H$8,IF(I17&lt;=25,'[5]Calificación de Riesgos'!$H$7))))</f>
        <v>EXTREMA</v>
      </c>
      <c r="K17" s="148" t="s">
        <v>131</v>
      </c>
      <c r="L17" s="145">
        <v>2</v>
      </c>
      <c r="M17" s="145">
        <v>3</v>
      </c>
      <c r="N17" s="21">
        <f t="shared" ref="N17" si="3">+L17*M17</f>
        <v>6</v>
      </c>
      <c r="O17" s="164" t="str">
        <f>IF(AND(N17&gt;=0,N17&lt;=4),'[5]Calificación de Riesgos'!$H$10,IF(N17&lt;7,'[5]Calificación de Riesgos'!$H$9,IF(N17&lt;13,'[5]Calificación de Riesgos'!$H$8,IF(N17&lt;=25,'[5]Calificación de Riesgos'!$H$7))))</f>
        <v>MODERADA</v>
      </c>
      <c r="P17" s="145" t="s">
        <v>7</v>
      </c>
      <c r="Q17" s="20" t="s">
        <v>132</v>
      </c>
      <c r="R17" s="22" t="s">
        <v>133</v>
      </c>
      <c r="S17" s="18">
        <v>43496</v>
      </c>
      <c r="T17" s="18">
        <v>43814</v>
      </c>
      <c r="U17" s="70" t="s">
        <v>129</v>
      </c>
      <c r="V17" s="16" t="s">
        <v>480</v>
      </c>
      <c r="W17" s="93" t="s">
        <v>481</v>
      </c>
      <c r="X17" s="16" t="s">
        <v>462</v>
      </c>
      <c r="Y17" s="16" t="s">
        <v>463</v>
      </c>
      <c r="Z17" s="16" t="s">
        <v>471</v>
      </c>
      <c r="AA17" s="16" t="s">
        <v>471</v>
      </c>
      <c r="AB17" s="16"/>
      <c r="AC17" s="16"/>
      <c r="AD17" s="16"/>
      <c r="AE17" s="16"/>
      <c r="AF17" s="16"/>
      <c r="AG17" s="16"/>
      <c r="AH17" s="16"/>
      <c r="AI17" s="16"/>
    </row>
    <row r="18" spans="1:35" ht="99" x14ac:dyDescent="0.3">
      <c r="A18" s="146"/>
      <c r="B18" s="149"/>
      <c r="C18" s="149"/>
      <c r="D18" s="149"/>
      <c r="E18" s="149"/>
      <c r="F18" s="149"/>
      <c r="G18" s="146"/>
      <c r="H18" s="146"/>
      <c r="I18" s="21"/>
      <c r="J18" s="161"/>
      <c r="K18" s="149"/>
      <c r="L18" s="146"/>
      <c r="M18" s="146"/>
      <c r="N18" s="21"/>
      <c r="O18" s="170"/>
      <c r="P18" s="146"/>
      <c r="Q18" s="20" t="s">
        <v>134</v>
      </c>
      <c r="R18" s="22" t="s">
        <v>135</v>
      </c>
      <c r="S18" s="18">
        <v>43496</v>
      </c>
      <c r="T18" s="18">
        <v>43814</v>
      </c>
      <c r="U18" s="70" t="s">
        <v>129</v>
      </c>
      <c r="V18" s="16" t="s">
        <v>480</v>
      </c>
      <c r="W18" s="16" t="s">
        <v>482</v>
      </c>
      <c r="X18" s="16" t="s">
        <v>462</v>
      </c>
      <c r="Y18" s="16" t="s">
        <v>463</v>
      </c>
      <c r="Z18" s="16" t="s">
        <v>471</v>
      </c>
      <c r="AA18" s="16" t="s">
        <v>471</v>
      </c>
      <c r="AB18" s="16"/>
      <c r="AC18" s="16"/>
      <c r="AD18" s="16"/>
      <c r="AE18" s="16"/>
      <c r="AF18" s="16"/>
      <c r="AG18" s="16"/>
      <c r="AH18" s="16"/>
      <c r="AI18" s="16"/>
    </row>
    <row r="19" spans="1:35" ht="99" x14ac:dyDescent="0.3">
      <c r="A19" s="147"/>
      <c r="B19" s="150"/>
      <c r="C19" s="150"/>
      <c r="D19" s="150"/>
      <c r="E19" s="150"/>
      <c r="F19" s="150"/>
      <c r="G19" s="147"/>
      <c r="H19" s="147"/>
      <c r="I19" s="21"/>
      <c r="J19" s="162"/>
      <c r="K19" s="150"/>
      <c r="L19" s="147"/>
      <c r="M19" s="147"/>
      <c r="N19" s="21"/>
      <c r="O19" s="165"/>
      <c r="P19" s="147"/>
      <c r="Q19" s="20" t="s">
        <v>136</v>
      </c>
      <c r="R19" s="22" t="s">
        <v>137</v>
      </c>
      <c r="S19" s="18">
        <v>43496</v>
      </c>
      <c r="T19" s="18">
        <v>43814</v>
      </c>
      <c r="U19" s="70" t="s">
        <v>129</v>
      </c>
      <c r="V19" s="16" t="s">
        <v>480</v>
      </c>
      <c r="W19" s="16" t="s">
        <v>483</v>
      </c>
      <c r="X19" s="16" t="s">
        <v>462</v>
      </c>
      <c r="Y19" s="16" t="s">
        <v>463</v>
      </c>
      <c r="Z19" s="16" t="s">
        <v>471</v>
      </c>
      <c r="AA19" s="16" t="s">
        <v>471</v>
      </c>
      <c r="AB19" s="16"/>
      <c r="AC19" s="16"/>
      <c r="AD19" s="16"/>
      <c r="AE19" s="16"/>
      <c r="AF19" s="16"/>
      <c r="AG19" s="16"/>
      <c r="AH19" s="16"/>
      <c r="AI19" s="16"/>
    </row>
  </sheetData>
  <mergeCells count="80">
    <mergeCell ref="O17:O19"/>
    <mergeCell ref="P17:P19"/>
    <mergeCell ref="A1:U5"/>
    <mergeCell ref="G17:G19"/>
    <mergeCell ref="H17:H19"/>
    <mergeCell ref="J17:J19"/>
    <mergeCell ref="K17:K19"/>
    <mergeCell ref="L17:L19"/>
    <mergeCell ref="M17:M19"/>
    <mergeCell ref="A17:A19"/>
    <mergeCell ref="B17:B19"/>
    <mergeCell ref="C17:C19"/>
    <mergeCell ref="D17:D19"/>
    <mergeCell ref="E17:E19"/>
    <mergeCell ref="F17:F19"/>
    <mergeCell ref="J15:J16"/>
    <mergeCell ref="K15:K16"/>
    <mergeCell ref="L15:L16"/>
    <mergeCell ref="M15:M16"/>
    <mergeCell ref="O15:O16"/>
    <mergeCell ref="P15:P16"/>
    <mergeCell ref="O13:O14"/>
    <mergeCell ref="P13:P14"/>
    <mergeCell ref="A15:A16"/>
    <mergeCell ref="B15:B16"/>
    <mergeCell ref="C15:C16"/>
    <mergeCell ref="D15:D16"/>
    <mergeCell ref="E15:E16"/>
    <mergeCell ref="F15:F16"/>
    <mergeCell ref="G15:G16"/>
    <mergeCell ref="H15:H16"/>
    <mergeCell ref="G13:G14"/>
    <mergeCell ref="H13:H14"/>
    <mergeCell ref="J13:J14"/>
    <mergeCell ref="K13:K14"/>
    <mergeCell ref="L13:L14"/>
    <mergeCell ref="M13:M14"/>
    <mergeCell ref="A13:A14"/>
    <mergeCell ref="B13:B14"/>
    <mergeCell ref="C13:C14"/>
    <mergeCell ref="D13:D14"/>
    <mergeCell ref="E13:E14"/>
    <mergeCell ref="F13:F14"/>
    <mergeCell ref="J11:J12"/>
    <mergeCell ref="K11:K12"/>
    <mergeCell ref="L11:L12"/>
    <mergeCell ref="M11:M12"/>
    <mergeCell ref="O11:O12"/>
    <mergeCell ref="P11:P12"/>
    <mergeCell ref="O9:O10"/>
    <mergeCell ref="P9:P10"/>
    <mergeCell ref="A11:A12"/>
    <mergeCell ref="B11:B12"/>
    <mergeCell ref="C11:C12"/>
    <mergeCell ref="D11:D12"/>
    <mergeCell ref="E11:E12"/>
    <mergeCell ref="F11:F12"/>
    <mergeCell ref="G11:G12"/>
    <mergeCell ref="H11:H12"/>
    <mergeCell ref="G9:G10"/>
    <mergeCell ref="H9:H10"/>
    <mergeCell ref="J9:J10"/>
    <mergeCell ref="K9:K10"/>
    <mergeCell ref="AB6:AI7"/>
    <mergeCell ref="G7:J7"/>
    <mergeCell ref="L7:M7"/>
    <mergeCell ref="O7:P7"/>
    <mergeCell ref="V6:AA7"/>
    <mergeCell ref="F9:F10"/>
    <mergeCell ref="A6:F7"/>
    <mergeCell ref="G6:J6"/>
    <mergeCell ref="L6:P6"/>
    <mergeCell ref="Q6:U7"/>
    <mergeCell ref="A9:A10"/>
    <mergeCell ref="B9:B10"/>
    <mergeCell ref="C9:C10"/>
    <mergeCell ref="D9:D10"/>
    <mergeCell ref="E9:E10"/>
    <mergeCell ref="L9:L10"/>
    <mergeCell ref="M9:M10"/>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3AAB5C12-4694-4276-974E-71669A4E5F68}">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C000"/>
                </patternFill>
              </fill>
            </x14:dxf>
          </x14:cfRule>
          <x14:cfRule type="containsText" priority="17" operator="containsText" id="{A111BC23-0DF4-43A2-9D1F-58DEC1FFAFD6}">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0000"/>
                </patternFill>
              </fill>
            </x14:dxf>
          </x14:cfRule>
          <x14:cfRule type="containsText" priority="18" operator="containsText" id="{B57C5406-3BB3-4388-8497-175A3AB8540B}">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x14:cfRule>
          <x14:cfRule type="containsText" priority="19" operator="containsText" id="{2807830C-F82F-431C-8DE5-7327A366E365}">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FF00"/>
                </patternFill>
              </fill>
            </x14:dxf>
          </x14:cfRule>
          <x14:cfRule type="containsText" priority="20" operator="containsText" id="{A924C4DB-2A34-4498-9943-61D9252F18EF}">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00B050"/>
                </patternFill>
              </fill>
            </x14:dxf>
          </x14:cfRule>
          <xm:sqref>J9 J11 J13 J15</xm:sqref>
        </x14:conditionalFormatting>
        <x14:conditionalFormatting xmlns:xm="http://schemas.microsoft.com/office/excel/2006/main">
          <x14:cfRule type="containsText" priority="11" operator="containsText" id="{25B5C5D6-D987-48E6-B788-52C605D49ECF}">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C000"/>
                </patternFill>
              </fill>
            </x14:dxf>
          </x14:cfRule>
          <x14:cfRule type="containsText" priority="12" operator="containsText" id="{8B6342DE-C2B5-43E7-9160-EC787B54338A}">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0000"/>
                </patternFill>
              </fill>
            </x14:dxf>
          </x14:cfRule>
          <x14:cfRule type="containsText" priority="13" operator="containsText" id="{A12D3C1B-0410-4319-95D6-30701B2927A2}">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x14:cfRule>
          <x14:cfRule type="containsText" priority="14" operator="containsText" id="{C8716228-AB12-4C78-AC0E-56820AB9D6A3}">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FF00"/>
                </patternFill>
              </fill>
            </x14:dxf>
          </x14:cfRule>
          <x14:cfRule type="containsText" priority="15" operator="containsText" id="{DA386B6A-8E09-4ADE-8C65-5FA161F5BC65}">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00B050"/>
                </patternFill>
              </fill>
            </x14:dxf>
          </x14:cfRule>
          <xm:sqref>O9 O11 O13 O15</xm:sqref>
        </x14:conditionalFormatting>
        <x14:conditionalFormatting xmlns:xm="http://schemas.microsoft.com/office/excel/2006/main">
          <x14:cfRule type="containsText" priority="6" operator="containsText" id="{A7F0A273-BE1D-4A09-A7D5-0728E1EFC725}">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FFC000"/>
                </patternFill>
              </fill>
            </x14:dxf>
          </x14:cfRule>
          <x14:cfRule type="containsText" priority="7" operator="containsText" id="{7CF0E77A-D749-4BE6-A179-95D640D3EC1D}">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FF0000"/>
                </patternFill>
              </fill>
            </x14:dxf>
          </x14:cfRule>
          <x14:cfRule type="containsText" priority="8" operator="containsText" id="{B02E7EAD-FC99-4CEF-9630-91F3444C3459}">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x14:cfRule>
          <x14:cfRule type="containsText" priority="9" operator="containsText" id="{43CA95A2-2397-4D52-BF25-9D1D036B11D7}">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FFFF00"/>
                </patternFill>
              </fill>
            </x14:dxf>
          </x14:cfRule>
          <x14:cfRule type="containsText" priority="10" operator="containsText" id="{E0D72378-73A6-4BE8-BA9F-9D72CFAAD2EC}">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00B050"/>
                </patternFill>
              </fill>
            </x14:dxf>
          </x14:cfRule>
          <xm:sqref>J17</xm:sqref>
        </x14:conditionalFormatting>
        <x14:conditionalFormatting xmlns:xm="http://schemas.microsoft.com/office/excel/2006/main">
          <x14:cfRule type="containsText" priority="1" operator="containsText" id="{4FE7D563-A1B3-41ED-984E-2FCE8B7DC7F7}">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FFC000"/>
                </patternFill>
              </fill>
            </x14:dxf>
          </x14:cfRule>
          <x14:cfRule type="containsText" priority="2" operator="containsText" id="{D1F554AA-14FE-4DA6-8ABB-5D2440EB9353}">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FF0000"/>
                </patternFill>
              </fill>
            </x14:dxf>
          </x14:cfRule>
          <x14:cfRule type="containsText" priority="3" operator="containsText" id="{D4DA6CF3-A0C3-4399-99CC-B2BF8980AA1D}">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x14:cfRule>
          <x14:cfRule type="containsText" priority="4" operator="containsText" id="{39165734-0D0B-4340-BB4C-D469639F8316}">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FFFF00"/>
                </patternFill>
              </fill>
            </x14:dxf>
          </x14:cfRule>
          <x14:cfRule type="containsText" priority="5" operator="containsText" id="{8BC32C06-4A1F-4594-9848-9C33F2734483}">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00B050"/>
                </patternFill>
              </fill>
            </x14:dxf>
          </x14:cfRule>
          <xm:sqref>O17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'[5]Calificación de Riesgos'!#REF!</xm:f>
          </x14:formula1>
          <xm:sqref>P9 P11 P13 P15 P17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0"/>
  <sheetViews>
    <sheetView topLeftCell="P18" zoomScale="93" zoomScaleNormal="93" workbookViewId="0">
      <selection activeCell="W20" sqref="W20"/>
    </sheetView>
  </sheetViews>
  <sheetFormatPr baseColWidth="10" defaultRowHeight="16.5" x14ac:dyDescent="0.3"/>
  <cols>
    <col min="1" max="1" width="11.42578125" style="12"/>
    <col min="2" max="2" width="19.28515625" style="14" customWidth="1"/>
    <col min="3" max="3" width="43.28515625" style="12" customWidth="1"/>
    <col min="4" max="4" width="51.28515625" style="12" customWidth="1"/>
    <col min="5" max="5" width="30.42578125" style="12" customWidth="1"/>
    <col min="6" max="6" width="43.5703125" style="12" customWidth="1"/>
    <col min="7" max="7" width="12.7109375" style="12" customWidth="1"/>
    <col min="8" max="8" width="11.5703125" style="12" customWidth="1"/>
    <col min="9" max="9" width="0" style="12" hidden="1" customWidth="1"/>
    <col min="10" max="10" width="16.28515625" style="12" customWidth="1"/>
    <col min="11" max="11" width="53.140625" style="12" customWidth="1"/>
    <col min="12" max="12" width="17.5703125" style="12" customWidth="1"/>
    <col min="13" max="13" width="10.42578125" style="12" customWidth="1"/>
    <col min="14" max="14" width="13.5703125" style="12" hidden="1" customWidth="1"/>
    <col min="15" max="15" width="17" style="12" customWidth="1"/>
    <col min="16" max="16" width="14" style="12" customWidth="1"/>
    <col min="17" max="17" width="38" style="12" customWidth="1"/>
    <col min="18" max="18" width="21.140625" style="12" customWidth="1"/>
    <col min="19" max="19" width="21.42578125" style="12" customWidth="1"/>
    <col min="20" max="20" width="17.5703125" style="13" customWidth="1"/>
    <col min="21" max="21" width="19.85546875" style="13" customWidth="1"/>
    <col min="22" max="22" width="43.7109375" style="12" customWidth="1"/>
    <col min="23" max="23" width="68.140625" style="12" customWidth="1"/>
    <col min="24" max="24" width="23.85546875" style="12" customWidth="1"/>
    <col min="25" max="26" width="11.42578125" style="12"/>
    <col min="27" max="27" width="20.140625" style="12" customWidth="1"/>
    <col min="28" max="36" width="0" style="12" hidden="1" customWidth="1"/>
    <col min="37" max="16384" width="11.42578125" style="12"/>
  </cols>
  <sheetData>
    <row r="1" spans="1:35" ht="16.5" customHeight="1" x14ac:dyDescent="0.3">
      <c r="A1" s="143" t="s">
        <v>173</v>
      </c>
      <c r="B1" s="143"/>
      <c r="C1" s="143"/>
      <c r="D1" s="143"/>
      <c r="E1" s="143"/>
      <c r="F1" s="143"/>
      <c r="G1" s="143"/>
      <c r="H1" s="143"/>
      <c r="I1" s="143"/>
      <c r="J1" s="143"/>
      <c r="K1" s="143"/>
      <c r="L1" s="143"/>
      <c r="M1" s="143"/>
      <c r="N1" s="143"/>
      <c r="O1" s="143"/>
      <c r="P1" s="143"/>
      <c r="Q1" s="143"/>
      <c r="R1" s="143"/>
      <c r="S1" s="143"/>
      <c r="T1" s="143"/>
      <c r="U1" s="143"/>
      <c r="V1" s="73"/>
      <c r="W1" s="27"/>
    </row>
    <row r="2" spans="1:35" ht="16.5" customHeight="1" x14ac:dyDescent="0.3">
      <c r="A2" s="143"/>
      <c r="B2" s="143"/>
      <c r="C2" s="143"/>
      <c r="D2" s="143"/>
      <c r="E2" s="143"/>
      <c r="F2" s="143"/>
      <c r="G2" s="143"/>
      <c r="H2" s="143"/>
      <c r="I2" s="143"/>
      <c r="J2" s="143"/>
      <c r="K2" s="143"/>
      <c r="L2" s="143"/>
      <c r="M2" s="143"/>
      <c r="N2" s="143"/>
      <c r="O2" s="143"/>
      <c r="P2" s="143"/>
      <c r="Q2" s="143"/>
      <c r="R2" s="143"/>
      <c r="S2" s="143"/>
      <c r="T2" s="143"/>
      <c r="U2" s="143"/>
      <c r="V2" s="73"/>
      <c r="W2" s="27"/>
    </row>
    <row r="3" spans="1:35" ht="13.5" customHeight="1" x14ac:dyDescent="0.3">
      <c r="A3" s="143"/>
      <c r="B3" s="143"/>
      <c r="C3" s="143"/>
      <c r="D3" s="143"/>
      <c r="E3" s="143"/>
      <c r="F3" s="143"/>
      <c r="G3" s="143"/>
      <c r="H3" s="143"/>
      <c r="I3" s="143"/>
      <c r="J3" s="143"/>
      <c r="K3" s="143"/>
      <c r="L3" s="143"/>
      <c r="M3" s="143"/>
      <c r="N3" s="143"/>
      <c r="O3" s="143"/>
      <c r="P3" s="143"/>
      <c r="Q3" s="143"/>
      <c r="R3" s="143"/>
      <c r="S3" s="143"/>
      <c r="T3" s="143"/>
      <c r="U3" s="143"/>
      <c r="V3" s="73"/>
      <c r="W3" s="27"/>
    </row>
    <row r="4" spans="1:35" ht="13.5" customHeight="1" x14ac:dyDescent="0.3">
      <c r="A4" s="143"/>
      <c r="B4" s="143"/>
      <c r="C4" s="143"/>
      <c r="D4" s="143"/>
      <c r="E4" s="143"/>
      <c r="F4" s="143"/>
      <c r="G4" s="143"/>
      <c r="H4" s="143"/>
      <c r="I4" s="143"/>
      <c r="J4" s="143"/>
      <c r="K4" s="143"/>
      <c r="L4" s="143"/>
      <c r="M4" s="143"/>
      <c r="N4" s="143"/>
      <c r="O4" s="143"/>
      <c r="P4" s="143"/>
      <c r="Q4" s="143"/>
      <c r="R4" s="143"/>
      <c r="S4" s="143"/>
      <c r="T4" s="143"/>
      <c r="U4" s="143"/>
      <c r="V4" s="73"/>
      <c r="W4" s="27"/>
    </row>
    <row r="5" spans="1:35" ht="13.5" customHeight="1" x14ac:dyDescent="0.3">
      <c r="A5" s="144"/>
      <c r="B5" s="144"/>
      <c r="C5" s="144"/>
      <c r="D5" s="144"/>
      <c r="E5" s="144"/>
      <c r="F5" s="144"/>
      <c r="G5" s="144"/>
      <c r="H5" s="144"/>
      <c r="I5" s="144"/>
      <c r="J5" s="144"/>
      <c r="K5" s="144"/>
      <c r="L5" s="144"/>
      <c r="M5" s="144"/>
      <c r="N5" s="144"/>
      <c r="O5" s="144"/>
      <c r="P5" s="144"/>
      <c r="Q5" s="144"/>
      <c r="R5" s="144"/>
      <c r="S5" s="144"/>
      <c r="T5" s="144"/>
      <c r="U5" s="144"/>
      <c r="V5" s="73"/>
      <c r="W5" s="27"/>
    </row>
    <row r="6" spans="1:35" s="23" customFormat="1" ht="36" customHeight="1" x14ac:dyDescent="0.3">
      <c r="A6" s="142" t="s">
        <v>61</v>
      </c>
      <c r="B6" s="142"/>
      <c r="C6" s="142"/>
      <c r="D6" s="142"/>
      <c r="E6" s="142"/>
      <c r="F6" s="142"/>
      <c r="G6" s="141" t="s">
        <v>60</v>
      </c>
      <c r="H6" s="141"/>
      <c r="I6" s="141"/>
      <c r="J6" s="141"/>
      <c r="K6" s="24" t="s">
        <v>59</v>
      </c>
      <c r="L6" s="142" t="s">
        <v>58</v>
      </c>
      <c r="M6" s="142"/>
      <c r="N6" s="142"/>
      <c r="O6" s="142"/>
      <c r="P6" s="142"/>
      <c r="Q6" s="142" t="s">
        <v>57</v>
      </c>
      <c r="R6" s="142"/>
      <c r="S6" s="142"/>
      <c r="T6" s="142"/>
      <c r="U6" s="142"/>
      <c r="V6" s="142" t="s">
        <v>56</v>
      </c>
      <c r="W6" s="142"/>
      <c r="X6" s="142"/>
      <c r="Y6" s="142"/>
      <c r="Z6" s="142"/>
      <c r="AA6" s="142"/>
      <c r="AB6" s="135" t="s">
        <v>55</v>
      </c>
      <c r="AC6" s="136"/>
      <c r="AD6" s="136"/>
      <c r="AE6" s="136"/>
      <c r="AF6" s="136"/>
      <c r="AG6" s="136"/>
      <c r="AH6" s="136"/>
      <c r="AI6" s="137"/>
    </row>
    <row r="7" spans="1:35" s="23" customFormat="1" ht="36" customHeight="1" x14ac:dyDescent="0.3">
      <c r="A7" s="142"/>
      <c r="B7" s="142"/>
      <c r="C7" s="142"/>
      <c r="D7" s="142"/>
      <c r="E7" s="142"/>
      <c r="F7" s="142"/>
      <c r="G7" s="141" t="s">
        <v>54</v>
      </c>
      <c r="H7" s="141"/>
      <c r="I7" s="141"/>
      <c r="J7" s="141"/>
      <c r="K7" s="24" t="s">
        <v>53</v>
      </c>
      <c r="L7" s="141" t="s">
        <v>52</v>
      </c>
      <c r="M7" s="141"/>
      <c r="N7" s="26"/>
      <c r="O7" s="141" t="s">
        <v>51</v>
      </c>
      <c r="P7" s="141"/>
      <c r="Q7" s="142"/>
      <c r="R7" s="142"/>
      <c r="S7" s="142"/>
      <c r="T7" s="142"/>
      <c r="U7" s="142"/>
      <c r="V7" s="142"/>
      <c r="W7" s="142"/>
      <c r="X7" s="142"/>
      <c r="Y7" s="142"/>
      <c r="Z7" s="142"/>
      <c r="AA7" s="142"/>
      <c r="AB7" s="138"/>
      <c r="AC7" s="139"/>
      <c r="AD7" s="139"/>
      <c r="AE7" s="139"/>
      <c r="AF7" s="139"/>
      <c r="AG7" s="139"/>
      <c r="AH7" s="139"/>
      <c r="AI7" s="140"/>
    </row>
    <row r="8" spans="1:35" s="23" customFormat="1" ht="66" customHeight="1" x14ac:dyDescent="0.3">
      <c r="A8" s="24" t="s">
        <v>50</v>
      </c>
      <c r="B8" s="24" t="s">
        <v>49</v>
      </c>
      <c r="C8" s="24" t="s">
        <v>48</v>
      </c>
      <c r="D8" s="24" t="s">
        <v>47</v>
      </c>
      <c r="E8" s="24" t="s">
        <v>46</v>
      </c>
      <c r="F8" s="24" t="s">
        <v>45</v>
      </c>
      <c r="G8" s="24" t="s">
        <v>41</v>
      </c>
      <c r="H8" s="24" t="s">
        <v>40</v>
      </c>
      <c r="I8" s="24" t="s">
        <v>44</v>
      </c>
      <c r="J8" s="24" t="s">
        <v>43</v>
      </c>
      <c r="K8" s="24" t="s">
        <v>42</v>
      </c>
      <c r="L8" s="24" t="s">
        <v>41</v>
      </c>
      <c r="M8" s="24" t="s">
        <v>40</v>
      </c>
      <c r="N8" s="24" t="s">
        <v>39</v>
      </c>
      <c r="O8" s="24" t="s">
        <v>38</v>
      </c>
      <c r="P8" s="24" t="s">
        <v>37</v>
      </c>
      <c r="Q8" s="24" t="s">
        <v>36</v>
      </c>
      <c r="R8" s="24" t="s">
        <v>35</v>
      </c>
      <c r="S8" s="24" t="s">
        <v>34</v>
      </c>
      <c r="T8" s="24" t="s">
        <v>33</v>
      </c>
      <c r="U8" s="24" t="s">
        <v>32</v>
      </c>
      <c r="V8" s="24" t="s">
        <v>31</v>
      </c>
      <c r="W8" s="24" t="s">
        <v>30</v>
      </c>
      <c r="X8" s="24" t="s">
        <v>29</v>
      </c>
      <c r="Y8" s="24" t="s">
        <v>25</v>
      </c>
      <c r="Z8" s="24" t="s">
        <v>24</v>
      </c>
      <c r="AA8" s="24" t="s">
        <v>23</v>
      </c>
      <c r="AB8" s="24" t="s">
        <v>28</v>
      </c>
      <c r="AC8" s="24" t="s">
        <v>27</v>
      </c>
      <c r="AD8" s="24" t="s">
        <v>26</v>
      </c>
      <c r="AE8" s="24" t="s">
        <v>25</v>
      </c>
      <c r="AF8" s="24" t="s">
        <v>24</v>
      </c>
      <c r="AG8" s="24" t="s">
        <v>23</v>
      </c>
      <c r="AH8" s="24" t="s">
        <v>22</v>
      </c>
      <c r="AI8" s="24" t="s">
        <v>21</v>
      </c>
    </row>
    <row r="9" spans="1:35" s="15" customFormat="1" ht="280.5" x14ac:dyDescent="0.25">
      <c r="A9" s="21">
        <v>1</v>
      </c>
      <c r="B9" s="20" t="str">
        <f>+[6]Identificacion!B4</f>
        <v>GESTIÓN DEL TALENTO HUMANO</v>
      </c>
      <c r="C9" s="20" t="str">
        <f>+[6]Identificacion!C4</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9" s="20" t="str">
        <f>+[6]Identificacion!D4</f>
        <v xml:space="preserve">1. Presupuesto insuficiente para ejecutar los programas.
2. Deficiencia de planeación en las actividades para proyectar los recursos necesarios.
3. No contar con el personal suficiente e idóneo para ejecutar las actividades de los programas del Grupo.
4. Procesos de contratación no exitosos.
</v>
      </c>
      <c r="E9" s="20" t="str">
        <f>+[6]Identificacion!E4</f>
        <v>Incumplimiento del Plan Estratégico de Talento Humano de la  vigencia</v>
      </c>
      <c r="F9" s="20" t="str">
        <f>+[6]Identificacion!F4</f>
        <v>1. Afectación de los resultados y cumplimiento de las metas del grupo en la vigencia.                                                         2. Afectación en la edición del clima laboral por el incumplimiento de los programas que le apuntan a este objetivo.                                                                                   3. Sanciones disciplinarias.
4. Sanciones de entes estatales como el Ministerio de Trabajo por normas del SGSST.</v>
      </c>
      <c r="G9" s="21">
        <f>+[6]Probabilidad!E14</f>
        <v>3</v>
      </c>
      <c r="H9" s="21">
        <f>+'[6]Impacto '!D6</f>
        <v>4</v>
      </c>
      <c r="I9" s="21">
        <f t="shared" ref="I9:I13" si="0">+G9*H9</f>
        <v>12</v>
      </c>
      <c r="J9" s="84" t="str">
        <f>IF(AND(I9&gt;=0,I9&lt;=4),'[6]Calificación de Riesgos'!$H$10,IF(I9&lt;7,'[6]Calificación de Riesgos'!$H$9,IF(I9&lt;12,'[6]Calificación de Riesgos'!$H$8,IF(I9&lt;=25,'[6]Calificación de Riesgos'!$H$7))))</f>
        <v>EXTREMA</v>
      </c>
      <c r="K9" s="20" t="s">
        <v>140</v>
      </c>
      <c r="L9" s="21">
        <v>1</v>
      </c>
      <c r="M9" s="21">
        <v>4</v>
      </c>
      <c r="N9" s="21">
        <f>+L9*M9</f>
        <v>4</v>
      </c>
      <c r="O9" s="81" t="str">
        <f>+'[6]Calificación de Riesgos'!H8</f>
        <v>ALTA</v>
      </c>
      <c r="P9" s="16" t="s">
        <v>7</v>
      </c>
      <c r="Q9" s="20" t="s">
        <v>141</v>
      </c>
      <c r="R9" s="19" t="s">
        <v>142</v>
      </c>
      <c r="S9" s="18">
        <v>43132</v>
      </c>
      <c r="T9" s="18">
        <v>43814</v>
      </c>
      <c r="U9" s="17" t="s">
        <v>143</v>
      </c>
      <c r="V9" s="16" t="s">
        <v>484</v>
      </c>
      <c r="W9" s="16" t="s">
        <v>485</v>
      </c>
      <c r="X9" s="16" t="s">
        <v>462</v>
      </c>
      <c r="Y9" s="16" t="s">
        <v>463</v>
      </c>
      <c r="Z9" s="116" t="s">
        <v>448</v>
      </c>
      <c r="AA9" s="116" t="s">
        <v>448</v>
      </c>
      <c r="AB9" s="16"/>
      <c r="AC9" s="16"/>
      <c r="AD9" s="16"/>
      <c r="AE9" s="16"/>
      <c r="AF9" s="16"/>
      <c r="AG9" s="16"/>
      <c r="AH9" s="16"/>
      <c r="AI9" s="16"/>
    </row>
    <row r="10" spans="1:35" s="15" customFormat="1" ht="280.5" x14ac:dyDescent="0.25">
      <c r="A10" s="21">
        <v>2</v>
      </c>
      <c r="B10" s="20" t="str">
        <f>+[6]Identificacion!B5</f>
        <v>GESTIÓN DEL TALENTO HUMANO</v>
      </c>
      <c r="C10" s="20" t="str">
        <f>+[6]Identificacion!C5</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0" s="20" t="str">
        <f>+[6]Identificacion!D5</f>
        <v xml:space="preserve">1. Proceso manual de registro de la información en planta de personal, información desactualizada.
2. Manejo de alto volumen de documentación que puede ocasionar fallas en la entrega de la información.
</v>
      </c>
      <c r="E10" s="20" t="str">
        <f>+[6]Identificacion!E5</f>
        <v xml:space="preserve">Inconsistencias en la información certificada de la planta de personal a funcionarios y/o terceros.
</v>
      </c>
      <c r="F10" s="20" t="str">
        <f>+[6]Identificacion!F5</f>
        <v xml:space="preserve">1. Investigaciones disciplinarias
2. Mala imagen del grupo.
3. Reproceso en la prestación del servicio.
4. Acciones judiciales en contra de la Entidad.
</v>
      </c>
      <c r="G10" s="21">
        <f>+[6]Probabilidad!E15</f>
        <v>3</v>
      </c>
      <c r="H10" s="21">
        <f>+'[6]Impacto '!D7</f>
        <v>4</v>
      </c>
      <c r="I10" s="21">
        <f t="shared" si="0"/>
        <v>12</v>
      </c>
      <c r="J10" s="84" t="str">
        <f>IF(AND(I10&gt;=0,I10&lt;=4),'[6]Calificación de Riesgos'!$H$10,IF(I10&lt;7,'[6]Calificación de Riesgos'!$H$9,IF(I10&lt;12,'[6]Calificación de Riesgos'!$H$8,IF(I10&lt;=25,'[6]Calificación de Riesgos'!$H$7))))</f>
        <v>EXTREMA</v>
      </c>
      <c r="K10" s="20" t="s">
        <v>144</v>
      </c>
      <c r="L10" s="21">
        <v>1</v>
      </c>
      <c r="M10" s="21">
        <v>4</v>
      </c>
      <c r="N10" s="21">
        <f t="shared" ref="N10:N18" si="1">+L10*M10</f>
        <v>4</v>
      </c>
      <c r="O10" s="81" t="str">
        <f>+'[6]Calificación de Riesgos'!H8</f>
        <v>ALTA</v>
      </c>
      <c r="P10" s="16" t="s">
        <v>7</v>
      </c>
      <c r="Q10" s="20" t="s">
        <v>145</v>
      </c>
      <c r="R10" s="19" t="s">
        <v>146</v>
      </c>
      <c r="S10" s="18">
        <v>43132</v>
      </c>
      <c r="T10" s="18">
        <v>43814</v>
      </c>
      <c r="U10" s="17" t="s">
        <v>143</v>
      </c>
      <c r="V10" s="16" t="s">
        <v>486</v>
      </c>
      <c r="W10" s="16" t="s">
        <v>487</v>
      </c>
      <c r="X10" s="16" t="s">
        <v>462</v>
      </c>
      <c r="Y10" s="16" t="s">
        <v>463</v>
      </c>
      <c r="Z10" s="116" t="s">
        <v>448</v>
      </c>
      <c r="AA10" s="116" t="s">
        <v>448</v>
      </c>
      <c r="AB10" s="16"/>
      <c r="AC10" s="16"/>
      <c r="AD10" s="16"/>
      <c r="AE10" s="16"/>
      <c r="AF10" s="16"/>
      <c r="AG10" s="16"/>
      <c r="AH10" s="16"/>
      <c r="AI10" s="16"/>
    </row>
    <row r="11" spans="1:35" s="15" customFormat="1" ht="280.5" x14ac:dyDescent="0.25">
      <c r="A11" s="21">
        <v>3</v>
      </c>
      <c r="B11" s="20" t="str">
        <f>+[6]Identificacion!B6</f>
        <v>GESTIÓN DEL TALENTO HUMANO</v>
      </c>
      <c r="C11" s="20" t="str">
        <f>+[6]Identificacion!C6</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1" s="20" t="str">
        <f>+[6]Identificacion!D6</f>
        <v xml:space="preserve">1. Manejo unipersonal del programa de nómina
2. Recursos insuficientes.
3. Errores en reportes de novedades.
4. Fallas técnicas del sistema.
</v>
      </c>
      <c r="E11" s="20" t="str">
        <f>+[6]Identificacion!E6</f>
        <v xml:space="preserve">Liquidación inexacta y/o no oportuna de salarios, prestaciones sociales, aportes parafiscales, etc. 
</v>
      </c>
      <c r="F11" s="20" t="str">
        <f>+[6]Identificacion!F6</f>
        <v xml:space="preserve">1. Sanciones fiscales por pagos extemporáneos.
2. Detrimento patrimonial.
3. Sanciones disciplinarias
</v>
      </c>
      <c r="G11" s="21">
        <f>+[6]Probabilidad!E16</f>
        <v>1</v>
      </c>
      <c r="H11" s="21">
        <f>+'[6]Impacto '!D8</f>
        <v>5</v>
      </c>
      <c r="I11" s="21">
        <f t="shared" si="0"/>
        <v>5</v>
      </c>
      <c r="J11" s="84" t="str">
        <f>+'[6]Calificación de Riesgos'!H7</f>
        <v>EXTREMA</v>
      </c>
      <c r="K11" s="20" t="s">
        <v>147</v>
      </c>
      <c r="L11" s="21">
        <v>1</v>
      </c>
      <c r="M11" s="21">
        <v>3</v>
      </c>
      <c r="N11" s="21">
        <f t="shared" si="1"/>
        <v>3</v>
      </c>
      <c r="O11" s="82" t="str">
        <f>+'[6]Calificación de Riesgos'!H9</f>
        <v>MODERADA</v>
      </c>
      <c r="P11" s="16" t="s">
        <v>7</v>
      </c>
      <c r="Q11" s="20" t="s">
        <v>148</v>
      </c>
      <c r="R11" s="19" t="s">
        <v>149</v>
      </c>
      <c r="S11" s="18">
        <v>43132</v>
      </c>
      <c r="T11" s="18">
        <v>43814</v>
      </c>
      <c r="U11" s="17" t="s">
        <v>143</v>
      </c>
      <c r="V11" s="16" t="s">
        <v>488</v>
      </c>
      <c r="W11" s="16" t="s">
        <v>489</v>
      </c>
      <c r="X11" s="16" t="s">
        <v>462</v>
      </c>
      <c r="Y11" s="16" t="s">
        <v>463</v>
      </c>
      <c r="Z11" s="116" t="s">
        <v>448</v>
      </c>
      <c r="AA11" s="116" t="s">
        <v>448</v>
      </c>
      <c r="AB11" s="16"/>
      <c r="AC11" s="16"/>
      <c r="AD11" s="16"/>
      <c r="AE11" s="16"/>
      <c r="AF11" s="16"/>
      <c r="AG11" s="16"/>
      <c r="AH11" s="16"/>
      <c r="AI11" s="16"/>
    </row>
    <row r="12" spans="1:35" s="15" customFormat="1" ht="280.5" x14ac:dyDescent="0.25">
      <c r="A12" s="21">
        <v>4</v>
      </c>
      <c r="B12" s="20" t="str">
        <f>+[6]Identificacion!B7</f>
        <v>GESTIÓN DEL TALENTO HUMANO</v>
      </c>
      <c r="C12" s="20" t="str">
        <f>+[6]Identificacion!C7</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2" s="20" t="str">
        <f>+[6]Identificacion!D7</f>
        <v xml:space="preserve">1. Soportes guardados en archivos paralelos.
2. Manejo de alto volumen de documentos físicos.
3. Préstamo de las historias laborales físicas a otras personas que puede generar extravíos.
4. Falta de documentos soportes en las historias laborales.                                                                           5. Falta de capital humano para realizar esta tarea.
</v>
      </c>
      <c r="E12" s="20" t="str">
        <f>+[6]Identificacion!E7</f>
        <v>Historias laborales incompletas</v>
      </c>
      <c r="F12" s="20" t="str">
        <f>+[6]Identificacion!F7</f>
        <v xml:space="preserve">1. Sanciones disciplinarias al custodio.
2. Hallazgos en auditorías.
3. Alteración en la prestación del servicio por demoras en la búsqueda de los documentos.
4. Reprocesos en el manejo de la información.                             
</v>
      </c>
      <c r="G12" s="21">
        <f>+[6]Probabilidad!E17</f>
        <v>2</v>
      </c>
      <c r="H12" s="21">
        <f>+'[6]Impacto '!D9</f>
        <v>4</v>
      </c>
      <c r="I12" s="21">
        <f t="shared" si="0"/>
        <v>8</v>
      </c>
      <c r="J12" s="81" t="str">
        <f>IF(AND(I12&gt;=0,I12&lt;=4),'[6]Calificación de Riesgos'!$H$10,IF(I12&lt;7,'[6]Calificación de Riesgos'!$H$9,IF(I12&lt;13,'[6]Calificación de Riesgos'!$H$8,IF(I12&lt;=25,'[6]Calificación de Riesgos'!$H$7))))</f>
        <v>ALTA</v>
      </c>
      <c r="K12" s="20" t="s">
        <v>150</v>
      </c>
      <c r="L12" s="21">
        <v>2</v>
      </c>
      <c r="M12" s="21">
        <v>2</v>
      </c>
      <c r="N12" s="21">
        <f t="shared" si="1"/>
        <v>4</v>
      </c>
      <c r="O12" s="83" t="str">
        <f>IF(AND(N12&gt;=0,N12&lt;=4),'[6]Calificación de Riesgos'!$H$10,IF(N12&lt;7,'[6]Calificación de Riesgos'!$H$9,IF(N12&lt;13,'[6]Calificación de Riesgos'!$H$8,IF(N12&lt;=25,'[6]Calificación de Riesgos'!$H$7))))</f>
        <v>BAJA</v>
      </c>
      <c r="P12" s="16" t="s">
        <v>7</v>
      </c>
      <c r="Q12" s="20" t="s">
        <v>151</v>
      </c>
      <c r="R12" s="19" t="s">
        <v>152</v>
      </c>
      <c r="S12" s="18">
        <v>43132</v>
      </c>
      <c r="T12" s="18">
        <v>43814</v>
      </c>
      <c r="U12" s="17" t="s">
        <v>143</v>
      </c>
      <c r="V12" s="16" t="s">
        <v>490</v>
      </c>
      <c r="W12" s="16" t="s">
        <v>491</v>
      </c>
      <c r="X12" s="16" t="s">
        <v>462</v>
      </c>
      <c r="Y12" s="16" t="s">
        <v>463</v>
      </c>
      <c r="Z12" s="116" t="s">
        <v>448</v>
      </c>
      <c r="AA12" s="116" t="s">
        <v>448</v>
      </c>
      <c r="AB12" s="16"/>
      <c r="AC12" s="16"/>
      <c r="AD12" s="16"/>
      <c r="AE12" s="16"/>
      <c r="AF12" s="16"/>
      <c r="AG12" s="16"/>
      <c r="AH12" s="16"/>
      <c r="AI12" s="16"/>
    </row>
    <row r="13" spans="1:35" s="15" customFormat="1" ht="280.5" x14ac:dyDescent="0.25">
      <c r="A13" s="21">
        <v>5</v>
      </c>
      <c r="B13" s="20" t="str">
        <f>+[6]Identificacion!B8</f>
        <v>GESTIÓN DEL TALENTO HUMANO</v>
      </c>
      <c r="C13" s="20" t="str">
        <f>+[6]Identificacion!C8</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3" s="20" t="str">
        <f>+[6]Identificacion!D8</f>
        <v>1. Falta de presupuesto para la ejecución de las actividades que se deben llevar a cabo de conformidad con la normatividad.                                                                        2. Personal insuficiente para el cumplimiento de las actividades.                                                                           3. Desconocimiento de la normatividad.</v>
      </c>
      <c r="E13" s="20" t="str">
        <f>+[6]Identificacion!E8</f>
        <v>Incumplimiento de las políticas del Sistema de Gestión de Seguridad y Salud en el Trabajo SGSST</v>
      </c>
      <c r="F13" s="20" t="str">
        <f>+[6]Identificacion!F8</f>
        <v>1. Sanciones disciplinarias.                                                      2. Sanciones por parte del Ministerio de Trabajo.                     3. Ocurrencia de accidentes laborales.</v>
      </c>
      <c r="G13" s="21">
        <f>+[6]Probabilidad!E18</f>
        <v>1</v>
      </c>
      <c r="H13" s="21">
        <f>+'[6]Impacto '!D10</f>
        <v>5</v>
      </c>
      <c r="I13" s="21">
        <f t="shared" si="0"/>
        <v>5</v>
      </c>
      <c r="J13" s="84" t="str">
        <f>+'[6]Calificación de Riesgos'!H7</f>
        <v>EXTREMA</v>
      </c>
      <c r="K13" s="20" t="s">
        <v>153</v>
      </c>
      <c r="L13" s="21">
        <v>1</v>
      </c>
      <c r="M13" s="21">
        <v>3</v>
      </c>
      <c r="N13" s="21">
        <f t="shared" si="1"/>
        <v>3</v>
      </c>
      <c r="O13" s="82" t="str">
        <f>+'[6]Calificación de Riesgos'!H9</f>
        <v>MODERADA</v>
      </c>
      <c r="P13" s="16" t="s">
        <v>7</v>
      </c>
      <c r="Q13" s="20" t="s">
        <v>154</v>
      </c>
      <c r="R13" s="19" t="s">
        <v>155</v>
      </c>
      <c r="S13" s="18">
        <v>43132</v>
      </c>
      <c r="T13" s="18">
        <v>43814</v>
      </c>
      <c r="U13" s="17" t="s">
        <v>143</v>
      </c>
      <c r="V13" s="16" t="s">
        <v>492</v>
      </c>
      <c r="W13" s="16" t="s">
        <v>493</v>
      </c>
      <c r="X13" s="16" t="s">
        <v>462</v>
      </c>
      <c r="Y13" s="16" t="s">
        <v>463</v>
      </c>
      <c r="Z13" s="116" t="s">
        <v>448</v>
      </c>
      <c r="AA13" s="116" t="s">
        <v>448</v>
      </c>
      <c r="AB13" s="16"/>
      <c r="AC13" s="16"/>
      <c r="AD13" s="16"/>
      <c r="AE13" s="16"/>
      <c r="AF13" s="16"/>
      <c r="AG13" s="16"/>
      <c r="AH13" s="16"/>
      <c r="AI13" s="16"/>
    </row>
    <row r="14" spans="1:35" ht="280.5" x14ac:dyDescent="0.3">
      <c r="A14" s="21">
        <v>6</v>
      </c>
      <c r="B14" s="20" t="str">
        <f>+[6]Identificacion!B9</f>
        <v>GESTIÓN DEL TALENTO HUMANO - CONTROL INTERNO DISCIPLINARIO</v>
      </c>
      <c r="C14" s="20" t="str">
        <f>+[6]Identificacion!C9</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4" s="20" t="str">
        <f>+[6]Identificacion!D9</f>
        <v>1. Falencias en el seguimiento de los procesos disciplinarios en curso.
2. Información desactualizada en el Sistema de Información Disciplinaria SID.</v>
      </c>
      <c r="E14" s="20" t="str">
        <f>+[6]Identificacion!E9</f>
        <v>Dilación de las actuaciones procesales, o acaecimiento de prescripciones o caducidades</v>
      </c>
      <c r="F14" s="20" t="str">
        <f>+[6]Identificacion!F9</f>
        <v>1. Investigaciones y sanciones por parte de los órganos de control.      
2. Pérdida de Imagen y credibilidad.          
3. Imposibilidad o retraso en la adopción de decisiones de fondo.</v>
      </c>
      <c r="G14" s="21">
        <f>+[6]Probabilidad!E19</f>
        <v>4</v>
      </c>
      <c r="H14" s="21">
        <f>+'[6]Impacto '!D11</f>
        <v>3</v>
      </c>
      <c r="J14" s="81" t="str">
        <f>+'[6]Calificación de Riesgos'!H8</f>
        <v>ALTA</v>
      </c>
      <c r="K14" s="65" t="s">
        <v>156</v>
      </c>
      <c r="L14" s="21">
        <v>2</v>
      </c>
      <c r="M14" s="21">
        <v>3</v>
      </c>
      <c r="N14" s="21">
        <f t="shared" si="1"/>
        <v>6</v>
      </c>
      <c r="O14" s="82" t="str">
        <f>+'[6]Calificación de Riesgos'!H9</f>
        <v>MODERADA</v>
      </c>
      <c r="P14" s="16" t="s">
        <v>7</v>
      </c>
      <c r="Q14" s="20" t="s">
        <v>157</v>
      </c>
      <c r="R14" s="19" t="s">
        <v>158</v>
      </c>
      <c r="S14" s="110">
        <v>43132</v>
      </c>
      <c r="T14" s="110">
        <v>43814</v>
      </c>
      <c r="U14" s="17" t="s">
        <v>443</v>
      </c>
      <c r="V14" s="16" t="s">
        <v>494</v>
      </c>
      <c r="W14" s="16" t="s">
        <v>495</v>
      </c>
      <c r="X14" s="16" t="s">
        <v>496</v>
      </c>
      <c r="Y14" s="70" t="s">
        <v>447</v>
      </c>
      <c r="Z14" s="122" t="s">
        <v>497</v>
      </c>
      <c r="AA14" s="16" t="s">
        <v>498</v>
      </c>
      <c r="AB14" s="16"/>
      <c r="AC14" s="16"/>
      <c r="AD14" s="16"/>
      <c r="AE14" s="16"/>
      <c r="AF14" s="16"/>
      <c r="AG14" s="16"/>
      <c r="AH14" s="16"/>
      <c r="AI14" s="16"/>
    </row>
    <row r="15" spans="1:35" ht="165" x14ac:dyDescent="0.3">
      <c r="A15" s="145">
        <v>7</v>
      </c>
      <c r="B15" s="174" t="str">
        <f>+[6]Identificacion!B10</f>
        <v>GESTIÓN DEL TALENTO HUMANO - CONTROL INTERNO DISCIPLINARIO</v>
      </c>
      <c r="C15" s="174" t="str">
        <f>+[6]Identificacion!C10</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5" s="174" t="str">
        <f>+[6]Identificacion!D10</f>
        <v>1. Falta de conocimiento y de aplicación correcta de la norma que regula una situación especifica dentro del proceso disciplinario.
2. Alta rotación de personal</v>
      </c>
      <c r="E15" s="174" t="str">
        <f>+[6]Identificacion!E10</f>
        <v>Toma de decisiones erróneas al momento de adoptar las decisiones correspondientes dentro del trámite de la actuación procesal</v>
      </c>
      <c r="F15" s="174" t="str">
        <f>+[6]Identificacion!F10</f>
        <v>Pérdida de Imagen y credibilidad. Revocatorias. Demandas contra la entidad. Investigaciones y sanciones por parte de los órgano de control.</v>
      </c>
      <c r="G15" s="145">
        <f>+[6]Probabilidad!E20</f>
        <v>2</v>
      </c>
      <c r="H15" s="145">
        <f>+'[6]Impacto '!D12</f>
        <v>3</v>
      </c>
      <c r="J15" s="177" t="str">
        <f>+'[6]Calificación de Riesgos'!H9</f>
        <v>MODERADA</v>
      </c>
      <c r="K15" s="157" t="s">
        <v>159</v>
      </c>
      <c r="L15" s="145">
        <v>1</v>
      </c>
      <c r="M15" s="145">
        <v>3</v>
      </c>
      <c r="N15" s="21">
        <f t="shared" si="1"/>
        <v>3</v>
      </c>
      <c r="O15" s="177" t="str">
        <f>+'[6]Calificación de Riesgos'!H9</f>
        <v>MODERADA</v>
      </c>
      <c r="P15" s="145" t="s">
        <v>7</v>
      </c>
      <c r="Q15" s="20" t="s">
        <v>160</v>
      </c>
      <c r="R15" s="19" t="s">
        <v>161</v>
      </c>
      <c r="S15" s="110">
        <v>43497</v>
      </c>
      <c r="T15" s="110">
        <v>43814</v>
      </c>
      <c r="U15" s="112" t="s">
        <v>443</v>
      </c>
      <c r="V15" s="157" t="s">
        <v>499</v>
      </c>
      <c r="W15" s="16" t="s">
        <v>500</v>
      </c>
      <c r="X15" s="16" t="s">
        <v>501</v>
      </c>
      <c r="Y15" s="145" t="s">
        <v>463</v>
      </c>
      <c r="Z15" s="171" t="s">
        <v>448</v>
      </c>
      <c r="AA15" s="123" t="s">
        <v>502</v>
      </c>
      <c r="AB15" s="16"/>
      <c r="AC15" s="16"/>
      <c r="AD15" s="16"/>
      <c r="AE15" s="16"/>
      <c r="AF15" s="16"/>
      <c r="AG15" s="16"/>
      <c r="AH15" s="16"/>
      <c r="AI15" s="16"/>
    </row>
    <row r="16" spans="1:35" ht="82.5" x14ac:dyDescent="0.3">
      <c r="A16" s="146"/>
      <c r="B16" s="175"/>
      <c r="C16" s="175"/>
      <c r="D16" s="175"/>
      <c r="E16" s="175"/>
      <c r="F16" s="175"/>
      <c r="G16" s="146"/>
      <c r="H16" s="146"/>
      <c r="J16" s="178"/>
      <c r="K16" s="158"/>
      <c r="L16" s="146"/>
      <c r="M16" s="146"/>
      <c r="N16" s="76"/>
      <c r="O16" s="178"/>
      <c r="P16" s="146"/>
      <c r="Q16" s="20" t="s">
        <v>162</v>
      </c>
      <c r="R16" s="19" t="s">
        <v>163</v>
      </c>
      <c r="S16" s="110">
        <v>43497</v>
      </c>
      <c r="T16" s="110">
        <v>43646</v>
      </c>
      <c r="U16" s="112" t="s">
        <v>443</v>
      </c>
      <c r="V16" s="158"/>
      <c r="W16" s="16" t="s">
        <v>503</v>
      </c>
      <c r="X16" s="115" t="s">
        <v>504</v>
      </c>
      <c r="Y16" s="146"/>
      <c r="Z16" s="172"/>
      <c r="AA16" s="123" t="s">
        <v>502</v>
      </c>
      <c r="AB16" s="16"/>
      <c r="AC16" s="16"/>
      <c r="AD16" s="16"/>
      <c r="AE16" s="16"/>
      <c r="AF16" s="16"/>
      <c r="AG16" s="16"/>
      <c r="AH16" s="16"/>
      <c r="AI16" s="16"/>
    </row>
    <row r="17" spans="1:35" ht="165" x14ac:dyDescent="0.3">
      <c r="A17" s="146"/>
      <c r="B17" s="175"/>
      <c r="C17" s="175"/>
      <c r="D17" s="175"/>
      <c r="E17" s="175"/>
      <c r="F17" s="175"/>
      <c r="G17" s="146"/>
      <c r="H17" s="146"/>
      <c r="J17" s="178"/>
      <c r="K17" s="158"/>
      <c r="L17" s="146"/>
      <c r="M17" s="146"/>
      <c r="N17" s="76"/>
      <c r="O17" s="178"/>
      <c r="P17" s="146"/>
      <c r="Q17" s="20" t="s">
        <v>164</v>
      </c>
      <c r="R17" s="19" t="s">
        <v>165</v>
      </c>
      <c r="S17" s="110">
        <v>43479</v>
      </c>
      <c r="T17" s="110">
        <v>43814</v>
      </c>
      <c r="U17" s="112" t="s">
        <v>443</v>
      </c>
      <c r="V17" s="159"/>
      <c r="W17" s="16" t="s">
        <v>505</v>
      </c>
      <c r="X17" s="16" t="s">
        <v>506</v>
      </c>
      <c r="Y17" s="147"/>
      <c r="Z17" s="173"/>
      <c r="AA17" s="123" t="s">
        <v>502</v>
      </c>
      <c r="AB17" s="16"/>
      <c r="AC17" s="16"/>
      <c r="AD17" s="16"/>
      <c r="AE17" s="16"/>
      <c r="AF17" s="16"/>
      <c r="AG17" s="16"/>
      <c r="AH17" s="16"/>
      <c r="AI17" s="16"/>
    </row>
    <row r="18" spans="1:35" ht="165" x14ac:dyDescent="0.3">
      <c r="A18" s="176">
        <v>8</v>
      </c>
      <c r="B18" s="179" t="str">
        <f>+[6]Identificacion!B11</f>
        <v>GESTIÓN DEL TALENTO HUMANO - CONTROL INTERNO DISCIPLINARIO</v>
      </c>
      <c r="C18" s="179" t="str">
        <f>+[6]Identificacion!C11</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8" s="179" t="str">
        <f>+[6]Identificacion!D11</f>
        <v>1. Falencia en los controles institucionales, para ejercer la vigilancia o custodia de los expedientes.
2. Debilidades en la implementación de digitalización de los documentos que conforman los expedientes.</v>
      </c>
      <c r="E18" s="179" t="str">
        <f>+[6]Identificacion!E11</f>
        <v>Sustracción o destrucción de expedientes, pérdida de documentos, y violación de la reserva legal.</v>
      </c>
      <c r="F18" s="179" t="str">
        <f>+[6]Identificacion!F11</f>
        <v xml:space="preserve">1. Investigaciones y sanciones por parte de los órganos de control.        
2. Pérdida de Imagen y credibilidad. </v>
      </c>
      <c r="G18" s="176">
        <f>+[6]Probabilidad!E21</f>
        <v>2</v>
      </c>
      <c r="H18" s="176">
        <f>+'[6]Impacto '!D13</f>
        <v>3</v>
      </c>
      <c r="I18" s="79"/>
      <c r="J18" s="180" t="str">
        <f>+'[6]Calificación de Riesgos'!H9</f>
        <v>MODERADA</v>
      </c>
      <c r="K18" s="181" t="s">
        <v>166</v>
      </c>
      <c r="L18" s="176">
        <v>1</v>
      </c>
      <c r="M18" s="176">
        <v>3</v>
      </c>
      <c r="N18" s="21">
        <f t="shared" si="1"/>
        <v>3</v>
      </c>
      <c r="O18" s="180" t="str">
        <f>+'[6]Calificación de Riesgos'!H9</f>
        <v>MODERADA</v>
      </c>
      <c r="P18" s="176" t="s">
        <v>7</v>
      </c>
      <c r="Q18" s="20" t="s">
        <v>167</v>
      </c>
      <c r="R18" s="19" t="s">
        <v>168</v>
      </c>
      <c r="S18" s="110">
        <v>43497</v>
      </c>
      <c r="T18" s="110">
        <v>43814</v>
      </c>
      <c r="U18" s="112" t="s">
        <v>443</v>
      </c>
      <c r="V18" s="16" t="s">
        <v>507</v>
      </c>
      <c r="W18" s="16" t="s">
        <v>508</v>
      </c>
      <c r="X18" s="16" t="s">
        <v>509</v>
      </c>
      <c r="Y18" s="117" t="s">
        <v>447</v>
      </c>
      <c r="Z18" s="124" t="s">
        <v>448</v>
      </c>
      <c r="AA18" s="123" t="s">
        <v>502</v>
      </c>
      <c r="AB18" s="16"/>
      <c r="AC18" s="16"/>
      <c r="AD18" s="16"/>
      <c r="AE18" s="16"/>
      <c r="AF18" s="16"/>
      <c r="AG18" s="16"/>
      <c r="AH18" s="16"/>
      <c r="AI18" s="16"/>
    </row>
    <row r="19" spans="1:35" ht="148.5" x14ac:dyDescent="0.3">
      <c r="A19" s="176"/>
      <c r="B19" s="179"/>
      <c r="C19" s="179"/>
      <c r="D19" s="179"/>
      <c r="E19" s="179"/>
      <c r="F19" s="179"/>
      <c r="G19" s="176"/>
      <c r="H19" s="176"/>
      <c r="I19" s="79"/>
      <c r="J19" s="180"/>
      <c r="K19" s="181"/>
      <c r="L19" s="176"/>
      <c r="M19" s="176"/>
      <c r="N19" s="79"/>
      <c r="O19" s="180"/>
      <c r="P19" s="176"/>
      <c r="Q19" s="20" t="s">
        <v>169</v>
      </c>
      <c r="R19" s="19" t="s">
        <v>170</v>
      </c>
      <c r="S19" s="110">
        <v>43497</v>
      </c>
      <c r="T19" s="110">
        <v>43814</v>
      </c>
      <c r="U19" s="112" t="s">
        <v>443</v>
      </c>
      <c r="V19" s="16" t="s">
        <v>510</v>
      </c>
      <c r="W19" s="16" t="s">
        <v>511</v>
      </c>
      <c r="X19" s="16" t="s">
        <v>512</v>
      </c>
      <c r="Y19" s="118" t="s">
        <v>447</v>
      </c>
      <c r="Z19" s="116" t="s">
        <v>448</v>
      </c>
      <c r="AA19" s="123" t="s">
        <v>502</v>
      </c>
      <c r="AB19" s="16"/>
      <c r="AC19" s="16"/>
      <c r="AD19" s="16"/>
      <c r="AE19" s="16"/>
      <c r="AF19" s="16"/>
      <c r="AG19" s="16"/>
      <c r="AH19" s="16"/>
      <c r="AI19" s="16"/>
    </row>
    <row r="20" spans="1:35" ht="132" x14ac:dyDescent="0.3">
      <c r="A20" s="176"/>
      <c r="B20" s="179"/>
      <c r="C20" s="179"/>
      <c r="D20" s="179"/>
      <c r="E20" s="179"/>
      <c r="F20" s="179"/>
      <c r="G20" s="176"/>
      <c r="H20" s="176"/>
      <c r="I20" s="79"/>
      <c r="J20" s="180"/>
      <c r="K20" s="181"/>
      <c r="L20" s="176"/>
      <c r="M20" s="176"/>
      <c r="N20" s="79"/>
      <c r="O20" s="180"/>
      <c r="P20" s="176"/>
      <c r="Q20" s="20" t="s">
        <v>171</v>
      </c>
      <c r="R20" s="19" t="s">
        <v>172</v>
      </c>
      <c r="S20" s="110">
        <v>43497</v>
      </c>
      <c r="T20" s="110">
        <v>43814</v>
      </c>
      <c r="U20" s="112" t="s">
        <v>443</v>
      </c>
      <c r="V20" s="125" t="s">
        <v>513</v>
      </c>
      <c r="W20" s="125" t="s">
        <v>514</v>
      </c>
      <c r="X20" s="125" t="s">
        <v>515</v>
      </c>
      <c r="Y20" s="118" t="s">
        <v>447</v>
      </c>
      <c r="Z20" s="116" t="s">
        <v>448</v>
      </c>
      <c r="AA20" s="125" t="s">
        <v>502</v>
      </c>
      <c r="AB20" s="16"/>
      <c r="AC20" s="16"/>
      <c r="AD20" s="16"/>
      <c r="AE20" s="16"/>
      <c r="AF20" s="16"/>
      <c r="AG20" s="16"/>
      <c r="AH20" s="16"/>
      <c r="AI20" s="16"/>
    </row>
  </sheetData>
  <mergeCells count="41">
    <mergeCell ref="J18:J20"/>
    <mergeCell ref="K18:K20"/>
    <mergeCell ref="L18:L20"/>
    <mergeCell ref="M18:M20"/>
    <mergeCell ref="O18:O20"/>
    <mergeCell ref="P18:P20"/>
    <mergeCell ref="O15:O17"/>
    <mergeCell ref="P15:P17"/>
    <mergeCell ref="A18:A20"/>
    <mergeCell ref="B18:B20"/>
    <mergeCell ref="C18:C20"/>
    <mergeCell ref="D18:D20"/>
    <mergeCell ref="E18:E20"/>
    <mergeCell ref="F18:F20"/>
    <mergeCell ref="G18:G20"/>
    <mergeCell ref="H18:H20"/>
    <mergeCell ref="G15:G17"/>
    <mergeCell ref="H15:H17"/>
    <mergeCell ref="J15:J17"/>
    <mergeCell ref="K15:K17"/>
    <mergeCell ref="L15:L17"/>
    <mergeCell ref="AB6:AI7"/>
    <mergeCell ref="G7:J7"/>
    <mergeCell ref="L7:M7"/>
    <mergeCell ref="O7:P7"/>
    <mergeCell ref="V6:AA7"/>
    <mergeCell ref="V15:V17"/>
    <mergeCell ref="Y15:Y17"/>
    <mergeCell ref="Z15:Z17"/>
    <mergeCell ref="A1:U5"/>
    <mergeCell ref="F15:F17"/>
    <mergeCell ref="A6:F7"/>
    <mergeCell ref="G6:J6"/>
    <mergeCell ref="L6:P6"/>
    <mergeCell ref="Q6:U7"/>
    <mergeCell ref="A15:A17"/>
    <mergeCell ref="B15:B17"/>
    <mergeCell ref="C15:C17"/>
    <mergeCell ref="D15:D17"/>
    <mergeCell ref="E15:E17"/>
    <mergeCell ref="M15:M1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6" operator="containsText" id="{23C37C25-DC8C-4803-A6C5-E8FAA893DE83}">
            <xm:f>NOT(ISERROR(SEARCH('\PLANEACIÓN 2019\RIESGOS 2019\VERSIONES FINALES RIESGOS GESTION 2019\[Mapa riesgos Gestion Talento Humano 2019 Final.xlsx]Calificación de Riesgos'!#REF!,J9)))</xm:f>
            <xm:f>'\PLANEACIÓN 2019\RIESGOS 2019\VERSIONES FINALES RIESGOS GESTION 2019\[Mapa riesgos Gestion Talento Humano 2019 Final.xlsx]Calificación de Riesgos'!#REF!</xm:f>
            <x14:dxf>
              <fill>
                <patternFill>
                  <bgColor rgb="FFFFC000"/>
                </patternFill>
              </fill>
            </x14:dxf>
          </x14:cfRule>
          <x14:cfRule type="containsText" priority="27" operator="containsText" id="{637E796C-2D8E-45B1-BC5F-DD247CD423EB}">
            <xm:f>NOT(ISERROR(SEARCH('\PLANEACIÓN 2019\RIESGOS 2019\VERSIONES FINALES RIESGOS GESTION 2019\[Mapa riesgos Gestion Talento Humano 2019 Final.xlsx]Calificación de Riesgos'!#REF!,J9)))</xm:f>
            <xm:f>'\PLANEACIÓN 2019\RIESGOS 2019\VERSIONES FINALES RIESGOS GESTION 2019\[Mapa riesgos Gestion Talento Humano 2019 Final.xlsx]Calificación de Riesgos'!#REF!</xm:f>
            <x14:dxf>
              <fill>
                <patternFill>
                  <bgColor rgb="FFFF0000"/>
                </patternFill>
              </fill>
            </x14:dxf>
          </x14:cfRule>
          <x14:cfRule type="containsText" priority="28" operator="containsText" id="{58161923-9F04-41A2-BA70-AA9941FFBA46}">
            <xm:f>NOT(ISERROR(SEARCH('\PLANEACIÓN 2019\RIESGOS 2019\VERSIONES FINALES RIESGOS GESTION 2019\[Mapa riesgos Gestion Talento Humano 2019 Final.xlsx]Calificación de Riesgos'!#REF!,J9)))</xm:f>
            <xm:f>'\PLANEACIÓN 2019\RIESGOS 2019\VERSIONES FINALES RIESGOS GESTION 2019\[Mapa riesgos Gestion Talento Humano 2019 Final.xlsx]Calificación de Riesgos'!#REF!</xm:f>
            <x14:dxf/>
          </x14:cfRule>
          <x14:cfRule type="containsText" priority="29" operator="containsText" id="{2ADBF0B6-D9C7-44D1-88B5-6CF2482A9A77}">
            <xm:f>NOT(ISERROR(SEARCH('\PLANEACIÓN 2019\RIESGOS 2019\VERSIONES FINALES RIESGOS GESTION 2019\[Mapa riesgos Gestion Talento Humano 2019 Final.xlsx]Calificación de Riesgos'!#REF!,J9)))</xm:f>
            <xm:f>'\PLANEACIÓN 2019\RIESGOS 2019\VERSIONES FINALES RIESGOS GESTION 2019\[Mapa riesgos Gestion Talento Humano 2019 Final.xlsx]Calificación de Riesgos'!#REF!</xm:f>
            <x14:dxf>
              <fill>
                <patternFill>
                  <bgColor rgb="FFFFFF00"/>
                </patternFill>
              </fill>
            </x14:dxf>
          </x14:cfRule>
          <x14:cfRule type="containsText" priority="30" operator="containsText" id="{5F2E0FD7-718B-4ED2-9BC2-D5295A1119F5}">
            <xm:f>NOT(ISERROR(SEARCH('\PLANEACIÓN 2019\RIESGOS 2019\VERSIONES FINALES RIESGOS GESTION 2019\[Mapa riesgos Gestion Talento Humano 2019 Final.xlsx]Calificación de Riesgos'!#REF!,J9)))</xm:f>
            <xm:f>'\PLANEACIÓN 2019\RIESGOS 2019\VERSIONES FINALES RIESGOS GESTION 2019\[Mapa riesgos Gestion Talento Humano 2019 Final.xlsx]Calificación de Riesgos'!#REF!</xm:f>
            <x14:dxf>
              <fill>
                <patternFill>
                  <bgColor rgb="FF00B050"/>
                </patternFill>
              </fill>
            </x14:dxf>
          </x14:cfRule>
          <xm:sqref>J9:J10</xm:sqref>
        </x14:conditionalFormatting>
        <x14:conditionalFormatting xmlns:xm="http://schemas.microsoft.com/office/excel/2006/main">
          <x14:cfRule type="containsText" priority="21" operator="containsText" id="{7422F2E2-1E56-4FCA-A870-4129D910A708}">
            <xm:f>NOT(ISERROR(SEARCH('\PLANEACIÓN 2019\RIESGOS 2019\VERSIONES FINALES RIESGOS GESTION 2019\[Mapa riesgos Gestion Talento Humano 2019 Final.xlsx]Calificación de Riesgos'!#REF!,O9)))</xm:f>
            <xm:f>'\PLANEACIÓN 2019\RIESGOS 2019\VERSIONES FINALES RIESGOS GESTION 2019\[Mapa riesgos Gestion Talento Humano 2019 Final.xlsx]Calificación de Riesgos'!#REF!</xm:f>
            <x14:dxf>
              <fill>
                <patternFill>
                  <bgColor rgb="FFFFC000"/>
                </patternFill>
              </fill>
            </x14:dxf>
          </x14:cfRule>
          <x14:cfRule type="containsText" priority="22" operator="containsText" id="{A41659BB-26BA-4361-917F-149468105342}">
            <xm:f>NOT(ISERROR(SEARCH('\PLANEACIÓN 2019\RIESGOS 2019\VERSIONES FINALES RIESGOS GESTION 2019\[Mapa riesgos Gestion Talento Humano 2019 Final.xlsx]Calificación de Riesgos'!#REF!,O9)))</xm:f>
            <xm:f>'\PLANEACIÓN 2019\RIESGOS 2019\VERSIONES FINALES RIESGOS GESTION 2019\[Mapa riesgos Gestion Talento Humano 2019 Final.xlsx]Calificación de Riesgos'!#REF!</xm:f>
            <x14:dxf>
              <fill>
                <patternFill>
                  <bgColor rgb="FFFF0000"/>
                </patternFill>
              </fill>
            </x14:dxf>
          </x14:cfRule>
          <x14:cfRule type="containsText" priority="23" operator="containsText" id="{F422BAF6-9DA3-47EB-86BB-DEE4B89F18E5}">
            <xm:f>NOT(ISERROR(SEARCH('\PLANEACIÓN 2019\RIESGOS 2019\VERSIONES FINALES RIESGOS GESTION 2019\[Mapa riesgos Gestion Talento Humano 2019 Final.xlsx]Calificación de Riesgos'!#REF!,O9)))</xm:f>
            <xm:f>'\PLANEACIÓN 2019\RIESGOS 2019\VERSIONES FINALES RIESGOS GESTION 2019\[Mapa riesgos Gestion Talento Humano 2019 Final.xlsx]Calificación de Riesgos'!#REF!</xm:f>
            <x14:dxf/>
          </x14:cfRule>
          <x14:cfRule type="containsText" priority="24" operator="containsText" id="{EDDFC7B4-4CC7-4673-835D-60E4E1F2A5AE}">
            <xm:f>NOT(ISERROR(SEARCH('\PLANEACIÓN 2019\RIESGOS 2019\VERSIONES FINALES RIESGOS GESTION 2019\[Mapa riesgos Gestion Talento Humano 2019 Final.xlsx]Calificación de Riesgos'!#REF!,O9)))</xm:f>
            <xm:f>'\PLANEACIÓN 2019\RIESGOS 2019\VERSIONES FINALES RIESGOS GESTION 2019\[Mapa riesgos Gestion Talento Humano 2019 Final.xlsx]Calificación de Riesgos'!#REF!</xm:f>
            <x14:dxf>
              <fill>
                <patternFill>
                  <bgColor rgb="FFFFFF00"/>
                </patternFill>
              </fill>
            </x14:dxf>
          </x14:cfRule>
          <x14:cfRule type="containsText" priority="25" operator="containsText" id="{1A63FCE8-9ADD-406F-BDBF-1DC29186E364}">
            <xm:f>NOT(ISERROR(SEARCH('\PLANEACIÓN 2019\RIESGOS 2019\VERSIONES FINALES RIESGOS GESTION 2019\[Mapa riesgos Gestion Talento Humano 2019 Final.xlsx]Calificación de Riesgos'!#REF!,O9)))</xm:f>
            <xm:f>'\PLANEACIÓN 2019\RIESGOS 2019\VERSIONES FINALES RIESGOS GESTION 2019\[Mapa riesgos Gestion Talento Humano 2019 Final.xlsx]Calificación de Riesgos'!#REF!</xm:f>
            <x14:dxf>
              <fill>
                <patternFill>
                  <bgColor rgb="FF00B050"/>
                </patternFill>
              </fill>
            </x14:dxf>
          </x14:cfRule>
          <xm:sqref>O9:O12</xm:sqref>
        </x14:conditionalFormatting>
        <x14:conditionalFormatting xmlns:xm="http://schemas.microsoft.com/office/excel/2006/main">
          <x14:cfRule type="containsText" priority="16" operator="containsText" id="{9A7A6CCB-80C2-419D-9437-99182A43624E}">
            <xm:f>NOT(ISERROR(SEARCH('\PLANEACIÓN 2019\RIESGOS 2019\VERSIONES FINALES RIESGOS GESTION 2019\[Mapa riesgos Gestion Talento Humano 2019 Final.xlsx]Calificación de Riesgos'!#REF!,J11)))</xm:f>
            <xm:f>'\PLANEACIÓN 2019\RIESGOS 2019\VERSIONES FINALES RIESGOS GESTION 2019\[Mapa riesgos Gestion Talento Humano 2019 Final.xlsx]Calificación de Riesgos'!#REF!</xm:f>
            <x14:dxf>
              <fill>
                <patternFill>
                  <bgColor rgb="FFFFC000"/>
                </patternFill>
              </fill>
            </x14:dxf>
          </x14:cfRule>
          <x14:cfRule type="containsText" priority="17" operator="containsText" id="{04767EF6-7DC2-4B51-A8FA-5F140013E0E2}">
            <xm:f>NOT(ISERROR(SEARCH('\PLANEACIÓN 2019\RIESGOS 2019\VERSIONES FINALES RIESGOS GESTION 2019\[Mapa riesgos Gestion Talento Humano 2019 Final.xlsx]Calificación de Riesgos'!#REF!,J11)))</xm:f>
            <xm:f>'\PLANEACIÓN 2019\RIESGOS 2019\VERSIONES FINALES RIESGOS GESTION 2019\[Mapa riesgos Gestion Talento Humano 2019 Final.xlsx]Calificación de Riesgos'!#REF!</xm:f>
            <x14:dxf>
              <fill>
                <patternFill>
                  <bgColor rgb="FFFF0000"/>
                </patternFill>
              </fill>
            </x14:dxf>
          </x14:cfRule>
          <x14:cfRule type="containsText" priority="18" operator="containsText" id="{44F518F8-2E27-48D9-8237-8E1A8DD5BD98}">
            <xm:f>NOT(ISERROR(SEARCH('\PLANEACIÓN 2019\RIESGOS 2019\VERSIONES FINALES RIESGOS GESTION 2019\[Mapa riesgos Gestion Talento Humano 2019 Final.xlsx]Calificación de Riesgos'!#REF!,J11)))</xm:f>
            <xm:f>'\PLANEACIÓN 2019\RIESGOS 2019\VERSIONES FINALES RIESGOS GESTION 2019\[Mapa riesgos Gestion Talento Humano 2019 Final.xlsx]Calificación de Riesgos'!#REF!</xm:f>
            <x14:dxf/>
          </x14:cfRule>
          <x14:cfRule type="containsText" priority="19" operator="containsText" id="{46C46674-1D27-400F-8000-FCD9AA45079F}">
            <xm:f>NOT(ISERROR(SEARCH('\PLANEACIÓN 2019\RIESGOS 2019\VERSIONES FINALES RIESGOS GESTION 2019\[Mapa riesgos Gestion Talento Humano 2019 Final.xlsx]Calificación de Riesgos'!#REF!,J11)))</xm:f>
            <xm:f>'\PLANEACIÓN 2019\RIESGOS 2019\VERSIONES FINALES RIESGOS GESTION 2019\[Mapa riesgos Gestion Talento Humano 2019 Final.xlsx]Calificación de Riesgos'!#REF!</xm:f>
            <x14:dxf>
              <fill>
                <patternFill>
                  <bgColor rgb="FFFFFF00"/>
                </patternFill>
              </fill>
            </x14:dxf>
          </x14:cfRule>
          <x14:cfRule type="containsText" priority="20" operator="containsText" id="{60C83CEA-6C37-4DA3-9CDF-4C2B4C59895E}">
            <xm:f>NOT(ISERROR(SEARCH('\PLANEACIÓN 2019\RIESGOS 2019\VERSIONES FINALES RIESGOS GESTION 2019\[Mapa riesgos Gestion Talento Humano 2019 Final.xlsx]Calificación de Riesgos'!#REF!,J11)))</xm:f>
            <xm:f>'\PLANEACIÓN 2019\RIESGOS 2019\VERSIONES FINALES RIESGOS GESTION 2019\[Mapa riesgos Gestion Talento Humano 2019 Final.xlsx]Calificación de Riesgos'!#REF!</xm:f>
            <x14:dxf>
              <fill>
                <patternFill>
                  <bgColor rgb="FF00B050"/>
                </patternFill>
              </fill>
            </x14:dxf>
          </x14:cfRule>
          <xm:sqref>J11:J13</xm:sqref>
        </x14:conditionalFormatting>
        <x14:conditionalFormatting xmlns:xm="http://schemas.microsoft.com/office/excel/2006/main">
          <x14:cfRule type="containsText" priority="11" operator="containsText" id="{D7BA9017-C56D-437D-B4EE-1D20E34AE721}">
            <xm:f>NOT(ISERROR(SEARCH('\PLANEACIÓN 2019\RIESGOS 2019\VERSIONES FINALES RIESGOS GESTION 2019\[Mapa riesgos Gestion Talento Humano 2019 Final.xlsx]Calificación de Riesgos'!#REF!,O13)))</xm:f>
            <xm:f>'\PLANEACIÓN 2019\RIESGOS 2019\VERSIONES FINALES RIESGOS GESTION 2019\[Mapa riesgos Gestion Talento Humano 2019 Final.xlsx]Calificación de Riesgos'!#REF!</xm:f>
            <x14:dxf>
              <fill>
                <patternFill>
                  <bgColor rgb="FFFFC000"/>
                </patternFill>
              </fill>
            </x14:dxf>
          </x14:cfRule>
          <x14:cfRule type="containsText" priority="12" operator="containsText" id="{A87D7822-B4E9-48A3-B9F3-49F0822702A2}">
            <xm:f>NOT(ISERROR(SEARCH('\PLANEACIÓN 2019\RIESGOS 2019\VERSIONES FINALES RIESGOS GESTION 2019\[Mapa riesgos Gestion Talento Humano 2019 Final.xlsx]Calificación de Riesgos'!#REF!,O13)))</xm:f>
            <xm:f>'\PLANEACIÓN 2019\RIESGOS 2019\VERSIONES FINALES RIESGOS GESTION 2019\[Mapa riesgos Gestion Talento Humano 2019 Final.xlsx]Calificación de Riesgos'!#REF!</xm:f>
            <x14:dxf>
              <fill>
                <patternFill>
                  <bgColor rgb="FFFF0000"/>
                </patternFill>
              </fill>
            </x14:dxf>
          </x14:cfRule>
          <x14:cfRule type="containsText" priority="13" operator="containsText" id="{9783C996-4EF0-445C-9B4D-3ECA2BC949E1}">
            <xm:f>NOT(ISERROR(SEARCH('\PLANEACIÓN 2019\RIESGOS 2019\VERSIONES FINALES RIESGOS GESTION 2019\[Mapa riesgos Gestion Talento Humano 2019 Final.xlsx]Calificación de Riesgos'!#REF!,O13)))</xm:f>
            <xm:f>'\PLANEACIÓN 2019\RIESGOS 2019\VERSIONES FINALES RIESGOS GESTION 2019\[Mapa riesgos Gestion Talento Humano 2019 Final.xlsx]Calificación de Riesgos'!#REF!</xm:f>
            <x14:dxf/>
          </x14:cfRule>
          <x14:cfRule type="containsText" priority="14" operator="containsText" id="{4103197B-5A0F-4211-B5AA-6DBE01B3C436}">
            <xm:f>NOT(ISERROR(SEARCH('\PLANEACIÓN 2019\RIESGOS 2019\VERSIONES FINALES RIESGOS GESTION 2019\[Mapa riesgos Gestion Talento Humano 2019 Final.xlsx]Calificación de Riesgos'!#REF!,O13)))</xm:f>
            <xm:f>'\PLANEACIÓN 2019\RIESGOS 2019\VERSIONES FINALES RIESGOS GESTION 2019\[Mapa riesgos Gestion Talento Humano 2019 Final.xlsx]Calificación de Riesgos'!#REF!</xm:f>
            <x14:dxf>
              <fill>
                <patternFill>
                  <bgColor rgb="FFFFFF00"/>
                </patternFill>
              </fill>
            </x14:dxf>
          </x14:cfRule>
          <x14:cfRule type="containsText" priority="15" operator="containsText" id="{061CF331-37C1-49B2-AD09-A841B02B0F2D}">
            <xm:f>NOT(ISERROR(SEARCH('\PLANEACIÓN 2019\RIESGOS 2019\VERSIONES FINALES RIESGOS GESTION 2019\[Mapa riesgos Gestion Talento Humano 2019 Final.xlsx]Calificación de Riesgos'!#REF!,O13)))</xm:f>
            <xm:f>'\PLANEACIÓN 2019\RIESGOS 2019\VERSIONES FINALES RIESGOS GESTION 2019\[Mapa riesgos Gestion Talento Humano 2019 Final.xlsx]Calificación de Riesgos'!#REF!</xm:f>
            <x14:dxf>
              <fill>
                <patternFill>
                  <bgColor rgb="FF00B050"/>
                </patternFill>
              </fill>
            </x14:dxf>
          </x14:cfRule>
          <xm:sqref>O13</xm:sqref>
        </x14:conditionalFormatting>
        <x14:conditionalFormatting xmlns:xm="http://schemas.microsoft.com/office/excel/2006/main">
          <x14:cfRule type="containsText" priority="6" operator="containsText" id="{B5864E45-D5EC-4300-82F0-43F4B5942890}">
            <xm:f>NOT(ISERROR(SEARCH('\PLANEACIÓN 2019\RIESGOS 2019\VERSIONES FINALES RIESGOS GESTION 2019\[Mapa riesgos Gestion Talento Humano 2019 Final.xlsx]Calificación de Riesgos'!#REF!,J14)))</xm:f>
            <xm:f>'\PLANEACIÓN 2019\RIESGOS 2019\VERSIONES FINALES RIESGOS GESTION 2019\[Mapa riesgos Gestion Talento Humano 2019 Final.xlsx]Calificación de Riesgos'!#REF!</xm:f>
            <x14:dxf>
              <fill>
                <patternFill>
                  <bgColor rgb="FFFFC000"/>
                </patternFill>
              </fill>
            </x14:dxf>
          </x14:cfRule>
          <x14:cfRule type="containsText" priority="7" operator="containsText" id="{FBC1F405-5FEE-436C-8EB3-52E9E68ADF7B}">
            <xm:f>NOT(ISERROR(SEARCH('\PLANEACIÓN 2019\RIESGOS 2019\VERSIONES FINALES RIESGOS GESTION 2019\[Mapa riesgos Gestion Talento Humano 2019 Final.xlsx]Calificación de Riesgos'!#REF!,J14)))</xm:f>
            <xm:f>'\PLANEACIÓN 2019\RIESGOS 2019\VERSIONES FINALES RIESGOS GESTION 2019\[Mapa riesgos Gestion Talento Humano 2019 Final.xlsx]Calificación de Riesgos'!#REF!</xm:f>
            <x14:dxf>
              <fill>
                <patternFill>
                  <bgColor rgb="FFFF0000"/>
                </patternFill>
              </fill>
            </x14:dxf>
          </x14:cfRule>
          <x14:cfRule type="containsText" priority="8" operator="containsText" id="{423820DE-5D5D-45FE-BECD-8C309AB11C50}">
            <xm:f>NOT(ISERROR(SEARCH('\PLANEACIÓN 2019\RIESGOS 2019\VERSIONES FINALES RIESGOS GESTION 2019\[Mapa riesgos Gestion Talento Humano 2019 Final.xlsx]Calificación de Riesgos'!#REF!,J14)))</xm:f>
            <xm:f>'\PLANEACIÓN 2019\RIESGOS 2019\VERSIONES FINALES RIESGOS GESTION 2019\[Mapa riesgos Gestion Talento Humano 2019 Final.xlsx]Calificación de Riesgos'!#REF!</xm:f>
            <x14:dxf/>
          </x14:cfRule>
          <x14:cfRule type="containsText" priority="9" operator="containsText" id="{0F7C78CE-E723-4DBF-9C7B-19129A85D8A0}">
            <xm:f>NOT(ISERROR(SEARCH('\PLANEACIÓN 2019\RIESGOS 2019\VERSIONES FINALES RIESGOS GESTION 2019\[Mapa riesgos Gestion Talento Humano 2019 Final.xlsx]Calificación de Riesgos'!#REF!,J14)))</xm:f>
            <xm:f>'\PLANEACIÓN 2019\RIESGOS 2019\VERSIONES FINALES RIESGOS GESTION 2019\[Mapa riesgos Gestion Talento Humano 2019 Final.xlsx]Calificación de Riesgos'!#REF!</xm:f>
            <x14:dxf>
              <fill>
                <patternFill>
                  <bgColor rgb="FFFFFF00"/>
                </patternFill>
              </fill>
            </x14:dxf>
          </x14:cfRule>
          <x14:cfRule type="containsText" priority="10" operator="containsText" id="{D05C0B82-E515-49E1-B697-1287044D8C03}">
            <xm:f>NOT(ISERROR(SEARCH('\PLANEACIÓN 2019\RIESGOS 2019\VERSIONES FINALES RIESGOS GESTION 2019\[Mapa riesgos Gestion Talento Humano 2019 Final.xlsx]Calificación de Riesgos'!#REF!,J14)))</xm:f>
            <xm:f>'\PLANEACIÓN 2019\RIESGOS 2019\VERSIONES FINALES RIESGOS GESTION 2019\[Mapa riesgos Gestion Talento Humano 2019 Final.xlsx]Calificación de Riesgos'!#REF!</xm:f>
            <x14:dxf>
              <fill>
                <patternFill>
                  <bgColor rgb="FF00B050"/>
                </patternFill>
              </fill>
            </x14:dxf>
          </x14:cfRule>
          <xm:sqref>J14:J16 J18</xm:sqref>
        </x14:conditionalFormatting>
        <x14:conditionalFormatting xmlns:xm="http://schemas.microsoft.com/office/excel/2006/main">
          <x14:cfRule type="containsText" priority="1" operator="containsText" id="{A68D3D7E-62A9-4BA8-8F68-CF173CF8E208}">
            <xm:f>NOT(ISERROR(SEARCH('\PLANEACIÓN 2019\RIESGOS 2019\VERSIONES FINALES RIESGOS GESTION 2019\[Mapa riesgos Gestion Talento Humano 2019 Final.xlsx]Calificación de Riesgos'!#REF!,O14)))</xm:f>
            <xm:f>'\PLANEACIÓN 2019\RIESGOS 2019\VERSIONES FINALES RIESGOS GESTION 2019\[Mapa riesgos Gestion Talento Humano 2019 Final.xlsx]Calificación de Riesgos'!#REF!</xm:f>
            <x14:dxf>
              <fill>
                <patternFill>
                  <bgColor rgb="FFFFC000"/>
                </patternFill>
              </fill>
            </x14:dxf>
          </x14:cfRule>
          <x14:cfRule type="containsText" priority="2" operator="containsText" id="{6C87BED2-1D62-435C-9D44-5D47697FA856}">
            <xm:f>NOT(ISERROR(SEARCH('\PLANEACIÓN 2019\RIESGOS 2019\VERSIONES FINALES RIESGOS GESTION 2019\[Mapa riesgos Gestion Talento Humano 2019 Final.xlsx]Calificación de Riesgos'!#REF!,O14)))</xm:f>
            <xm:f>'\PLANEACIÓN 2019\RIESGOS 2019\VERSIONES FINALES RIESGOS GESTION 2019\[Mapa riesgos Gestion Talento Humano 2019 Final.xlsx]Calificación de Riesgos'!#REF!</xm:f>
            <x14:dxf>
              <fill>
                <patternFill>
                  <bgColor rgb="FFFF0000"/>
                </patternFill>
              </fill>
            </x14:dxf>
          </x14:cfRule>
          <x14:cfRule type="containsText" priority="3" operator="containsText" id="{B1223FE8-16A1-43A5-91FD-1A37A8067A34}">
            <xm:f>NOT(ISERROR(SEARCH('\PLANEACIÓN 2019\RIESGOS 2019\VERSIONES FINALES RIESGOS GESTION 2019\[Mapa riesgos Gestion Talento Humano 2019 Final.xlsx]Calificación de Riesgos'!#REF!,O14)))</xm:f>
            <xm:f>'\PLANEACIÓN 2019\RIESGOS 2019\VERSIONES FINALES RIESGOS GESTION 2019\[Mapa riesgos Gestion Talento Humano 2019 Final.xlsx]Calificación de Riesgos'!#REF!</xm:f>
            <x14:dxf/>
          </x14:cfRule>
          <x14:cfRule type="containsText" priority="4" operator="containsText" id="{72B8994B-A353-4CCB-B9F9-7FEEB10D9EED}">
            <xm:f>NOT(ISERROR(SEARCH('\PLANEACIÓN 2019\RIESGOS 2019\VERSIONES FINALES RIESGOS GESTION 2019\[Mapa riesgos Gestion Talento Humano 2019 Final.xlsx]Calificación de Riesgos'!#REF!,O14)))</xm:f>
            <xm:f>'\PLANEACIÓN 2019\RIESGOS 2019\VERSIONES FINALES RIESGOS GESTION 2019\[Mapa riesgos Gestion Talento Humano 2019 Final.xlsx]Calificación de Riesgos'!#REF!</xm:f>
            <x14:dxf>
              <fill>
                <patternFill>
                  <bgColor rgb="FFFFFF00"/>
                </patternFill>
              </fill>
            </x14:dxf>
          </x14:cfRule>
          <x14:cfRule type="containsText" priority="5" operator="containsText" id="{52873581-2DB6-42D8-9518-DFE63F05A438}">
            <xm:f>NOT(ISERROR(SEARCH('\PLANEACIÓN 2019\RIESGOS 2019\VERSIONES FINALES RIESGOS GESTION 2019\[Mapa riesgos Gestion Talento Humano 2019 Final.xlsx]Calificación de Riesgos'!#REF!,O14)))</xm:f>
            <xm:f>'\PLANEACIÓN 2019\RIESGOS 2019\VERSIONES FINALES RIESGOS GESTION 2019\[Mapa riesgos Gestion Talento Humano 2019 Final.xlsx]Calificación de Riesgos'!#REF!</xm:f>
            <x14:dxf>
              <fill>
                <patternFill>
                  <bgColor rgb="FF00B050"/>
                </patternFill>
              </fill>
            </x14:dxf>
          </x14:cfRule>
          <xm:sqref>O14:O16 O18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'[6]Calificación de Riesgos'!#REF!</xm:f>
          </x14:formula1>
          <xm:sqref>P9:P12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38"/>
  <sheetViews>
    <sheetView topLeftCell="M31" zoomScale="75" zoomScaleNormal="75" workbookViewId="0">
      <selection activeCell="W9" sqref="W9:W11"/>
    </sheetView>
  </sheetViews>
  <sheetFormatPr baseColWidth="10" defaultRowHeight="16.5" x14ac:dyDescent="0.3"/>
  <cols>
    <col min="1" max="1" width="11.42578125" style="12"/>
    <col min="2" max="2" width="19.28515625" style="14" customWidth="1"/>
    <col min="3" max="3" width="43.28515625" style="12" customWidth="1"/>
    <col min="4" max="4" width="59" style="12" customWidth="1"/>
    <col min="5" max="5" width="22.5703125" style="12" customWidth="1"/>
    <col min="6" max="6" width="43.5703125" style="12" customWidth="1"/>
    <col min="7" max="7" width="12.7109375" style="12" customWidth="1"/>
    <col min="8" max="8" width="11.5703125" style="12" customWidth="1"/>
    <col min="9" max="9" width="0" style="12" hidden="1" customWidth="1"/>
    <col min="10" max="10" width="16.28515625" style="12" customWidth="1"/>
    <col min="11" max="11" width="53.140625" style="12" customWidth="1"/>
    <col min="12" max="12" width="17.5703125" style="12" customWidth="1"/>
    <col min="13" max="13" width="18.28515625" style="12" customWidth="1"/>
    <col min="14" max="14" width="13.5703125" style="12" hidden="1" customWidth="1"/>
    <col min="15" max="15" width="22.140625" style="12" customWidth="1"/>
    <col min="16" max="16" width="14" style="12" customWidth="1"/>
    <col min="17" max="17" width="61.42578125" style="12" customWidth="1"/>
    <col min="18" max="18" width="21.140625" style="12" customWidth="1"/>
    <col min="19" max="19" width="21.42578125" style="12" customWidth="1"/>
    <col min="20" max="20" width="17.5703125" style="13" customWidth="1"/>
    <col min="21" max="21" width="19.85546875" style="13" customWidth="1"/>
    <col min="22" max="22" width="29.42578125" style="12" customWidth="1"/>
    <col min="23" max="23" width="35.85546875" style="12" customWidth="1"/>
    <col min="24" max="27" width="11.42578125" style="12"/>
    <col min="28" max="37" width="0" style="12" hidden="1" customWidth="1"/>
    <col min="38" max="16384" width="11.42578125" style="12"/>
  </cols>
  <sheetData>
    <row r="1" spans="1:35" ht="16.5" customHeight="1" x14ac:dyDescent="0.3">
      <c r="A1" s="143" t="s">
        <v>223</v>
      </c>
      <c r="B1" s="143"/>
      <c r="C1" s="143"/>
      <c r="D1" s="143"/>
      <c r="E1" s="143"/>
      <c r="F1" s="143"/>
      <c r="G1" s="143"/>
      <c r="H1" s="143"/>
      <c r="I1" s="143"/>
      <c r="J1" s="143"/>
      <c r="K1" s="143"/>
      <c r="L1" s="143"/>
      <c r="M1" s="143"/>
      <c r="N1" s="143"/>
      <c r="O1" s="143"/>
      <c r="P1" s="143"/>
      <c r="Q1" s="143"/>
      <c r="R1" s="143"/>
      <c r="S1" s="143"/>
      <c r="T1" s="143"/>
      <c r="U1" s="188"/>
      <c r="V1" s="71"/>
      <c r="W1" s="27"/>
    </row>
    <row r="2" spans="1:35" ht="16.5" customHeight="1" x14ac:dyDescent="0.3">
      <c r="A2" s="143"/>
      <c r="B2" s="143"/>
      <c r="C2" s="143"/>
      <c r="D2" s="143"/>
      <c r="E2" s="143"/>
      <c r="F2" s="143"/>
      <c r="G2" s="143"/>
      <c r="H2" s="143"/>
      <c r="I2" s="143"/>
      <c r="J2" s="143"/>
      <c r="K2" s="143"/>
      <c r="L2" s="143"/>
      <c r="M2" s="143"/>
      <c r="N2" s="143"/>
      <c r="O2" s="143"/>
      <c r="P2" s="143"/>
      <c r="Q2" s="143"/>
      <c r="R2" s="143"/>
      <c r="S2" s="143"/>
      <c r="T2" s="143"/>
      <c r="U2" s="188"/>
      <c r="V2" s="71"/>
      <c r="W2" s="27"/>
    </row>
    <row r="3" spans="1:35" ht="13.5" customHeight="1" x14ac:dyDescent="0.3">
      <c r="A3" s="143"/>
      <c r="B3" s="143"/>
      <c r="C3" s="143"/>
      <c r="D3" s="143"/>
      <c r="E3" s="143"/>
      <c r="F3" s="143"/>
      <c r="G3" s="143"/>
      <c r="H3" s="143"/>
      <c r="I3" s="143"/>
      <c r="J3" s="143"/>
      <c r="K3" s="143"/>
      <c r="L3" s="143"/>
      <c r="M3" s="143"/>
      <c r="N3" s="143"/>
      <c r="O3" s="143"/>
      <c r="P3" s="143"/>
      <c r="Q3" s="143"/>
      <c r="R3" s="143"/>
      <c r="S3" s="143"/>
      <c r="T3" s="143"/>
      <c r="U3" s="188"/>
      <c r="V3" s="71"/>
      <c r="W3" s="27"/>
    </row>
    <row r="4" spans="1:35" ht="13.5" customHeight="1" x14ac:dyDescent="0.3">
      <c r="A4" s="143"/>
      <c r="B4" s="143"/>
      <c r="C4" s="143"/>
      <c r="D4" s="143"/>
      <c r="E4" s="143"/>
      <c r="F4" s="143"/>
      <c r="G4" s="143"/>
      <c r="H4" s="143"/>
      <c r="I4" s="143"/>
      <c r="J4" s="143"/>
      <c r="K4" s="143"/>
      <c r="L4" s="143"/>
      <c r="M4" s="143"/>
      <c r="N4" s="143"/>
      <c r="O4" s="143"/>
      <c r="P4" s="143"/>
      <c r="Q4" s="143"/>
      <c r="R4" s="143"/>
      <c r="S4" s="143"/>
      <c r="T4" s="143"/>
      <c r="U4" s="188"/>
      <c r="V4" s="71"/>
      <c r="W4" s="27"/>
    </row>
    <row r="5" spans="1:35" ht="13.5" customHeight="1" x14ac:dyDescent="0.3">
      <c r="A5" s="143"/>
      <c r="B5" s="143"/>
      <c r="C5" s="143"/>
      <c r="D5" s="143"/>
      <c r="E5" s="143"/>
      <c r="F5" s="143"/>
      <c r="G5" s="143"/>
      <c r="H5" s="143"/>
      <c r="I5" s="143"/>
      <c r="J5" s="143"/>
      <c r="K5" s="143"/>
      <c r="L5" s="143"/>
      <c r="M5" s="143"/>
      <c r="N5" s="143"/>
      <c r="O5" s="143"/>
      <c r="P5" s="143"/>
      <c r="Q5" s="143"/>
      <c r="R5" s="143"/>
      <c r="S5" s="143"/>
      <c r="T5" s="143"/>
      <c r="U5" s="188"/>
      <c r="V5" s="72"/>
      <c r="W5" s="27"/>
    </row>
    <row r="6" spans="1:35" s="23" customFormat="1" ht="38.25" customHeight="1" x14ac:dyDescent="0.3">
      <c r="A6" s="142" t="s">
        <v>61</v>
      </c>
      <c r="B6" s="142"/>
      <c r="C6" s="142"/>
      <c r="D6" s="142"/>
      <c r="E6" s="142"/>
      <c r="F6" s="142"/>
      <c r="G6" s="141" t="s">
        <v>60</v>
      </c>
      <c r="H6" s="141"/>
      <c r="I6" s="141"/>
      <c r="J6" s="141"/>
      <c r="K6" s="24" t="s">
        <v>59</v>
      </c>
      <c r="L6" s="142" t="s">
        <v>58</v>
      </c>
      <c r="M6" s="142"/>
      <c r="N6" s="142"/>
      <c r="O6" s="142"/>
      <c r="P6" s="142"/>
      <c r="Q6" s="142" t="s">
        <v>57</v>
      </c>
      <c r="R6" s="142"/>
      <c r="S6" s="142"/>
      <c r="T6" s="142"/>
      <c r="U6" s="142"/>
      <c r="V6" s="135" t="s">
        <v>56</v>
      </c>
      <c r="W6" s="136"/>
      <c r="X6" s="136"/>
      <c r="Y6" s="136"/>
      <c r="Z6" s="136"/>
      <c r="AA6" s="137"/>
      <c r="AB6" s="135" t="s">
        <v>55</v>
      </c>
      <c r="AC6" s="136"/>
      <c r="AD6" s="136"/>
      <c r="AE6" s="136"/>
      <c r="AF6" s="136"/>
      <c r="AG6" s="136"/>
      <c r="AH6" s="136"/>
      <c r="AI6" s="137"/>
    </row>
    <row r="7" spans="1:35" s="23" customFormat="1" ht="38.25" customHeight="1" x14ac:dyDescent="0.3">
      <c r="A7" s="142"/>
      <c r="B7" s="142"/>
      <c r="C7" s="142"/>
      <c r="D7" s="142"/>
      <c r="E7" s="142"/>
      <c r="F7" s="142"/>
      <c r="G7" s="141" t="s">
        <v>54</v>
      </c>
      <c r="H7" s="141"/>
      <c r="I7" s="141"/>
      <c r="J7" s="141"/>
      <c r="K7" s="24" t="s">
        <v>53</v>
      </c>
      <c r="L7" s="141" t="s">
        <v>52</v>
      </c>
      <c r="M7" s="141"/>
      <c r="N7" s="26"/>
      <c r="O7" s="141" t="s">
        <v>51</v>
      </c>
      <c r="P7" s="141"/>
      <c r="Q7" s="142"/>
      <c r="R7" s="142"/>
      <c r="S7" s="142"/>
      <c r="T7" s="142"/>
      <c r="U7" s="142"/>
      <c r="V7" s="138"/>
      <c r="W7" s="139"/>
      <c r="X7" s="139"/>
      <c r="Y7" s="139"/>
      <c r="Z7" s="139"/>
      <c r="AA7" s="140"/>
      <c r="AB7" s="138"/>
      <c r="AC7" s="139"/>
      <c r="AD7" s="139"/>
      <c r="AE7" s="139"/>
      <c r="AF7" s="139"/>
      <c r="AG7" s="139"/>
      <c r="AH7" s="139"/>
      <c r="AI7" s="140"/>
    </row>
    <row r="8" spans="1:35" s="23" customFormat="1" ht="38.25" customHeight="1" x14ac:dyDescent="0.3">
      <c r="A8" s="24" t="s">
        <v>50</v>
      </c>
      <c r="B8" s="24" t="s">
        <v>49</v>
      </c>
      <c r="C8" s="24" t="s">
        <v>48</v>
      </c>
      <c r="D8" s="24" t="s">
        <v>47</v>
      </c>
      <c r="E8" s="24" t="s">
        <v>46</v>
      </c>
      <c r="F8" s="24" t="s">
        <v>45</v>
      </c>
      <c r="G8" s="24" t="s">
        <v>41</v>
      </c>
      <c r="H8" s="24" t="s">
        <v>40</v>
      </c>
      <c r="I8" s="24" t="s">
        <v>44</v>
      </c>
      <c r="J8" s="24" t="s">
        <v>43</v>
      </c>
      <c r="K8" s="24" t="s">
        <v>42</v>
      </c>
      <c r="L8" s="24" t="s">
        <v>41</v>
      </c>
      <c r="M8" s="24" t="s">
        <v>40</v>
      </c>
      <c r="N8" s="24" t="s">
        <v>39</v>
      </c>
      <c r="O8" s="24" t="s">
        <v>38</v>
      </c>
      <c r="P8" s="24" t="s">
        <v>37</v>
      </c>
      <c r="Q8" s="24" t="s">
        <v>36</v>
      </c>
      <c r="R8" s="24" t="s">
        <v>35</v>
      </c>
      <c r="S8" s="24" t="s">
        <v>34</v>
      </c>
      <c r="T8" s="24" t="s">
        <v>33</v>
      </c>
      <c r="U8" s="24" t="s">
        <v>32</v>
      </c>
      <c r="V8" s="24" t="s">
        <v>31</v>
      </c>
      <c r="W8" s="24" t="s">
        <v>30</v>
      </c>
      <c r="X8" s="24" t="s">
        <v>29</v>
      </c>
      <c r="Y8" s="24" t="s">
        <v>25</v>
      </c>
      <c r="Z8" s="24" t="s">
        <v>24</v>
      </c>
      <c r="AA8" s="24" t="s">
        <v>23</v>
      </c>
      <c r="AB8" s="24" t="s">
        <v>28</v>
      </c>
      <c r="AC8" s="24" t="s">
        <v>27</v>
      </c>
      <c r="AD8" s="24" t="s">
        <v>26</v>
      </c>
      <c r="AE8" s="24" t="s">
        <v>25</v>
      </c>
      <c r="AF8" s="24" t="s">
        <v>24</v>
      </c>
      <c r="AG8" s="24" t="s">
        <v>23</v>
      </c>
      <c r="AH8" s="24" t="s">
        <v>22</v>
      </c>
      <c r="AI8" s="24" t="s">
        <v>21</v>
      </c>
    </row>
    <row r="9" spans="1:35" s="15" customFormat="1" ht="49.5" x14ac:dyDescent="0.25">
      <c r="A9" s="145">
        <v>1</v>
      </c>
      <c r="B9" s="148" t="str">
        <f>+[7]Identificacion!B4</f>
        <v>ADMINISTRACIÓN DE TECNOLOGÍAS E INFORMACIÓN</v>
      </c>
      <c r="C9" s="148" t="str">
        <f>+[7]Identificacion!C4</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9" s="148" t="str">
        <f>+[7]Identificacion!D4</f>
        <v>Falta de herramientas para seguimiento y control 
Procedimientos para la gestión de proyectos deficientes y/o desactualizados 
Programación desarticulada de proyectos 
Falta de definición de indicadores apropiados
Falta de empoderamiento de la Oficina de Tecnologías e Información sobre los proyectos tecnológicos de la Entidad</v>
      </c>
      <c r="E9" s="148" t="str">
        <f>+[7]Identificacion!E4</f>
        <v xml:space="preserve">Falta de oportunidad en el seguimiento y control de los proyectos con componente tecnológico. </v>
      </c>
      <c r="F9" s="148" t="str">
        <f>+[7]Identificacion!F4</f>
        <v>Incumplimiento de las metas 
Ejecución presupuestal  retardada</v>
      </c>
      <c r="G9" s="145">
        <f>+[7]Probabilidad!E14</f>
        <v>4</v>
      </c>
      <c r="H9" s="145">
        <f>+'[7]Impacto '!D6</f>
        <v>2</v>
      </c>
      <c r="I9" s="21">
        <f t="shared" ref="I9:I20" si="0">+G9*H9</f>
        <v>8</v>
      </c>
      <c r="J9" s="168" t="str">
        <f>IF(AND(I9&gt;=0,I9&lt;=4),'[7]Calificación de Riesgos'!$H$10,IF(I9&lt;7,'[7]Calificación de Riesgos'!$H$9,IF(I9&lt;13,'[7]Calificación de Riesgos'!$H$8,IF(I9&lt;=25,'[7]Calificación de Riesgos'!$H$7))))</f>
        <v>ALTA</v>
      </c>
      <c r="K9" s="148" t="s">
        <v>174</v>
      </c>
      <c r="L9" s="184">
        <f>+G9-1</f>
        <v>3</v>
      </c>
      <c r="M9" s="184">
        <f>+H9-1</f>
        <v>1</v>
      </c>
      <c r="N9" s="21">
        <f>+L9*M9</f>
        <v>3</v>
      </c>
      <c r="O9" s="166" t="str">
        <f>IF(AND(N9&gt;=0,N9&lt;=4),'[7]Calificación de Riesgos'!$H$10,IF(N9&lt;7,'[7]Calificación de Riesgos'!$H$9,IF(N9&lt;13,'[7]Calificación de Riesgos'!$H$8,IF(N9&lt;=25,'[7]Calificación de Riesgos'!$H$7))))</f>
        <v>BAJA</v>
      </c>
      <c r="P9" s="145" t="s">
        <v>7</v>
      </c>
      <c r="Q9" s="65" t="s">
        <v>175</v>
      </c>
      <c r="R9" s="22" t="s">
        <v>176</v>
      </c>
      <c r="S9" s="85">
        <v>43497</v>
      </c>
      <c r="T9" s="85">
        <v>43830</v>
      </c>
      <c r="U9" s="22" t="s">
        <v>177</v>
      </c>
      <c r="V9" s="148" t="s">
        <v>516</v>
      </c>
      <c r="W9" s="148" t="s">
        <v>517</v>
      </c>
      <c r="X9" s="145" t="s">
        <v>462</v>
      </c>
      <c r="Y9" s="145" t="s">
        <v>447</v>
      </c>
      <c r="Z9" s="145" t="s">
        <v>518</v>
      </c>
      <c r="AA9" s="145" t="s">
        <v>518</v>
      </c>
      <c r="AB9" s="16"/>
      <c r="AC9" s="16"/>
      <c r="AD9" s="16"/>
      <c r="AE9" s="16"/>
      <c r="AF9" s="16"/>
      <c r="AG9" s="16"/>
      <c r="AH9" s="16"/>
      <c r="AI9" s="16"/>
    </row>
    <row r="10" spans="1:35" s="15" customFormat="1" ht="49.5" x14ac:dyDescent="0.25">
      <c r="A10" s="146"/>
      <c r="B10" s="149"/>
      <c r="C10" s="149"/>
      <c r="D10" s="149"/>
      <c r="E10" s="149"/>
      <c r="F10" s="149"/>
      <c r="G10" s="146"/>
      <c r="H10" s="146"/>
      <c r="I10" s="21"/>
      <c r="J10" s="183"/>
      <c r="K10" s="149"/>
      <c r="L10" s="185"/>
      <c r="M10" s="185"/>
      <c r="N10" s="21"/>
      <c r="O10" s="187"/>
      <c r="P10" s="146"/>
      <c r="Q10" s="65" t="s">
        <v>178</v>
      </c>
      <c r="R10" s="22" t="s">
        <v>179</v>
      </c>
      <c r="S10" s="85">
        <v>43497</v>
      </c>
      <c r="T10" s="85">
        <v>43830</v>
      </c>
      <c r="U10" s="22" t="s">
        <v>177</v>
      </c>
      <c r="V10" s="149"/>
      <c r="W10" s="149"/>
      <c r="X10" s="146"/>
      <c r="Y10" s="146"/>
      <c r="Z10" s="146"/>
      <c r="AA10" s="146"/>
      <c r="AB10" s="16"/>
      <c r="AC10" s="16"/>
      <c r="AD10" s="16"/>
      <c r="AE10" s="16"/>
      <c r="AF10" s="16"/>
      <c r="AG10" s="16"/>
      <c r="AH10" s="16"/>
      <c r="AI10" s="16"/>
    </row>
    <row r="11" spans="1:35" s="15" customFormat="1" ht="49.5" x14ac:dyDescent="0.25">
      <c r="A11" s="147"/>
      <c r="B11" s="150"/>
      <c r="C11" s="150"/>
      <c r="D11" s="150"/>
      <c r="E11" s="150"/>
      <c r="F11" s="150"/>
      <c r="G11" s="147"/>
      <c r="H11" s="147"/>
      <c r="I11" s="21"/>
      <c r="J11" s="169"/>
      <c r="K11" s="150"/>
      <c r="L11" s="186"/>
      <c r="M11" s="186"/>
      <c r="N11" s="21"/>
      <c r="O11" s="167"/>
      <c r="P11" s="147"/>
      <c r="Q11" s="65" t="s">
        <v>180</v>
      </c>
      <c r="R11" s="22" t="s">
        <v>181</v>
      </c>
      <c r="S11" s="85">
        <v>43497</v>
      </c>
      <c r="T11" s="85">
        <v>43830</v>
      </c>
      <c r="U11" s="22" t="s">
        <v>177</v>
      </c>
      <c r="V11" s="150"/>
      <c r="W11" s="150"/>
      <c r="X11" s="147"/>
      <c r="Y11" s="147"/>
      <c r="Z11" s="147"/>
      <c r="AA11" s="147"/>
      <c r="AB11" s="16"/>
      <c r="AC11" s="16"/>
      <c r="AD11" s="16"/>
      <c r="AE11" s="16"/>
      <c r="AF11" s="16"/>
      <c r="AG11" s="16"/>
      <c r="AH11" s="16"/>
      <c r="AI11" s="16"/>
    </row>
    <row r="12" spans="1:35" s="15" customFormat="1" ht="49.5" x14ac:dyDescent="0.25">
      <c r="A12" s="145">
        <v>2</v>
      </c>
      <c r="B12" s="148" t="str">
        <f>+[7]Identificacion!B5</f>
        <v>ADMINISTRACIÓN DE TECNOLOGÍAS E INFORMACIÓN</v>
      </c>
      <c r="C12" s="148" t="str">
        <f>+[7]Identificacion!C5</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12" s="148" t="str">
        <f>+[7]Identificacion!D5</f>
        <v xml:space="preserve">Insuficiencia de recurso humano 
Falta de experticia del recurso humano para la gestión de nuevas soluciones tecnológicas
Recursos presupuestales para funcionamiento insuficientes para contratar servicios de soporte y mantenimiento 
Falta de capacitación
Rotación de personal
</v>
      </c>
      <c r="E12" s="148" t="str">
        <f>+[7]Identificacion!E5</f>
        <v xml:space="preserve">Atención inoportuna a las solicitudes que recibe la Oficina de Tecnología e Información  (OTI) </v>
      </c>
      <c r="F12" s="148" t="str">
        <f>+[7]Identificacion!F5</f>
        <v xml:space="preserve">Indisponibilidad de los servicios 
Pérdida de imagen 
Quejas por parte de los usuarios 
Afectación de la gestión de los trámites administrativos 
Incumplimiento normativo </v>
      </c>
      <c r="G12" s="145">
        <f>+[7]Probabilidad!E15</f>
        <v>4</v>
      </c>
      <c r="H12" s="145">
        <f>+'[7]Impacto '!D7</f>
        <v>3</v>
      </c>
      <c r="I12" s="21">
        <f t="shared" si="0"/>
        <v>12</v>
      </c>
      <c r="J12" s="168" t="str">
        <f>IF(AND(I12&gt;=0,I12&lt;=4),'[7]Calificación de Riesgos'!$H$10,IF(I12&lt;7,'[7]Calificación de Riesgos'!$H$9,IF(I12&lt;13,'[7]Calificación de Riesgos'!$H$8,IF(I12&lt;=25,'[7]Calificación de Riesgos'!$H$7))))</f>
        <v>ALTA</v>
      </c>
      <c r="K12" s="148" t="s">
        <v>182</v>
      </c>
      <c r="L12" s="184">
        <f t="shared" ref="L12:M38" si="1">+G12-1</f>
        <v>3</v>
      </c>
      <c r="M12" s="184">
        <f t="shared" si="1"/>
        <v>2</v>
      </c>
      <c r="N12" s="21">
        <f t="shared" ref="N12:N20" si="2">+L12*M12</f>
        <v>6</v>
      </c>
      <c r="O12" s="164" t="str">
        <f>IF(AND(N12&gt;=0,N12&lt;=4),'[7]Calificación de Riesgos'!$H$10,IF(N12&lt;7,'[7]Calificación de Riesgos'!$H$9,IF(N12&lt;13,'[7]Calificación de Riesgos'!$H$8,IF(N12&lt;=25,'[7]Calificación de Riesgos'!$H$7))))</f>
        <v>MODERADA</v>
      </c>
      <c r="P12" s="145" t="s">
        <v>7</v>
      </c>
      <c r="Q12" s="65" t="s">
        <v>183</v>
      </c>
      <c r="R12" s="22" t="s">
        <v>184</v>
      </c>
      <c r="S12" s="85">
        <v>43497</v>
      </c>
      <c r="T12" s="85">
        <v>43830</v>
      </c>
      <c r="U12" s="22" t="s">
        <v>177</v>
      </c>
      <c r="V12" s="148" t="s">
        <v>460</v>
      </c>
      <c r="W12" s="148" t="s">
        <v>519</v>
      </c>
      <c r="X12" s="145" t="s">
        <v>462</v>
      </c>
      <c r="Y12" s="145" t="s">
        <v>447</v>
      </c>
      <c r="Z12" s="174" t="s">
        <v>518</v>
      </c>
      <c r="AA12" s="174" t="s">
        <v>518</v>
      </c>
      <c r="AB12" s="16"/>
      <c r="AC12" s="16"/>
      <c r="AD12" s="16"/>
      <c r="AE12" s="16"/>
      <c r="AF12" s="16"/>
      <c r="AG12" s="16"/>
      <c r="AH12" s="16"/>
      <c r="AI12" s="16"/>
    </row>
    <row r="13" spans="1:35" s="15" customFormat="1" ht="49.5" x14ac:dyDescent="0.25">
      <c r="A13" s="146"/>
      <c r="B13" s="149"/>
      <c r="C13" s="149"/>
      <c r="D13" s="149"/>
      <c r="E13" s="149"/>
      <c r="F13" s="149"/>
      <c r="G13" s="146"/>
      <c r="H13" s="146"/>
      <c r="I13" s="21"/>
      <c r="J13" s="183"/>
      <c r="K13" s="149"/>
      <c r="L13" s="185"/>
      <c r="M13" s="185"/>
      <c r="N13" s="21"/>
      <c r="O13" s="170"/>
      <c r="P13" s="146"/>
      <c r="Q13" s="65" t="s">
        <v>185</v>
      </c>
      <c r="R13" s="22" t="s">
        <v>179</v>
      </c>
      <c r="S13" s="85">
        <v>43497</v>
      </c>
      <c r="T13" s="85">
        <v>43830</v>
      </c>
      <c r="U13" s="22" t="s">
        <v>177</v>
      </c>
      <c r="V13" s="149"/>
      <c r="W13" s="149"/>
      <c r="X13" s="146"/>
      <c r="Y13" s="146"/>
      <c r="Z13" s="175"/>
      <c r="AA13" s="175"/>
      <c r="AB13" s="16"/>
      <c r="AC13" s="16"/>
      <c r="AD13" s="16"/>
      <c r="AE13" s="16"/>
      <c r="AF13" s="16"/>
      <c r="AG13" s="16"/>
      <c r="AH13" s="16"/>
      <c r="AI13" s="16"/>
    </row>
    <row r="14" spans="1:35" s="15" customFormat="1" ht="49.5" x14ac:dyDescent="0.25">
      <c r="A14" s="146"/>
      <c r="B14" s="149"/>
      <c r="C14" s="149"/>
      <c r="D14" s="149"/>
      <c r="E14" s="149"/>
      <c r="F14" s="149"/>
      <c r="G14" s="146"/>
      <c r="H14" s="146"/>
      <c r="I14" s="21"/>
      <c r="J14" s="183"/>
      <c r="K14" s="149"/>
      <c r="L14" s="185"/>
      <c r="M14" s="185"/>
      <c r="N14" s="21"/>
      <c r="O14" s="170"/>
      <c r="P14" s="146"/>
      <c r="Q14" s="65" t="s">
        <v>186</v>
      </c>
      <c r="R14" s="22" t="s">
        <v>181</v>
      </c>
      <c r="S14" s="85">
        <v>43497</v>
      </c>
      <c r="T14" s="85">
        <v>43830</v>
      </c>
      <c r="U14" s="22" t="s">
        <v>177</v>
      </c>
      <c r="V14" s="149"/>
      <c r="W14" s="149"/>
      <c r="X14" s="146"/>
      <c r="Y14" s="146"/>
      <c r="Z14" s="175"/>
      <c r="AA14" s="175"/>
      <c r="AB14" s="16"/>
      <c r="AC14" s="16"/>
      <c r="AD14" s="16"/>
      <c r="AE14" s="16"/>
      <c r="AF14" s="16"/>
      <c r="AG14" s="16"/>
      <c r="AH14" s="16"/>
      <c r="AI14" s="16"/>
    </row>
    <row r="15" spans="1:35" s="15" customFormat="1" ht="49.5" x14ac:dyDescent="0.25">
      <c r="A15" s="147"/>
      <c r="B15" s="150"/>
      <c r="C15" s="150"/>
      <c r="D15" s="150"/>
      <c r="E15" s="150"/>
      <c r="F15" s="150"/>
      <c r="G15" s="147"/>
      <c r="H15" s="147"/>
      <c r="I15" s="21"/>
      <c r="J15" s="169"/>
      <c r="K15" s="150"/>
      <c r="L15" s="186"/>
      <c r="M15" s="186"/>
      <c r="N15" s="21"/>
      <c r="O15" s="165"/>
      <c r="P15" s="147"/>
      <c r="Q15" s="65" t="s">
        <v>187</v>
      </c>
      <c r="R15" s="22" t="s">
        <v>188</v>
      </c>
      <c r="S15" s="85">
        <v>43497</v>
      </c>
      <c r="T15" s="85">
        <v>43830</v>
      </c>
      <c r="U15" s="22" t="s">
        <v>177</v>
      </c>
      <c r="V15" s="150"/>
      <c r="W15" s="150"/>
      <c r="X15" s="147"/>
      <c r="Y15" s="147"/>
      <c r="Z15" s="182"/>
      <c r="AA15" s="182"/>
      <c r="AB15" s="16"/>
      <c r="AC15" s="16"/>
      <c r="AD15" s="16"/>
      <c r="AE15" s="16"/>
      <c r="AF15" s="16"/>
      <c r="AG15" s="16"/>
      <c r="AH15" s="16"/>
      <c r="AI15" s="16"/>
    </row>
    <row r="16" spans="1:35" s="15" customFormat="1" ht="49.5" x14ac:dyDescent="0.25">
      <c r="A16" s="145">
        <v>3</v>
      </c>
      <c r="B16" s="148" t="str">
        <f>+[7]Identificacion!B6</f>
        <v>ADMINISTRACIÓN DE TECNOLOGÍAS E INFORMACIÓN</v>
      </c>
      <c r="C16" s="148" t="str">
        <f>+[7]Identificacion!C6</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16" s="148" t="str">
        <f>+[7]Identificacion!D6</f>
        <v xml:space="preserve">Pérdida  de datos por causas humanas, eliminación intencional o accidental 
Fallas en la infraestructura tecnológica 
Errores de los sistemas operativos, sistemas de información, software de aplicaciones, actualizaciones fallidas 
Pérdida de equipos 
Amenazas de seguridad
Funcionamiento anormal o daños de la infraestructura 
Frecuencia, cantidad y calidad de las copias de seguridad 
Ubicación centralizada de las copias de seguridad 
Hardware y software desactualizados 
Sistemas de Información y aplicaciones que carecen de funcionalidades que permitan contar con trazabilidad completa de las acciones 
Ausencia de un Plan de Continuidad - DRP actualizado e implementado 
Desastres naturales, accidentes, incendios, terrorismo, ataques a la infraestructura física de la Entidad
</v>
      </c>
      <c r="E16" s="148" t="str">
        <f>+[7]Identificacion!E6</f>
        <v xml:space="preserve">Pérdida de información de alguno de los sistemas de información </v>
      </c>
      <c r="F16" s="148" t="str">
        <f>+[7]Identificacion!F6</f>
        <v xml:space="preserve">Indisponibilidad de los servicios 
Pérdida de imagen 
Quejas por parte de los usuarios 
Afectación de la gestión de los trámites administrativos 
Incumplimiento normativo </v>
      </c>
      <c r="G16" s="145">
        <f>+[7]Probabilidad!E16</f>
        <v>4</v>
      </c>
      <c r="H16" s="145">
        <f>+'[7]Impacto '!D8</f>
        <v>3</v>
      </c>
      <c r="I16" s="21">
        <f t="shared" si="0"/>
        <v>12</v>
      </c>
      <c r="J16" s="168" t="str">
        <f>IF(AND(I16&gt;=0,I16&lt;=4),'[7]Calificación de Riesgos'!$H$10,IF(I16&lt;7,'[7]Calificación de Riesgos'!$H$9,IF(I16&lt;13,'[7]Calificación de Riesgos'!$H$8,IF(I16&lt;=25,'[7]Calificación de Riesgos'!$H$7))))</f>
        <v>ALTA</v>
      </c>
      <c r="K16" s="148" t="s">
        <v>189</v>
      </c>
      <c r="L16" s="184">
        <f t="shared" si="1"/>
        <v>3</v>
      </c>
      <c r="M16" s="184">
        <f t="shared" si="1"/>
        <v>2</v>
      </c>
      <c r="N16" s="21">
        <f t="shared" si="2"/>
        <v>6</v>
      </c>
      <c r="O16" s="164" t="str">
        <f>IF(AND(N16&gt;=0,N16&lt;=4),'[7]Calificación de Riesgos'!$H$10,IF(N16&lt;7,'[7]Calificación de Riesgos'!$H$9,IF(N16&lt;13,'[7]Calificación de Riesgos'!$H$8,IF(N16&lt;=25,'[7]Calificación de Riesgos'!$H$7))))</f>
        <v>MODERADA</v>
      </c>
      <c r="P16" s="145" t="s">
        <v>7</v>
      </c>
      <c r="Q16" s="65" t="s">
        <v>190</v>
      </c>
      <c r="R16" s="22" t="s">
        <v>176</v>
      </c>
      <c r="S16" s="85">
        <v>43497</v>
      </c>
      <c r="T16" s="85">
        <v>43830</v>
      </c>
      <c r="U16" s="22" t="s">
        <v>177</v>
      </c>
      <c r="V16" s="148" t="s">
        <v>520</v>
      </c>
      <c r="W16" s="148" t="s">
        <v>521</v>
      </c>
      <c r="X16" s="145" t="s">
        <v>462</v>
      </c>
      <c r="Y16" s="145" t="s">
        <v>447</v>
      </c>
      <c r="Z16" s="145" t="s">
        <v>518</v>
      </c>
      <c r="AA16" s="145" t="s">
        <v>518</v>
      </c>
      <c r="AB16" s="16"/>
      <c r="AC16" s="16"/>
      <c r="AD16" s="16"/>
      <c r="AE16" s="16"/>
      <c r="AF16" s="16"/>
      <c r="AG16" s="16"/>
      <c r="AH16" s="16"/>
      <c r="AI16" s="16"/>
    </row>
    <row r="17" spans="1:35" s="15" customFormat="1" ht="49.5" x14ac:dyDescent="0.25">
      <c r="A17" s="146"/>
      <c r="B17" s="149"/>
      <c r="C17" s="149"/>
      <c r="D17" s="149"/>
      <c r="E17" s="149"/>
      <c r="F17" s="149"/>
      <c r="G17" s="146"/>
      <c r="H17" s="146"/>
      <c r="I17" s="21"/>
      <c r="J17" s="183"/>
      <c r="K17" s="149"/>
      <c r="L17" s="185"/>
      <c r="M17" s="185"/>
      <c r="N17" s="21"/>
      <c r="O17" s="170"/>
      <c r="P17" s="146"/>
      <c r="Q17" s="65" t="s">
        <v>191</v>
      </c>
      <c r="R17" s="22" t="s">
        <v>192</v>
      </c>
      <c r="S17" s="85">
        <v>43497</v>
      </c>
      <c r="T17" s="85">
        <v>43830</v>
      </c>
      <c r="U17" s="22" t="s">
        <v>177</v>
      </c>
      <c r="V17" s="149"/>
      <c r="W17" s="149"/>
      <c r="X17" s="146"/>
      <c r="Y17" s="146"/>
      <c r="Z17" s="146"/>
      <c r="AA17" s="146"/>
      <c r="AB17" s="16"/>
      <c r="AC17" s="16"/>
      <c r="AD17" s="16"/>
      <c r="AE17" s="16"/>
      <c r="AF17" s="16"/>
      <c r="AG17" s="16"/>
      <c r="AH17" s="16"/>
      <c r="AI17" s="16"/>
    </row>
    <row r="18" spans="1:35" s="15" customFormat="1" ht="66" x14ac:dyDescent="0.25">
      <c r="A18" s="146"/>
      <c r="B18" s="149"/>
      <c r="C18" s="149"/>
      <c r="D18" s="149"/>
      <c r="E18" s="149"/>
      <c r="F18" s="149"/>
      <c r="G18" s="146"/>
      <c r="H18" s="146"/>
      <c r="I18" s="21"/>
      <c r="J18" s="183"/>
      <c r="K18" s="149"/>
      <c r="L18" s="185"/>
      <c r="M18" s="185"/>
      <c r="N18" s="21"/>
      <c r="O18" s="170"/>
      <c r="P18" s="146"/>
      <c r="Q18" s="65" t="s">
        <v>193</v>
      </c>
      <c r="R18" s="22" t="s">
        <v>192</v>
      </c>
      <c r="S18" s="85">
        <v>43497</v>
      </c>
      <c r="T18" s="85">
        <v>43830</v>
      </c>
      <c r="U18" s="22" t="s">
        <v>177</v>
      </c>
      <c r="V18" s="149"/>
      <c r="W18" s="149"/>
      <c r="X18" s="146"/>
      <c r="Y18" s="146"/>
      <c r="Z18" s="146"/>
      <c r="AA18" s="146"/>
      <c r="AB18" s="16"/>
      <c r="AC18" s="16"/>
      <c r="AD18" s="16"/>
      <c r="AE18" s="16"/>
      <c r="AF18" s="16"/>
      <c r="AG18" s="16"/>
      <c r="AH18" s="16"/>
      <c r="AI18" s="16"/>
    </row>
    <row r="19" spans="1:35" s="15" customFormat="1" ht="49.5" x14ac:dyDescent="0.25">
      <c r="A19" s="147"/>
      <c r="B19" s="150"/>
      <c r="C19" s="150"/>
      <c r="D19" s="150"/>
      <c r="E19" s="150"/>
      <c r="F19" s="150"/>
      <c r="G19" s="147"/>
      <c r="H19" s="147"/>
      <c r="I19" s="21"/>
      <c r="J19" s="169"/>
      <c r="K19" s="150"/>
      <c r="L19" s="186"/>
      <c r="M19" s="186"/>
      <c r="N19" s="21"/>
      <c r="O19" s="165"/>
      <c r="P19" s="147"/>
      <c r="Q19" s="65" t="s">
        <v>194</v>
      </c>
      <c r="R19" s="22" t="s">
        <v>192</v>
      </c>
      <c r="S19" s="85">
        <v>43497</v>
      </c>
      <c r="T19" s="85">
        <v>43830</v>
      </c>
      <c r="U19" s="22" t="s">
        <v>177</v>
      </c>
      <c r="V19" s="150"/>
      <c r="W19" s="150"/>
      <c r="X19" s="147"/>
      <c r="Y19" s="147"/>
      <c r="Z19" s="147"/>
      <c r="AA19" s="147"/>
      <c r="AB19" s="16"/>
      <c r="AC19" s="16"/>
      <c r="AD19" s="16"/>
      <c r="AE19" s="16"/>
      <c r="AF19" s="16"/>
      <c r="AG19" s="16"/>
      <c r="AH19" s="16"/>
      <c r="AI19" s="16"/>
    </row>
    <row r="20" spans="1:35" s="15" customFormat="1" ht="66" x14ac:dyDescent="0.25">
      <c r="A20" s="145">
        <v>4</v>
      </c>
      <c r="B20" s="148" t="str">
        <f>+[7]Identificacion!B7</f>
        <v>ADMINISTRACIÓN DE TECNOLOGÍAS E INFORMACIÓN</v>
      </c>
      <c r="C20" s="148" t="str">
        <f>+[7]Identificacion!C7</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0" s="148" t="str">
        <f>+[7]Identificacion!D7</f>
        <v xml:space="preserve">Insuficiencia de recurso humano 
Falta de experticia del recurso humano para la gestión de nuevas soluciones tecnológicas
Recursos presupuestales insuficientes
Infraestructura limitada para atender las necesidades de la Entidad
Fallas de la infraestructura tecnológica por obsolescencia 
Hardware, software y aplicaciones desactualizadas 
Deficiencia en la infraestructura física de las sedes, incluye aspectos locativos, eléctricos, de seguridad física, áreas de acceso, áreas  de ubicación de equipos. 
Funcionamiento de la Agencia en sedes no propias 
Fallas eléctricas
Falta de capacitación
Amenazas de seguridad informática 
Ausencia de un Plan de Continuidad actualizado 
Rotación de personal
</v>
      </c>
      <c r="E20" s="148" t="str">
        <f>+[7]Identificacion!E7</f>
        <v xml:space="preserve">Indisponibilidad de los servicios tecnológicos que  soporta la OTI. </v>
      </c>
      <c r="F20" s="148" t="str">
        <f>+[7]Identificacion!F7</f>
        <v xml:space="preserve">Servicios afectados para los usuarios
internos y externos.
Afectación a toda la Entidad
Afectación de la integridad, disponibilidad y confidencialidad de la información </v>
      </c>
      <c r="G20" s="145">
        <f>+[7]Probabilidad!E17</f>
        <v>5</v>
      </c>
      <c r="H20" s="145">
        <f>+'[7]Impacto '!D9</f>
        <v>4</v>
      </c>
      <c r="I20" s="21">
        <f t="shared" si="0"/>
        <v>20</v>
      </c>
      <c r="J20" s="160" t="str">
        <f>IF(AND(I20&gt;=0,I20&lt;=4),'[7]Calificación de Riesgos'!$H$10,IF(I20&lt;7,'[7]Calificación de Riesgos'!$H$9,IF(I20&lt;13,'[7]Calificación de Riesgos'!$H$8,IF(I20&lt;=25,'[7]Calificación de Riesgos'!$H$7))))</f>
        <v>EXTREMA</v>
      </c>
      <c r="K20" s="148" t="s">
        <v>195</v>
      </c>
      <c r="L20" s="184">
        <f t="shared" si="1"/>
        <v>4</v>
      </c>
      <c r="M20" s="184">
        <f t="shared" si="1"/>
        <v>3</v>
      </c>
      <c r="N20" s="21">
        <f t="shared" si="2"/>
        <v>12</v>
      </c>
      <c r="O20" s="168" t="str">
        <f>IF(AND(N20&gt;=0,N20&lt;=4),'[7]Calificación de Riesgos'!$H$10,IF(N20&lt;7,'[7]Calificación de Riesgos'!$H$9,IF(N20&lt;13,'[7]Calificación de Riesgos'!$H$8,IF(N20&lt;=25,'[7]Calificación de Riesgos'!$H$7))))</f>
        <v>ALTA</v>
      </c>
      <c r="P20" s="145" t="s">
        <v>7</v>
      </c>
      <c r="Q20" s="86" t="s">
        <v>196</v>
      </c>
      <c r="R20" s="22" t="s">
        <v>184</v>
      </c>
      <c r="S20" s="85">
        <v>43497</v>
      </c>
      <c r="T20" s="85">
        <v>43830</v>
      </c>
      <c r="U20" s="22" t="s">
        <v>177</v>
      </c>
      <c r="V20" s="148" t="s">
        <v>520</v>
      </c>
      <c r="W20" s="148" t="s">
        <v>522</v>
      </c>
      <c r="X20" s="145" t="s">
        <v>462</v>
      </c>
      <c r="Y20" s="145" t="s">
        <v>523</v>
      </c>
      <c r="Z20" s="145" t="s">
        <v>518</v>
      </c>
      <c r="AA20" s="145" t="s">
        <v>518</v>
      </c>
      <c r="AB20" s="16"/>
      <c r="AC20" s="16"/>
      <c r="AD20" s="16"/>
      <c r="AE20" s="16"/>
      <c r="AF20" s="16"/>
      <c r="AG20" s="16"/>
      <c r="AH20" s="16"/>
      <c r="AI20" s="16"/>
    </row>
    <row r="21" spans="1:35" s="15" customFormat="1" ht="49.5" x14ac:dyDescent="0.25">
      <c r="A21" s="146"/>
      <c r="B21" s="149"/>
      <c r="C21" s="149"/>
      <c r="D21" s="149"/>
      <c r="E21" s="149"/>
      <c r="F21" s="149"/>
      <c r="G21" s="146"/>
      <c r="H21" s="146"/>
      <c r="I21" s="21"/>
      <c r="J21" s="161"/>
      <c r="K21" s="149"/>
      <c r="L21" s="185"/>
      <c r="M21" s="185"/>
      <c r="N21" s="21"/>
      <c r="O21" s="183"/>
      <c r="P21" s="146"/>
      <c r="Q21" s="86" t="s">
        <v>197</v>
      </c>
      <c r="R21" s="22" t="s">
        <v>198</v>
      </c>
      <c r="S21" s="85">
        <v>43497</v>
      </c>
      <c r="T21" s="85">
        <v>43830</v>
      </c>
      <c r="U21" s="22" t="s">
        <v>177</v>
      </c>
      <c r="V21" s="149"/>
      <c r="W21" s="149"/>
      <c r="X21" s="146"/>
      <c r="Y21" s="146"/>
      <c r="Z21" s="146"/>
      <c r="AA21" s="146"/>
      <c r="AB21" s="16"/>
      <c r="AC21" s="16"/>
      <c r="AD21" s="16"/>
      <c r="AE21" s="16"/>
      <c r="AF21" s="16"/>
      <c r="AG21" s="16"/>
      <c r="AH21" s="16"/>
      <c r="AI21" s="16"/>
    </row>
    <row r="22" spans="1:35" s="15" customFormat="1" ht="49.5" x14ac:dyDescent="0.25">
      <c r="A22" s="146"/>
      <c r="B22" s="149"/>
      <c r="C22" s="149"/>
      <c r="D22" s="149"/>
      <c r="E22" s="149"/>
      <c r="F22" s="149"/>
      <c r="G22" s="146"/>
      <c r="H22" s="146"/>
      <c r="I22" s="21"/>
      <c r="J22" s="161"/>
      <c r="K22" s="149"/>
      <c r="L22" s="185"/>
      <c r="M22" s="185"/>
      <c r="N22" s="21"/>
      <c r="O22" s="183"/>
      <c r="P22" s="146"/>
      <c r="Q22" s="86" t="s">
        <v>199</v>
      </c>
      <c r="R22" s="22" t="s">
        <v>192</v>
      </c>
      <c r="S22" s="85">
        <v>43497</v>
      </c>
      <c r="T22" s="85">
        <v>43830</v>
      </c>
      <c r="U22" s="22" t="s">
        <v>177</v>
      </c>
      <c r="V22" s="149"/>
      <c r="W22" s="149"/>
      <c r="X22" s="146"/>
      <c r="Y22" s="146"/>
      <c r="Z22" s="146"/>
      <c r="AA22" s="146"/>
      <c r="AB22" s="16"/>
      <c r="AC22" s="16"/>
      <c r="AD22" s="16"/>
      <c r="AE22" s="16"/>
      <c r="AF22" s="16"/>
      <c r="AG22" s="16"/>
      <c r="AH22" s="16"/>
      <c r="AI22" s="16"/>
    </row>
    <row r="23" spans="1:35" s="15" customFormat="1" ht="49.5" x14ac:dyDescent="0.25">
      <c r="A23" s="146"/>
      <c r="B23" s="149"/>
      <c r="C23" s="149"/>
      <c r="D23" s="149"/>
      <c r="E23" s="149"/>
      <c r="F23" s="149"/>
      <c r="G23" s="146"/>
      <c r="H23" s="146"/>
      <c r="I23" s="21"/>
      <c r="J23" s="161"/>
      <c r="K23" s="149"/>
      <c r="L23" s="185"/>
      <c r="M23" s="185"/>
      <c r="N23" s="21"/>
      <c r="O23" s="183"/>
      <c r="P23" s="146"/>
      <c r="Q23" s="86" t="s">
        <v>200</v>
      </c>
      <c r="R23" s="22" t="s">
        <v>192</v>
      </c>
      <c r="S23" s="85">
        <v>43497</v>
      </c>
      <c r="T23" s="85">
        <v>43830</v>
      </c>
      <c r="U23" s="22" t="s">
        <v>177</v>
      </c>
      <c r="V23" s="149"/>
      <c r="W23" s="149"/>
      <c r="X23" s="146"/>
      <c r="Y23" s="146"/>
      <c r="Z23" s="146"/>
      <c r="AA23" s="146"/>
      <c r="AB23" s="16"/>
      <c r="AC23" s="16"/>
      <c r="AD23" s="16"/>
      <c r="AE23" s="16"/>
      <c r="AF23" s="16"/>
      <c r="AG23" s="16"/>
      <c r="AH23" s="16"/>
      <c r="AI23" s="16"/>
    </row>
    <row r="24" spans="1:35" s="15" customFormat="1" ht="49.5" x14ac:dyDescent="0.25">
      <c r="A24" s="147"/>
      <c r="B24" s="150"/>
      <c r="C24" s="150"/>
      <c r="D24" s="150"/>
      <c r="E24" s="150"/>
      <c r="F24" s="150"/>
      <c r="G24" s="147"/>
      <c r="H24" s="147"/>
      <c r="I24" s="21"/>
      <c r="J24" s="162"/>
      <c r="K24" s="150"/>
      <c r="L24" s="186"/>
      <c r="M24" s="186"/>
      <c r="N24" s="21"/>
      <c r="O24" s="169"/>
      <c r="P24" s="147"/>
      <c r="Q24" s="86" t="s">
        <v>201</v>
      </c>
      <c r="R24" s="22" t="s">
        <v>192</v>
      </c>
      <c r="S24" s="85">
        <v>43497</v>
      </c>
      <c r="T24" s="85">
        <v>43830</v>
      </c>
      <c r="U24" s="22" t="s">
        <v>177</v>
      </c>
      <c r="V24" s="150"/>
      <c r="W24" s="150"/>
      <c r="X24" s="147"/>
      <c r="Y24" s="147"/>
      <c r="Z24" s="147"/>
      <c r="AA24" s="147"/>
      <c r="AB24" s="16"/>
      <c r="AC24" s="16"/>
      <c r="AD24" s="16"/>
      <c r="AE24" s="16"/>
      <c r="AF24" s="16"/>
      <c r="AG24" s="16"/>
      <c r="AH24" s="16"/>
      <c r="AI24" s="16"/>
    </row>
    <row r="25" spans="1:35" ht="82.5" x14ac:dyDescent="0.3">
      <c r="A25" s="145">
        <v>5</v>
      </c>
      <c r="B25" s="148" t="str">
        <f>+[7]Identificacion!B8</f>
        <v>ADMINISTRACIÓN DE TECNOLOGÍAS E INFORMACIÓN</v>
      </c>
      <c r="C25" s="148" t="str">
        <f>+[7]Identificacion!C8</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5" s="148" t="str">
        <f>+[7]Identificacion!D8</f>
        <v xml:space="preserve">Conexiones no autorizadas o no seguras a redes y a servicios en red
Acceso no autorizado a sistemas y servicios, o abuso de derechos de acceso a sistemas y servicios
Cuentas de administración genérica con contraseñas conocidas por funcionarios que cambiaron de cargo, exfuncionarios, contratistas y/o proveedores
Asignación de contraseñas temporales inseguras o fáciles de adivinar cuando se crean nuevos usuarios que no se obliga a cambiarlas después de su primer acceso
Suministro de credenciales de acceso a los usuarios por canales inseguros
Contraseñas por defecto, del fabricante, en software y firmware de la entidad
Acceso no autorizado a códigos fuente de programas
Acceso no autorizado a información enviada mediante mensajería electrónica
Acceso no autorizado a códigos fuente y ambientes desarrollo
Malas prácticas en el uso de contraseñas por parte de los usuarios
Acceso no autorizado a sistemas y aplicaciones
Acceso o cambios no autorizados en ambiente de producción
Acceso no autorizado a las redes de la entidad
Acceso no autorizado a información crítica de la entidad
Acceso no autorizado y/o alteración de registros de eventos
Instalación de software no autorizado
Ejecución de actividades regulares del negocio desde cuentas de usuario privilegiado
Interceptación de información en tránsito
Debilidades en el proceso de retiro o ajuste de derechos de acceso cuando se termina o cambia el empleo de un funcionario, contratista y/o proveedor
Uso no autorizado de llaves criptográficas
Fuga de información a través de herramientas de computación en la nube
Uso de la misma identidad de usuario por dos o más personas
</v>
      </c>
      <c r="E25" s="148" t="str">
        <f>+[7]Identificacion!E8</f>
        <v>Accesos indebidos a la información No Pública de la Agencia afectando la integridad, disponibilidad y confidencialidad de la información.</v>
      </c>
      <c r="F25" s="148" t="str">
        <f>+[7]Identificacion!F8</f>
        <v xml:space="preserve">Afectación de la imagen institucional
Incumplimiento legal y llamados de atención
Investigaciones por parte de los órganos de control </v>
      </c>
      <c r="G25" s="145">
        <f>+[7]Probabilidad!E18</f>
        <v>4</v>
      </c>
      <c r="H25" s="145">
        <f>+'[7]Impacto '!D10</f>
        <v>3</v>
      </c>
      <c r="I25" s="21">
        <f t="shared" ref="I25:I38" si="3">+G25*H25</f>
        <v>12</v>
      </c>
      <c r="J25" s="168" t="str">
        <f>IF(AND(I25&gt;=0,I25&lt;=4),'[7]Calificación de Riesgos'!$H$10,IF(I25&lt;7,'[7]Calificación de Riesgos'!$H$9,IF(I25&lt;13,'[7]Calificación de Riesgos'!$H$8,IF(I25&lt;=25,'[7]Calificación de Riesgos'!$H$7))))</f>
        <v>ALTA</v>
      </c>
      <c r="K25" s="148" t="s">
        <v>202</v>
      </c>
      <c r="L25" s="184">
        <f t="shared" si="1"/>
        <v>3</v>
      </c>
      <c r="M25" s="184">
        <f t="shared" si="1"/>
        <v>2</v>
      </c>
      <c r="N25" s="21">
        <f t="shared" ref="N25:N38" si="4">+L25*M25</f>
        <v>6</v>
      </c>
      <c r="O25" s="164" t="str">
        <f>IF(AND(N25&gt;=0,N25&lt;=4),'[7]Calificación de Riesgos'!$H$10,IF(N25&lt;7,'[7]Calificación de Riesgos'!$H$9,IF(N25&lt;13,'[7]Calificación de Riesgos'!$H$8,IF(N25&lt;=25,'[7]Calificación de Riesgos'!$H$7))))</f>
        <v>MODERADA</v>
      </c>
      <c r="P25" s="145" t="s">
        <v>7</v>
      </c>
      <c r="Q25" s="86" t="s">
        <v>203</v>
      </c>
      <c r="R25" s="22" t="s">
        <v>184</v>
      </c>
      <c r="S25" s="85">
        <v>43497</v>
      </c>
      <c r="T25" s="85">
        <v>43830</v>
      </c>
      <c r="U25" s="22" t="s">
        <v>177</v>
      </c>
      <c r="V25" s="148" t="s">
        <v>520</v>
      </c>
      <c r="W25" s="148" t="s">
        <v>524</v>
      </c>
      <c r="X25" s="145" t="s">
        <v>462</v>
      </c>
      <c r="Y25" s="145" t="s">
        <v>463</v>
      </c>
      <c r="Z25" s="145" t="s">
        <v>518</v>
      </c>
      <c r="AA25" s="145" t="s">
        <v>518</v>
      </c>
      <c r="AB25" s="16"/>
      <c r="AC25" s="16"/>
      <c r="AD25" s="16"/>
      <c r="AE25" s="16"/>
      <c r="AF25" s="16"/>
      <c r="AG25" s="16"/>
      <c r="AH25" s="16"/>
      <c r="AI25" s="16"/>
    </row>
    <row r="26" spans="1:35" ht="49.5" x14ac:dyDescent="0.3">
      <c r="A26" s="147"/>
      <c r="B26" s="150"/>
      <c r="C26" s="150"/>
      <c r="D26" s="150"/>
      <c r="E26" s="150"/>
      <c r="F26" s="150"/>
      <c r="G26" s="147"/>
      <c r="H26" s="147"/>
      <c r="I26" s="21"/>
      <c r="J26" s="169"/>
      <c r="K26" s="150"/>
      <c r="L26" s="186"/>
      <c r="M26" s="186"/>
      <c r="N26" s="21"/>
      <c r="O26" s="165"/>
      <c r="P26" s="147"/>
      <c r="Q26" s="86" t="s">
        <v>204</v>
      </c>
      <c r="R26" s="22" t="s">
        <v>205</v>
      </c>
      <c r="S26" s="85">
        <v>43497</v>
      </c>
      <c r="T26" s="85">
        <v>43830</v>
      </c>
      <c r="U26" s="22" t="s">
        <v>177</v>
      </c>
      <c r="V26" s="150"/>
      <c r="W26" s="150"/>
      <c r="X26" s="147"/>
      <c r="Y26" s="147"/>
      <c r="Z26" s="147"/>
      <c r="AA26" s="147"/>
      <c r="AB26" s="16"/>
      <c r="AC26" s="16"/>
      <c r="AD26" s="16"/>
      <c r="AE26" s="16"/>
      <c r="AF26" s="16"/>
      <c r="AG26" s="16"/>
      <c r="AH26" s="16"/>
      <c r="AI26" s="16"/>
    </row>
    <row r="27" spans="1:35" ht="49.5" x14ac:dyDescent="0.3">
      <c r="A27" s="145">
        <v>6</v>
      </c>
      <c r="B27" s="148" t="str">
        <f>+[7]Identificacion!B9</f>
        <v>ADMINISTRACIÓN DE TECNOLOGÍAS E INFORMACIÓN</v>
      </c>
      <c r="C27" s="148" t="str">
        <f>+[7]Identificacion!C9</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7" s="148" t="str">
        <f>+[7]Identificacion!D9</f>
        <v xml:space="preserve">
Desconocimiento de las autoridades a las cuales reportar incidentes de seguridad
Ausencia de comunicación sobre seguridad de la información 
Fallas en el seguimiento a los procedimientos del proceso.
</v>
      </c>
      <c r="E27" s="148" t="str">
        <f>+[7]Identificacion!E9</f>
        <v>Exposición a incidentes por inadecuada gestión de los mismos afectando la  integridad, confidencialidad y disponibilidad de la información.</v>
      </c>
      <c r="F27" s="148" t="str">
        <f>+[7]Identificacion!F9</f>
        <v>Pérdida de imagen ante las autoridades en términos de Seguridad de la Información e incumplimiento normativo del Gobierno Nacional ( MinTic y demás entidades).</v>
      </c>
      <c r="G27" s="145">
        <f>+[7]Probabilidad!E19</f>
        <v>4</v>
      </c>
      <c r="H27" s="145">
        <f>+'[7]Impacto '!D11</f>
        <v>4</v>
      </c>
      <c r="I27" s="21">
        <f t="shared" si="3"/>
        <v>16</v>
      </c>
      <c r="J27" s="160" t="str">
        <f>IF(AND(I27&gt;=0,I27&lt;=4),'[7]Calificación de Riesgos'!$H$10,IF(I27&lt;7,'[7]Calificación de Riesgos'!$H$9,IF(I27&lt;13,'[7]Calificación de Riesgos'!$H$8,IF(I27&lt;=25,'[7]Calificación de Riesgos'!$H$7))))</f>
        <v>EXTREMA</v>
      </c>
      <c r="K27" s="148" t="s">
        <v>206</v>
      </c>
      <c r="L27" s="184">
        <f t="shared" si="1"/>
        <v>3</v>
      </c>
      <c r="M27" s="184">
        <f t="shared" si="1"/>
        <v>3</v>
      </c>
      <c r="N27" s="21">
        <f t="shared" si="4"/>
        <v>9</v>
      </c>
      <c r="O27" s="168" t="str">
        <f>IF(AND(N27&gt;=0,N27&lt;=4),'[7]Calificación de Riesgos'!$H$10,IF(N27&lt;7,'[7]Calificación de Riesgos'!$H$9,IF(N27&lt;13,'[7]Calificación de Riesgos'!$H$8,IF(N27&lt;=25,'[7]Calificación de Riesgos'!$H$7))))</f>
        <v>ALTA</v>
      </c>
      <c r="P27" s="145" t="s">
        <v>7</v>
      </c>
      <c r="Q27" s="20" t="s">
        <v>207</v>
      </c>
      <c r="R27" s="22" t="s">
        <v>184</v>
      </c>
      <c r="S27" s="85">
        <v>43497</v>
      </c>
      <c r="T27" s="85">
        <v>43830</v>
      </c>
      <c r="U27" s="22" t="s">
        <v>177</v>
      </c>
      <c r="V27" s="148" t="s">
        <v>520</v>
      </c>
      <c r="W27" s="148" t="s">
        <v>525</v>
      </c>
      <c r="X27" s="145" t="s">
        <v>462</v>
      </c>
      <c r="Y27" s="145" t="s">
        <v>463</v>
      </c>
      <c r="Z27" s="145" t="s">
        <v>518</v>
      </c>
      <c r="AA27" s="145" t="s">
        <v>518</v>
      </c>
      <c r="AB27" s="16"/>
      <c r="AC27" s="16"/>
      <c r="AD27" s="16"/>
      <c r="AE27" s="16"/>
      <c r="AF27" s="16"/>
      <c r="AG27" s="16"/>
      <c r="AH27" s="16"/>
      <c r="AI27" s="16"/>
    </row>
    <row r="28" spans="1:35" ht="49.5" x14ac:dyDescent="0.3">
      <c r="A28" s="147"/>
      <c r="B28" s="150"/>
      <c r="C28" s="150"/>
      <c r="D28" s="150"/>
      <c r="E28" s="150"/>
      <c r="F28" s="150"/>
      <c r="G28" s="147"/>
      <c r="H28" s="147"/>
      <c r="I28" s="21"/>
      <c r="J28" s="162"/>
      <c r="K28" s="150"/>
      <c r="L28" s="186"/>
      <c r="M28" s="186"/>
      <c r="N28" s="21"/>
      <c r="O28" s="169"/>
      <c r="P28" s="147"/>
      <c r="Q28" s="20" t="s">
        <v>208</v>
      </c>
      <c r="R28" s="22" t="s">
        <v>184</v>
      </c>
      <c r="S28" s="85">
        <v>43497</v>
      </c>
      <c r="T28" s="85">
        <v>43830</v>
      </c>
      <c r="U28" s="22" t="s">
        <v>177</v>
      </c>
      <c r="V28" s="150"/>
      <c r="W28" s="150"/>
      <c r="X28" s="147"/>
      <c r="Y28" s="147"/>
      <c r="Z28" s="147"/>
      <c r="AA28" s="147"/>
      <c r="AB28" s="16"/>
      <c r="AC28" s="16"/>
      <c r="AD28" s="16"/>
      <c r="AE28" s="16"/>
      <c r="AF28" s="16"/>
      <c r="AG28" s="16"/>
      <c r="AH28" s="16"/>
      <c r="AI28" s="16"/>
    </row>
    <row r="29" spans="1:35" ht="297" customHeight="1" x14ac:dyDescent="0.3">
      <c r="A29" s="145">
        <v>7</v>
      </c>
      <c r="B29" s="148" t="str">
        <f>+[7]Identificacion!B10</f>
        <v>ADMINISTRACIÓN DE TECNOLOGÍAS E INFORMACIÓN</v>
      </c>
      <c r="C29" s="148" t="str">
        <f>+[7]Identificacion!C10</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9" s="148" t="str">
        <f>+[7]Identificacion!D10</f>
        <v xml:space="preserve">Infección de equipos de cómputo mediante medios removibles
Divulgación de información mediante el uso de medios removibles
Almacenamiento de información confidencial en medios sin cifrar
Pérdida de rastro de los medios que se deberían disponer de forma segura
Uso de controles criptográficos débiles
Divulgación de información por reutilización de medios, o disposición no segura de los mismos
Uso de programas utilitarios privilegiados, sin restricción
Modificación o pérdida de llaves criptográficas
Software con vulnerabilidades conocidas
Acceso no autorizado, uso indebido o corrupción durante el transporte de medios físicos
Divulgación de datos personales sensibles registrados en los espacios tecnológicos de la Agencia.
Degradación de los medios removibles o medios de almacenamiento externo mientras aún se necesitan los datos almacenados
</v>
      </c>
      <c r="E29" s="148" t="str">
        <f>+[7]Identificacion!E10</f>
        <v>Pérdida o fuga de información sensible de la Agencia Nacional de Minería afectando la integridad, disponibilidad y confidencialidad de la información.</v>
      </c>
      <c r="F29" s="148" t="str">
        <f>+[7]Identificacion!F10</f>
        <v>Afectación de imagen institucional e incumplimiento legal</v>
      </c>
      <c r="G29" s="145">
        <f>+[7]Probabilidad!E20</f>
        <v>3</v>
      </c>
      <c r="H29" s="145">
        <f>+'[7]Impacto '!D12</f>
        <v>4</v>
      </c>
      <c r="I29" s="21">
        <f t="shared" si="3"/>
        <v>12</v>
      </c>
      <c r="J29" s="168" t="str">
        <f>IF(AND(I29&gt;=0,I29&lt;=4),'[7]Calificación de Riesgos'!$H$10,IF(I29&lt;7,'[7]Calificación de Riesgos'!$H$9,IF(I29&lt;13,'[7]Calificación de Riesgos'!$H$8,IF(I29&lt;=25,'[7]Calificación de Riesgos'!$H$7))))</f>
        <v>ALTA</v>
      </c>
      <c r="K29" s="148" t="s">
        <v>209</v>
      </c>
      <c r="L29" s="184">
        <f t="shared" si="1"/>
        <v>2</v>
      </c>
      <c r="M29" s="184">
        <f t="shared" si="1"/>
        <v>3</v>
      </c>
      <c r="N29" s="21">
        <f t="shared" si="4"/>
        <v>6</v>
      </c>
      <c r="O29" s="164" t="str">
        <f>IF(AND(N29&gt;=0,N29&lt;=4),'[7]Calificación de Riesgos'!$H$10,IF(N29&lt;7,'[7]Calificación de Riesgos'!$H$9,IF(N29&lt;13,'[7]Calificación de Riesgos'!$H$8,IF(N29&lt;=25,'[7]Calificación de Riesgos'!$H$7))))</f>
        <v>MODERADA</v>
      </c>
      <c r="P29" s="145" t="s">
        <v>7</v>
      </c>
      <c r="Q29" s="20" t="s">
        <v>210</v>
      </c>
      <c r="R29" s="22" t="s">
        <v>184</v>
      </c>
      <c r="S29" s="85">
        <v>43497</v>
      </c>
      <c r="T29" s="85">
        <v>43830</v>
      </c>
      <c r="U29" s="22" t="s">
        <v>177</v>
      </c>
      <c r="V29" s="148" t="s">
        <v>520</v>
      </c>
      <c r="W29" s="148" t="s">
        <v>526</v>
      </c>
      <c r="X29" s="145" t="s">
        <v>462</v>
      </c>
      <c r="Y29" s="145" t="s">
        <v>463</v>
      </c>
      <c r="Z29" s="145" t="s">
        <v>518</v>
      </c>
      <c r="AA29" s="145" t="s">
        <v>518</v>
      </c>
      <c r="AB29" s="16"/>
      <c r="AC29" s="16"/>
      <c r="AD29" s="16"/>
      <c r="AE29" s="16"/>
      <c r="AF29" s="16"/>
      <c r="AG29" s="16"/>
      <c r="AH29" s="16"/>
      <c r="AI29" s="16"/>
    </row>
    <row r="30" spans="1:35" ht="49.5" x14ac:dyDescent="0.3">
      <c r="A30" s="146"/>
      <c r="B30" s="149"/>
      <c r="C30" s="149"/>
      <c r="D30" s="149"/>
      <c r="E30" s="149"/>
      <c r="F30" s="149"/>
      <c r="G30" s="146"/>
      <c r="H30" s="146"/>
      <c r="I30" s="21"/>
      <c r="J30" s="183"/>
      <c r="K30" s="149"/>
      <c r="L30" s="185"/>
      <c r="M30" s="185"/>
      <c r="N30" s="21"/>
      <c r="O30" s="170"/>
      <c r="P30" s="146"/>
      <c r="Q30" s="20" t="s">
        <v>211</v>
      </c>
      <c r="R30" s="22" t="s">
        <v>184</v>
      </c>
      <c r="S30" s="85">
        <v>43497</v>
      </c>
      <c r="T30" s="85">
        <v>43830</v>
      </c>
      <c r="U30" s="22" t="s">
        <v>177</v>
      </c>
      <c r="V30" s="149"/>
      <c r="W30" s="149"/>
      <c r="X30" s="146"/>
      <c r="Y30" s="146"/>
      <c r="Z30" s="146"/>
      <c r="AA30" s="146"/>
      <c r="AB30" s="16"/>
      <c r="AC30" s="16"/>
      <c r="AD30" s="16"/>
      <c r="AE30" s="16"/>
      <c r="AF30" s="16"/>
      <c r="AG30" s="16"/>
      <c r="AH30" s="16"/>
      <c r="AI30" s="16"/>
    </row>
    <row r="31" spans="1:35" ht="49.5" x14ac:dyDescent="0.3">
      <c r="A31" s="147"/>
      <c r="B31" s="150"/>
      <c r="C31" s="150"/>
      <c r="D31" s="150"/>
      <c r="E31" s="150"/>
      <c r="F31" s="150"/>
      <c r="G31" s="147"/>
      <c r="H31" s="147"/>
      <c r="I31" s="21"/>
      <c r="J31" s="169"/>
      <c r="K31" s="150"/>
      <c r="L31" s="186"/>
      <c r="M31" s="186"/>
      <c r="N31" s="21"/>
      <c r="O31" s="165"/>
      <c r="P31" s="147"/>
      <c r="Q31" s="20" t="s">
        <v>212</v>
      </c>
      <c r="R31" s="22" t="s">
        <v>184</v>
      </c>
      <c r="S31" s="85">
        <v>43497</v>
      </c>
      <c r="T31" s="85">
        <v>43830</v>
      </c>
      <c r="U31" s="22" t="s">
        <v>177</v>
      </c>
      <c r="V31" s="150"/>
      <c r="W31" s="150"/>
      <c r="X31" s="147"/>
      <c r="Y31" s="147"/>
      <c r="Z31" s="147"/>
      <c r="AA31" s="147"/>
      <c r="AB31" s="16"/>
      <c r="AC31" s="16"/>
      <c r="AD31" s="16"/>
      <c r="AE31" s="16"/>
      <c r="AF31" s="16"/>
      <c r="AG31" s="16"/>
      <c r="AH31" s="16"/>
      <c r="AI31" s="16"/>
    </row>
    <row r="32" spans="1:35" ht="49.5" x14ac:dyDescent="0.3">
      <c r="A32" s="145">
        <v>8</v>
      </c>
      <c r="B32" s="148" t="str">
        <f>+[7]Identificacion!B11</f>
        <v>ADMINISTRACIÓN DE TECNOLOGÍAS E INFORMACIÓN</v>
      </c>
      <c r="C32" s="148" t="str">
        <f>+[7]Identificacion!C11</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32" s="148" t="str">
        <f>+[7]Identificacion!D11</f>
        <v xml:space="preserve">Daños en los equipos y/o interrupciones del servicio
Daño de información y/o instalaciones de procesamiento de información
Daños o mal funcionamiento de servidores o equipos de cómputo
Interceptación, interferencia o daño del cableado de potencia y el cableado de comunicaciones
Pérdida de disponibilidad en las instalaciones de procesamiento de información
Impacto (alteración de información, interrupción del servicio) en los sistemas operacionales por auditorías sobre dichos sistemas
Ausencia del personal crítico que administra instalaciones de procesamiento de información
Inadecuada o inexistente gestión de capacidad
Pérdida de continuidad de la seguridad de la información
</v>
      </c>
      <c r="E32" s="148" t="str">
        <f>+[7]Identificacion!E11</f>
        <v>Interrupción de los servicios tecnológicos de la Agencia Nacional de Minería afectando la integridad, disponibilidad de la información.</v>
      </c>
      <c r="F32" s="148" t="str">
        <f>+[7]Identificacion!F11</f>
        <v>Afectación de imagen y llamados de atención
Afectación en la oportunidad en la prestación de los servicios de la Entidad</v>
      </c>
      <c r="G32" s="145">
        <f>+[7]Probabilidad!E21</f>
        <v>3</v>
      </c>
      <c r="H32" s="145">
        <f>+'[7]Impacto '!D13</f>
        <v>5</v>
      </c>
      <c r="I32" s="21">
        <f t="shared" si="3"/>
        <v>15</v>
      </c>
      <c r="J32" s="160" t="str">
        <f>IF(AND(I32&gt;=0,I32&lt;=4),'[7]Calificación de Riesgos'!$H$10,IF(I32&lt;7,'[7]Calificación de Riesgos'!$H$9,IF(I32&lt;13,'[7]Calificación de Riesgos'!$H$8,IF(I32&lt;=25,'[7]Calificación de Riesgos'!$H$7))))</f>
        <v>EXTREMA</v>
      </c>
      <c r="K32" s="148" t="s">
        <v>213</v>
      </c>
      <c r="L32" s="184">
        <f t="shared" si="1"/>
        <v>2</v>
      </c>
      <c r="M32" s="184">
        <f t="shared" si="1"/>
        <v>4</v>
      </c>
      <c r="N32" s="21">
        <f t="shared" si="4"/>
        <v>8</v>
      </c>
      <c r="O32" s="168" t="str">
        <f>IF(AND(N32&gt;=0,N32&lt;=4),'[7]Calificación de Riesgos'!$H$10,IF(N32&lt;7,'[7]Calificación de Riesgos'!$H$9,IF(N32&lt;13,'[7]Calificación de Riesgos'!$H$8,IF(N32&lt;=25,'[7]Calificación de Riesgos'!$H$7))))</f>
        <v>ALTA</v>
      </c>
      <c r="P32" s="145" t="s">
        <v>7</v>
      </c>
      <c r="Q32" s="86" t="s">
        <v>214</v>
      </c>
      <c r="R32" s="22" t="s">
        <v>184</v>
      </c>
      <c r="S32" s="85">
        <v>43497</v>
      </c>
      <c r="T32" s="85">
        <v>43830</v>
      </c>
      <c r="U32" s="22" t="s">
        <v>177</v>
      </c>
      <c r="V32" s="148" t="s">
        <v>527</v>
      </c>
      <c r="W32" s="148" t="s">
        <v>528</v>
      </c>
      <c r="X32" s="145" t="s">
        <v>462</v>
      </c>
      <c r="Y32" s="145" t="s">
        <v>463</v>
      </c>
      <c r="Z32" s="145" t="s">
        <v>518</v>
      </c>
      <c r="AA32" s="145" t="s">
        <v>518</v>
      </c>
      <c r="AB32" s="16"/>
      <c r="AC32" s="16"/>
      <c r="AD32" s="16"/>
      <c r="AE32" s="16"/>
      <c r="AF32" s="16"/>
      <c r="AG32" s="16"/>
      <c r="AH32" s="16"/>
      <c r="AI32" s="16"/>
    </row>
    <row r="33" spans="1:35" ht="49.5" x14ac:dyDescent="0.3">
      <c r="A33" s="146"/>
      <c r="B33" s="149"/>
      <c r="C33" s="149"/>
      <c r="D33" s="149"/>
      <c r="E33" s="149"/>
      <c r="F33" s="149"/>
      <c r="G33" s="146"/>
      <c r="H33" s="146"/>
      <c r="I33" s="21"/>
      <c r="J33" s="161"/>
      <c r="K33" s="149"/>
      <c r="L33" s="185"/>
      <c r="M33" s="185"/>
      <c r="N33" s="21"/>
      <c r="O33" s="183"/>
      <c r="P33" s="146"/>
      <c r="Q33" s="86" t="s">
        <v>215</v>
      </c>
      <c r="R33" s="22" t="s">
        <v>184</v>
      </c>
      <c r="S33" s="85">
        <v>43497</v>
      </c>
      <c r="T33" s="85">
        <v>43830</v>
      </c>
      <c r="U33" s="22" t="s">
        <v>177</v>
      </c>
      <c r="V33" s="149"/>
      <c r="W33" s="149"/>
      <c r="X33" s="146"/>
      <c r="Y33" s="146"/>
      <c r="Z33" s="146"/>
      <c r="AA33" s="146"/>
      <c r="AB33" s="16"/>
      <c r="AC33" s="16"/>
      <c r="AD33" s="16"/>
      <c r="AE33" s="16"/>
      <c r="AF33" s="16"/>
      <c r="AG33" s="16"/>
      <c r="AH33" s="16"/>
      <c r="AI33" s="16"/>
    </row>
    <row r="34" spans="1:35" ht="49.5" x14ac:dyDescent="0.3">
      <c r="A34" s="147"/>
      <c r="B34" s="150"/>
      <c r="C34" s="150"/>
      <c r="D34" s="150"/>
      <c r="E34" s="150"/>
      <c r="F34" s="150"/>
      <c r="G34" s="147"/>
      <c r="H34" s="147"/>
      <c r="I34" s="21"/>
      <c r="J34" s="162"/>
      <c r="K34" s="150"/>
      <c r="L34" s="186"/>
      <c r="M34" s="186"/>
      <c r="N34" s="21"/>
      <c r="O34" s="169"/>
      <c r="P34" s="147"/>
      <c r="Q34" s="86" t="s">
        <v>216</v>
      </c>
      <c r="R34" s="22" t="s">
        <v>184</v>
      </c>
      <c r="S34" s="85">
        <v>43497</v>
      </c>
      <c r="T34" s="85">
        <v>43830</v>
      </c>
      <c r="U34" s="22" t="s">
        <v>177</v>
      </c>
      <c r="V34" s="150"/>
      <c r="W34" s="150"/>
      <c r="X34" s="147"/>
      <c r="Y34" s="147"/>
      <c r="Z34" s="147"/>
      <c r="AA34" s="147"/>
      <c r="AB34" s="16"/>
      <c r="AC34" s="16"/>
      <c r="AD34" s="16"/>
      <c r="AE34" s="16"/>
      <c r="AF34" s="16"/>
      <c r="AG34" s="16"/>
      <c r="AH34" s="16"/>
      <c r="AI34" s="16"/>
    </row>
    <row r="35" spans="1:35" ht="49.5" x14ac:dyDescent="0.3">
      <c r="A35" s="145">
        <v>9</v>
      </c>
      <c r="B35" s="148" t="str">
        <f>+[7]Identificacion!B12</f>
        <v>ADMINISTRACIÓN DE TECNOLOGÍAS E INFORMACIÓN</v>
      </c>
      <c r="C35" s="148" t="str">
        <f>+[7]Identificacion!C12</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35" s="148" t="str">
        <f>+[7]Identificacion!D12</f>
        <v xml:space="preserve">Incumplimiento de políticas de seguridad de la información en sistemas de información
Cambios no controlados en el software o en uno de sus paquetes
Uso de datos (sensibles) de producción en ambientes de pruebas
Ausencia de requisitos de seguridad de la información para nuevos sistemas o mejoras a los sistemas existentes
</v>
      </c>
      <c r="E35" s="148" t="str">
        <f>+[7]Identificacion!E12</f>
        <v>Inapropiado funcionamiento de los sistemas de información propios de la agencia afectando la disponibilidad de la información.</v>
      </c>
      <c r="F35" s="148" t="str">
        <f>+[7]Identificacion!F12</f>
        <v>Afectación de imagen y llamados de atención
Afectación en la oportunidad en la prestación de los servicios de la Entidad</v>
      </c>
      <c r="G35" s="145">
        <f>+[7]Probabilidad!E22</f>
        <v>3</v>
      </c>
      <c r="H35" s="145">
        <f>+'[7]Impacto '!D14</f>
        <v>4</v>
      </c>
      <c r="I35" s="21">
        <f t="shared" si="3"/>
        <v>12</v>
      </c>
      <c r="J35" s="168" t="str">
        <f>IF(AND(I35&gt;=0,I35&lt;=4),'[7]Calificación de Riesgos'!$H$10,IF(I35&lt;7,'[7]Calificación de Riesgos'!$H$9,IF(I35&lt;13,'[7]Calificación de Riesgos'!$H$8,IF(I35&lt;=25,'[7]Calificación de Riesgos'!$H$7))))</f>
        <v>ALTA</v>
      </c>
      <c r="K35" s="148" t="s">
        <v>217</v>
      </c>
      <c r="L35" s="184">
        <f t="shared" si="1"/>
        <v>2</v>
      </c>
      <c r="M35" s="184">
        <f t="shared" si="1"/>
        <v>3</v>
      </c>
      <c r="N35" s="21">
        <f t="shared" si="4"/>
        <v>6</v>
      </c>
      <c r="O35" s="164" t="str">
        <f>IF(AND(N35&gt;=0,N35&lt;=4),'[7]Calificación de Riesgos'!$H$10,IF(N35&lt;7,'[7]Calificación de Riesgos'!$H$9,IF(N35&lt;13,'[7]Calificación de Riesgos'!$H$8,IF(N35&lt;=25,'[7]Calificación de Riesgos'!$H$7))))</f>
        <v>MODERADA</v>
      </c>
      <c r="P35" s="145" t="s">
        <v>7</v>
      </c>
      <c r="Q35" s="86" t="s">
        <v>218</v>
      </c>
      <c r="R35" s="22" t="s">
        <v>184</v>
      </c>
      <c r="S35" s="85">
        <v>43497</v>
      </c>
      <c r="T35" s="85">
        <v>43830</v>
      </c>
      <c r="U35" s="22" t="s">
        <v>177</v>
      </c>
      <c r="V35" s="148" t="s">
        <v>529</v>
      </c>
      <c r="W35" s="148" t="s">
        <v>530</v>
      </c>
      <c r="X35" s="145" t="s">
        <v>462</v>
      </c>
      <c r="Y35" s="145" t="s">
        <v>463</v>
      </c>
      <c r="Z35" s="145" t="s">
        <v>518</v>
      </c>
      <c r="AA35" s="145" t="s">
        <v>518</v>
      </c>
      <c r="AB35" s="16"/>
      <c r="AC35" s="16"/>
      <c r="AD35" s="16"/>
      <c r="AE35" s="16"/>
      <c r="AF35" s="16"/>
      <c r="AG35" s="16"/>
      <c r="AH35" s="16"/>
      <c r="AI35" s="16"/>
    </row>
    <row r="36" spans="1:35" ht="115.5" x14ac:dyDescent="0.3">
      <c r="A36" s="146"/>
      <c r="B36" s="149"/>
      <c r="C36" s="149"/>
      <c r="D36" s="149"/>
      <c r="E36" s="149"/>
      <c r="F36" s="149"/>
      <c r="G36" s="146"/>
      <c r="H36" s="146"/>
      <c r="I36" s="21"/>
      <c r="J36" s="183"/>
      <c r="K36" s="149"/>
      <c r="L36" s="185"/>
      <c r="M36" s="185"/>
      <c r="N36" s="21"/>
      <c r="O36" s="170"/>
      <c r="P36" s="146"/>
      <c r="Q36" s="86" t="s">
        <v>219</v>
      </c>
      <c r="R36" s="22" t="s">
        <v>184</v>
      </c>
      <c r="S36" s="85">
        <v>43497</v>
      </c>
      <c r="T36" s="85">
        <v>43830</v>
      </c>
      <c r="U36" s="22" t="s">
        <v>177</v>
      </c>
      <c r="V36" s="149"/>
      <c r="W36" s="149"/>
      <c r="X36" s="146"/>
      <c r="Y36" s="146"/>
      <c r="Z36" s="146"/>
      <c r="AA36" s="146"/>
      <c r="AB36" s="16"/>
      <c r="AC36" s="16"/>
      <c r="AD36" s="16"/>
      <c r="AE36" s="16"/>
      <c r="AF36" s="16"/>
      <c r="AG36" s="16"/>
      <c r="AH36" s="16"/>
      <c r="AI36" s="16"/>
    </row>
    <row r="37" spans="1:35" ht="49.5" x14ac:dyDescent="0.3">
      <c r="A37" s="147"/>
      <c r="B37" s="150"/>
      <c r="C37" s="150"/>
      <c r="D37" s="150"/>
      <c r="E37" s="150"/>
      <c r="F37" s="150"/>
      <c r="G37" s="147"/>
      <c r="H37" s="147"/>
      <c r="I37" s="21"/>
      <c r="J37" s="169"/>
      <c r="K37" s="150"/>
      <c r="L37" s="186"/>
      <c r="M37" s="186"/>
      <c r="N37" s="21"/>
      <c r="O37" s="165"/>
      <c r="P37" s="147"/>
      <c r="Q37" s="86" t="s">
        <v>220</v>
      </c>
      <c r="R37" s="22" t="s">
        <v>184</v>
      </c>
      <c r="S37" s="85">
        <v>43497</v>
      </c>
      <c r="T37" s="85">
        <v>43830</v>
      </c>
      <c r="U37" s="22" t="s">
        <v>177</v>
      </c>
      <c r="V37" s="150"/>
      <c r="W37" s="150"/>
      <c r="X37" s="147"/>
      <c r="Y37" s="147"/>
      <c r="Z37" s="147"/>
      <c r="AA37" s="147"/>
      <c r="AB37" s="16"/>
      <c r="AC37" s="16"/>
      <c r="AD37" s="16"/>
      <c r="AE37" s="16"/>
      <c r="AF37" s="16"/>
      <c r="AG37" s="16"/>
      <c r="AH37" s="16"/>
      <c r="AI37" s="16"/>
    </row>
    <row r="38" spans="1:35" ht="148.5" x14ac:dyDescent="0.3">
      <c r="A38" s="21">
        <v>10</v>
      </c>
      <c r="B38" s="20" t="str">
        <f>+[7]Identificacion!B13</f>
        <v>ADMINISTRACIÓN DE TECNOLOGÍAS E INFORMACIÓN</v>
      </c>
      <c r="C38" s="20" t="str">
        <f>+[7]Identificacion!C13</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38" s="20" t="str">
        <f>+[7]Identificacion!D13</f>
        <v xml:space="preserve">Pérdida de trazabilidad de actividades del usuario, excepciones, fallas y eventos de seguridad en sistemas de información
Fallas en sistemas o en la seguridad de los mismos
Actualizaciones o cambios en la plataforma tecnológica sin control
Logs de auditoría inexactos
</v>
      </c>
      <c r="E38" s="20" t="str">
        <f>+[7]Identificacion!E13</f>
        <v>Falla parcial en los servicios tecnológicos de la Agencia afectando la disponibilidad de la información</v>
      </c>
      <c r="F38" s="20" t="str">
        <f>+[7]Identificacion!F13</f>
        <v>Afectación de imagen y llamados de atención
Afectación en la oportunidad en la prestación de los servicios de la Entidad</v>
      </c>
      <c r="G38" s="21">
        <f>+[7]Probabilidad!E23</f>
        <v>4</v>
      </c>
      <c r="H38" s="21">
        <f>+'[7]Impacto '!D15</f>
        <v>5</v>
      </c>
      <c r="I38" s="21">
        <f t="shared" si="3"/>
        <v>20</v>
      </c>
      <c r="J38" s="89" t="str">
        <f>IF(AND(I38&gt;=0,I38&lt;=4),'[7]Calificación de Riesgos'!$H$10,IF(I38&lt;7,'[7]Calificación de Riesgos'!$H$9,IF(I38&lt;13,'[7]Calificación de Riesgos'!$H$8,IF(I38&lt;=25,'[7]Calificación de Riesgos'!$H$7))))</f>
        <v>EXTREMA</v>
      </c>
      <c r="K38" s="20" t="s">
        <v>221</v>
      </c>
      <c r="L38" s="87">
        <f t="shared" si="1"/>
        <v>3</v>
      </c>
      <c r="M38" s="87">
        <f t="shared" si="1"/>
        <v>4</v>
      </c>
      <c r="N38" s="21">
        <f t="shared" si="4"/>
        <v>12</v>
      </c>
      <c r="O38" s="80" t="str">
        <f>IF(AND(N38&gt;=0,N38&lt;=4),'[7]Calificación de Riesgos'!$H$10,IF(N38&lt;7,'[7]Calificación de Riesgos'!$H$9,IF(N38&lt;13,'[7]Calificación de Riesgos'!$H$8,IF(N38&lt;=25,'[7]Calificación de Riesgos'!$H$7))))</f>
        <v>ALTA</v>
      </c>
      <c r="P38" s="16" t="s">
        <v>7</v>
      </c>
      <c r="Q38" s="86" t="s">
        <v>222</v>
      </c>
      <c r="R38" s="22" t="s">
        <v>184</v>
      </c>
      <c r="S38" s="85">
        <v>43497</v>
      </c>
      <c r="T38" s="85">
        <v>43830</v>
      </c>
      <c r="U38" s="22" t="s">
        <v>177</v>
      </c>
      <c r="V38" s="16" t="s">
        <v>531</v>
      </c>
      <c r="W38" s="16" t="s">
        <v>532</v>
      </c>
      <c r="X38" s="16" t="s">
        <v>462</v>
      </c>
      <c r="Y38" s="113" t="s">
        <v>463</v>
      </c>
      <c r="Z38" s="16" t="s">
        <v>518</v>
      </c>
      <c r="AA38" s="16" t="s">
        <v>518</v>
      </c>
      <c r="AB38" s="16"/>
      <c r="AC38" s="16"/>
      <c r="AD38" s="16"/>
      <c r="AE38" s="16"/>
      <c r="AF38" s="16"/>
      <c r="AG38" s="16"/>
      <c r="AH38" s="16"/>
      <c r="AI38" s="16"/>
    </row>
  </sheetData>
  <mergeCells count="190">
    <mergeCell ref="O35:O37"/>
    <mergeCell ref="P35:P37"/>
    <mergeCell ref="A1:U5"/>
    <mergeCell ref="G35:G37"/>
    <mergeCell ref="H35:H37"/>
    <mergeCell ref="J35:J37"/>
    <mergeCell ref="K35:K37"/>
    <mergeCell ref="L35:L37"/>
    <mergeCell ref="M35:M37"/>
    <mergeCell ref="A35:A37"/>
    <mergeCell ref="B35:B37"/>
    <mergeCell ref="C35:C37"/>
    <mergeCell ref="D35:D37"/>
    <mergeCell ref="E35:E37"/>
    <mergeCell ref="F35:F37"/>
    <mergeCell ref="J32:J34"/>
    <mergeCell ref="K32:K34"/>
    <mergeCell ref="L32:L34"/>
    <mergeCell ref="M32:M34"/>
    <mergeCell ref="O32:O34"/>
    <mergeCell ref="P32:P34"/>
    <mergeCell ref="O29:O31"/>
    <mergeCell ref="P29:P31"/>
    <mergeCell ref="A32:A34"/>
    <mergeCell ref="B32:B34"/>
    <mergeCell ref="C32:C34"/>
    <mergeCell ref="D32:D34"/>
    <mergeCell ref="E32:E34"/>
    <mergeCell ref="F32:F34"/>
    <mergeCell ref="G32:G34"/>
    <mergeCell ref="H32:H34"/>
    <mergeCell ref="G29:G31"/>
    <mergeCell ref="H29:H31"/>
    <mergeCell ref="J29:J31"/>
    <mergeCell ref="K29:K31"/>
    <mergeCell ref="L29:L31"/>
    <mergeCell ref="M29:M31"/>
    <mergeCell ref="A29:A31"/>
    <mergeCell ref="B29:B31"/>
    <mergeCell ref="C29:C31"/>
    <mergeCell ref="D29:D31"/>
    <mergeCell ref="E29:E31"/>
    <mergeCell ref="F29:F31"/>
    <mergeCell ref="J27:J28"/>
    <mergeCell ref="K27:K28"/>
    <mergeCell ref="L27:L28"/>
    <mergeCell ref="M27:M28"/>
    <mergeCell ref="O27:O28"/>
    <mergeCell ref="P27:P28"/>
    <mergeCell ref="O25:O26"/>
    <mergeCell ref="P25:P26"/>
    <mergeCell ref="A27:A28"/>
    <mergeCell ref="B27:B28"/>
    <mergeCell ref="C27:C28"/>
    <mergeCell ref="D27:D28"/>
    <mergeCell ref="E27:E28"/>
    <mergeCell ref="F27:F28"/>
    <mergeCell ref="G27:G28"/>
    <mergeCell ref="H27:H28"/>
    <mergeCell ref="G25:G26"/>
    <mergeCell ref="H25:H26"/>
    <mergeCell ref="J25:J26"/>
    <mergeCell ref="K25:K26"/>
    <mergeCell ref="L25:L26"/>
    <mergeCell ref="M25:M26"/>
    <mergeCell ref="A25:A26"/>
    <mergeCell ref="B25:B26"/>
    <mergeCell ref="C25:C26"/>
    <mergeCell ref="D25:D26"/>
    <mergeCell ref="E25:E26"/>
    <mergeCell ref="F25:F26"/>
    <mergeCell ref="J20:J24"/>
    <mergeCell ref="K20:K24"/>
    <mergeCell ref="L20:L24"/>
    <mergeCell ref="M20:M24"/>
    <mergeCell ref="O20:O24"/>
    <mergeCell ref="P20:P24"/>
    <mergeCell ref="O16:O19"/>
    <mergeCell ref="P16:P19"/>
    <mergeCell ref="A20:A24"/>
    <mergeCell ref="B20:B24"/>
    <mergeCell ref="C20:C24"/>
    <mergeCell ref="D20:D24"/>
    <mergeCell ref="E20:E24"/>
    <mergeCell ref="F20:F24"/>
    <mergeCell ref="G20:G24"/>
    <mergeCell ref="H20:H24"/>
    <mergeCell ref="G16:G19"/>
    <mergeCell ref="H16:H19"/>
    <mergeCell ref="J16:J19"/>
    <mergeCell ref="K16:K19"/>
    <mergeCell ref="L16:L19"/>
    <mergeCell ref="M16:M19"/>
    <mergeCell ref="A16:A19"/>
    <mergeCell ref="B16:B19"/>
    <mergeCell ref="C16:C19"/>
    <mergeCell ref="D16:D19"/>
    <mergeCell ref="E16:E19"/>
    <mergeCell ref="F16:F19"/>
    <mergeCell ref="J12:J15"/>
    <mergeCell ref="K12:K15"/>
    <mergeCell ref="L12:L15"/>
    <mergeCell ref="M12:M15"/>
    <mergeCell ref="O12:O15"/>
    <mergeCell ref="P12:P15"/>
    <mergeCell ref="O9:O11"/>
    <mergeCell ref="P9:P11"/>
    <mergeCell ref="A12:A15"/>
    <mergeCell ref="B12:B15"/>
    <mergeCell ref="C12:C15"/>
    <mergeCell ref="D12:D15"/>
    <mergeCell ref="E12:E15"/>
    <mergeCell ref="F12:F15"/>
    <mergeCell ref="G12:G15"/>
    <mergeCell ref="H12:H15"/>
    <mergeCell ref="G9:G11"/>
    <mergeCell ref="H9:H11"/>
    <mergeCell ref="J9:J11"/>
    <mergeCell ref="K9:K11"/>
    <mergeCell ref="L9:L11"/>
    <mergeCell ref="M9:M11"/>
    <mergeCell ref="AB6:AI7"/>
    <mergeCell ref="G7:J7"/>
    <mergeCell ref="L7:M7"/>
    <mergeCell ref="O7:P7"/>
    <mergeCell ref="A9:A11"/>
    <mergeCell ref="B9:B11"/>
    <mergeCell ref="C9:C11"/>
    <mergeCell ref="D9:D11"/>
    <mergeCell ref="E9:E11"/>
    <mergeCell ref="F9:F11"/>
    <mergeCell ref="A6:F7"/>
    <mergeCell ref="G6:J6"/>
    <mergeCell ref="L6:P6"/>
    <mergeCell ref="Q6:U7"/>
    <mergeCell ref="V6:AA7"/>
    <mergeCell ref="V9:V11"/>
    <mergeCell ref="W9:W11"/>
    <mergeCell ref="X9:X11"/>
    <mergeCell ref="Y9:Y11"/>
    <mergeCell ref="Z9:Z11"/>
    <mergeCell ref="AA9:AA11"/>
    <mergeCell ref="V12:V15"/>
    <mergeCell ref="W12:W15"/>
    <mergeCell ref="X12:X15"/>
    <mergeCell ref="Y12:Y15"/>
    <mergeCell ref="Z12:Z15"/>
    <mergeCell ref="AA12:AA15"/>
    <mergeCell ref="V16:V19"/>
    <mergeCell ref="W16:W19"/>
    <mergeCell ref="X16:X19"/>
    <mergeCell ref="Y16:Y19"/>
    <mergeCell ref="Z16:Z19"/>
    <mergeCell ref="AA16:AA19"/>
    <mergeCell ref="V20:V24"/>
    <mergeCell ref="W20:W24"/>
    <mergeCell ref="X20:X24"/>
    <mergeCell ref="Y20:Y24"/>
    <mergeCell ref="Z20:Z24"/>
    <mergeCell ref="AA20:AA24"/>
    <mergeCell ref="V25:V26"/>
    <mergeCell ref="W25:W26"/>
    <mergeCell ref="X25:X26"/>
    <mergeCell ref="Y25:Y26"/>
    <mergeCell ref="Z25:Z26"/>
    <mergeCell ref="AA25:AA26"/>
    <mergeCell ref="V27:V28"/>
    <mergeCell ref="W27:W28"/>
    <mergeCell ref="X27:X28"/>
    <mergeCell ref="Y27:Y28"/>
    <mergeCell ref="Z27:Z28"/>
    <mergeCell ref="AA27:AA28"/>
    <mergeCell ref="V29:V31"/>
    <mergeCell ref="W29:W31"/>
    <mergeCell ref="X29:X31"/>
    <mergeCell ref="Y29:Y31"/>
    <mergeCell ref="Z29:Z31"/>
    <mergeCell ref="AA29:AA31"/>
    <mergeCell ref="V32:V34"/>
    <mergeCell ref="W32:W34"/>
    <mergeCell ref="X32:X34"/>
    <mergeCell ref="Y32:Y34"/>
    <mergeCell ref="Z32:Z34"/>
    <mergeCell ref="AA32:AA34"/>
    <mergeCell ref="V35:V37"/>
    <mergeCell ref="W35:W37"/>
    <mergeCell ref="X35:X37"/>
    <mergeCell ref="Y35:Y37"/>
    <mergeCell ref="Z35:Z37"/>
    <mergeCell ref="AA35:AA3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561E2C16-96C2-4C87-85CE-055FD704A75C}">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C000"/>
                </patternFill>
              </fill>
            </x14:dxf>
          </x14:cfRule>
          <x14:cfRule type="containsText" priority="17" operator="containsText" id="{A572BE36-804E-4F91-BA24-50DA248B5C3D}">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0000"/>
                </patternFill>
              </fill>
            </x14:dxf>
          </x14:cfRule>
          <x14:cfRule type="containsText" priority="18" operator="containsText" id="{A479C86D-6421-43A7-94E8-BD6B49B02D0F}">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x14:cfRule>
          <x14:cfRule type="containsText" priority="19" operator="containsText" id="{565E0648-D60E-451B-A4BE-3A2C41C006E9}">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FF00"/>
                </patternFill>
              </fill>
            </x14:dxf>
          </x14:cfRule>
          <x14:cfRule type="containsText" priority="20" operator="containsText" id="{CB057DB1-5D64-4EE5-BCC0-FE51DE49ED75}">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00B050"/>
                </patternFill>
              </fill>
            </x14:dxf>
          </x14:cfRule>
          <xm:sqref>J9 J12 O12 O16 J16 O20 J20 J29 O29 O32 J32 O35 J35 O38 J38</xm:sqref>
        </x14:conditionalFormatting>
        <x14:conditionalFormatting xmlns:xm="http://schemas.microsoft.com/office/excel/2006/main">
          <x14:cfRule type="containsText" priority="11" operator="containsText" id="{FCBD0E05-D0B9-4078-B6FE-8F9AE36D59E0}">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C000"/>
                </patternFill>
              </fill>
            </x14:dxf>
          </x14:cfRule>
          <x14:cfRule type="containsText" priority="12" operator="containsText" id="{80462BF6-D55F-4B77-AE90-80B7E635E534}">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0000"/>
                </patternFill>
              </fill>
            </x14:dxf>
          </x14:cfRule>
          <x14:cfRule type="containsText" priority="13" operator="containsText" id="{C85F17A1-0E92-4C68-9729-208A017889D6}">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x14:cfRule>
          <x14:cfRule type="containsText" priority="14" operator="containsText" id="{4542DD01-50C0-408E-808D-2CDEC78FD328}">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FF00"/>
                </patternFill>
              </fill>
            </x14:dxf>
          </x14:cfRule>
          <x14:cfRule type="containsText" priority="15" operator="containsText" id="{6412A005-2D63-482E-AC9E-0F99A7B46BEF}">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00B050"/>
                </patternFill>
              </fill>
            </x14:dxf>
          </x14:cfRule>
          <xm:sqref>O9</xm:sqref>
        </x14:conditionalFormatting>
        <x14:conditionalFormatting xmlns:xm="http://schemas.microsoft.com/office/excel/2006/main">
          <x14:cfRule type="containsText" priority="6" operator="containsText" id="{4FA18C99-9A78-47B7-BAEE-43B97816366A}">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fill>
                <patternFill>
                  <bgColor rgb="FFFFC000"/>
                </patternFill>
              </fill>
            </x14:dxf>
          </x14:cfRule>
          <x14:cfRule type="containsText" priority="7" operator="containsText" id="{16D9146C-E68D-4BFB-91BB-F5CA690278EC}">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fill>
                <patternFill>
                  <bgColor rgb="FFFF0000"/>
                </patternFill>
              </fill>
            </x14:dxf>
          </x14:cfRule>
          <x14:cfRule type="containsText" priority="8" operator="containsText" id="{956B509A-CF9B-4C6D-816C-C3F59EA7619D}">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x14:cfRule>
          <x14:cfRule type="containsText" priority="9" operator="containsText" id="{74E064E5-BB9A-43F0-B32A-9A4A454AF012}">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fill>
                <patternFill>
                  <bgColor rgb="FFFFFF00"/>
                </patternFill>
              </fill>
            </x14:dxf>
          </x14:cfRule>
          <x14:cfRule type="containsText" priority="10" operator="containsText" id="{9B14393D-5322-4281-AE3D-B83CA595CA4D}">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fill>
                <patternFill>
                  <bgColor rgb="FF00B050"/>
                </patternFill>
              </fill>
            </x14:dxf>
          </x14:cfRule>
          <xm:sqref>J25 J27</xm:sqref>
        </x14:conditionalFormatting>
        <x14:conditionalFormatting xmlns:xm="http://schemas.microsoft.com/office/excel/2006/main">
          <x14:cfRule type="containsText" priority="1" operator="containsText" id="{F44A9B46-9935-4AB7-A2E4-44F6BF8A2A1F}">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fill>
                <patternFill>
                  <bgColor rgb="FFFFC000"/>
                </patternFill>
              </fill>
            </x14:dxf>
          </x14:cfRule>
          <x14:cfRule type="containsText" priority="2" operator="containsText" id="{40F3BA94-01A5-4F49-8C7C-E28A0FB88AF1}">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fill>
                <patternFill>
                  <bgColor rgb="FFFF0000"/>
                </patternFill>
              </fill>
            </x14:dxf>
          </x14:cfRule>
          <x14:cfRule type="containsText" priority="3" operator="containsText" id="{5BE3370F-F65D-490F-91F1-1C07D9D4DC0A}">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x14:cfRule>
          <x14:cfRule type="containsText" priority="4" operator="containsText" id="{615417C2-F4D6-494E-98DF-990A8BCD50BE}">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fill>
                <patternFill>
                  <bgColor rgb="FFFFFF00"/>
                </patternFill>
              </fill>
            </x14:dxf>
          </x14:cfRule>
          <x14:cfRule type="containsText" priority="5" operator="containsText" id="{AA23A27F-11E4-420F-B29B-1CF315B7A573}">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fill>
                <patternFill>
                  <bgColor rgb="FF00B050"/>
                </patternFill>
              </fill>
            </x14:dxf>
          </x14:cfRule>
          <xm:sqref>O25 O27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'[7]Calificación de Riesgos'!#REF!</xm:f>
          </x14:formula1>
          <xm:sqref>P9 P12 P16 P20 P25 P27 P29 P32 P35 P38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I17"/>
  <sheetViews>
    <sheetView topLeftCell="A4" zoomScale="77" zoomScaleNormal="77" workbookViewId="0">
      <selection activeCell="A12" sqref="A12:A14"/>
    </sheetView>
  </sheetViews>
  <sheetFormatPr baseColWidth="10" defaultColWidth="11.42578125" defaultRowHeight="16.5" x14ac:dyDescent="0.3"/>
  <cols>
    <col min="1" max="1" width="6.28515625" style="12" customWidth="1"/>
    <col min="2" max="2" width="14.140625" style="14" customWidth="1"/>
    <col min="3" max="3" width="32.7109375" style="12" customWidth="1"/>
    <col min="4" max="4" width="36.42578125" style="12" customWidth="1"/>
    <col min="5" max="5" width="21.28515625" style="12" customWidth="1"/>
    <col min="6" max="6" width="30" style="12" customWidth="1"/>
    <col min="7" max="8" width="10.42578125" style="12" customWidth="1"/>
    <col min="9" max="9" width="10.42578125" style="12" hidden="1" customWidth="1"/>
    <col min="10" max="10" width="13" style="12" customWidth="1"/>
    <col min="11" max="11" width="39.42578125" style="12" customWidth="1"/>
    <col min="12" max="13" width="10.85546875" style="12" customWidth="1"/>
    <col min="14" max="14" width="10.85546875" style="12" hidden="1" customWidth="1"/>
    <col min="15" max="15" width="12.42578125" style="12" customWidth="1"/>
    <col min="16" max="16" width="9.85546875" style="12" customWidth="1"/>
    <col min="17" max="17" width="32.140625" style="12" customWidth="1"/>
    <col min="18" max="18" width="22.5703125" style="12" customWidth="1"/>
    <col min="19" max="19" width="21.42578125" style="12" customWidth="1"/>
    <col min="20" max="20" width="17.5703125" style="13" customWidth="1"/>
    <col min="21" max="21" width="19.85546875" style="13" customWidth="1"/>
    <col min="22" max="22" width="39" style="12" customWidth="1"/>
    <col min="23" max="23" width="35.5703125" style="12" customWidth="1"/>
    <col min="24" max="27" width="11.42578125" style="12"/>
    <col min="28" max="36" width="0" style="12" hidden="1" customWidth="1"/>
    <col min="37" max="16384" width="11.42578125" style="12"/>
  </cols>
  <sheetData>
    <row r="1" spans="1:35" ht="9.75" hidden="1" customHeight="1" x14ac:dyDescent="0.3">
      <c r="B1" s="189"/>
      <c r="C1" s="190"/>
      <c r="D1" s="190"/>
      <c r="E1" s="190"/>
      <c r="F1" s="190"/>
      <c r="G1" s="190"/>
      <c r="H1" s="190"/>
      <c r="I1" s="190"/>
      <c r="J1" s="190"/>
      <c r="K1" s="190"/>
      <c r="L1" s="190"/>
      <c r="M1" s="190"/>
      <c r="N1" s="190"/>
      <c r="O1" s="190"/>
      <c r="P1" s="190"/>
      <c r="Q1" s="190"/>
      <c r="R1" s="190"/>
      <c r="S1" s="190"/>
      <c r="T1" s="190"/>
      <c r="U1" s="190"/>
      <c r="V1" s="191"/>
    </row>
    <row r="2" spans="1:35" hidden="1" x14ac:dyDescent="0.3">
      <c r="B2" s="192"/>
      <c r="C2" s="193"/>
      <c r="D2" s="193"/>
      <c r="E2" s="193"/>
      <c r="F2" s="193"/>
      <c r="G2" s="193"/>
      <c r="H2" s="193"/>
      <c r="I2" s="193"/>
      <c r="J2" s="193"/>
      <c r="K2" s="193"/>
      <c r="L2" s="193"/>
      <c r="M2" s="193"/>
      <c r="N2" s="193"/>
      <c r="O2" s="193"/>
      <c r="P2" s="193"/>
      <c r="Q2" s="193"/>
      <c r="R2" s="193"/>
      <c r="S2" s="193"/>
      <c r="T2" s="193"/>
      <c r="U2" s="193"/>
      <c r="V2" s="194"/>
      <c r="W2" s="27"/>
    </row>
    <row r="3" spans="1:35" ht="28.5" hidden="1" customHeight="1" x14ac:dyDescent="0.3">
      <c r="B3" s="195"/>
      <c r="C3" s="195"/>
      <c r="D3" s="195"/>
      <c r="E3" s="195"/>
      <c r="F3" s="195"/>
      <c r="G3" s="195"/>
      <c r="H3" s="195"/>
      <c r="I3" s="195"/>
      <c r="J3" s="195"/>
      <c r="K3" s="195"/>
      <c r="L3" s="195"/>
      <c r="M3" s="195"/>
      <c r="N3" s="195"/>
      <c r="O3" s="195"/>
      <c r="P3" s="195"/>
      <c r="Q3" s="195"/>
      <c r="R3" s="195"/>
      <c r="S3" s="195"/>
      <c r="T3" s="195"/>
      <c r="U3" s="195"/>
      <c r="V3" s="195"/>
      <c r="W3" s="27"/>
    </row>
    <row r="4" spans="1:35" ht="16.5" customHeight="1" x14ac:dyDescent="0.3">
      <c r="A4" s="143" t="s">
        <v>238</v>
      </c>
      <c r="B4" s="143"/>
      <c r="C4" s="143"/>
      <c r="D4" s="143"/>
      <c r="E4" s="143"/>
      <c r="F4" s="143"/>
      <c r="G4" s="143"/>
      <c r="H4" s="143"/>
      <c r="I4" s="143"/>
      <c r="J4" s="143"/>
      <c r="K4" s="143"/>
      <c r="L4" s="143"/>
      <c r="M4" s="143"/>
      <c r="N4" s="143"/>
      <c r="O4" s="143"/>
      <c r="P4" s="143"/>
      <c r="Q4" s="143"/>
      <c r="R4" s="143"/>
      <c r="S4" s="143"/>
      <c r="T4" s="143"/>
      <c r="U4" s="143"/>
      <c r="V4" s="73"/>
      <c r="W4" s="27"/>
    </row>
    <row r="5" spans="1:35" ht="16.5" customHeight="1" x14ac:dyDescent="0.3">
      <c r="A5" s="143"/>
      <c r="B5" s="143"/>
      <c r="C5" s="143"/>
      <c r="D5" s="143"/>
      <c r="E5" s="143"/>
      <c r="F5" s="143"/>
      <c r="G5" s="143"/>
      <c r="H5" s="143"/>
      <c r="I5" s="143"/>
      <c r="J5" s="143"/>
      <c r="K5" s="143"/>
      <c r="L5" s="143"/>
      <c r="M5" s="143"/>
      <c r="N5" s="143"/>
      <c r="O5" s="143"/>
      <c r="P5" s="143"/>
      <c r="Q5" s="143"/>
      <c r="R5" s="143"/>
      <c r="S5" s="143"/>
      <c r="T5" s="143"/>
      <c r="U5" s="143"/>
      <c r="V5" s="73"/>
      <c r="W5" s="27"/>
    </row>
    <row r="6" spans="1:35" ht="13.5" customHeight="1" x14ac:dyDescent="0.3">
      <c r="A6" s="143"/>
      <c r="B6" s="143"/>
      <c r="C6" s="143"/>
      <c r="D6" s="143"/>
      <c r="E6" s="143"/>
      <c r="F6" s="143"/>
      <c r="G6" s="143"/>
      <c r="H6" s="143"/>
      <c r="I6" s="143"/>
      <c r="J6" s="143"/>
      <c r="K6" s="143"/>
      <c r="L6" s="143"/>
      <c r="M6" s="143"/>
      <c r="N6" s="143"/>
      <c r="O6" s="143"/>
      <c r="P6" s="143"/>
      <c r="Q6" s="143"/>
      <c r="R6" s="143"/>
      <c r="S6" s="143"/>
      <c r="T6" s="143"/>
      <c r="U6" s="143"/>
      <c r="V6" s="73"/>
      <c r="W6" s="27"/>
    </row>
    <row r="7" spans="1:35" ht="13.5" customHeight="1" x14ac:dyDescent="0.3">
      <c r="A7" s="143"/>
      <c r="B7" s="143"/>
      <c r="C7" s="143"/>
      <c r="D7" s="143"/>
      <c r="E7" s="143"/>
      <c r="F7" s="143"/>
      <c r="G7" s="143"/>
      <c r="H7" s="143"/>
      <c r="I7" s="143"/>
      <c r="J7" s="143"/>
      <c r="K7" s="143"/>
      <c r="L7" s="143"/>
      <c r="M7" s="143"/>
      <c r="N7" s="143"/>
      <c r="O7" s="143"/>
      <c r="P7" s="143"/>
      <c r="Q7" s="143"/>
      <c r="R7" s="143"/>
      <c r="S7" s="143"/>
      <c r="T7" s="143"/>
      <c r="U7" s="143"/>
      <c r="V7" s="73"/>
      <c r="W7" s="27"/>
    </row>
    <row r="8" spans="1:35" ht="13.5" customHeight="1" x14ac:dyDescent="0.3">
      <c r="A8" s="144"/>
      <c r="B8" s="144"/>
      <c r="C8" s="144"/>
      <c r="D8" s="144"/>
      <c r="E8" s="144"/>
      <c r="F8" s="144"/>
      <c r="G8" s="144"/>
      <c r="H8" s="144"/>
      <c r="I8" s="144"/>
      <c r="J8" s="144"/>
      <c r="K8" s="144"/>
      <c r="L8" s="144"/>
      <c r="M8" s="144"/>
      <c r="N8" s="144"/>
      <c r="O8" s="144"/>
      <c r="P8" s="144"/>
      <c r="Q8" s="144"/>
      <c r="R8" s="144"/>
      <c r="S8" s="144"/>
      <c r="T8" s="144"/>
      <c r="U8" s="144"/>
      <c r="V8" s="73"/>
      <c r="W8" s="27"/>
    </row>
    <row r="9" spans="1:35" s="23" customFormat="1" ht="20.25" customHeight="1" x14ac:dyDescent="0.3">
      <c r="A9" s="142" t="s">
        <v>61</v>
      </c>
      <c r="B9" s="142"/>
      <c r="C9" s="142"/>
      <c r="D9" s="142"/>
      <c r="E9" s="142"/>
      <c r="F9" s="142"/>
      <c r="G9" s="141" t="s">
        <v>60</v>
      </c>
      <c r="H9" s="141"/>
      <c r="I9" s="141"/>
      <c r="J9" s="141"/>
      <c r="K9" s="24" t="s">
        <v>59</v>
      </c>
      <c r="L9" s="142" t="s">
        <v>58</v>
      </c>
      <c r="M9" s="142"/>
      <c r="N9" s="142"/>
      <c r="O9" s="142"/>
      <c r="P9" s="142"/>
      <c r="Q9" s="142" t="s">
        <v>57</v>
      </c>
      <c r="R9" s="142"/>
      <c r="S9" s="142"/>
      <c r="T9" s="142"/>
      <c r="U9" s="142"/>
      <c r="V9" s="142" t="s">
        <v>56</v>
      </c>
      <c r="W9" s="142"/>
      <c r="X9" s="142"/>
      <c r="Y9" s="142"/>
      <c r="Z9" s="142"/>
      <c r="AA9" s="142"/>
      <c r="AB9" s="135" t="s">
        <v>55</v>
      </c>
      <c r="AC9" s="136"/>
      <c r="AD9" s="136"/>
      <c r="AE9" s="136"/>
      <c r="AF9" s="136"/>
      <c r="AG9" s="136"/>
      <c r="AH9" s="136"/>
      <c r="AI9" s="137"/>
    </row>
    <row r="10" spans="1:35" s="23" customFormat="1" ht="43.5" customHeight="1" x14ac:dyDescent="0.3">
      <c r="A10" s="142"/>
      <c r="B10" s="142"/>
      <c r="C10" s="142"/>
      <c r="D10" s="142"/>
      <c r="E10" s="142"/>
      <c r="F10" s="142"/>
      <c r="G10" s="141" t="s">
        <v>54</v>
      </c>
      <c r="H10" s="141"/>
      <c r="I10" s="141"/>
      <c r="J10" s="141"/>
      <c r="K10" s="24" t="s">
        <v>53</v>
      </c>
      <c r="L10" s="141" t="s">
        <v>52</v>
      </c>
      <c r="M10" s="141"/>
      <c r="N10" s="26"/>
      <c r="O10" s="141" t="s">
        <v>51</v>
      </c>
      <c r="P10" s="141"/>
      <c r="Q10" s="142"/>
      <c r="R10" s="142"/>
      <c r="S10" s="142"/>
      <c r="T10" s="142"/>
      <c r="U10" s="142"/>
      <c r="V10" s="142"/>
      <c r="W10" s="142"/>
      <c r="X10" s="142"/>
      <c r="Y10" s="142"/>
      <c r="Z10" s="142"/>
      <c r="AA10" s="142"/>
      <c r="AB10" s="138"/>
      <c r="AC10" s="139"/>
      <c r="AD10" s="139"/>
      <c r="AE10" s="139"/>
      <c r="AF10" s="139"/>
      <c r="AG10" s="139"/>
      <c r="AH10" s="139"/>
      <c r="AI10" s="140"/>
    </row>
    <row r="11" spans="1:35" s="23" customFormat="1" ht="66" customHeight="1" x14ac:dyDescent="0.3">
      <c r="A11" s="24" t="s">
        <v>50</v>
      </c>
      <c r="B11" s="24" t="s">
        <v>49</v>
      </c>
      <c r="C11" s="24" t="s">
        <v>48</v>
      </c>
      <c r="D11" s="24" t="s">
        <v>47</v>
      </c>
      <c r="E11" s="24" t="s">
        <v>46</v>
      </c>
      <c r="F11" s="24" t="s">
        <v>45</v>
      </c>
      <c r="G11" s="24" t="s">
        <v>41</v>
      </c>
      <c r="H11" s="24" t="s">
        <v>40</v>
      </c>
      <c r="I11" s="24" t="s">
        <v>44</v>
      </c>
      <c r="J11" s="24" t="s">
        <v>43</v>
      </c>
      <c r="K11" s="24" t="s">
        <v>42</v>
      </c>
      <c r="L11" s="24" t="s">
        <v>41</v>
      </c>
      <c r="M11" s="24" t="s">
        <v>40</v>
      </c>
      <c r="N11" s="24" t="s">
        <v>39</v>
      </c>
      <c r="O11" s="24" t="s">
        <v>38</v>
      </c>
      <c r="P11" s="24" t="s">
        <v>37</v>
      </c>
      <c r="Q11" s="24" t="s">
        <v>36</v>
      </c>
      <c r="R11" s="24" t="s">
        <v>35</v>
      </c>
      <c r="S11" s="24" t="s">
        <v>34</v>
      </c>
      <c r="T11" s="24" t="s">
        <v>33</v>
      </c>
      <c r="U11" s="24" t="s">
        <v>32</v>
      </c>
      <c r="V11" s="24" t="s">
        <v>31</v>
      </c>
      <c r="W11" s="24" t="s">
        <v>30</v>
      </c>
      <c r="X11" s="24" t="s">
        <v>29</v>
      </c>
      <c r="Y11" s="24" t="s">
        <v>25</v>
      </c>
      <c r="Z11" s="24" t="s">
        <v>24</v>
      </c>
      <c r="AA11" s="24" t="s">
        <v>23</v>
      </c>
      <c r="AB11" s="24" t="s">
        <v>28</v>
      </c>
      <c r="AC11" s="24" t="s">
        <v>27</v>
      </c>
      <c r="AD11" s="24" t="s">
        <v>26</v>
      </c>
      <c r="AE11" s="24" t="s">
        <v>25</v>
      </c>
      <c r="AF11" s="24" t="s">
        <v>24</v>
      </c>
      <c r="AG11" s="24" t="s">
        <v>23</v>
      </c>
      <c r="AH11" s="24" t="s">
        <v>22</v>
      </c>
      <c r="AI11" s="24" t="s">
        <v>21</v>
      </c>
    </row>
    <row r="12" spans="1:35" s="15" customFormat="1" ht="115.5" x14ac:dyDescent="0.25">
      <c r="A12" s="145">
        <v>1</v>
      </c>
      <c r="B12" s="148" t="str">
        <f>+[8]Identificacion!B4</f>
        <v>GESTIÓN FINANCIERA</v>
      </c>
      <c r="C12" s="148" t="str">
        <f>+[8]Identificacion!C4</f>
        <v>Gestionar los recursos financieros con el fin de generar la información financiera de la Agencia Nacional Minería en el marco de la normatividad vigente, de tal manera que refleje la realidad económica de la entidad para la adecuada toma de decisiones.</v>
      </c>
      <c r="D12" s="148" t="str">
        <f>+[8]Identificacion!D4</f>
        <v xml:space="preserve">1. No cierre oportuno de las operaciones financieras a cargo de la entidad. 
2. Inadecuada tipificación de los contratos. 
3. Falta de un aplicativo para tener acceso directo a las novedades normativas 
4. Falta de actualización  en las normas  correspondientes de Funcionarios y Contratistas. </v>
      </c>
      <c r="E12" s="151" t="str">
        <f>+[8]Identificacion!E4</f>
        <v>Incumplimiento en  las Responsabilidades Tributarias</v>
      </c>
      <c r="F12" s="151" t="str">
        <f>+[8]Identificacion!F4</f>
        <v>1. Sanciones económicas a la entidad.</v>
      </c>
      <c r="G12" s="145">
        <f>+[8]Probabilidad!E14</f>
        <v>3</v>
      </c>
      <c r="H12" s="145">
        <f>+'[8]Impacto '!D6</f>
        <v>3</v>
      </c>
      <c r="I12" s="21">
        <f t="shared" ref="I12:I17" si="0">+G12*H12</f>
        <v>9</v>
      </c>
      <c r="J12" s="168" t="str">
        <f>IF(AND(I12&gt;=0,I12&lt;=4),'[8]Calificación de Riesgos'!$H$10,IF(I12&lt;7,'[8]Calificación de Riesgos'!$H$9,IF(I12&lt;13,'[8]Calificación de Riesgos'!$H$8,IF(I12&lt;=25,'[8]Calificación de Riesgos'!$H$7))))</f>
        <v>ALTA</v>
      </c>
      <c r="K12" s="196" t="s">
        <v>224</v>
      </c>
      <c r="L12" s="145">
        <v>1</v>
      </c>
      <c r="M12" s="145">
        <v>1</v>
      </c>
      <c r="N12" s="21">
        <f>+L12*M12</f>
        <v>1</v>
      </c>
      <c r="O12" s="166" t="str">
        <f>IF(AND(N12&gt;=0,N12&lt;=4),'[8]Calificación de Riesgos'!$H$10,IF(N12&lt;7,'[8]Calificación de Riesgos'!$H$9,IF(N12&lt;13,'[8]Calificación de Riesgos'!$H$8,IF(N12&lt;=25,'[8]Calificación de Riesgos'!$H$7))))</f>
        <v>BAJA</v>
      </c>
      <c r="P12" s="145" t="s">
        <v>7</v>
      </c>
      <c r="Q12" s="20" t="s">
        <v>225</v>
      </c>
      <c r="R12" s="22" t="s">
        <v>226</v>
      </c>
      <c r="S12" s="18">
        <v>43466</v>
      </c>
      <c r="T12" s="18">
        <v>43830</v>
      </c>
      <c r="U12" s="17" t="s">
        <v>227</v>
      </c>
      <c r="V12" s="114" t="s">
        <v>533</v>
      </c>
      <c r="W12" s="114" t="s">
        <v>533</v>
      </c>
      <c r="X12" s="113" t="s">
        <v>534</v>
      </c>
      <c r="Y12" s="113" t="s">
        <v>463</v>
      </c>
      <c r="Z12" s="16" t="s">
        <v>468</v>
      </c>
      <c r="AA12" s="16" t="s">
        <v>468</v>
      </c>
      <c r="AB12" s="16"/>
      <c r="AC12" s="16"/>
      <c r="AD12" s="16"/>
      <c r="AE12" s="16"/>
      <c r="AF12" s="16"/>
      <c r="AG12" s="16"/>
      <c r="AH12" s="16"/>
      <c r="AI12" s="16"/>
    </row>
    <row r="13" spans="1:35" s="15" customFormat="1" ht="148.5" x14ac:dyDescent="0.25">
      <c r="A13" s="146"/>
      <c r="B13" s="149"/>
      <c r="C13" s="149"/>
      <c r="D13" s="149"/>
      <c r="E13" s="152"/>
      <c r="F13" s="152"/>
      <c r="G13" s="146"/>
      <c r="H13" s="146"/>
      <c r="I13" s="21"/>
      <c r="J13" s="183"/>
      <c r="K13" s="197"/>
      <c r="L13" s="146"/>
      <c r="M13" s="146"/>
      <c r="N13" s="21"/>
      <c r="O13" s="187"/>
      <c r="P13" s="146"/>
      <c r="Q13" s="20" t="s">
        <v>228</v>
      </c>
      <c r="R13" s="22" t="s">
        <v>226</v>
      </c>
      <c r="S13" s="18">
        <v>43466</v>
      </c>
      <c r="T13" s="18">
        <v>43830</v>
      </c>
      <c r="U13" s="17" t="s">
        <v>227</v>
      </c>
      <c r="V13" s="114" t="s">
        <v>535</v>
      </c>
      <c r="W13" s="114" t="s">
        <v>536</v>
      </c>
      <c r="X13" s="113" t="s">
        <v>462</v>
      </c>
      <c r="Y13" s="113" t="s">
        <v>463</v>
      </c>
      <c r="Z13" s="16" t="s">
        <v>468</v>
      </c>
      <c r="AA13" s="16" t="s">
        <v>468</v>
      </c>
      <c r="AB13" s="16"/>
      <c r="AC13" s="16"/>
      <c r="AD13" s="16"/>
      <c r="AE13" s="16"/>
      <c r="AF13" s="16"/>
      <c r="AG13" s="16"/>
      <c r="AH13" s="16"/>
      <c r="AI13" s="16"/>
    </row>
    <row r="14" spans="1:35" s="15" customFormat="1" ht="198" x14ac:dyDescent="0.25">
      <c r="A14" s="147"/>
      <c r="B14" s="150"/>
      <c r="C14" s="150"/>
      <c r="D14" s="150"/>
      <c r="E14" s="153"/>
      <c r="F14" s="153"/>
      <c r="G14" s="147"/>
      <c r="H14" s="147"/>
      <c r="I14" s="21"/>
      <c r="J14" s="169"/>
      <c r="K14" s="198"/>
      <c r="L14" s="147"/>
      <c r="M14" s="147"/>
      <c r="N14" s="21"/>
      <c r="O14" s="167"/>
      <c r="P14" s="147"/>
      <c r="Q14" s="20" t="s">
        <v>229</v>
      </c>
      <c r="R14" s="22" t="s">
        <v>226</v>
      </c>
      <c r="S14" s="18">
        <v>43466</v>
      </c>
      <c r="T14" s="18">
        <v>43830</v>
      </c>
      <c r="U14" s="17" t="s">
        <v>227</v>
      </c>
      <c r="V14" s="114" t="s">
        <v>537</v>
      </c>
      <c r="W14" s="114" t="s">
        <v>537</v>
      </c>
      <c r="X14" s="113" t="s">
        <v>534</v>
      </c>
      <c r="Y14" s="113" t="s">
        <v>463</v>
      </c>
      <c r="Z14" s="16" t="s">
        <v>468</v>
      </c>
      <c r="AA14" s="16" t="s">
        <v>468</v>
      </c>
      <c r="AB14" s="16"/>
      <c r="AC14" s="16"/>
      <c r="AD14" s="16"/>
      <c r="AE14" s="16"/>
      <c r="AF14" s="16"/>
      <c r="AG14" s="16"/>
      <c r="AH14" s="16"/>
      <c r="AI14" s="16"/>
    </row>
    <row r="15" spans="1:35" s="15" customFormat="1" ht="66" x14ac:dyDescent="0.25">
      <c r="A15" s="145">
        <v>2</v>
      </c>
      <c r="B15" s="148" t="str">
        <f>+[8]Identificacion!B5</f>
        <v>GESTIÓN FINANCIERA</v>
      </c>
      <c r="C15" s="148" t="str">
        <f>+[8]Identificacion!C5</f>
        <v>Gestionar los recursos financieros con el fin de generar la información financiera de la Agencia Nacional Minería en el marco de la normatividad vigente, de tal manera que refleje la realidad económica de la entidad para la adecuada toma de decisiones.</v>
      </c>
      <c r="D15" s="148" t="str">
        <f>+[8]Identificacion!D5</f>
        <v xml:space="preserve">1. La documentación correspondiente se encuentra en diferentes archivos, lo cual no permite tener la trazabilidad completa de cada solicitud y no se cuenta con el acceso a toda la información.  
</v>
      </c>
      <c r="E15" s="151" t="str">
        <f>+[8]Identificacion!E5</f>
        <v>Atender las devoluciones sin el lleno de los requisitos establecidos en la Resolución No. 313 de 2018  o las normas que la sustituyan modifique o adicionen.</v>
      </c>
      <c r="F15" s="151" t="str">
        <f>+[8]Identificacion!F5</f>
        <v>1. Sanción disciplinaria al servidor público a cargo del trámite.</v>
      </c>
      <c r="G15" s="145">
        <f>+[8]Probabilidad!E15</f>
        <v>2</v>
      </c>
      <c r="H15" s="145">
        <f>+'[8]Impacto '!D7</f>
        <v>2</v>
      </c>
      <c r="I15" s="21">
        <f t="shared" si="0"/>
        <v>4</v>
      </c>
      <c r="J15" s="166" t="str">
        <f>IF(AND(I15&gt;=0,I15&lt;=4),'[8]Calificación de Riesgos'!$H$10,IF(I15&lt;7,'[8]Calificación de Riesgos'!$H$9,IF(I15&lt;12,'[8]Calificación de Riesgos'!$H$8,IF(I15&lt;=25,'[8]Calificación de Riesgos'!$H$7))))</f>
        <v>BAJA</v>
      </c>
      <c r="K15" s="196" t="s">
        <v>230</v>
      </c>
      <c r="L15" s="145">
        <v>1</v>
      </c>
      <c r="M15" s="145">
        <v>1</v>
      </c>
      <c r="N15" s="21">
        <f t="shared" ref="N15:N17" si="1">+L15*M15</f>
        <v>1</v>
      </c>
      <c r="O15" s="166" t="str">
        <f>IF(AND(N15&gt;=0,N15&lt;=4),'[8]Calificación de Riesgos'!$H$10,IF(N15&lt;7,'[8]Calificación de Riesgos'!$H$9,IF(N15&lt;13,'[8]Calificación de Riesgos'!$H$8,IF(N15&lt;=25,'[8]Calificación de Riesgos'!$H$7))))</f>
        <v>BAJA</v>
      </c>
      <c r="P15" s="145" t="s">
        <v>7</v>
      </c>
      <c r="Q15" s="20" t="s">
        <v>231</v>
      </c>
      <c r="R15" s="19" t="s">
        <v>232</v>
      </c>
      <c r="S15" s="18">
        <v>43466</v>
      </c>
      <c r="T15" s="18">
        <v>43830</v>
      </c>
      <c r="U15" s="17" t="s">
        <v>233</v>
      </c>
      <c r="V15" s="157" t="s">
        <v>538</v>
      </c>
      <c r="W15" s="157" t="s">
        <v>538</v>
      </c>
      <c r="X15" s="145" t="s">
        <v>534</v>
      </c>
      <c r="Y15" s="145" t="s">
        <v>463</v>
      </c>
      <c r="Z15" s="16" t="s">
        <v>468</v>
      </c>
      <c r="AA15" s="16" t="s">
        <v>468</v>
      </c>
      <c r="AB15" s="16"/>
      <c r="AC15" s="16"/>
      <c r="AD15" s="16"/>
      <c r="AE15" s="16"/>
      <c r="AF15" s="16"/>
      <c r="AG15" s="16"/>
      <c r="AH15" s="16"/>
      <c r="AI15" s="16"/>
    </row>
    <row r="16" spans="1:35" s="15" customFormat="1" ht="66" x14ac:dyDescent="0.25">
      <c r="A16" s="147"/>
      <c r="B16" s="150"/>
      <c r="C16" s="150"/>
      <c r="D16" s="150"/>
      <c r="E16" s="153"/>
      <c r="F16" s="153"/>
      <c r="G16" s="147"/>
      <c r="H16" s="147"/>
      <c r="I16" s="21"/>
      <c r="J16" s="167"/>
      <c r="K16" s="198"/>
      <c r="L16" s="147"/>
      <c r="M16" s="147"/>
      <c r="N16" s="21"/>
      <c r="O16" s="167"/>
      <c r="P16" s="147"/>
      <c r="Q16" s="20" t="s">
        <v>234</v>
      </c>
      <c r="R16" s="19" t="s">
        <v>232</v>
      </c>
      <c r="S16" s="18">
        <v>43466</v>
      </c>
      <c r="T16" s="18">
        <v>43830</v>
      </c>
      <c r="U16" s="17" t="s">
        <v>233</v>
      </c>
      <c r="V16" s="159"/>
      <c r="W16" s="159"/>
      <c r="X16" s="147"/>
      <c r="Y16" s="147"/>
      <c r="Z16" s="16" t="s">
        <v>468</v>
      </c>
      <c r="AA16" s="16" t="s">
        <v>468</v>
      </c>
      <c r="AB16" s="16"/>
      <c r="AC16" s="16"/>
      <c r="AD16" s="16"/>
      <c r="AE16" s="16"/>
      <c r="AF16" s="16"/>
      <c r="AG16" s="16"/>
      <c r="AH16" s="16"/>
      <c r="AI16" s="16"/>
    </row>
    <row r="17" spans="1:35" s="15" customFormat="1" ht="181.5" x14ac:dyDescent="0.25">
      <c r="A17" s="21">
        <v>3</v>
      </c>
      <c r="B17" s="20" t="str">
        <f>+[8]Identificacion!B6</f>
        <v>GESTIÓN FINANCIERA</v>
      </c>
      <c r="C17" s="20" t="str">
        <f>+[8]Identificacion!C6</f>
        <v>Gestionar los recursos financieros con el fin de generar la información financiera de la Agencia Nacional Minería en el marco de la normatividad vigente, de tal manera que refleje la realidad económica de la entidad para la adecuada toma de decisiones.</v>
      </c>
      <c r="D17" s="20" t="str">
        <f>+[8]Identificacion!D6</f>
        <v>1. Inadecuada revisión de los soportes presentados para el trámite de las cuentas.
2. Restricción de acceso a los archivos de contratación, a la plataforma SECOP II, incide en la generación del pago.</v>
      </c>
      <c r="E17" s="16" t="str">
        <f>+[8]Identificacion!E6</f>
        <v>Ordenar o efectuar pagos sin el lleno de los requisitos legales.</v>
      </c>
      <c r="F17" s="16" t="str">
        <f>+[8]Identificacion!F6</f>
        <v>1. Demoras en el trámite de pagos, investigaciones fiscales y disciplinarias.</v>
      </c>
      <c r="G17" s="21">
        <f>+[8]Probabilidad!E16</f>
        <v>2</v>
      </c>
      <c r="H17" s="21">
        <f>+'[8]Impacto '!D8</f>
        <v>3</v>
      </c>
      <c r="I17" s="21">
        <f t="shared" si="0"/>
        <v>6</v>
      </c>
      <c r="J17" s="88" t="str">
        <f>IF(AND(I17&gt;=0,I17&lt;=4),'[8]Calificación de Riesgos'!$H$10,IF(I17&lt;7,'[8]Calificación de Riesgos'!$H$9,IF(I17&lt;13,'[8]Calificación de Riesgos'!$H$8,IF(I17&lt;=25,'[8]Calificación de Riesgos'!$H$7))))</f>
        <v>MODERADA</v>
      </c>
      <c r="K17" s="64" t="s">
        <v>235</v>
      </c>
      <c r="L17" s="21">
        <v>1</v>
      </c>
      <c r="M17" s="21">
        <v>1</v>
      </c>
      <c r="N17" s="21">
        <f t="shared" si="1"/>
        <v>1</v>
      </c>
      <c r="O17" s="90" t="str">
        <f>IF(AND(N17&gt;=0,N17&lt;=4),'[8]Calificación de Riesgos'!$H$10,IF(N17&lt;7,'[8]Calificación de Riesgos'!$H$9,IF(N17&lt;13,'[8]Calificación de Riesgos'!$H$8,IF(N17&lt;=25,'[8]Calificación de Riesgos'!$H$7))))</f>
        <v>BAJA</v>
      </c>
      <c r="P17" s="21" t="s">
        <v>7</v>
      </c>
      <c r="Q17" s="22" t="s">
        <v>236</v>
      </c>
      <c r="R17" s="19" t="s">
        <v>237</v>
      </c>
      <c r="S17" s="18">
        <v>43466</v>
      </c>
      <c r="T17" s="18">
        <v>43830</v>
      </c>
      <c r="U17" s="17" t="s">
        <v>227</v>
      </c>
      <c r="V17" s="114" t="s">
        <v>539</v>
      </c>
      <c r="W17" s="114" t="s">
        <v>539</v>
      </c>
      <c r="X17" s="113" t="s">
        <v>540</v>
      </c>
      <c r="Y17" s="113" t="s">
        <v>463</v>
      </c>
      <c r="Z17" s="16" t="s">
        <v>468</v>
      </c>
      <c r="AA17" s="16" t="s">
        <v>468</v>
      </c>
      <c r="AB17" s="16"/>
      <c r="AC17" s="16"/>
      <c r="AD17" s="16"/>
      <c r="AE17" s="16"/>
      <c r="AF17" s="16"/>
      <c r="AG17" s="16"/>
      <c r="AH17" s="16"/>
      <c r="AI17" s="16"/>
    </row>
  </sheetData>
  <mergeCells count="44">
    <mergeCell ref="H15:H16"/>
    <mergeCell ref="G12:G14"/>
    <mergeCell ref="H12:H14"/>
    <mergeCell ref="F12:F14"/>
    <mergeCell ref="AB9:AI10"/>
    <mergeCell ref="G10:J10"/>
    <mergeCell ref="L10:M10"/>
    <mergeCell ref="O10:P10"/>
    <mergeCell ref="P15:P16"/>
    <mergeCell ref="O12:O14"/>
    <mergeCell ref="P12:P14"/>
    <mergeCell ref="J12:J14"/>
    <mergeCell ref="K12:K14"/>
    <mergeCell ref="L12:L14"/>
    <mergeCell ref="J15:J16"/>
    <mergeCell ref="K15:K16"/>
    <mergeCell ref="L15:L16"/>
    <mergeCell ref="M15:M16"/>
    <mergeCell ref="O15:O16"/>
    <mergeCell ref="M12:M14"/>
    <mergeCell ref="B1:V2"/>
    <mergeCell ref="B3:V3"/>
    <mergeCell ref="A9:F10"/>
    <mergeCell ref="G9:J9"/>
    <mergeCell ref="L9:P9"/>
    <mergeCell ref="Q9:U10"/>
    <mergeCell ref="V9:AA10"/>
    <mergeCell ref="A4:U8"/>
    <mergeCell ref="V15:V16"/>
    <mergeCell ref="W15:W16"/>
    <mergeCell ref="X15:X16"/>
    <mergeCell ref="Y15:Y16"/>
    <mergeCell ref="A12:A14"/>
    <mergeCell ref="B12:B14"/>
    <mergeCell ref="C12:C14"/>
    <mergeCell ref="D12:D14"/>
    <mergeCell ref="E12:E14"/>
    <mergeCell ref="A15:A16"/>
    <mergeCell ref="B15:B16"/>
    <mergeCell ref="C15:C16"/>
    <mergeCell ref="D15:D16"/>
    <mergeCell ref="E15:E16"/>
    <mergeCell ref="F15:F16"/>
    <mergeCell ref="G15:G16"/>
  </mergeCells>
  <pageMargins left="0.7" right="0.7" top="0.75" bottom="0.75" header="0.3" footer="0.3"/>
  <pageSetup scale="2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E6B7EE44-2C26-4728-860C-D3AD7D314833}">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C000"/>
                </patternFill>
              </fill>
            </x14:dxf>
          </x14:cfRule>
          <x14:cfRule type="containsText" priority="7" operator="containsText" id="{203D10BD-0700-4428-BAC1-C44F63222621}">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0000"/>
                </patternFill>
              </fill>
            </x14:dxf>
          </x14:cfRule>
          <x14:cfRule type="containsText" priority="8" operator="containsText" id="{F8EE1D8F-070D-41DC-8C8D-460DC907BF59}">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x14:cfRule>
          <x14:cfRule type="containsText" priority="9" operator="containsText" id="{2E9B3B3C-5403-4853-8BDE-6725F8E8B83B}">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FF00"/>
                </patternFill>
              </fill>
            </x14:dxf>
          </x14:cfRule>
          <x14:cfRule type="containsText" priority="10" operator="containsText" id="{B0B52330-FE9A-4591-B314-B44D557F60C8}">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00B050"/>
                </patternFill>
              </fill>
            </x14:dxf>
          </x14:cfRule>
          <xm:sqref>J12 J15 J17</xm:sqref>
        </x14:conditionalFormatting>
        <x14:conditionalFormatting xmlns:xm="http://schemas.microsoft.com/office/excel/2006/main">
          <x14:cfRule type="containsText" priority="1" operator="containsText" id="{A60FD75F-9280-478D-A828-9E92EFEDE66D}">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C000"/>
                </patternFill>
              </fill>
            </x14:dxf>
          </x14:cfRule>
          <x14:cfRule type="containsText" priority="2" operator="containsText" id="{DC416513-6C69-4487-9C69-F1BEC05382D5}">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0000"/>
                </patternFill>
              </fill>
            </x14:dxf>
          </x14:cfRule>
          <x14:cfRule type="containsText" priority="3" operator="containsText" id="{5D300403-C65C-4374-8633-D89F96A359E7}">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x14:cfRule>
          <x14:cfRule type="containsText" priority="4" operator="containsText" id="{877133B6-2788-4006-A4D8-5DC87E769A45}">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FF00"/>
                </patternFill>
              </fill>
            </x14:dxf>
          </x14:cfRule>
          <x14:cfRule type="containsText" priority="5" operator="containsText" id="{7C88867B-C246-4F8A-A23C-C9073BF58CDB}">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00B050"/>
                </patternFill>
              </fill>
            </x14:dxf>
          </x14:cfRule>
          <xm:sqref>O12 O15 O17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'[8]Calificación de Riesgos'!#REF!</xm:f>
          </x14:formula1>
          <xm:sqref>P12 P15 P17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6"/>
  <sheetViews>
    <sheetView topLeftCell="A8" zoomScale="82" zoomScaleNormal="82" workbookViewId="0">
      <selection activeCell="A9" sqref="A9:A11"/>
    </sheetView>
  </sheetViews>
  <sheetFormatPr baseColWidth="10" defaultColWidth="11.42578125" defaultRowHeight="16.5" x14ac:dyDescent="0.3"/>
  <cols>
    <col min="1" max="1" width="11.42578125" style="12"/>
    <col min="2" max="2" width="19.28515625" style="14" customWidth="1"/>
    <col min="3" max="3" width="43.28515625" style="12" customWidth="1"/>
    <col min="4" max="4" width="51.28515625" style="12" customWidth="1"/>
    <col min="5" max="5" width="22.5703125" style="12" customWidth="1"/>
    <col min="6" max="6" width="43.5703125" style="12" customWidth="1"/>
    <col min="7" max="7" width="12.7109375" style="12" customWidth="1"/>
    <col min="8" max="8" width="11.5703125" style="12" customWidth="1"/>
    <col min="9" max="9" width="0" style="12" hidden="1" customWidth="1"/>
    <col min="10" max="10" width="16.28515625" style="12" customWidth="1"/>
    <col min="11" max="11" width="40.7109375" style="12" customWidth="1"/>
    <col min="12" max="12" width="14.140625" style="12" customWidth="1"/>
    <col min="13" max="13" width="10.42578125" style="12" customWidth="1"/>
    <col min="14" max="14" width="13.5703125" style="12" hidden="1" customWidth="1"/>
    <col min="15" max="15" width="11.42578125" style="12"/>
    <col min="16" max="16" width="14" style="12" customWidth="1"/>
    <col min="17" max="17" width="52.85546875" style="12" customWidth="1"/>
    <col min="18" max="18" width="21.140625" style="12" customWidth="1"/>
    <col min="19" max="19" width="21.42578125" style="12" customWidth="1"/>
    <col min="20" max="20" width="17.5703125" style="13" customWidth="1"/>
    <col min="21" max="21" width="19.85546875" style="13" customWidth="1"/>
    <col min="22" max="22" width="28.7109375" style="12" customWidth="1"/>
    <col min="23" max="23" width="33.42578125" style="12" customWidth="1"/>
    <col min="24" max="27" width="11.42578125" style="12"/>
    <col min="28" max="36" width="0" style="12" hidden="1" customWidth="1"/>
    <col min="37" max="16384" width="11.42578125" style="12"/>
  </cols>
  <sheetData>
    <row r="1" spans="1:35" ht="16.5" customHeight="1" x14ac:dyDescent="0.3">
      <c r="A1" s="143" t="s">
        <v>256</v>
      </c>
      <c r="B1" s="143"/>
      <c r="C1" s="143"/>
      <c r="D1" s="143"/>
      <c r="E1" s="143"/>
      <c r="F1" s="143"/>
      <c r="G1" s="143"/>
      <c r="H1" s="143"/>
      <c r="I1" s="143"/>
      <c r="J1" s="143"/>
      <c r="K1" s="143"/>
      <c r="L1" s="143"/>
      <c r="M1" s="143"/>
      <c r="N1" s="143"/>
      <c r="O1" s="143"/>
      <c r="P1" s="143"/>
      <c r="Q1" s="143"/>
      <c r="R1" s="143"/>
      <c r="S1" s="143"/>
      <c r="T1" s="143"/>
      <c r="U1" s="143"/>
      <c r="V1" s="73"/>
      <c r="W1" s="27"/>
    </row>
    <row r="2" spans="1:35" ht="16.5" customHeight="1" x14ac:dyDescent="0.3">
      <c r="A2" s="143"/>
      <c r="B2" s="143"/>
      <c r="C2" s="143"/>
      <c r="D2" s="143"/>
      <c r="E2" s="143"/>
      <c r="F2" s="143"/>
      <c r="G2" s="143"/>
      <c r="H2" s="143"/>
      <c r="I2" s="143"/>
      <c r="J2" s="143"/>
      <c r="K2" s="143"/>
      <c r="L2" s="143"/>
      <c r="M2" s="143"/>
      <c r="N2" s="143"/>
      <c r="O2" s="143"/>
      <c r="P2" s="143"/>
      <c r="Q2" s="143"/>
      <c r="R2" s="143"/>
      <c r="S2" s="143"/>
      <c r="T2" s="143"/>
      <c r="U2" s="143"/>
      <c r="V2" s="73"/>
      <c r="W2" s="27"/>
    </row>
    <row r="3" spans="1:35" ht="13.5" customHeight="1" x14ac:dyDescent="0.3">
      <c r="A3" s="143"/>
      <c r="B3" s="143"/>
      <c r="C3" s="143"/>
      <c r="D3" s="143"/>
      <c r="E3" s="143"/>
      <c r="F3" s="143"/>
      <c r="G3" s="143"/>
      <c r="H3" s="143"/>
      <c r="I3" s="143"/>
      <c r="J3" s="143"/>
      <c r="K3" s="143"/>
      <c r="L3" s="143"/>
      <c r="M3" s="143"/>
      <c r="N3" s="143"/>
      <c r="O3" s="143"/>
      <c r="P3" s="143"/>
      <c r="Q3" s="143"/>
      <c r="R3" s="143"/>
      <c r="S3" s="143"/>
      <c r="T3" s="143"/>
      <c r="U3" s="143"/>
      <c r="V3" s="73"/>
      <c r="W3" s="27"/>
    </row>
    <row r="4" spans="1:35" ht="13.5" customHeight="1" x14ac:dyDescent="0.3">
      <c r="A4" s="143"/>
      <c r="B4" s="143"/>
      <c r="C4" s="143"/>
      <c r="D4" s="143"/>
      <c r="E4" s="143"/>
      <c r="F4" s="143"/>
      <c r="G4" s="143"/>
      <c r="H4" s="143"/>
      <c r="I4" s="143"/>
      <c r="J4" s="143"/>
      <c r="K4" s="143"/>
      <c r="L4" s="143"/>
      <c r="M4" s="143"/>
      <c r="N4" s="143"/>
      <c r="O4" s="143"/>
      <c r="P4" s="143"/>
      <c r="Q4" s="143"/>
      <c r="R4" s="143"/>
      <c r="S4" s="143"/>
      <c r="T4" s="143"/>
      <c r="U4" s="143"/>
      <c r="V4" s="73"/>
      <c r="W4" s="27"/>
    </row>
    <row r="5" spans="1:35" ht="13.5" customHeight="1" x14ac:dyDescent="0.3">
      <c r="A5" s="144"/>
      <c r="B5" s="144"/>
      <c r="C5" s="144"/>
      <c r="D5" s="144"/>
      <c r="E5" s="144"/>
      <c r="F5" s="144"/>
      <c r="G5" s="144"/>
      <c r="H5" s="144"/>
      <c r="I5" s="144"/>
      <c r="J5" s="144"/>
      <c r="K5" s="144"/>
      <c r="L5" s="144"/>
      <c r="M5" s="144"/>
      <c r="N5" s="144"/>
      <c r="O5" s="144"/>
      <c r="P5" s="144"/>
      <c r="Q5" s="144"/>
      <c r="R5" s="144"/>
      <c r="S5" s="144"/>
      <c r="T5" s="144"/>
      <c r="U5" s="144"/>
      <c r="V5" s="73"/>
      <c r="W5" s="27"/>
    </row>
    <row r="6" spans="1:35" s="23" customFormat="1" ht="45" customHeight="1" x14ac:dyDescent="0.3">
      <c r="A6" s="142" t="s">
        <v>61</v>
      </c>
      <c r="B6" s="142"/>
      <c r="C6" s="142"/>
      <c r="D6" s="142"/>
      <c r="E6" s="142"/>
      <c r="F6" s="142"/>
      <c r="G6" s="141" t="s">
        <v>60</v>
      </c>
      <c r="H6" s="141"/>
      <c r="I6" s="141"/>
      <c r="J6" s="141"/>
      <c r="K6" s="24" t="s">
        <v>59</v>
      </c>
      <c r="L6" s="142" t="s">
        <v>58</v>
      </c>
      <c r="M6" s="142"/>
      <c r="N6" s="142"/>
      <c r="O6" s="142"/>
      <c r="P6" s="142"/>
      <c r="Q6" s="142" t="s">
        <v>57</v>
      </c>
      <c r="R6" s="142"/>
      <c r="S6" s="142"/>
      <c r="T6" s="142"/>
      <c r="U6" s="142"/>
      <c r="V6" s="142" t="s">
        <v>56</v>
      </c>
      <c r="W6" s="142"/>
      <c r="X6" s="142"/>
      <c r="Y6" s="142"/>
      <c r="Z6" s="142"/>
      <c r="AA6" s="142"/>
      <c r="AB6" s="135" t="s">
        <v>55</v>
      </c>
      <c r="AC6" s="136"/>
      <c r="AD6" s="136"/>
      <c r="AE6" s="136"/>
      <c r="AF6" s="136"/>
      <c r="AG6" s="136"/>
      <c r="AH6" s="136"/>
      <c r="AI6" s="137"/>
    </row>
    <row r="7" spans="1:35" s="23" customFormat="1" ht="84" customHeight="1" x14ac:dyDescent="0.3">
      <c r="A7" s="142"/>
      <c r="B7" s="142"/>
      <c r="C7" s="142"/>
      <c r="D7" s="142"/>
      <c r="E7" s="142"/>
      <c r="F7" s="142"/>
      <c r="G7" s="141" t="s">
        <v>54</v>
      </c>
      <c r="H7" s="141"/>
      <c r="I7" s="141"/>
      <c r="J7" s="141"/>
      <c r="K7" s="24" t="s">
        <v>53</v>
      </c>
      <c r="L7" s="141" t="s">
        <v>52</v>
      </c>
      <c r="M7" s="141"/>
      <c r="N7" s="26"/>
      <c r="O7" s="141" t="s">
        <v>51</v>
      </c>
      <c r="P7" s="141"/>
      <c r="Q7" s="142"/>
      <c r="R7" s="142"/>
      <c r="S7" s="142"/>
      <c r="T7" s="142"/>
      <c r="U7" s="142"/>
      <c r="V7" s="142"/>
      <c r="W7" s="142"/>
      <c r="X7" s="142"/>
      <c r="Y7" s="142"/>
      <c r="Z7" s="142"/>
      <c r="AA7" s="142"/>
      <c r="AB7" s="138"/>
      <c r="AC7" s="139"/>
      <c r="AD7" s="139"/>
      <c r="AE7" s="139"/>
      <c r="AF7" s="139"/>
      <c r="AG7" s="139"/>
      <c r="AH7" s="139"/>
      <c r="AI7" s="140"/>
    </row>
    <row r="8" spans="1:35" s="23" customFormat="1" ht="66" customHeight="1" x14ac:dyDescent="0.3">
      <c r="A8" s="24" t="s">
        <v>50</v>
      </c>
      <c r="B8" s="24" t="s">
        <v>49</v>
      </c>
      <c r="C8" s="24" t="s">
        <v>48</v>
      </c>
      <c r="D8" s="24" t="s">
        <v>47</v>
      </c>
      <c r="E8" s="24" t="s">
        <v>46</v>
      </c>
      <c r="F8" s="24" t="s">
        <v>45</v>
      </c>
      <c r="G8" s="24" t="s">
        <v>41</v>
      </c>
      <c r="H8" s="24" t="s">
        <v>40</v>
      </c>
      <c r="I8" s="24" t="s">
        <v>44</v>
      </c>
      <c r="J8" s="24" t="s">
        <v>43</v>
      </c>
      <c r="K8" s="24" t="s">
        <v>42</v>
      </c>
      <c r="L8" s="24" t="s">
        <v>41</v>
      </c>
      <c r="M8" s="24" t="s">
        <v>40</v>
      </c>
      <c r="N8" s="24" t="s">
        <v>39</v>
      </c>
      <c r="O8" s="24" t="s">
        <v>38</v>
      </c>
      <c r="P8" s="24" t="s">
        <v>37</v>
      </c>
      <c r="Q8" s="24" t="s">
        <v>36</v>
      </c>
      <c r="R8" s="24" t="s">
        <v>35</v>
      </c>
      <c r="S8" s="24" t="s">
        <v>34</v>
      </c>
      <c r="T8" s="24" t="s">
        <v>33</v>
      </c>
      <c r="U8" s="24" t="s">
        <v>32</v>
      </c>
      <c r="V8" s="24" t="s">
        <v>31</v>
      </c>
      <c r="W8" s="24" t="s">
        <v>30</v>
      </c>
      <c r="X8" s="24" t="s">
        <v>29</v>
      </c>
      <c r="Y8" s="24" t="s">
        <v>25</v>
      </c>
      <c r="Z8" s="24" t="s">
        <v>24</v>
      </c>
      <c r="AA8" s="24" t="s">
        <v>23</v>
      </c>
      <c r="AB8" s="24" t="s">
        <v>28</v>
      </c>
      <c r="AC8" s="24" t="s">
        <v>27</v>
      </c>
      <c r="AD8" s="24" t="s">
        <v>26</v>
      </c>
      <c r="AE8" s="24" t="s">
        <v>25</v>
      </c>
      <c r="AF8" s="24" t="s">
        <v>24</v>
      </c>
      <c r="AG8" s="24" t="s">
        <v>23</v>
      </c>
      <c r="AH8" s="24" t="s">
        <v>22</v>
      </c>
      <c r="AI8" s="24" t="s">
        <v>21</v>
      </c>
    </row>
    <row r="9" spans="1:35" s="15" customFormat="1" ht="247.5" x14ac:dyDescent="0.25">
      <c r="A9" s="145">
        <v>1</v>
      </c>
      <c r="B9" s="148" t="str">
        <f>+[9]Identificacion!B4</f>
        <v>ADMINISTRACIÓN DE BIENES Y SERVICIOS</v>
      </c>
      <c r="C9" s="148" t="str">
        <f>+[9]Identificacion!C4</f>
        <v>Prestar los servicios de transporte, aseo, cafetería y efectuar el mantenimiento de las instalaciones, equipos de oficina, medios de transporte que contribuyan al adecuado funcionamiento de la entidad, mediante el uso eficiente transparente y eficaz de los recursos.</v>
      </c>
      <c r="D9" s="148" t="str">
        <f>+[9]Identificacion!D4</f>
        <v>1. Deficiencia en los controles de traslados de bienes  de los funcionarios y contratistas.
2. Desconocimiento de procedimiento "Inventarios y almacén" en cuanto a devolución o traslado de inventarios. 
3. Falta de cuidado en los bienes asignados a funcioanrios y contratistas.</v>
      </c>
      <c r="E9" s="151" t="str">
        <f>+[9]Identificacion!E4</f>
        <v>Perdida de bienes de la ANM</v>
      </c>
      <c r="F9" s="151" t="str">
        <f>+[9]Identificacion!F4</f>
        <v>1. Denuncia a las autoridades del hecho.
2. Alteración temporal del inventario
3. No disponibilidad de los elementos para adelantar la gestión de la Entidad.
4. Aumento de la siniestralidad en la pólizas</v>
      </c>
      <c r="G9" s="145">
        <f>+[9]Probabilidad!E14</f>
        <v>4</v>
      </c>
      <c r="H9" s="145">
        <f>+'[9]Impacto '!D6</f>
        <v>2</v>
      </c>
      <c r="I9" s="21">
        <f t="shared" ref="I9:I15" si="0">+G9*H9</f>
        <v>8</v>
      </c>
      <c r="J9" s="168" t="str">
        <f>IF(AND(I9&gt;=0,I9&lt;=4),'[9]Calificación de Riesgos'!$H$10,IF(I9&lt;7,'[9]Calificación de Riesgos'!$H$9,IF(I9&lt;13,'[9]Calificación de Riesgos'!$H$8,IF(I9&lt;=25,'[9]Calificación de Riesgos'!$H$7))))</f>
        <v>ALTA</v>
      </c>
      <c r="K9" s="196" t="s">
        <v>239</v>
      </c>
      <c r="L9" s="145">
        <v>3</v>
      </c>
      <c r="M9" s="145">
        <v>1</v>
      </c>
      <c r="N9" s="21">
        <f>+L9*M9</f>
        <v>3</v>
      </c>
      <c r="O9" s="166" t="str">
        <f>IF(AND(N9&gt;=0,N9&lt;=4),'[9]Calificación de Riesgos'!$H$10,IF(N9&lt;7,'[9]Calificación de Riesgos'!$H$9,IF(N9&lt;13,'[9]Calificación de Riesgos'!$H$8,IF(N9&lt;=25,'[9]Calificación de Riesgos'!$H$7))))</f>
        <v>BAJA</v>
      </c>
      <c r="P9" s="145" t="s">
        <v>7</v>
      </c>
      <c r="Q9" s="91" t="s">
        <v>240</v>
      </c>
      <c r="R9" s="92" t="s">
        <v>241</v>
      </c>
      <c r="S9" s="18">
        <v>43528</v>
      </c>
      <c r="T9" s="18">
        <v>43814</v>
      </c>
      <c r="U9" s="17" t="s">
        <v>242</v>
      </c>
      <c r="V9" s="16" t="s">
        <v>541</v>
      </c>
      <c r="W9" s="16" t="s">
        <v>542</v>
      </c>
      <c r="X9" s="16" t="s">
        <v>543</v>
      </c>
      <c r="Y9" s="16" t="s">
        <v>463</v>
      </c>
      <c r="Z9" s="16" t="s">
        <v>471</v>
      </c>
      <c r="AA9" s="16" t="s">
        <v>471</v>
      </c>
      <c r="AB9" s="16"/>
      <c r="AC9" s="16"/>
      <c r="AD9" s="16"/>
      <c r="AE9" s="16"/>
      <c r="AF9" s="16"/>
      <c r="AG9" s="16"/>
      <c r="AH9" s="16"/>
      <c r="AI9" s="16"/>
    </row>
    <row r="10" spans="1:35" s="15" customFormat="1" ht="165" x14ac:dyDescent="0.25">
      <c r="A10" s="146"/>
      <c r="B10" s="149"/>
      <c r="C10" s="149"/>
      <c r="D10" s="149"/>
      <c r="E10" s="152"/>
      <c r="F10" s="152"/>
      <c r="G10" s="146"/>
      <c r="H10" s="146"/>
      <c r="I10" s="21"/>
      <c r="J10" s="183"/>
      <c r="K10" s="197"/>
      <c r="L10" s="146"/>
      <c r="M10" s="146"/>
      <c r="N10" s="21"/>
      <c r="O10" s="187"/>
      <c r="P10" s="146"/>
      <c r="Q10" s="91" t="s">
        <v>243</v>
      </c>
      <c r="R10" s="92" t="s">
        <v>241</v>
      </c>
      <c r="S10" s="18">
        <v>43528</v>
      </c>
      <c r="T10" s="18">
        <v>43814</v>
      </c>
      <c r="U10" s="17" t="s">
        <v>242</v>
      </c>
      <c r="V10" s="16" t="s">
        <v>544</v>
      </c>
      <c r="W10" s="114" t="s">
        <v>545</v>
      </c>
      <c r="X10" s="16" t="s">
        <v>543</v>
      </c>
      <c r="Y10" s="16" t="s">
        <v>463</v>
      </c>
      <c r="Z10" s="16" t="s">
        <v>471</v>
      </c>
      <c r="AA10" s="16" t="s">
        <v>471</v>
      </c>
      <c r="AB10" s="16"/>
      <c r="AC10" s="16"/>
      <c r="AD10" s="16"/>
      <c r="AE10" s="16"/>
      <c r="AF10" s="16"/>
      <c r="AG10" s="16"/>
      <c r="AH10" s="16"/>
      <c r="AI10" s="16"/>
    </row>
    <row r="11" spans="1:35" s="15" customFormat="1" ht="181.5" x14ac:dyDescent="0.25">
      <c r="A11" s="147"/>
      <c r="B11" s="150"/>
      <c r="C11" s="150"/>
      <c r="D11" s="150"/>
      <c r="E11" s="153"/>
      <c r="F11" s="153"/>
      <c r="G11" s="147"/>
      <c r="H11" s="147"/>
      <c r="I11" s="21"/>
      <c r="J11" s="169"/>
      <c r="K11" s="198"/>
      <c r="L11" s="147"/>
      <c r="M11" s="147"/>
      <c r="N11" s="21"/>
      <c r="O11" s="167"/>
      <c r="P11" s="147"/>
      <c r="Q11" s="91" t="s">
        <v>244</v>
      </c>
      <c r="R11" s="92" t="s">
        <v>241</v>
      </c>
      <c r="S11" s="18">
        <v>43528</v>
      </c>
      <c r="T11" s="18">
        <v>43814</v>
      </c>
      <c r="U11" s="17" t="s">
        <v>242</v>
      </c>
      <c r="V11" s="16" t="s">
        <v>541</v>
      </c>
      <c r="W11" s="16" t="s">
        <v>546</v>
      </c>
      <c r="X11" s="16" t="s">
        <v>543</v>
      </c>
      <c r="Y11" s="16" t="s">
        <v>463</v>
      </c>
      <c r="Z11" s="16" t="s">
        <v>471</v>
      </c>
      <c r="AA11" s="16" t="s">
        <v>471</v>
      </c>
      <c r="AB11" s="16"/>
      <c r="AC11" s="16"/>
      <c r="AD11" s="16"/>
      <c r="AE11" s="16"/>
      <c r="AF11" s="16"/>
      <c r="AG11" s="16"/>
      <c r="AH11" s="16"/>
      <c r="AI11" s="16"/>
    </row>
    <row r="12" spans="1:35" s="15" customFormat="1" ht="231" x14ac:dyDescent="0.25">
      <c r="A12" s="145">
        <v>2</v>
      </c>
      <c r="B12" s="148" t="str">
        <f>+[9]Identificacion!B5</f>
        <v>ADMINISTRACIÓN DE BIENES Y SERVICIOS</v>
      </c>
      <c r="C12" s="148" t="str">
        <f>+[9]Identificacion!C5</f>
        <v>Prestar los servicios de transporte, aseo, cafetería y efectuar el mantenimiento de las instalaciones, equipos de oficina, medios de transporte que contribuyan al adecuado funcionamiento de la entidad, mediante el uso eficiente transparente y eficaz de los recursos.</v>
      </c>
      <c r="D12" s="148" t="str">
        <f>+[9]Identificacion!D5</f>
        <v>1. Falta de oferta de bienes inmuebles en la zona con las condiciones requeridas para el funcionamiento de la ESSM.
2. Dificultades propias de la región que impidan reunir las condiciones para cumplir las actividades previstas.</v>
      </c>
      <c r="E12" s="151" t="str">
        <f>+[9]Identificacion!E5</f>
        <v xml:space="preserve">Incumplimiento de las actividades planificadas para garantizar la prestación del servicio en la Sede de Amagá.
</v>
      </c>
      <c r="F12" s="151" t="str">
        <f>+[9]Identificacion!F5</f>
        <v xml:space="preserve">
1. No prestación del servicio en la sede de Amaga.</v>
      </c>
      <c r="G12" s="145">
        <f>+[9]Probabilidad!E15</f>
        <v>2</v>
      </c>
      <c r="H12" s="145">
        <f>+'[9]Impacto '!D7</f>
        <v>4</v>
      </c>
      <c r="I12" s="21">
        <f t="shared" si="0"/>
        <v>8</v>
      </c>
      <c r="J12" s="168" t="str">
        <f>IF(AND(I12&gt;=0,I12&lt;=4),'[9]Calificación de Riesgos'!$H$10,IF(I12&lt;7,'[9]Calificación de Riesgos'!$H$9,IF(I12&lt;13,'[9]Calificación de Riesgos'!$H$8,IF(I12&lt;=25,'[9]Calificación de Riesgos'!$H$7))))</f>
        <v>ALTA</v>
      </c>
      <c r="K12" s="196" t="s">
        <v>245</v>
      </c>
      <c r="L12" s="145">
        <v>1</v>
      </c>
      <c r="M12" s="145">
        <v>3</v>
      </c>
      <c r="N12" s="21">
        <f t="shared" ref="N12:N15" si="1">+L12*M12</f>
        <v>3</v>
      </c>
      <c r="O12" s="166" t="str">
        <f>IF(AND(N12&gt;=0,N12&lt;=4),'[9]Calificación de Riesgos'!$H$10,IF(N12&lt;7,'[9]Calificación de Riesgos'!$H$9,IF(N12&lt;13,'[9]Calificación de Riesgos'!$H$8,IF(N12&lt;=25,'[9]Calificación de Riesgos'!$H$7))))</f>
        <v>BAJA</v>
      </c>
      <c r="P12" s="145" t="s">
        <v>7</v>
      </c>
      <c r="Q12" s="65" t="s">
        <v>246</v>
      </c>
      <c r="R12" s="93" t="s">
        <v>247</v>
      </c>
      <c r="S12" s="18">
        <v>43495</v>
      </c>
      <c r="T12" s="18">
        <v>43677</v>
      </c>
      <c r="U12" s="17" t="s">
        <v>242</v>
      </c>
      <c r="V12" s="16" t="s">
        <v>547</v>
      </c>
      <c r="W12" s="16" t="s">
        <v>548</v>
      </c>
      <c r="X12" s="16" t="s">
        <v>543</v>
      </c>
      <c r="Y12" s="16" t="s">
        <v>463</v>
      </c>
      <c r="Z12" s="16" t="s">
        <v>471</v>
      </c>
      <c r="AA12" s="16" t="s">
        <v>471</v>
      </c>
      <c r="AB12" s="16"/>
      <c r="AC12" s="16"/>
      <c r="AD12" s="16"/>
      <c r="AE12" s="16"/>
      <c r="AF12" s="16"/>
      <c r="AG12" s="16"/>
      <c r="AH12" s="16"/>
      <c r="AI12" s="16"/>
    </row>
    <row r="13" spans="1:35" s="15" customFormat="1" ht="264" x14ac:dyDescent="0.25">
      <c r="A13" s="146"/>
      <c r="B13" s="149"/>
      <c r="C13" s="149"/>
      <c r="D13" s="149"/>
      <c r="E13" s="152"/>
      <c r="F13" s="152"/>
      <c r="G13" s="146"/>
      <c r="H13" s="146"/>
      <c r="I13" s="21"/>
      <c r="J13" s="183"/>
      <c r="K13" s="197"/>
      <c r="L13" s="146"/>
      <c r="M13" s="146"/>
      <c r="N13" s="21"/>
      <c r="O13" s="187"/>
      <c r="P13" s="146"/>
      <c r="Q13" s="65" t="s">
        <v>248</v>
      </c>
      <c r="R13" s="93" t="s">
        <v>249</v>
      </c>
      <c r="S13" s="18">
        <v>43495</v>
      </c>
      <c r="T13" s="18">
        <v>43677</v>
      </c>
      <c r="U13" s="17" t="s">
        <v>242</v>
      </c>
      <c r="V13" s="16" t="s">
        <v>549</v>
      </c>
      <c r="W13" s="16" t="s">
        <v>550</v>
      </c>
      <c r="X13" s="16" t="s">
        <v>543</v>
      </c>
      <c r="Y13" s="16" t="s">
        <v>463</v>
      </c>
      <c r="Z13" s="16" t="s">
        <v>471</v>
      </c>
      <c r="AA13" s="16" t="s">
        <v>471</v>
      </c>
      <c r="AB13" s="16"/>
      <c r="AC13" s="16"/>
      <c r="AD13" s="16"/>
      <c r="AE13" s="16"/>
      <c r="AF13" s="16"/>
      <c r="AG13" s="16"/>
      <c r="AH13" s="16"/>
      <c r="AI13" s="16"/>
    </row>
    <row r="14" spans="1:35" s="15" customFormat="1" ht="231" x14ac:dyDescent="0.25">
      <c r="A14" s="147"/>
      <c r="B14" s="150"/>
      <c r="C14" s="150"/>
      <c r="D14" s="150"/>
      <c r="E14" s="153"/>
      <c r="F14" s="153"/>
      <c r="G14" s="147"/>
      <c r="H14" s="147"/>
      <c r="I14" s="21"/>
      <c r="J14" s="169"/>
      <c r="K14" s="198"/>
      <c r="L14" s="147"/>
      <c r="M14" s="147"/>
      <c r="N14" s="21"/>
      <c r="O14" s="167"/>
      <c r="P14" s="147"/>
      <c r="Q14" s="65" t="s">
        <v>250</v>
      </c>
      <c r="R14" s="93" t="s">
        <v>249</v>
      </c>
      <c r="S14" s="18">
        <v>43495</v>
      </c>
      <c r="T14" s="18">
        <v>43677</v>
      </c>
      <c r="U14" s="17" t="s">
        <v>242</v>
      </c>
      <c r="V14" s="16" t="s">
        <v>551</v>
      </c>
      <c r="W14" s="16" t="s">
        <v>548</v>
      </c>
      <c r="X14" s="16" t="s">
        <v>543</v>
      </c>
      <c r="Y14" s="16" t="s">
        <v>463</v>
      </c>
      <c r="Z14" s="16" t="s">
        <v>471</v>
      </c>
      <c r="AA14" s="16" t="s">
        <v>471</v>
      </c>
      <c r="AB14" s="16"/>
      <c r="AC14" s="16"/>
      <c r="AD14" s="16"/>
      <c r="AE14" s="16"/>
      <c r="AF14" s="16"/>
      <c r="AG14" s="16"/>
      <c r="AH14" s="16"/>
      <c r="AI14" s="16"/>
    </row>
    <row r="15" spans="1:35" s="15" customFormat="1" ht="115.5" x14ac:dyDescent="0.25">
      <c r="A15" s="145">
        <v>3</v>
      </c>
      <c r="B15" s="148" t="str">
        <f>+[9]Identificacion!B6</f>
        <v>ADMINISTRACIÓN DE BIENES Y SERVICIOS</v>
      </c>
      <c r="C15" s="148" t="str">
        <f>+[9]Identificacion!C6</f>
        <v>Prestar los servicios de transporte, aseo, cafetería y efectuar el mantenimiento de las instalaciones, equipos de oficina, medios de transporte que contribuyan al adecuado funcionamiento de la entidad, mediante el uso eficiente transparente y eficaz de los recursos.</v>
      </c>
      <c r="D15" s="148" t="str">
        <f>+[9]Identificacion!D6</f>
        <v xml:space="preserve">1. Incumplimiento de los proveedores de las obligaciones legales en la facturación de bienes y servicios. 
2. Inconsistencias en la facturación lo que genera reprocesos.
</v>
      </c>
      <c r="E15" s="151" t="str">
        <f>+[9]Identificacion!E6</f>
        <v xml:space="preserve">Incumplimiento de PAC programado </v>
      </c>
      <c r="F15" s="151" t="str">
        <f>+[9]Identificacion!F6</f>
        <v xml:space="preserve">1. No pagos oportuno de la programación de PAC de bienes o servicios  recibidos. 
2. Incumplimiento en las metas de la programación de ejecución presupuestal. </v>
      </c>
      <c r="G15" s="145">
        <f>+[9]Probabilidad!E16</f>
        <v>3</v>
      </c>
      <c r="H15" s="145">
        <f>+'[9]Impacto '!D8</f>
        <v>3</v>
      </c>
      <c r="I15" s="21">
        <f t="shared" si="0"/>
        <v>9</v>
      </c>
      <c r="J15" s="168" t="str">
        <f>IF(AND(I15&gt;=0,I15&lt;=4),'[9]Calificación de Riesgos'!$H$10,IF(I15&lt;7,'[9]Calificación de Riesgos'!$H$9,IF(I15&lt;13,'[9]Calificación de Riesgos'!$H$8,IF(I15&lt;=25,'[9]Calificación de Riesgos'!$H$7))))</f>
        <v>ALTA</v>
      </c>
      <c r="K15" s="196" t="s">
        <v>251</v>
      </c>
      <c r="L15" s="145">
        <v>2</v>
      </c>
      <c r="M15" s="145">
        <v>2</v>
      </c>
      <c r="N15" s="21">
        <f t="shared" si="1"/>
        <v>4</v>
      </c>
      <c r="O15" s="166" t="str">
        <f>IF(AND(N15&gt;=0,N15&lt;=4),'[9]Calificación de Riesgos'!$H$10,IF(N15&lt;7,'[9]Calificación de Riesgos'!$H$9,IF(N15&lt;13,'[9]Calificación de Riesgos'!$H$8,IF(N15&lt;=25,'[9]Calificación de Riesgos'!$H$7))))</f>
        <v>BAJA</v>
      </c>
      <c r="P15" s="145" t="s">
        <v>7</v>
      </c>
      <c r="Q15" s="94" t="s">
        <v>252</v>
      </c>
      <c r="R15" s="93" t="s">
        <v>253</v>
      </c>
      <c r="S15" s="18">
        <v>43504</v>
      </c>
      <c r="T15" s="18">
        <v>43814</v>
      </c>
      <c r="U15" s="17" t="s">
        <v>242</v>
      </c>
      <c r="V15" s="16" t="s">
        <v>552</v>
      </c>
      <c r="W15" s="16" t="s">
        <v>553</v>
      </c>
      <c r="X15" s="16" t="s">
        <v>543</v>
      </c>
      <c r="Y15" s="16" t="s">
        <v>463</v>
      </c>
      <c r="Z15" s="16" t="s">
        <v>471</v>
      </c>
      <c r="AA15" s="16" t="s">
        <v>471</v>
      </c>
      <c r="AB15" s="16"/>
      <c r="AC15" s="16"/>
      <c r="AD15" s="16"/>
      <c r="AE15" s="16"/>
      <c r="AF15" s="16"/>
      <c r="AG15" s="16"/>
      <c r="AH15" s="16"/>
      <c r="AI15" s="16"/>
    </row>
    <row r="16" spans="1:35" s="15" customFormat="1" ht="115.5" x14ac:dyDescent="0.25">
      <c r="A16" s="147"/>
      <c r="B16" s="150"/>
      <c r="C16" s="150"/>
      <c r="D16" s="150"/>
      <c r="E16" s="153"/>
      <c r="F16" s="153"/>
      <c r="G16" s="147"/>
      <c r="H16" s="147"/>
      <c r="I16" s="21"/>
      <c r="J16" s="169"/>
      <c r="K16" s="198"/>
      <c r="L16" s="147"/>
      <c r="M16" s="147"/>
      <c r="N16" s="21"/>
      <c r="O16" s="167"/>
      <c r="P16" s="147"/>
      <c r="Q16" s="94" t="s">
        <v>254</v>
      </c>
      <c r="R16" s="93" t="s">
        <v>255</v>
      </c>
      <c r="S16" s="18">
        <v>43504</v>
      </c>
      <c r="T16" s="18">
        <v>43814</v>
      </c>
      <c r="U16" s="17" t="s">
        <v>242</v>
      </c>
      <c r="V16" s="16" t="s">
        <v>552</v>
      </c>
      <c r="W16" s="16" t="s">
        <v>554</v>
      </c>
      <c r="X16" s="16" t="s">
        <v>543</v>
      </c>
      <c r="Y16" s="16" t="s">
        <v>463</v>
      </c>
      <c r="Z16" s="16" t="s">
        <v>471</v>
      </c>
      <c r="AA16" s="16" t="s">
        <v>471</v>
      </c>
      <c r="AB16" s="16"/>
      <c r="AC16" s="16"/>
      <c r="AD16" s="16"/>
      <c r="AE16" s="16"/>
      <c r="AF16" s="16"/>
      <c r="AG16" s="16"/>
      <c r="AH16" s="16"/>
      <c r="AI16" s="16"/>
    </row>
  </sheetData>
  <mergeCells count="52">
    <mergeCell ref="A1:U5"/>
    <mergeCell ref="G15:G16"/>
    <mergeCell ref="H15:H16"/>
    <mergeCell ref="J15:J16"/>
    <mergeCell ref="K15:K16"/>
    <mergeCell ref="L15:L16"/>
    <mergeCell ref="M15:M16"/>
    <mergeCell ref="A15:A16"/>
    <mergeCell ref="B15:B16"/>
    <mergeCell ref="C15:C16"/>
    <mergeCell ref="D15:D16"/>
    <mergeCell ref="E15:E16"/>
    <mergeCell ref="F15:F16"/>
    <mergeCell ref="J12:J14"/>
    <mergeCell ref="L12:L14"/>
    <mergeCell ref="M12:M14"/>
    <mergeCell ref="O12:O14"/>
    <mergeCell ref="P12:P14"/>
    <mergeCell ref="O15:O16"/>
    <mergeCell ref="P15:P16"/>
    <mergeCell ref="P9:P11"/>
    <mergeCell ref="A12:A14"/>
    <mergeCell ref="B12:B14"/>
    <mergeCell ref="C12:C14"/>
    <mergeCell ref="D12:D14"/>
    <mergeCell ref="E12:E14"/>
    <mergeCell ref="F12:F14"/>
    <mergeCell ref="G12:G14"/>
    <mergeCell ref="H12:H14"/>
    <mergeCell ref="G9:G11"/>
    <mergeCell ref="H9:H11"/>
    <mergeCell ref="J9:J11"/>
    <mergeCell ref="K9:K11"/>
    <mergeCell ref="L9:L11"/>
    <mergeCell ref="M9:M11"/>
    <mergeCell ref="K12:K14"/>
    <mergeCell ref="AB6:AI7"/>
    <mergeCell ref="G7:J7"/>
    <mergeCell ref="L7:M7"/>
    <mergeCell ref="O7:P7"/>
    <mergeCell ref="A9:A11"/>
    <mergeCell ref="B9:B11"/>
    <mergeCell ref="C9:C11"/>
    <mergeCell ref="D9:D11"/>
    <mergeCell ref="E9:E11"/>
    <mergeCell ref="F9:F11"/>
    <mergeCell ref="A6:F7"/>
    <mergeCell ref="G6:J6"/>
    <mergeCell ref="L6:P6"/>
    <mergeCell ref="Q6:U7"/>
    <mergeCell ref="V6:AA7"/>
    <mergeCell ref="O9:O11"/>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091FEF2E-3418-445D-A52D-5D15C41BA2C2}">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fill>
                <patternFill>
                  <bgColor rgb="FFFFC000"/>
                </patternFill>
              </fill>
            </x14:dxf>
          </x14:cfRule>
          <x14:cfRule type="containsText" priority="7" operator="containsText" id="{904AD6E1-E859-4A78-979C-7F3411A223FF}">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fill>
                <patternFill>
                  <bgColor rgb="FFFF0000"/>
                </patternFill>
              </fill>
            </x14:dxf>
          </x14:cfRule>
          <x14:cfRule type="containsText" priority="8" operator="containsText" id="{9A613DEC-A3AC-4566-8B31-742C8F6252DB}">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x14:cfRule>
          <x14:cfRule type="containsText" priority="9" operator="containsText" id="{6A236163-B973-4A77-8E5C-863CC7334397}">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fill>
                <patternFill>
                  <bgColor rgb="FFFFFF00"/>
                </patternFill>
              </fill>
            </x14:dxf>
          </x14:cfRule>
          <x14:cfRule type="containsText" priority="10" operator="containsText" id="{38F72FB4-349A-4A23-9E85-9285970E6EC9}">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fill>
                <patternFill>
                  <bgColor rgb="FF00B050"/>
                </patternFill>
              </fill>
            </x14:dxf>
          </x14:cfRule>
          <xm:sqref>J9 J12 J15</xm:sqref>
        </x14:conditionalFormatting>
        <x14:conditionalFormatting xmlns:xm="http://schemas.microsoft.com/office/excel/2006/main">
          <x14:cfRule type="containsText" priority="1" operator="containsText" id="{F1E759B4-1608-43EC-BAA5-B5707C67441E}">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fill>
                <patternFill>
                  <bgColor rgb="FFFFC000"/>
                </patternFill>
              </fill>
            </x14:dxf>
          </x14:cfRule>
          <x14:cfRule type="containsText" priority="2" operator="containsText" id="{321BF9C8-48DC-414C-8D78-0252AC698B52}">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fill>
                <patternFill>
                  <bgColor rgb="FFFF0000"/>
                </patternFill>
              </fill>
            </x14:dxf>
          </x14:cfRule>
          <x14:cfRule type="containsText" priority="3" operator="containsText" id="{727A25AD-D1A4-4B71-8B7F-0F1DA9645992}">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x14:cfRule>
          <x14:cfRule type="containsText" priority="4" operator="containsText" id="{CD81596B-6FB1-44E5-A4E5-3B65898B3BF6}">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fill>
                <patternFill>
                  <bgColor rgb="FFFFFF00"/>
                </patternFill>
              </fill>
            </x14:dxf>
          </x14:cfRule>
          <x14:cfRule type="containsText" priority="5" operator="containsText" id="{372CD0A4-F91A-4D91-8C20-4D066B39F4BA}">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fill>
                <patternFill>
                  <bgColor rgb="FF00B050"/>
                </patternFill>
              </fill>
            </x14:dxf>
          </x14:cfRule>
          <xm:sqref>O9 O12 O15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'[9]Calificación de Riesgos'!#REF!</xm:f>
          </x14:formula1>
          <xm:sqref>P9 P12 P15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Portada</vt:lpstr>
      <vt:lpstr>Planeación</vt:lpstr>
      <vt:lpstr>Evaluacion</vt:lpstr>
      <vt:lpstr>Documental</vt:lpstr>
      <vt:lpstr>Juridica</vt:lpstr>
      <vt:lpstr>Talento Humano</vt:lpstr>
      <vt:lpstr>Tecnologia</vt:lpstr>
      <vt:lpstr>Financiera</vt:lpstr>
      <vt:lpstr>Bienes y Ser</vt:lpstr>
      <vt:lpstr>Adquisicion</vt:lpstr>
      <vt:lpstr>Atencion Integral</vt:lpstr>
      <vt:lpstr>Información Minera</vt:lpstr>
      <vt:lpstr>Seguridad Minera</vt:lpstr>
      <vt:lpstr>Seguimiento</vt:lpstr>
      <vt:lpstr>Generacion T</vt:lpstr>
      <vt:lpstr>Inversion M</vt:lpstr>
      <vt:lpstr>Delimitacion</vt:lpstr>
      <vt:lpstr>Comunicaciones</vt:lpstr>
      <vt:lpstr>Calificación de Riesgos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Yesnith Suarez Ariza</dc:creator>
  <cp:lastModifiedBy>Yesnith Suarez Ariza</cp:lastModifiedBy>
  <dcterms:created xsi:type="dcterms:W3CDTF">2019-02-01T14:21:41Z</dcterms:created>
  <dcterms:modified xsi:type="dcterms:W3CDTF">2019-08-02T20:46:55Z</dcterms:modified>
</cp:coreProperties>
</file>