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645"/>
  </bookViews>
  <sheets>
    <sheet name="FICHAS INDICADORES V3 POA 2019" sheetId="2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Dependencias">[1]Datos!$C$2:$C$9</definedName>
    <definedName name="egtd">[2]Datos!$G$2:$G$4</definedName>
    <definedName name="Estado_vigencias_futuras">[1]Datos!$U$2:$U$5</definedName>
    <definedName name="Fortalecimiento_gestion_socioambiental">#REF!</definedName>
    <definedName name="Fortalecimiento_infraestructura_fisica">#REF!</definedName>
    <definedName name="Fortalecimiento_mecanismos_promocion">#REF!</definedName>
    <definedName name="Fortalecimiento_Tecnologias_informacion">#REF!</definedName>
    <definedName name="Mejoramiento_Pequena_Mediana_Mineria">#REF!</definedName>
    <definedName name="Mejoramiento_Seguridad_Mineria">#REF!</definedName>
    <definedName name="Mes_compromiso">[1]Datos!$W$2:$W$25</definedName>
    <definedName name="Modalidades_seleccion">[1]Datos!$O$2:$O$9</definedName>
    <definedName name="Nación">#REF!</definedName>
    <definedName name="No_aplica_proyecto_inversion">#REF!</definedName>
    <definedName name="Of_Control_interno">#REF!</definedName>
    <definedName name="Of_Juridica">#REF!</definedName>
    <definedName name="Of_Tecnologia">#REF!</definedName>
    <definedName name="Optimizacion_informacion_minera">#REF!</definedName>
    <definedName name="Optimizacion_MPIG_SIG">#REF!</definedName>
    <definedName name="Presidencia">#REF!</definedName>
    <definedName name="Propios">#REF!</definedName>
    <definedName name="Proyectos_inversion">[1]Datos!$E$2:$E$10</definedName>
    <definedName name="R_vigencias_futuras">[1]Datos!$S$2:$S$3</definedName>
    <definedName name="Rubro_anterior">#REF!</definedName>
    <definedName name="Rubro_nuevo">#REF!</definedName>
    <definedName name="SGR">#REF!</definedName>
    <definedName name="Tipo_recursos">[1]Datos!#REF!</definedName>
    <definedName name="Tipos_contrato">[1]Datos!$Q$2:$Q$16</definedName>
    <definedName name="VAF">#REF!</definedName>
    <definedName name="VCT">#REF!</definedName>
    <definedName name="VPF">#REF!</definedName>
    <definedName name="VSCSM">#REF!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06" i="27" l="1"/>
  <c r="W206" i="27"/>
  <c r="Y150" i="27"/>
  <c r="X34" i="27"/>
  <c r="Y34" i="27"/>
  <c r="Z208" i="27"/>
  <c r="AA208" i="27"/>
  <c r="AB208" i="27"/>
  <c r="AC208" i="27"/>
  <c r="AE208" i="27"/>
  <c r="Z209" i="27"/>
  <c r="AA209" i="27"/>
  <c r="AB209" i="27"/>
  <c r="AC209" i="27"/>
  <c r="V210" i="27"/>
  <c r="W210" i="27"/>
  <c r="X210" i="27"/>
  <c r="Y210" i="27"/>
  <c r="AB210" i="27" l="1"/>
  <c r="Z210" i="27"/>
  <c r="AC210" i="27"/>
  <c r="AA210" i="27"/>
  <c r="X150" i="27" l="1"/>
  <c r="W150" i="27"/>
  <c r="V150" i="27"/>
  <c r="AD148" i="27"/>
  <c r="AB148" i="27"/>
  <c r="AA148" i="27"/>
  <c r="Z148" i="27"/>
  <c r="Y148" i="27"/>
  <c r="X146" i="27"/>
  <c r="W146" i="27"/>
  <c r="V146" i="27"/>
  <c r="AD144" i="27"/>
  <c r="AB144" i="27"/>
  <c r="AA144" i="27"/>
  <c r="Z144" i="27"/>
  <c r="Y144" i="27"/>
  <c r="X226" i="27" l="1"/>
  <c r="W226" i="27"/>
  <c r="V226" i="27"/>
  <c r="AB225" i="27"/>
  <c r="AA225" i="27"/>
  <c r="Z225" i="27"/>
  <c r="Y225" i="27"/>
  <c r="AB224" i="27"/>
  <c r="AB226" i="27" s="1"/>
  <c r="AA224" i="27"/>
  <c r="AA226" i="27" s="1"/>
  <c r="Z224" i="27"/>
  <c r="Z226" i="27" s="1"/>
  <c r="Y224" i="27"/>
  <c r="Y226" i="27" s="1"/>
  <c r="X222" i="27"/>
  <c r="W222" i="27"/>
  <c r="V222" i="27"/>
  <c r="AB221" i="27"/>
  <c r="AA221" i="27"/>
  <c r="Z221" i="27"/>
  <c r="Y221" i="27"/>
  <c r="AD220" i="27"/>
  <c r="AB220" i="27"/>
  <c r="AA220" i="27"/>
  <c r="Z220" i="27"/>
  <c r="Y220" i="27"/>
  <c r="Z222" i="27" l="1"/>
  <c r="AB222" i="27"/>
  <c r="Y222" i="27"/>
  <c r="AA222" i="27"/>
  <c r="W358" i="27" l="1"/>
  <c r="Z297" i="27" l="1"/>
  <c r="AC113" i="27"/>
  <c r="AB113" i="27"/>
  <c r="Z113" i="27"/>
  <c r="AA73" i="27"/>
  <c r="AA77" i="27"/>
  <c r="Z77" i="27"/>
  <c r="BE37" i="27" l="1"/>
  <c r="BE33" i="27"/>
  <c r="BA34" i="27" s="1"/>
  <c r="Y422" i="27"/>
  <c r="X422" i="27"/>
  <c r="W422" i="27"/>
  <c r="V422" i="27"/>
  <c r="AC421" i="27"/>
  <c r="AB421" i="27"/>
  <c r="AA421" i="27"/>
  <c r="Z421" i="27"/>
  <c r="AE420" i="27"/>
  <c r="AC420" i="27"/>
  <c r="AB420" i="27"/>
  <c r="AA420" i="27"/>
  <c r="Z420" i="27"/>
  <c r="Y418" i="27"/>
  <c r="X418" i="27"/>
  <c r="W418" i="27"/>
  <c r="V418" i="27"/>
  <c r="AC417" i="27"/>
  <c r="AB417" i="27"/>
  <c r="AA417" i="27"/>
  <c r="Z417" i="27"/>
  <c r="AE416" i="27"/>
  <c r="AC416" i="27"/>
  <c r="AB416" i="27"/>
  <c r="AA416" i="27"/>
  <c r="Z416" i="27"/>
  <c r="Y414" i="27"/>
  <c r="X414" i="27"/>
  <c r="W414" i="27"/>
  <c r="V414" i="27"/>
  <c r="AC413" i="27"/>
  <c r="AB413" i="27"/>
  <c r="AA413" i="27"/>
  <c r="Z413" i="27"/>
  <c r="AC412" i="27"/>
  <c r="AC414" i="27" s="1"/>
  <c r="AB412" i="27"/>
  <c r="AB414" i="27" s="1"/>
  <c r="AA412" i="27"/>
  <c r="AA414" i="27" s="1"/>
  <c r="Z412" i="27"/>
  <c r="Z414" i="27" s="1"/>
  <c r="Y410" i="27"/>
  <c r="X410" i="27"/>
  <c r="W410" i="27"/>
  <c r="AC409" i="27"/>
  <c r="AB409" i="27"/>
  <c r="AA409" i="27"/>
  <c r="AE408" i="27"/>
  <c r="AC408" i="27"/>
  <c r="AC410" i="27" s="1"/>
  <c r="AB408" i="27"/>
  <c r="AB410" i="27" s="1"/>
  <c r="AA408" i="27"/>
  <c r="AA410" i="27" s="1"/>
  <c r="Y406" i="27"/>
  <c r="X406" i="27"/>
  <c r="W406" i="27"/>
  <c r="V406" i="27"/>
  <c r="AC405" i="27"/>
  <c r="AB405" i="27"/>
  <c r="AA405" i="27"/>
  <c r="Z405" i="27"/>
  <c r="AE404" i="27"/>
  <c r="AC404" i="27"/>
  <c r="AB404" i="27"/>
  <c r="AA404" i="27"/>
  <c r="Z404" i="27"/>
  <c r="Y402" i="27"/>
  <c r="X402" i="27"/>
  <c r="W402" i="27"/>
  <c r="V402" i="27"/>
  <c r="AC401" i="27"/>
  <c r="AB401" i="27"/>
  <c r="AA401" i="27"/>
  <c r="Z401" i="27"/>
  <c r="AE400" i="27"/>
  <c r="AC400" i="27"/>
  <c r="AB400" i="27"/>
  <c r="AA400" i="27"/>
  <c r="Z400" i="27"/>
  <c r="Y398" i="27"/>
  <c r="X398" i="27"/>
  <c r="W398" i="27"/>
  <c r="V398" i="27"/>
  <c r="AC397" i="27"/>
  <c r="AB397" i="27"/>
  <c r="AA397" i="27"/>
  <c r="AC396" i="27"/>
  <c r="AB396" i="27"/>
  <c r="AA396" i="27"/>
  <c r="Z396" i="27"/>
  <c r="Z398" i="27" s="1"/>
  <c r="Y394" i="27"/>
  <c r="X394" i="27"/>
  <c r="W394" i="27"/>
  <c r="V394" i="27"/>
  <c r="AC393" i="27"/>
  <c r="AB393" i="27"/>
  <c r="AA393" i="27"/>
  <c r="AC392" i="27"/>
  <c r="AB392" i="27"/>
  <c r="AA392" i="27"/>
  <c r="Z392" i="27"/>
  <c r="Z394" i="27" s="1"/>
  <c r="Y390" i="27"/>
  <c r="X390" i="27"/>
  <c r="W390" i="27"/>
  <c r="V390" i="27"/>
  <c r="AC389" i="27"/>
  <c r="AB389" i="27"/>
  <c r="AA389" i="27"/>
  <c r="AC388" i="27"/>
  <c r="AB388" i="27"/>
  <c r="AA388" i="27"/>
  <c r="Z388" i="27"/>
  <c r="Z390" i="27" s="1"/>
  <c r="Y386" i="27"/>
  <c r="X386" i="27"/>
  <c r="W386" i="27"/>
  <c r="V386" i="27"/>
  <c r="AC385" i="27"/>
  <c r="AB385" i="27"/>
  <c r="AA385" i="27"/>
  <c r="Z385" i="27"/>
  <c r="AC384" i="27"/>
  <c r="AC386" i="27" s="1"/>
  <c r="AB384" i="27"/>
  <c r="AB386" i="27" s="1"/>
  <c r="AA384" i="27"/>
  <c r="AA386" i="27" s="1"/>
  <c r="Z384" i="27"/>
  <c r="Z386" i="27" s="1"/>
  <c r="Y382" i="27"/>
  <c r="X382" i="27"/>
  <c r="W382" i="27"/>
  <c r="V382" i="27"/>
  <c r="AC381" i="27"/>
  <c r="AB381" i="27"/>
  <c r="AA381" i="27"/>
  <c r="Z381" i="27"/>
  <c r="AE380" i="27"/>
  <c r="AC380" i="27"/>
  <c r="AB380" i="27"/>
  <c r="AA380" i="27"/>
  <c r="Z380" i="27"/>
  <c r="Y378" i="27"/>
  <c r="X378" i="27"/>
  <c r="W378" i="27"/>
  <c r="V378" i="27"/>
  <c r="AC377" i="27"/>
  <c r="AB377" i="27"/>
  <c r="AA377" i="27"/>
  <c r="Z377" i="27"/>
  <c r="AE376" i="27"/>
  <c r="AC376" i="27"/>
  <c r="AB376" i="27"/>
  <c r="AA376" i="27"/>
  <c r="Z376" i="27"/>
  <c r="Y374" i="27"/>
  <c r="X374" i="27"/>
  <c r="W374" i="27"/>
  <c r="V374" i="27"/>
  <c r="AB373" i="27"/>
  <c r="AC373" i="27" s="1"/>
  <c r="AA373" i="27"/>
  <c r="Z373" i="27"/>
  <c r="AE372" i="27"/>
  <c r="AC372" i="27"/>
  <c r="AC374" i="27" s="1"/>
  <c r="AB372" i="27"/>
  <c r="AA372" i="27"/>
  <c r="Z372" i="27"/>
  <c r="Y370" i="27"/>
  <c r="X370" i="27"/>
  <c r="W370" i="27"/>
  <c r="V370" i="27"/>
  <c r="AC369" i="27"/>
  <c r="AB369" i="27"/>
  <c r="AA369" i="27"/>
  <c r="Z369" i="27"/>
  <c r="AE368" i="27"/>
  <c r="AC368" i="27"/>
  <c r="AB368" i="27"/>
  <c r="AA368" i="27"/>
  <c r="Z368" i="27"/>
  <c r="Y366" i="27"/>
  <c r="X366" i="27"/>
  <c r="W366" i="27"/>
  <c r="V366" i="27"/>
  <c r="AC365" i="27"/>
  <c r="AB365" i="27"/>
  <c r="AA365" i="27"/>
  <c r="Z365" i="27"/>
  <c r="AC364" i="27"/>
  <c r="AC366" i="27" s="1"/>
  <c r="AB364" i="27"/>
  <c r="AB366" i="27" s="1"/>
  <c r="AA364" i="27"/>
  <c r="AA366" i="27" s="1"/>
  <c r="Z364" i="27"/>
  <c r="Z366" i="27" s="1"/>
  <c r="Y362" i="27"/>
  <c r="X362" i="27"/>
  <c r="W362" i="27"/>
  <c r="V362" i="27"/>
  <c r="AC361" i="27"/>
  <c r="AB361" i="27"/>
  <c r="AA361" i="27"/>
  <c r="Z361" i="27"/>
  <c r="AE360" i="27"/>
  <c r="AC360" i="27"/>
  <c r="AB360" i="27"/>
  <c r="AA360" i="27"/>
  <c r="Z360" i="27"/>
  <c r="Z358" i="27"/>
  <c r="Y358" i="27"/>
  <c r="X358" i="27"/>
  <c r="V358" i="27"/>
  <c r="AC357" i="27"/>
  <c r="AB357" i="27"/>
  <c r="AA357" i="27"/>
  <c r="AC356" i="27"/>
  <c r="AB356" i="27"/>
  <c r="AA356" i="27"/>
  <c r="Y354" i="27"/>
  <c r="X354" i="27"/>
  <c r="W354" i="27"/>
  <c r="V354" i="27"/>
  <c r="AC353" i="27"/>
  <c r="AB353" i="27"/>
  <c r="AA353" i="27"/>
  <c r="Z353" i="27"/>
  <c r="AC352" i="27"/>
  <c r="AC354" i="27" s="1"/>
  <c r="AB352" i="27"/>
  <c r="AB354" i="27" s="1"/>
  <c r="AA352" i="27"/>
  <c r="AA354" i="27" s="1"/>
  <c r="Z352" i="27"/>
  <c r="Z354" i="27" s="1"/>
  <c r="Y350" i="27"/>
  <c r="AC349" i="27"/>
  <c r="AB349" i="27"/>
  <c r="AC348" i="27"/>
  <c r="AC350" i="27" s="1"/>
  <c r="AA348" i="27"/>
  <c r="Z348" i="27"/>
  <c r="Z350" i="27" s="1"/>
  <c r="AC345" i="27"/>
  <c r="AB345" i="27"/>
  <c r="AC344" i="27"/>
  <c r="AA344" i="27"/>
  <c r="Z344" i="27"/>
  <c r="Z346" i="27" s="1"/>
  <c r="Y342" i="27"/>
  <c r="X342" i="27"/>
  <c r="W342" i="27"/>
  <c r="V342" i="27"/>
  <c r="AC341" i="27"/>
  <c r="AB341" i="27"/>
  <c r="AA341" i="27"/>
  <c r="Z341" i="27"/>
  <c r="AC340" i="27"/>
  <c r="AC342" i="27" s="1"/>
  <c r="AB340" i="27"/>
  <c r="AB342" i="27" s="1"/>
  <c r="AA340" i="27"/>
  <c r="AA342" i="27" s="1"/>
  <c r="Z340" i="27"/>
  <c r="Z342" i="27" s="1"/>
  <c r="Y338" i="27"/>
  <c r="X338" i="27"/>
  <c r="W338" i="27"/>
  <c r="V338" i="27"/>
  <c r="AC337" i="27"/>
  <c r="AB337" i="27"/>
  <c r="AA337" i="27"/>
  <c r="Z337" i="27"/>
  <c r="AC336" i="27"/>
  <c r="AC338" i="27" s="1"/>
  <c r="AB336" i="27"/>
  <c r="AB338" i="27" s="1"/>
  <c r="AA336" i="27"/>
  <c r="AA338" i="27" s="1"/>
  <c r="Z336" i="27"/>
  <c r="Z338" i="27" s="1"/>
  <c r="Y334" i="27"/>
  <c r="X334" i="27"/>
  <c r="W334" i="27"/>
  <c r="V334" i="27"/>
  <c r="AC333" i="27"/>
  <c r="AB333" i="27"/>
  <c r="AA333" i="27"/>
  <c r="Z333" i="27"/>
  <c r="AC332" i="27"/>
  <c r="AC334" i="27" s="1"/>
  <c r="AB332" i="27"/>
  <c r="AB334" i="27" s="1"/>
  <c r="AA332" i="27"/>
  <c r="AA334" i="27" s="1"/>
  <c r="Z332" i="27"/>
  <c r="Z334" i="27" s="1"/>
  <c r="Y330" i="27"/>
  <c r="X330" i="27"/>
  <c r="W330" i="27"/>
  <c r="V330" i="27"/>
  <c r="AC329" i="27"/>
  <c r="AB329" i="27"/>
  <c r="AA329" i="27"/>
  <c r="Z329" i="27"/>
  <c r="AC328" i="27"/>
  <c r="AC330" i="27" s="1"/>
  <c r="AB328" i="27"/>
  <c r="AB330" i="27" s="1"/>
  <c r="AA328" i="27"/>
  <c r="AA330" i="27" s="1"/>
  <c r="Z328" i="27"/>
  <c r="Z330" i="27" s="1"/>
  <c r="Z326" i="27"/>
  <c r="Y326" i="27"/>
  <c r="X326" i="27"/>
  <c r="W326" i="27"/>
  <c r="V326" i="27"/>
  <c r="AC325" i="27"/>
  <c r="AB325" i="27"/>
  <c r="AA325" i="27"/>
  <c r="AC324" i="27"/>
  <c r="AB324" i="27"/>
  <c r="AA324" i="27"/>
  <c r="Y322" i="27"/>
  <c r="X322" i="27"/>
  <c r="W322" i="27"/>
  <c r="V322" i="27"/>
  <c r="AC320" i="27"/>
  <c r="AC322" i="27" s="1"/>
  <c r="AB320" i="27"/>
  <c r="AB322" i="27" s="1"/>
  <c r="AA320" i="27"/>
  <c r="AA322" i="27" s="1"/>
  <c r="Z320" i="27"/>
  <c r="Z322" i="27" s="1"/>
  <c r="Y318" i="27"/>
  <c r="X318" i="27"/>
  <c r="W318" i="27"/>
  <c r="V318" i="27"/>
  <c r="AC317" i="27"/>
  <c r="AB317" i="27"/>
  <c r="AA317" i="27"/>
  <c r="Z317" i="27"/>
  <c r="AC316" i="27"/>
  <c r="AC318" i="27" s="1"/>
  <c r="AB316" i="27"/>
  <c r="AB318" i="27" s="1"/>
  <c r="AA316" i="27"/>
  <c r="AA318" i="27" s="1"/>
  <c r="Z316" i="27"/>
  <c r="Z318" i="27" s="1"/>
  <c r="Y314" i="27"/>
  <c r="X314" i="27"/>
  <c r="W314" i="27"/>
  <c r="V314" i="27"/>
  <c r="AC313" i="27"/>
  <c r="AB313" i="27"/>
  <c r="AA313" i="27"/>
  <c r="Z313" i="27"/>
  <c r="AC312" i="27"/>
  <c r="AC314" i="27" s="1"/>
  <c r="AB312" i="27"/>
  <c r="AB314" i="27" s="1"/>
  <c r="AA312" i="27"/>
  <c r="AA314" i="27" s="1"/>
  <c r="Z312" i="27"/>
  <c r="Z314" i="27" s="1"/>
  <c r="Y310" i="27"/>
  <c r="X310" i="27"/>
  <c r="W310" i="27"/>
  <c r="V310" i="27"/>
  <c r="AC309" i="27"/>
  <c r="AB309" i="27"/>
  <c r="AA309" i="27"/>
  <c r="Z309" i="27"/>
  <c r="AE308" i="27"/>
  <c r="AC308" i="27"/>
  <c r="AB308" i="27"/>
  <c r="AA308" i="27"/>
  <c r="Z308" i="27"/>
  <c r="Z306" i="27"/>
  <c r="X306" i="27"/>
  <c r="V306" i="27"/>
  <c r="Y305" i="27"/>
  <c r="Y306" i="27" s="1"/>
  <c r="W305" i="27"/>
  <c r="X302" i="27"/>
  <c r="V302" i="27"/>
  <c r="Y301" i="27"/>
  <c r="Y302" i="27" s="1"/>
  <c r="W301" i="27"/>
  <c r="Z298" i="27"/>
  <c r="X298" i="27"/>
  <c r="V298" i="27"/>
  <c r="Y297" i="27"/>
  <c r="Y298" i="27" s="1"/>
  <c r="W297" i="27"/>
  <c r="AE296" i="27"/>
  <c r="Y294" i="27"/>
  <c r="X294" i="27"/>
  <c r="W294" i="27"/>
  <c r="V294" i="27"/>
  <c r="AC293" i="27"/>
  <c r="AB293" i="27"/>
  <c r="AA293" i="27"/>
  <c r="Z293" i="27"/>
  <c r="AC292" i="27"/>
  <c r="AC294" i="27" s="1"/>
  <c r="AB292" i="27"/>
  <c r="AB294" i="27" s="1"/>
  <c r="AA292" i="27"/>
  <c r="AA294" i="27" s="1"/>
  <c r="Z292" i="27"/>
  <c r="Z294" i="27" s="1"/>
  <c r="Y290" i="27"/>
  <c r="X290" i="27"/>
  <c r="W290" i="27"/>
  <c r="V290" i="27"/>
  <c r="AC289" i="27"/>
  <c r="AB289" i="27"/>
  <c r="AA289" i="27"/>
  <c r="Z289" i="27"/>
  <c r="AC288" i="27"/>
  <c r="AC290" i="27" s="1"/>
  <c r="AB288" i="27"/>
  <c r="AB290" i="27" s="1"/>
  <c r="AA288" i="27"/>
  <c r="AA290" i="27" s="1"/>
  <c r="Z288" i="27"/>
  <c r="Z290" i="27" s="1"/>
  <c r="Y286" i="27"/>
  <c r="X286" i="27"/>
  <c r="W286" i="27"/>
  <c r="V286" i="27"/>
  <c r="AC285" i="27"/>
  <c r="AB285" i="27"/>
  <c r="AA285" i="27"/>
  <c r="Z285" i="27"/>
  <c r="AC284" i="27"/>
  <c r="AC286" i="27" s="1"/>
  <c r="AB284" i="27"/>
  <c r="AB286" i="27" s="1"/>
  <c r="AA284" i="27"/>
  <c r="AA286" i="27" s="1"/>
  <c r="Z284" i="27"/>
  <c r="Z286" i="27" s="1"/>
  <c r="Y282" i="27"/>
  <c r="X282" i="27"/>
  <c r="W282" i="27"/>
  <c r="V282" i="27"/>
  <c r="AC281" i="27"/>
  <c r="AB281" i="27"/>
  <c r="AA281" i="27"/>
  <c r="Z281" i="27"/>
  <c r="AC280" i="27"/>
  <c r="AC282" i="27" s="1"/>
  <c r="AB280" i="27"/>
  <c r="AB282" i="27" s="1"/>
  <c r="AA280" i="27"/>
  <c r="AA282" i="27" s="1"/>
  <c r="Z280" i="27"/>
  <c r="Z282" i="27" s="1"/>
  <c r="Y278" i="27"/>
  <c r="X278" i="27"/>
  <c r="W278" i="27"/>
  <c r="V278" i="27"/>
  <c r="AC277" i="27"/>
  <c r="AB277" i="27"/>
  <c r="AA277" i="27"/>
  <c r="Z277" i="27"/>
  <c r="AE276" i="27"/>
  <c r="AC276" i="27"/>
  <c r="AB276" i="27"/>
  <c r="AA276" i="27"/>
  <c r="Z276" i="27"/>
  <c r="Y274" i="27"/>
  <c r="X274" i="27"/>
  <c r="W274" i="27"/>
  <c r="V274" i="27"/>
  <c r="AC273" i="27"/>
  <c r="AB273" i="27"/>
  <c r="AA273" i="27"/>
  <c r="Z273" i="27"/>
  <c r="AE272" i="27"/>
  <c r="AC272" i="27"/>
  <c r="AB272" i="27"/>
  <c r="AA272" i="27"/>
  <c r="Z272" i="27"/>
  <c r="Y270" i="27"/>
  <c r="X270" i="27"/>
  <c r="W270" i="27"/>
  <c r="V270" i="27"/>
  <c r="AC269" i="27"/>
  <c r="AB269" i="27"/>
  <c r="AA269" i="27"/>
  <c r="Z269" i="27"/>
  <c r="AE268" i="27"/>
  <c r="AC268" i="27"/>
  <c r="AB268" i="27"/>
  <c r="AA268" i="27"/>
  <c r="Z268" i="27"/>
  <c r="Y266" i="27"/>
  <c r="X266" i="27"/>
  <c r="W266" i="27"/>
  <c r="V266" i="27"/>
  <c r="AC265" i="27"/>
  <c r="AB265" i="27"/>
  <c r="AA265" i="27"/>
  <c r="Z265" i="27"/>
  <c r="AE264" i="27"/>
  <c r="AC264" i="27"/>
  <c r="AB264" i="27"/>
  <c r="AA264" i="27"/>
  <c r="Z264" i="27"/>
  <c r="Y262" i="27"/>
  <c r="X262" i="27"/>
  <c r="W262" i="27"/>
  <c r="V261" i="27"/>
  <c r="V262" i="27" s="1"/>
  <c r="AE260" i="27"/>
  <c r="AC260" i="27"/>
  <c r="AB260" i="27"/>
  <c r="AA260" i="27"/>
  <c r="Z260" i="27"/>
  <c r="Y258" i="27"/>
  <c r="X258" i="27"/>
  <c r="W258" i="27"/>
  <c r="V258" i="27"/>
  <c r="AC257" i="27"/>
  <c r="AB257" i="27"/>
  <c r="AA257" i="27"/>
  <c r="Z257" i="27"/>
  <c r="AE256" i="27"/>
  <c r="AC256" i="27"/>
  <c r="AB256" i="27"/>
  <c r="AA256" i="27"/>
  <c r="Z256" i="27"/>
  <c r="Y254" i="27"/>
  <c r="X254" i="27"/>
  <c r="W254" i="27"/>
  <c r="V254" i="27"/>
  <c r="AC253" i="27"/>
  <c r="AB253" i="27"/>
  <c r="AA253" i="27"/>
  <c r="Z253" i="27"/>
  <c r="AE252" i="27"/>
  <c r="AC252" i="27"/>
  <c r="AB252" i="27"/>
  <c r="AA252" i="27"/>
  <c r="Z252" i="27"/>
  <c r="Y250" i="27"/>
  <c r="X250" i="27"/>
  <c r="W250" i="27"/>
  <c r="V250" i="27"/>
  <c r="AC249" i="27"/>
  <c r="AB249" i="27"/>
  <c r="AA249" i="27"/>
  <c r="Z249" i="27"/>
  <c r="AE248" i="27"/>
  <c r="AC248" i="27"/>
  <c r="AB248" i="27"/>
  <c r="AA248" i="27"/>
  <c r="Z248" i="27"/>
  <c r="Y246" i="27"/>
  <c r="X246" i="27"/>
  <c r="W246" i="27"/>
  <c r="V246" i="27"/>
  <c r="AC245" i="27"/>
  <c r="AB245" i="27"/>
  <c r="AA245" i="27"/>
  <c r="Z245" i="27"/>
  <c r="AE244" i="27"/>
  <c r="AC244" i="27"/>
  <c r="AB244" i="27"/>
  <c r="AA244" i="27"/>
  <c r="Z244" i="27"/>
  <c r="Y242" i="27"/>
  <c r="X242" i="27"/>
  <c r="W242" i="27"/>
  <c r="V242" i="27"/>
  <c r="AC241" i="27"/>
  <c r="AB241" i="27"/>
  <c r="AA241" i="27"/>
  <c r="Z241" i="27"/>
  <c r="AE240" i="27"/>
  <c r="AC240" i="27"/>
  <c r="AB240" i="27"/>
  <c r="AA240" i="27"/>
  <c r="Z240" i="27"/>
  <c r="Y238" i="27"/>
  <c r="X238" i="27"/>
  <c r="W238" i="27"/>
  <c r="V238" i="27"/>
  <c r="AC237" i="27"/>
  <c r="AB237" i="27"/>
  <c r="AA237" i="27"/>
  <c r="Z237" i="27"/>
  <c r="AE236" i="27"/>
  <c r="AC236" i="27"/>
  <c r="AB236" i="27"/>
  <c r="AA236" i="27"/>
  <c r="Z236" i="27"/>
  <c r="Y234" i="27"/>
  <c r="X234" i="27"/>
  <c r="W234" i="27"/>
  <c r="V234" i="27"/>
  <c r="AC233" i="27"/>
  <c r="AB233" i="27"/>
  <c r="AA233" i="27"/>
  <c r="Z233" i="27"/>
  <c r="AE232" i="27"/>
  <c r="AC232" i="27"/>
  <c r="AB232" i="27"/>
  <c r="AA232" i="27"/>
  <c r="Z232" i="27"/>
  <c r="Y230" i="27"/>
  <c r="X230" i="27"/>
  <c r="W230" i="27"/>
  <c r="V230" i="27"/>
  <c r="AC229" i="27"/>
  <c r="AB229" i="27"/>
  <c r="AA229" i="27"/>
  <c r="Z229" i="27"/>
  <c r="AE228" i="27"/>
  <c r="AC228" i="27"/>
  <c r="AB228" i="27"/>
  <c r="AA228" i="27"/>
  <c r="Z228" i="27"/>
  <c r="Y218" i="27"/>
  <c r="X218" i="27"/>
  <c r="W218" i="27"/>
  <c r="V218" i="27"/>
  <c r="AC217" i="27"/>
  <c r="AB217" i="27"/>
  <c r="AA217" i="27"/>
  <c r="Z217" i="27"/>
  <c r="AG216" i="27"/>
  <c r="AE216" i="27" s="1"/>
  <c r="AC216" i="27"/>
  <c r="AB216" i="27"/>
  <c r="AA216" i="27"/>
  <c r="Z216" i="27"/>
  <c r="Y214" i="27"/>
  <c r="X214" i="27"/>
  <c r="W214" i="27"/>
  <c r="V214" i="27"/>
  <c r="AC213" i="27"/>
  <c r="AB213" i="27"/>
  <c r="AA213" i="27"/>
  <c r="Z213" i="27"/>
  <c r="AG212" i="27"/>
  <c r="AE212" i="27" s="1"/>
  <c r="AC212" i="27"/>
  <c r="AB212" i="27"/>
  <c r="AA212" i="27"/>
  <c r="Z212" i="27"/>
  <c r="Y206" i="27"/>
  <c r="X206" i="27"/>
  <c r="AC205" i="27"/>
  <c r="AB205" i="27"/>
  <c r="AA205" i="27"/>
  <c r="Z205" i="27"/>
  <c r="AE204" i="27"/>
  <c r="AC204" i="27"/>
  <c r="AB204" i="27"/>
  <c r="AA204" i="27"/>
  <c r="Z204" i="27"/>
  <c r="Y202" i="27"/>
  <c r="X202" i="27"/>
  <c r="W202" i="27"/>
  <c r="V202" i="27"/>
  <c r="AC201" i="27"/>
  <c r="AB201" i="27"/>
  <c r="AA201" i="27"/>
  <c r="Z201" i="27"/>
  <c r="AE200" i="27"/>
  <c r="AC200" i="27"/>
  <c r="AB200" i="27"/>
  <c r="AA200" i="27"/>
  <c r="Z200" i="27"/>
  <c r="Y198" i="27"/>
  <c r="X198" i="27"/>
  <c r="W198" i="27"/>
  <c r="V198" i="27"/>
  <c r="AC197" i="27"/>
  <c r="AB197" i="27"/>
  <c r="AA197" i="27"/>
  <c r="Z197" i="27"/>
  <c r="AE196" i="27"/>
  <c r="AC196" i="27"/>
  <c r="AB196" i="27"/>
  <c r="AA196" i="27"/>
  <c r="Z196" i="27"/>
  <c r="Y194" i="27"/>
  <c r="X194" i="27"/>
  <c r="W194" i="27"/>
  <c r="V194" i="27"/>
  <c r="AE192" i="27"/>
  <c r="AC192" i="27"/>
  <c r="AC194" i="27" s="1"/>
  <c r="AB192" i="27"/>
  <c r="AB194" i="27" s="1"/>
  <c r="AA192" i="27"/>
  <c r="AA194" i="27" s="1"/>
  <c r="Z192" i="27"/>
  <c r="Z194" i="27" s="1"/>
  <c r="X190" i="27"/>
  <c r="W190" i="27"/>
  <c r="V190" i="27"/>
  <c r="AB189" i="27"/>
  <c r="AA189" i="27"/>
  <c r="AA190" i="27" s="1"/>
  <c r="Z189" i="27"/>
  <c r="Z190" i="27" s="1"/>
  <c r="Y189" i="27"/>
  <c r="Y190" i="27" s="1"/>
  <c r="AE188" i="27"/>
  <c r="AC188" i="27"/>
  <c r="AB188" i="27"/>
  <c r="Y186" i="27"/>
  <c r="X186" i="27"/>
  <c r="W186" i="27"/>
  <c r="V186" i="27"/>
  <c r="AC185" i="27"/>
  <c r="AB185" i="27"/>
  <c r="AA185" i="27"/>
  <c r="Z185" i="27"/>
  <c r="AE184" i="27"/>
  <c r="AC184" i="27"/>
  <c r="AB184" i="27"/>
  <c r="AA184" i="27"/>
  <c r="Z184" i="27"/>
  <c r="Y182" i="27"/>
  <c r="X182" i="27"/>
  <c r="W182" i="27"/>
  <c r="V182" i="27"/>
  <c r="AC181" i="27"/>
  <c r="AB181" i="27"/>
  <c r="AA181" i="27"/>
  <c r="AE180" i="27"/>
  <c r="AC180" i="27"/>
  <c r="AC182" i="27" s="1"/>
  <c r="AB180" i="27"/>
  <c r="AB182" i="27" s="1"/>
  <c r="AA180" i="27"/>
  <c r="AA182" i="27" s="1"/>
  <c r="Z180" i="27"/>
  <c r="Z182" i="27" s="1"/>
  <c r="Y178" i="27"/>
  <c r="X178" i="27"/>
  <c r="W178" i="27"/>
  <c r="V178" i="27"/>
  <c r="AC177" i="27"/>
  <c r="AB177" i="27"/>
  <c r="AA177" i="27"/>
  <c r="Z177" i="27"/>
  <c r="AC176" i="27"/>
  <c r="AC178" i="27" s="1"/>
  <c r="AB176" i="27"/>
  <c r="AB178" i="27" s="1"/>
  <c r="AA176" i="27"/>
  <c r="AA178" i="27" s="1"/>
  <c r="Z176" i="27"/>
  <c r="Z178" i="27" s="1"/>
  <c r="Y174" i="27"/>
  <c r="X174" i="27"/>
  <c r="W174" i="27"/>
  <c r="V174" i="27"/>
  <c r="AC173" i="27"/>
  <c r="AB173" i="27"/>
  <c r="AA173" i="27"/>
  <c r="Z173" i="27"/>
  <c r="AE172" i="27"/>
  <c r="AC172" i="27"/>
  <c r="AB172" i="27"/>
  <c r="AA172" i="27"/>
  <c r="Z172" i="27"/>
  <c r="Y170" i="27"/>
  <c r="X170" i="27"/>
  <c r="W170" i="27"/>
  <c r="V170" i="27"/>
  <c r="AC169" i="27"/>
  <c r="AB169" i="27"/>
  <c r="AA169" i="27"/>
  <c r="Z169" i="27"/>
  <c r="AE168" i="27"/>
  <c r="AC168" i="27"/>
  <c r="AB168" i="27"/>
  <c r="AA168" i="27"/>
  <c r="Z168" i="27"/>
  <c r="Y166" i="27"/>
  <c r="X166" i="27"/>
  <c r="W166" i="27"/>
  <c r="V166" i="27"/>
  <c r="AC165" i="27"/>
  <c r="AB165" i="27"/>
  <c r="AA165" i="27"/>
  <c r="Z165" i="27"/>
  <c r="AE164" i="27"/>
  <c r="AC164" i="27"/>
  <c r="AB164" i="27"/>
  <c r="AA164" i="27"/>
  <c r="Z164" i="27"/>
  <c r="Y162" i="27"/>
  <c r="X162" i="27"/>
  <c r="V162" i="27"/>
  <c r="AC161" i="27"/>
  <c r="AB161" i="27"/>
  <c r="AA161" i="27"/>
  <c r="Z161" i="27"/>
  <c r="AE160" i="27"/>
  <c r="Z160" i="27"/>
  <c r="Z162" i="27" s="1"/>
  <c r="Y158" i="27"/>
  <c r="X158" i="27"/>
  <c r="W158" i="27"/>
  <c r="V158" i="27"/>
  <c r="AC157" i="27"/>
  <c r="AB157" i="27"/>
  <c r="AA157" i="27"/>
  <c r="Z157" i="27"/>
  <c r="AE156" i="27"/>
  <c r="AC156" i="27"/>
  <c r="AB156" i="27"/>
  <c r="AA156" i="27"/>
  <c r="Z156" i="27"/>
  <c r="Y154" i="27"/>
  <c r="X154" i="27"/>
  <c r="W154" i="27"/>
  <c r="V154" i="27"/>
  <c r="AC153" i="27"/>
  <c r="AB153" i="27"/>
  <c r="AA153" i="27"/>
  <c r="AE152" i="27"/>
  <c r="AC152" i="27"/>
  <c r="AC154" i="27" s="1"/>
  <c r="AB152" i="27"/>
  <c r="AB154" i="27" s="1"/>
  <c r="AA152" i="27"/>
  <c r="AA154" i="27" s="1"/>
  <c r="Z152" i="27"/>
  <c r="Z154" i="27" s="1"/>
  <c r="Y142" i="27"/>
  <c r="X142" i="27"/>
  <c r="W142" i="27"/>
  <c r="V142" i="27"/>
  <c r="AC141" i="27"/>
  <c r="AB141" i="27"/>
  <c r="AA141" i="27"/>
  <c r="Z141" i="27"/>
  <c r="AE140" i="27"/>
  <c r="AC140" i="27"/>
  <c r="AB140" i="27"/>
  <c r="AA140" i="27"/>
  <c r="Z140" i="27"/>
  <c r="Y138" i="27"/>
  <c r="X138" i="27"/>
  <c r="W138" i="27"/>
  <c r="V138" i="27"/>
  <c r="AC137" i="27"/>
  <c r="AB137" i="27"/>
  <c r="AA137" i="27"/>
  <c r="Z137" i="27"/>
  <c r="AE136" i="27"/>
  <c r="AC136" i="27"/>
  <c r="AB136" i="27"/>
  <c r="AA136" i="27"/>
  <c r="Z136" i="27"/>
  <c r="Y134" i="27"/>
  <c r="X134" i="27"/>
  <c r="W134" i="27"/>
  <c r="V134" i="27"/>
  <c r="AC133" i="27"/>
  <c r="AB133" i="27"/>
  <c r="AA133" i="27"/>
  <c r="Z133" i="27"/>
  <c r="AE132" i="27"/>
  <c r="AC132" i="27"/>
  <c r="AB132" i="27"/>
  <c r="AA132" i="27"/>
  <c r="Z132" i="27"/>
  <c r="Y130" i="27"/>
  <c r="X130" i="27"/>
  <c r="W130" i="27"/>
  <c r="V130" i="27"/>
  <c r="AC129" i="27"/>
  <c r="AB129" i="27"/>
  <c r="AA129" i="27"/>
  <c r="Z129" i="27"/>
  <c r="AE128" i="27"/>
  <c r="AC128" i="27"/>
  <c r="AB128" i="27"/>
  <c r="AA128" i="27"/>
  <c r="Z128" i="27"/>
  <c r="Y126" i="27"/>
  <c r="X126" i="27"/>
  <c r="V126" i="27"/>
  <c r="AC125" i="27"/>
  <c r="AB125" i="27"/>
  <c r="AA125" i="27"/>
  <c r="Z125" i="27"/>
  <c r="Z124" i="27"/>
  <c r="Y122" i="27"/>
  <c r="X122" i="27"/>
  <c r="W122" i="27"/>
  <c r="V122" i="27"/>
  <c r="AC121" i="27"/>
  <c r="AB121" i="27"/>
  <c r="AA121" i="27"/>
  <c r="Z121" i="27"/>
  <c r="AC120" i="27"/>
  <c r="AC122" i="27" s="1"/>
  <c r="AB120" i="27"/>
  <c r="AB122" i="27" s="1"/>
  <c r="AA120" i="27"/>
  <c r="AA122" i="27" s="1"/>
  <c r="Z120" i="27"/>
  <c r="Z122" i="27" s="1"/>
  <c r="Y118" i="27"/>
  <c r="X118" i="27"/>
  <c r="W118" i="27"/>
  <c r="V118" i="27"/>
  <c r="AC117" i="27"/>
  <c r="AB117" i="27"/>
  <c r="AA117" i="27"/>
  <c r="Z117" i="27"/>
  <c r="AE116" i="27"/>
  <c r="AC116" i="27"/>
  <c r="AB116" i="27"/>
  <c r="AA116" i="27"/>
  <c r="Z116" i="27"/>
  <c r="Y114" i="27"/>
  <c r="X114" i="27"/>
  <c r="W114" i="27"/>
  <c r="V114" i="27"/>
  <c r="AA113" i="27"/>
  <c r="AE112" i="27"/>
  <c r="AC112" i="27"/>
  <c r="AC114" i="27" s="1"/>
  <c r="AB112" i="27"/>
  <c r="AB114" i="27" s="1"/>
  <c r="AA112" i="27"/>
  <c r="AA114" i="27" s="1"/>
  <c r="Z112" i="27"/>
  <c r="Z114" i="27" s="1"/>
  <c r="Y110" i="27"/>
  <c r="X110" i="27"/>
  <c r="W110" i="27"/>
  <c r="V110" i="27"/>
  <c r="AC109" i="27"/>
  <c r="AB109" i="27"/>
  <c r="AA109" i="27"/>
  <c r="Z109" i="27"/>
  <c r="AE108" i="27"/>
  <c r="AC108" i="27"/>
  <c r="AB108" i="27"/>
  <c r="AA108" i="27"/>
  <c r="Z108" i="27"/>
  <c r="Y106" i="27"/>
  <c r="X106" i="27"/>
  <c r="W106" i="27"/>
  <c r="V106" i="27"/>
  <c r="AC105" i="27"/>
  <c r="AB105" i="27"/>
  <c r="AA105" i="27"/>
  <c r="Z105" i="27"/>
  <c r="AE104" i="27"/>
  <c r="AC104" i="27"/>
  <c r="AB104" i="27"/>
  <c r="AA104" i="27"/>
  <c r="Z104" i="27"/>
  <c r="Y102" i="27"/>
  <c r="X102" i="27"/>
  <c r="W102" i="27"/>
  <c r="V102" i="27"/>
  <c r="AC101" i="27"/>
  <c r="AB101" i="27"/>
  <c r="AA101" i="27"/>
  <c r="Z101" i="27"/>
  <c r="AC100" i="27"/>
  <c r="AC102" i="27" s="1"/>
  <c r="AB100" i="27"/>
  <c r="AB102" i="27" s="1"/>
  <c r="AA100" i="27"/>
  <c r="AA102" i="27" s="1"/>
  <c r="Z100" i="27"/>
  <c r="Z102" i="27" s="1"/>
  <c r="Y98" i="27"/>
  <c r="X98" i="27"/>
  <c r="V98" i="27"/>
  <c r="AC97" i="27"/>
  <c r="AB97" i="27"/>
  <c r="AA97" i="27"/>
  <c r="Z97" i="27"/>
  <c r="AE96" i="27"/>
  <c r="Z96" i="27"/>
  <c r="Y94" i="27"/>
  <c r="X94" i="27"/>
  <c r="W94" i="27"/>
  <c r="V94" i="27"/>
  <c r="AC93" i="27"/>
  <c r="AB93" i="27"/>
  <c r="AA93" i="27"/>
  <c r="Z93" i="27"/>
  <c r="AE92" i="27"/>
  <c r="AC92" i="27"/>
  <c r="AB92" i="27"/>
  <c r="AA92" i="27"/>
  <c r="Z92" i="27"/>
  <c r="Y90" i="27"/>
  <c r="X90" i="27"/>
  <c r="W90" i="27"/>
  <c r="V90" i="27"/>
  <c r="AC89" i="27"/>
  <c r="AB89" i="27"/>
  <c r="AA89" i="27"/>
  <c r="Z89" i="27"/>
  <c r="AE88" i="27"/>
  <c r="AC88" i="27"/>
  <c r="AB88" i="27"/>
  <c r="AA88" i="27"/>
  <c r="Z88" i="27"/>
  <c r="Y86" i="27"/>
  <c r="X86" i="27"/>
  <c r="W86" i="27"/>
  <c r="V86" i="27"/>
  <c r="AC85" i="27"/>
  <c r="AB85" i="27"/>
  <c r="AA85" i="27"/>
  <c r="Z85" i="27"/>
  <c r="AE84" i="27"/>
  <c r="AC84" i="27"/>
  <c r="AB84" i="27"/>
  <c r="AA84" i="27"/>
  <c r="Z84" i="27"/>
  <c r="Y82" i="27"/>
  <c r="X82" i="27"/>
  <c r="W82" i="27"/>
  <c r="V82" i="27"/>
  <c r="AC81" i="27"/>
  <c r="AB81" i="27"/>
  <c r="AA81" i="27"/>
  <c r="Z81" i="27"/>
  <c r="AE80" i="27"/>
  <c r="AC80" i="27"/>
  <c r="AB80" i="27"/>
  <c r="AA80" i="27"/>
  <c r="Z80" i="27"/>
  <c r="Y78" i="27"/>
  <c r="X78" i="27"/>
  <c r="V78" i="27"/>
  <c r="AC77" i="27"/>
  <c r="AB77" i="27"/>
  <c r="AE76" i="27"/>
  <c r="Z76" i="27"/>
  <c r="Z78" i="27" s="1"/>
  <c r="AC76" i="27"/>
  <c r="Y74" i="27"/>
  <c r="X74" i="27"/>
  <c r="AC73" i="27"/>
  <c r="AB73" i="27"/>
  <c r="Z73" i="27"/>
  <c r="AE72" i="27"/>
  <c r="V74" i="27"/>
  <c r="Y70" i="27"/>
  <c r="X70" i="27"/>
  <c r="V70" i="27"/>
  <c r="AC69" i="27"/>
  <c r="AB69" i="27"/>
  <c r="AA69" i="27"/>
  <c r="Z69" i="27"/>
  <c r="AE68" i="27"/>
  <c r="Z68" i="27"/>
  <c r="AC68" i="27"/>
  <c r="Y66" i="27"/>
  <c r="X66" i="27"/>
  <c r="AC65" i="27"/>
  <c r="AB65" i="27"/>
  <c r="AA65" i="27"/>
  <c r="Z65" i="27"/>
  <c r="AE64" i="27"/>
  <c r="Y62" i="27"/>
  <c r="X62" i="27"/>
  <c r="AC61" i="27"/>
  <c r="AB61" i="27"/>
  <c r="AA61" i="27"/>
  <c r="Z61" i="27"/>
  <c r="AE60" i="27"/>
  <c r="W62" i="27"/>
  <c r="Y58" i="27"/>
  <c r="X58" i="27"/>
  <c r="W58" i="27"/>
  <c r="V58" i="27"/>
  <c r="AC57" i="27"/>
  <c r="AB57" i="27"/>
  <c r="AA57" i="27"/>
  <c r="Z57" i="27"/>
  <c r="AG56" i="27"/>
  <c r="AE56" i="27" s="1"/>
  <c r="AC56" i="27"/>
  <c r="AB56" i="27"/>
  <c r="AA56" i="27"/>
  <c r="Z56" i="27"/>
  <c r="Y54" i="27"/>
  <c r="X54" i="27"/>
  <c r="W54" i="27"/>
  <c r="V54" i="27"/>
  <c r="AC53" i="27"/>
  <c r="AB53" i="27"/>
  <c r="AA53" i="27"/>
  <c r="Z53" i="27"/>
  <c r="AG52" i="27"/>
  <c r="AE52" i="27" s="1"/>
  <c r="AC52" i="27"/>
  <c r="AB52" i="27"/>
  <c r="AA52" i="27"/>
  <c r="Z52" i="27"/>
  <c r="Y50" i="27"/>
  <c r="X50" i="27"/>
  <c r="AC49" i="27"/>
  <c r="AB49" i="27"/>
  <c r="AA49" i="27"/>
  <c r="Z49" i="27"/>
  <c r="Y46" i="27"/>
  <c r="X46" i="27"/>
  <c r="W46" i="27"/>
  <c r="V46" i="27"/>
  <c r="AC45" i="27"/>
  <c r="AB45" i="27"/>
  <c r="AA45" i="27"/>
  <c r="Z45" i="27"/>
  <c r="AG44" i="27"/>
  <c r="AE44" i="27" s="1"/>
  <c r="AC44" i="27"/>
  <c r="AB44" i="27"/>
  <c r="AA44" i="27"/>
  <c r="Z44" i="27"/>
  <c r="Y42" i="27"/>
  <c r="X42" i="27"/>
  <c r="W42" i="27"/>
  <c r="V42" i="27"/>
  <c r="AC41" i="27"/>
  <c r="AB41" i="27"/>
  <c r="AA41" i="27"/>
  <c r="Z41" i="27"/>
  <c r="AE40" i="27"/>
  <c r="AC40" i="27"/>
  <c r="AB40" i="27"/>
  <c r="AA40" i="27"/>
  <c r="Z40" i="27"/>
  <c r="Y38" i="27"/>
  <c r="X38" i="27"/>
  <c r="W38" i="27"/>
  <c r="V38" i="27"/>
  <c r="AC37" i="27"/>
  <c r="AB37" i="27"/>
  <c r="AA37" i="27"/>
  <c r="Z37" i="27"/>
  <c r="AE36" i="27"/>
  <c r="AC36" i="27"/>
  <c r="AB36" i="27"/>
  <c r="AA36" i="27"/>
  <c r="Z36" i="27"/>
  <c r="R36" i="27"/>
  <c r="W34" i="27"/>
  <c r="V34" i="27"/>
  <c r="AC33" i="27"/>
  <c r="AB33" i="27"/>
  <c r="AA33" i="27"/>
  <c r="Z33" i="27"/>
  <c r="AG32" i="27"/>
  <c r="AE32" i="27" s="1"/>
  <c r="AA32" i="27"/>
  <c r="Z32" i="27"/>
  <c r="R32" i="27"/>
  <c r="Y30" i="27"/>
  <c r="X30" i="27"/>
  <c r="W30" i="27"/>
  <c r="V30" i="27"/>
  <c r="AC29" i="27"/>
  <c r="AB29" i="27"/>
  <c r="AA29" i="27"/>
  <c r="Z29" i="27"/>
  <c r="AE28" i="27"/>
  <c r="AC28" i="27"/>
  <c r="AB28" i="27"/>
  <c r="AA28" i="27"/>
  <c r="Z28" i="27"/>
  <c r="Y26" i="27"/>
  <c r="X26" i="27"/>
  <c r="W26" i="27"/>
  <c r="V26" i="27"/>
  <c r="AC25" i="27"/>
  <c r="AB25" i="27"/>
  <c r="AA25" i="27"/>
  <c r="Z25" i="27"/>
  <c r="AE24" i="27"/>
  <c r="AC24" i="27"/>
  <c r="AB24" i="27"/>
  <c r="AA24" i="27"/>
  <c r="Z24" i="27"/>
  <c r="Y22" i="27"/>
  <c r="X22" i="27"/>
  <c r="W22" i="27"/>
  <c r="AC21" i="27"/>
  <c r="AB21" i="27"/>
  <c r="AA21" i="27"/>
  <c r="AE20" i="27"/>
  <c r="AC20" i="27"/>
  <c r="AC22" i="27" s="1"/>
  <c r="AB20" i="27"/>
  <c r="AB22" i="27" s="1"/>
  <c r="AA20" i="27"/>
  <c r="AA22" i="27" s="1"/>
  <c r="Z20" i="27"/>
  <c r="Y18" i="27"/>
  <c r="X18" i="27"/>
  <c r="W18" i="27"/>
  <c r="V18" i="27"/>
  <c r="AC17" i="27"/>
  <c r="AB17" i="27"/>
  <c r="AA17" i="27"/>
  <c r="Z17" i="27"/>
  <c r="AC16" i="27"/>
  <c r="AC18" i="27" s="1"/>
  <c r="AB16" i="27"/>
  <c r="AB18" i="27" s="1"/>
  <c r="AA16" i="27"/>
  <c r="AA18" i="27" s="1"/>
  <c r="Z16" i="27"/>
  <c r="Z18" i="27" s="1"/>
  <c r="Y14" i="27"/>
  <c r="X14" i="27"/>
  <c r="W14" i="27"/>
  <c r="V14" i="27"/>
  <c r="AC13" i="27"/>
  <c r="AB13" i="27"/>
  <c r="AA13" i="27"/>
  <c r="Z13" i="27"/>
  <c r="AC12" i="27"/>
  <c r="AC14" i="27" s="1"/>
  <c r="AB12" i="27"/>
  <c r="AB14" i="27" s="1"/>
  <c r="AA12" i="27"/>
  <c r="AA14" i="27" s="1"/>
  <c r="Z12" i="27"/>
  <c r="Z14" i="27" s="1"/>
  <c r="W10" i="27"/>
  <c r="V10" i="27"/>
  <c r="AC9" i="27"/>
  <c r="AB9" i="27"/>
  <c r="AA9" i="27"/>
  <c r="Z9" i="27"/>
  <c r="AC8" i="27"/>
  <c r="AC10" i="27" s="1"/>
  <c r="AB8" i="27"/>
  <c r="AB10" i="27" s="1"/>
  <c r="AA8" i="27"/>
  <c r="AA10" i="27" s="1"/>
  <c r="Z8" i="27"/>
  <c r="Z10" i="27" s="1"/>
  <c r="K8" i="27"/>
  <c r="Y6" i="27"/>
  <c r="X6" i="27"/>
  <c r="W6" i="27"/>
  <c r="V6" i="27"/>
  <c r="AC5" i="27"/>
  <c r="AB5" i="27"/>
  <c r="AA5" i="27"/>
  <c r="Z5" i="27"/>
  <c r="AE4" i="27"/>
  <c r="AC4" i="27"/>
  <c r="AB4" i="27"/>
  <c r="AA4" i="27"/>
  <c r="Z4" i="27"/>
  <c r="AA218" i="27" l="1"/>
  <c r="Z230" i="27"/>
  <c r="AA230" i="27"/>
  <c r="AB238" i="27"/>
  <c r="AA238" i="27"/>
  <c r="AC238" i="27"/>
  <c r="AA242" i="27"/>
  <c r="Z242" i="27"/>
  <c r="Z246" i="27"/>
  <c r="AA246" i="27"/>
  <c r="AC246" i="27"/>
  <c r="AB378" i="27"/>
  <c r="AC394" i="27"/>
  <c r="AC402" i="27"/>
  <c r="AB406" i="27"/>
  <c r="AB38" i="27"/>
  <c r="AA42" i="27"/>
  <c r="Z46" i="27"/>
  <c r="AC54" i="27"/>
  <c r="AB58" i="27"/>
  <c r="Z70" i="27"/>
  <c r="Z82" i="27"/>
  <c r="AB90" i="27"/>
  <c r="AA94" i="27"/>
  <c r="AB106" i="27"/>
  <c r="AB118" i="27"/>
  <c r="Z126" i="27"/>
  <c r="AB218" i="27"/>
  <c r="AA310" i="27"/>
  <c r="AA326" i="27"/>
  <c r="AC326" i="27"/>
  <c r="AC214" i="27"/>
  <c r="AA58" i="27"/>
  <c r="AB60" i="27"/>
  <c r="AB62" i="27" s="1"/>
  <c r="AA110" i="27"/>
  <c r="AA358" i="27"/>
  <c r="AB394" i="27"/>
  <c r="AB145" i="27"/>
  <c r="AB146" i="27" s="1"/>
  <c r="Z145" i="27"/>
  <c r="Z146" i="27" s="1"/>
  <c r="AA145" i="27"/>
  <c r="AA146" i="27" s="1"/>
  <c r="Y145" i="27"/>
  <c r="Y146" i="27" s="1"/>
  <c r="AC250" i="27"/>
  <c r="AB250" i="27"/>
  <c r="AB254" i="27"/>
  <c r="AA254" i="27"/>
  <c r="AA258" i="27"/>
  <c r="Z258" i="27"/>
  <c r="Z261" i="27"/>
  <c r="Z262" i="27" s="1"/>
  <c r="AA38" i="27"/>
  <c r="Z38" i="27"/>
  <c r="AC42" i="27"/>
  <c r="AB46" i="27"/>
  <c r="AA54" i="27"/>
  <c r="Z58" i="27"/>
  <c r="AB82" i="27"/>
  <c r="AA86" i="27"/>
  <c r="Z90" i="27"/>
  <c r="Z106" i="27"/>
  <c r="AC110" i="27"/>
  <c r="AA214" i="27"/>
  <c r="Z218" i="27"/>
  <c r="AB230" i="27"/>
  <c r="Z238" i="27"/>
  <c r="AC242" i="27"/>
  <c r="AB246" i="27"/>
  <c r="AA250" i="27"/>
  <c r="Z250" i="27"/>
  <c r="Z254" i="27"/>
  <c r="AC254" i="27"/>
  <c r="AC258" i="27"/>
  <c r="AC346" i="27"/>
  <c r="AC358" i="27"/>
  <c r="AA378" i="27"/>
  <c r="AA394" i="27"/>
  <c r="AB398" i="27"/>
  <c r="AC310" i="27"/>
  <c r="AC58" i="27"/>
  <c r="AB190" i="27"/>
  <c r="AC218" i="27"/>
  <c r="AA370" i="27"/>
  <c r="Z374" i="27"/>
  <c r="Z378" i="27"/>
  <c r="AC382" i="27"/>
  <c r="AA402" i="27"/>
  <c r="Z406" i="27"/>
  <c r="AA346" i="27"/>
  <c r="AB344" i="27"/>
  <c r="AB346" i="27" s="1"/>
  <c r="Z26" i="27"/>
  <c r="AB26" i="27"/>
  <c r="AA30" i="27"/>
  <c r="AC30" i="27"/>
  <c r="AA46" i="27"/>
  <c r="AC46" i="27"/>
  <c r="Z54" i="27"/>
  <c r="AB54" i="27"/>
  <c r="AB64" i="27"/>
  <c r="AB66" i="27" s="1"/>
  <c r="AA82" i="27"/>
  <c r="AB86" i="27"/>
  <c r="AA90" i="27"/>
  <c r="AB94" i="27"/>
  <c r="AA106" i="27"/>
  <c r="AB110" i="27"/>
  <c r="AA118" i="27"/>
  <c r="AC118" i="27"/>
  <c r="Z118" i="27"/>
  <c r="AA130" i="27"/>
  <c r="AC130" i="27"/>
  <c r="Z134" i="27"/>
  <c r="BB35" i="27"/>
  <c r="BB38" i="27"/>
  <c r="AB134" i="27"/>
  <c r="AA138" i="27"/>
  <c r="AC138" i="27"/>
  <c r="Z142" i="27"/>
  <c r="AB142" i="27"/>
  <c r="AA142" i="27"/>
  <c r="AC142" i="27"/>
  <c r="AA158" i="27"/>
  <c r="AC158" i="27"/>
  <c r="Z166" i="27"/>
  <c r="AB166" i="27"/>
  <c r="AA170" i="27"/>
  <c r="AC170" i="27"/>
  <c r="Z174" i="27"/>
  <c r="AB174" i="27"/>
  <c r="AA186" i="27"/>
  <c r="AC186" i="27"/>
  <c r="AA198" i="27"/>
  <c r="AC198" i="27"/>
  <c r="Z198" i="27"/>
  <c r="AB198" i="27"/>
  <c r="Z202" i="27"/>
  <c r="AB202" i="27"/>
  <c r="AA202" i="27"/>
  <c r="AA206" i="27"/>
  <c r="AC206" i="27"/>
  <c r="Z214" i="27"/>
  <c r="AB214" i="27"/>
  <c r="AA266" i="27"/>
  <c r="AC266" i="27"/>
  <c r="Z266" i="27"/>
  <c r="AB266" i="27"/>
  <c r="Z270" i="27"/>
  <c r="AB270" i="27"/>
  <c r="AA270" i="27"/>
  <c r="AC270" i="27"/>
  <c r="AA274" i="27"/>
  <c r="AC274" i="27"/>
  <c r="Z274" i="27"/>
  <c r="Z278" i="27"/>
  <c r="AB278" i="27"/>
  <c r="AB310" i="27"/>
  <c r="AB326" i="27"/>
  <c r="AA362" i="27"/>
  <c r="AC362" i="27"/>
  <c r="Z370" i="27"/>
  <c r="AB370" i="27"/>
  <c r="AA374" i="27"/>
  <c r="AC390" i="27"/>
  <c r="AC398" i="27"/>
  <c r="AC406" i="27"/>
  <c r="Z418" i="27"/>
  <c r="AB418" i="27"/>
  <c r="AA422" i="27"/>
  <c r="AC422" i="27"/>
  <c r="Z30" i="27"/>
  <c r="AB30" i="27"/>
  <c r="AA34" i="27"/>
  <c r="W50" i="27"/>
  <c r="W66" i="27"/>
  <c r="AC70" i="27"/>
  <c r="W70" i="27"/>
  <c r="W74" i="27"/>
  <c r="AC82" i="27"/>
  <c r="AC90" i="27"/>
  <c r="AC96" i="27"/>
  <c r="AC98" i="27" s="1"/>
  <c r="Z98" i="27"/>
  <c r="AC106" i="27"/>
  <c r="AA166" i="27"/>
  <c r="AC166" i="27"/>
  <c r="Z170" i="27"/>
  <c r="AB170" i="27"/>
  <c r="AA174" i="27"/>
  <c r="AC174" i="27"/>
  <c r="Z186" i="27"/>
  <c r="AB186" i="27"/>
  <c r="AB242" i="27"/>
  <c r="AB258" i="27"/>
  <c r="AB274" i="27"/>
  <c r="AA278" i="27"/>
  <c r="AC278" i="27"/>
  <c r="W298" i="27"/>
  <c r="AC297" i="27"/>
  <c r="AA297" i="27"/>
  <c r="AA298" i="27" s="1"/>
  <c r="AB297" i="27"/>
  <c r="AB298" i="27" s="1"/>
  <c r="AB305" i="27"/>
  <c r="AB306" i="27" s="1"/>
  <c r="AC305" i="27"/>
  <c r="W306" i="27"/>
  <c r="Z362" i="27"/>
  <c r="AB362" i="27"/>
  <c r="AC370" i="27"/>
  <c r="Z402" i="27"/>
  <c r="AB402" i="27"/>
  <c r="AA406" i="27"/>
  <c r="AA418" i="27"/>
  <c r="AC418" i="27"/>
  <c r="Z422" i="27"/>
  <c r="AB422" i="27"/>
  <c r="BB34" i="27"/>
  <c r="BA31" i="27"/>
  <c r="Z6" i="27"/>
  <c r="AB6" i="27"/>
  <c r="AA6" i="27"/>
  <c r="AC6" i="27"/>
  <c r="AC38" i="27"/>
  <c r="Z42" i="27"/>
  <c r="AB42" i="27"/>
  <c r="AC48" i="27"/>
  <c r="AC50" i="27" s="1"/>
  <c r="AB68" i="27"/>
  <c r="AB70" i="27" s="1"/>
  <c r="AC86" i="27"/>
  <c r="Z86" i="27"/>
  <c r="AC94" i="27"/>
  <c r="Z94" i="27"/>
  <c r="Z110" i="27"/>
  <c r="AB124" i="27"/>
  <c r="AB126" i="27" s="1"/>
  <c r="AC124" i="27"/>
  <c r="AC126" i="27" s="1"/>
  <c r="W126" i="27"/>
  <c r="Z130" i="27"/>
  <c r="AB130" i="27"/>
  <c r="AA134" i="27"/>
  <c r="AC134" i="27"/>
  <c r="Z138" i="27"/>
  <c r="AB138" i="27"/>
  <c r="Z158" i="27"/>
  <c r="AB158" i="27"/>
  <c r="AC202" i="27"/>
  <c r="Z206" i="27"/>
  <c r="AB206" i="27"/>
  <c r="AC230" i="27"/>
  <c r="AA234" i="27"/>
  <c r="AC234" i="27"/>
  <c r="Z234" i="27"/>
  <c r="AB234" i="27"/>
  <c r="AB261" i="27"/>
  <c r="AB262" i="27" s="1"/>
  <c r="Z310" i="27"/>
  <c r="AC378" i="27"/>
  <c r="Z382" i="27"/>
  <c r="AB382" i="27"/>
  <c r="AA390" i="27"/>
  <c r="AA398" i="27"/>
  <c r="BB31" i="27"/>
  <c r="AC78" i="27"/>
  <c r="AA382" i="27"/>
  <c r="AB390" i="27"/>
  <c r="Z34" i="27"/>
  <c r="AA26" i="27"/>
  <c r="AC26" i="27"/>
  <c r="Z48" i="27"/>
  <c r="Z50" i="27" s="1"/>
  <c r="AB48" i="27"/>
  <c r="AB50" i="27" s="1"/>
  <c r="V50" i="27"/>
  <c r="Z60" i="27"/>
  <c r="Z62" i="27" s="1"/>
  <c r="AC60" i="27"/>
  <c r="AC62" i="27" s="1"/>
  <c r="V62" i="27"/>
  <c r="AC72" i="27"/>
  <c r="AC74" i="27" s="1"/>
  <c r="W162" i="27"/>
  <c r="AB160" i="27"/>
  <c r="AB162" i="27" s="1"/>
  <c r="AA160" i="27"/>
  <c r="AA162" i="27" s="1"/>
  <c r="AA48" i="27"/>
  <c r="AA50" i="27" s="1"/>
  <c r="AA60" i="27"/>
  <c r="AA62" i="27" s="1"/>
  <c r="V66" i="27"/>
  <c r="AC64" i="27"/>
  <c r="AC66" i="27" s="1"/>
  <c r="AA64" i="27"/>
  <c r="AA66" i="27" s="1"/>
  <c r="Z64" i="27"/>
  <c r="Z66" i="27" s="1"/>
  <c r="AB72" i="27"/>
  <c r="AB74" i="27" s="1"/>
  <c r="AA72" i="27"/>
  <c r="AA74" i="27" s="1"/>
  <c r="W78" i="27"/>
  <c r="AB76" i="27"/>
  <c r="AB78" i="27" s="1"/>
  <c r="AA76" i="27"/>
  <c r="AA78" i="27" s="1"/>
  <c r="W98" i="27"/>
  <c r="AB96" i="27"/>
  <c r="AB98" i="27" s="1"/>
  <c r="AA96" i="27"/>
  <c r="AA98" i="27" s="1"/>
  <c r="AA124" i="27"/>
  <c r="AA126" i="27" s="1"/>
  <c r="AC160" i="27"/>
  <c r="AC162" i="27" s="1"/>
  <c r="W302" i="27"/>
  <c r="AC301" i="27"/>
  <c r="AA301" i="27"/>
  <c r="AA68" i="27"/>
  <c r="AA70" i="27" s="1"/>
  <c r="Z72" i="27"/>
  <c r="Z74" i="27" s="1"/>
  <c r="AC189" i="27"/>
  <c r="AC190" i="27" s="1"/>
  <c r="AA261" i="27"/>
  <c r="AA262" i="27" s="1"/>
  <c r="AC261" i="27"/>
  <c r="AA305" i="27"/>
  <c r="AA306" i="27" s="1"/>
  <c r="AA350" i="27"/>
  <c r="AB348" i="27"/>
  <c r="AB350" i="27" s="1"/>
  <c r="AB358" i="27"/>
  <c r="AB374" i="27"/>
  <c r="AB149" i="27" l="1"/>
  <c r="AB150" i="27" s="1"/>
  <c r="Z149" i="27"/>
  <c r="Z150" i="27" s="1"/>
  <c r="AA149" i="27"/>
  <c r="AA150" i="27" s="1"/>
  <c r="Y149" i="27"/>
  <c r="AC262" i="27"/>
  <c r="AB32" i="27"/>
  <c r="AB34" i="27" s="1"/>
  <c r="AC32" i="27"/>
  <c r="AC34" i="27" s="1"/>
  <c r="BB40" i="27"/>
  <c r="AC306" i="27"/>
  <c r="AC298" i="27"/>
  <c r="AZ40" i="27" l="1"/>
  <c r="AZ41" i="27"/>
</calcChain>
</file>

<file path=xl/comments1.xml><?xml version="1.0" encoding="utf-8"?>
<comments xmlns="http://schemas.openxmlformats.org/spreadsheetml/2006/main">
  <authors>
    <author>Autor</author>
  </authors>
  <commentList>
    <comment ref="W18" authorId="0" shapeId="0">
      <text>
        <r>
          <rPr>
            <b/>
            <sz val="9"/>
            <color indexed="81"/>
            <rFont val="Tahoma"/>
            <family val="2"/>
          </rPr>
          <t>Autor:</t>
        </r>
        <r>
          <rPr>
            <sz val="9"/>
            <color indexed="81"/>
            <rFont val="Tahoma"/>
            <family val="2"/>
          </rPr>
          <t xml:space="preserve">
Sobrecumplimiento
</t>
        </r>
      </text>
    </comment>
    <comment ref="E48" authorId="0" shapeId="0">
      <text>
        <r>
          <rPr>
            <sz val="11"/>
            <color rgb="FF000000"/>
            <rFont val="Calibri"/>
            <family val="2"/>
          </rPr>
          <t xml:space="preserve">Se encuentra pendiente establecer las metas trimestrales, ya que estas deben ser coherentes con los acuerdos de gestión establecidos con el Ministerio (información que maneja el grupo de planeación)  </t>
        </r>
      </text>
    </comment>
    <comment ref="W80" authorId="0" shapeId="0">
      <text>
        <r>
          <rPr>
            <b/>
            <sz val="9"/>
            <color indexed="81"/>
            <rFont val="Tahoma"/>
            <family val="2"/>
          </rPr>
          <t>Alexandra Vargas Pinilla: Es muy bja la meta respecto del reporte realizado, se debe hacer un analisis y plantar accion de mejora.</t>
        </r>
        <r>
          <rPr>
            <sz val="9"/>
            <color indexed="81"/>
            <rFont val="Tahoma"/>
            <family val="2"/>
          </rPr>
          <t xml:space="preserve">
</t>
        </r>
      </text>
    </comment>
    <comment ref="W99" authorId="0" shapeId="0">
      <text>
        <r>
          <rPr>
            <b/>
            <sz val="9"/>
            <color indexed="81"/>
            <rFont val="Tahoma"/>
            <family val="2"/>
          </rPr>
          <t>Autor:</t>
        </r>
        <r>
          <rPr>
            <sz val="9"/>
            <color indexed="81"/>
            <rFont val="Tahoma"/>
            <family val="2"/>
          </rPr>
          <t xml:space="preserve">
Por el porcentaje de cumplimiento se debe plantear tanto las dificultades como el plan de accion de mejora </t>
        </r>
      </text>
    </comment>
    <comment ref="U117" authorId="0" shapeId="0">
      <text>
        <r>
          <rPr>
            <b/>
            <sz val="9"/>
            <color indexed="81"/>
            <rFont val="Tahoma"/>
            <family val="2"/>
          </rPr>
          <t>Autor:</t>
        </r>
        <r>
          <rPr>
            <sz val="9"/>
            <color indexed="81"/>
            <rFont val="Tahoma"/>
            <family val="2"/>
          </rPr>
          <t xml:space="preserve">
Se excluyó "programado en el periodo". </t>
        </r>
      </text>
    </comment>
    <comment ref="L132" authorId="0" shapeId="0">
      <text>
        <r>
          <rPr>
            <b/>
            <sz val="9"/>
            <color indexed="81"/>
            <rFont val="Tahoma"/>
            <family val="2"/>
          </rPr>
          <t>Autor:</t>
        </r>
        <r>
          <rPr>
            <sz val="9"/>
            <color indexed="81"/>
            <rFont val="Tahoma"/>
            <family val="2"/>
          </rPr>
          <t xml:space="preserve">
ARTÍCULO 287. PROCEDIMIENTO SOBRE MULTAS. Para la imposición de multas al concesionario se le hará un requerimiento previo en el que se le señalen las faltas u omisiones en que hubiere incurrido y se le exija su rectificación. Si después del término que se le fije para subsanarlas, que no podrá pasar de treinta (30) días, no lo hubiere hecho o no justificare la necesidad de un plazo mayor para hacerlo, se le impondrán las multas sucesivas previstas en este Código. En caso de contravenciones de las disposiciones ambientales la autoridad ambiental aplicará las sanciones previstas en las normas ambientales vigentes.
ARTÍCULO 288. PROCEDIMIENTO PARA LA CADUCIDAD. ....Vencido este término se resolverá lo pertinente en un plazo máximo de diez (10) días.</t>
        </r>
      </text>
    </comment>
    <comment ref="Q136" authorId="0" shapeId="0">
      <text>
        <r>
          <rPr>
            <b/>
            <sz val="9"/>
            <color indexed="81"/>
            <rFont val="Tahoma"/>
            <family val="2"/>
          </rPr>
          <t>Autor:</t>
        </r>
        <r>
          <rPr>
            <sz val="9"/>
            <color indexed="81"/>
            <rFont val="Tahoma"/>
            <family val="2"/>
          </rPr>
          <t xml:space="preserve">
57.1% Al finalizar diciembre de2018</t>
        </r>
      </text>
    </comment>
    <comment ref="R136" authorId="0" shapeId="0">
      <text>
        <r>
          <rPr>
            <b/>
            <sz val="9"/>
            <color indexed="81"/>
            <rFont val="Tahoma"/>
            <family val="2"/>
          </rPr>
          <t>Autor:</t>
        </r>
        <r>
          <rPr>
            <sz val="9"/>
            <color indexed="81"/>
            <rFont val="Tahoma"/>
            <family val="2"/>
          </rPr>
          <t xml:space="preserve">
Meta del plan de Desarrollo basada en una línea base de 50,4</t>
        </r>
      </text>
    </comment>
    <comment ref="W142" authorId="0" shapeId="0">
      <text>
        <r>
          <rPr>
            <b/>
            <sz val="9"/>
            <color indexed="81"/>
            <rFont val="Tahoma"/>
            <family val="2"/>
          </rPr>
          <t>Autor:</t>
        </r>
        <r>
          <rPr>
            <sz val="9"/>
            <color indexed="81"/>
            <rFont val="Tahoma"/>
            <family val="2"/>
          </rPr>
          <t xml:space="preserve">
Insertar los datos correspondientes. </t>
        </r>
      </text>
    </comment>
    <comment ref="U276" authorId="0" shapeId="0">
      <text>
        <r>
          <rPr>
            <b/>
            <sz val="9"/>
            <color indexed="81"/>
            <rFont val="Tahoma"/>
            <family val="2"/>
          </rPr>
          <t>Autor:</t>
        </r>
        <r>
          <rPr>
            <sz val="9"/>
            <color indexed="81"/>
            <rFont val="Tahoma"/>
            <family val="2"/>
          </rPr>
          <t xml:space="preserve">
Cambiar formula del indicador
</t>
        </r>
      </text>
    </comment>
    <comment ref="U277" authorId="0" shapeId="0">
      <text>
        <r>
          <rPr>
            <b/>
            <sz val="9"/>
            <color indexed="81"/>
            <rFont val="Tahoma"/>
            <family val="2"/>
          </rPr>
          <t>Autor:</t>
        </r>
        <r>
          <rPr>
            <sz val="9"/>
            <color indexed="81"/>
            <rFont val="Tahoma"/>
            <family val="2"/>
          </rPr>
          <t xml:space="preserve">
Cambiar formula del indicador
</t>
        </r>
      </text>
    </comment>
    <comment ref="W298" authorId="0" shapeId="0">
      <text>
        <r>
          <rPr>
            <b/>
            <sz val="9"/>
            <color indexed="81"/>
            <rFont val="Tahoma"/>
            <family val="2"/>
          </rPr>
          <t>Autor:</t>
        </r>
        <r>
          <rPr>
            <sz val="9"/>
            <color indexed="81"/>
            <rFont val="Tahoma"/>
            <family val="2"/>
          </rPr>
          <t xml:space="preserve">
 Hay sobrecumplimiento </t>
        </r>
      </text>
    </comment>
    <comment ref="W412" authorId="0" shapeId="0">
      <text>
        <r>
          <rPr>
            <b/>
            <sz val="9"/>
            <color indexed="81"/>
            <rFont val="Tahoma"/>
            <family val="2"/>
          </rPr>
          <t>El reporte en el informe de gestión es de 16</t>
        </r>
      </text>
    </comment>
  </commentList>
</comments>
</file>

<file path=xl/sharedStrings.xml><?xml version="1.0" encoding="utf-8"?>
<sst xmlns="http://schemas.openxmlformats.org/spreadsheetml/2006/main" count="2971" uniqueCount="970">
  <si>
    <t>Consolidar el Fortalecimiento Institucional de la ANM</t>
  </si>
  <si>
    <t>GESTIÓN INTEGRAL DE LAS COMUNICACIONES Y RELACIONAMIENTO</t>
  </si>
  <si>
    <t>PLANEACIÓN ESTRATÉGICA</t>
  </si>
  <si>
    <t>DELIMITACIÓN Y DECLARACIÓN DE ÁREAS Y ZONAS DE INTERÉS</t>
  </si>
  <si>
    <t>Fortalecer la articulación interinstitucional</t>
  </si>
  <si>
    <t>GESTIÓN DE LA INVERSIÓN MINERA</t>
  </si>
  <si>
    <t>GESTIÓN INTEGRAL PARA EL SEGUIMIENTO Y CONTROL A LOS TÍTULOS MINEROS</t>
  </si>
  <si>
    <t>Fortalecer el seguimiento integral y control de los títulos mineros en los aspectos Económicos, técnicos, jurídicos y de seguridad minera</t>
  </si>
  <si>
    <t>Estructurar e implementar el sistema integral de gestión minera</t>
  </si>
  <si>
    <t>SEGURIDAD MINERA</t>
  </si>
  <si>
    <t>Contribuir al desarrollo integral y sostenible del sector y del país promoviendo el incremento de los estándares sociales y ambientales</t>
  </si>
  <si>
    <t>GESTIÓN INTEGRAL DE LA INFORMACIÓN MINERA</t>
  </si>
  <si>
    <t>ATENCIÓN INTEGRAL Y SERVICIOS A GRUPOS DE INTERÉS</t>
  </si>
  <si>
    <t>Vicepresidencia de Contratación y Titulación
Grupo de Atención al Minero</t>
  </si>
  <si>
    <t>ADQUISICIÓN DE BIENES Y SERVICIOS</t>
  </si>
  <si>
    <t>ADMINISTRACIÓN DE BIENES Y SERVICIOS</t>
  </si>
  <si>
    <t>ADMINISTRACIÓN DE TECNOLOGÍAS DE LA INFORMACIÓN</t>
  </si>
  <si>
    <t>GESTIÓN DEL TALENTO HUMANO</t>
  </si>
  <si>
    <t>Oficina Asesora Jurídica</t>
  </si>
  <si>
    <t>GESTIÓN DOCUMENTAL</t>
  </si>
  <si>
    <t>Estructurar e implementar el sistema de gestión documental efectivo</t>
  </si>
  <si>
    <t>Oficina de Control Interno</t>
  </si>
  <si>
    <t xml:space="preserve">Promover el interés de inversión en el sector minero colombiano por parte de inversionistas instalados y/o potenciales </t>
  </si>
  <si>
    <t>Fomentar el desarrollo de una pequeña y mediana minería tecnificada, productiva, competitiva y con altos estándares de seguridad</t>
  </si>
  <si>
    <t>Fortalecer la ejecución presupuestal de la entidad</t>
  </si>
  <si>
    <t xml:space="preserve">Fortalecimiento de Gestión Contractual  Institucional </t>
  </si>
  <si>
    <t xml:space="preserve">Fortalecer la ejecución presupuestal de la Entidad </t>
  </si>
  <si>
    <t>Contribuir en el desarrollo sostenible del sector minero a través de la titulación minera</t>
  </si>
  <si>
    <t xml:space="preserve">Contribuir a la Formalización a partir de la evaluación de los programas de legalización minera y la figura de subcontratos de formalización. </t>
  </si>
  <si>
    <t>Contribuir en el desarrollo sostenible del sector minero a través de la actualización del Catastro Minero Colombiano</t>
  </si>
  <si>
    <t>Fortalecer el relacionamiento con el ciudadano</t>
  </si>
  <si>
    <t>Facilitar y promover el uso de las tecnologías de la información y las comunicaciones con el fin de mejorar  el acceso de la  ciudadanía a la información sobre trámites y a su ejecución por medios electrónicos, creando condiciones de confianza en el uso de las TIC.</t>
  </si>
  <si>
    <t>Cumplir con los estándares definidos por el gobierno nacional para el cumplimiento de Políticas de TI</t>
  </si>
  <si>
    <t>Fortalecer y reforzar la atención y prestación de servicios relacionados con la Oficina de Tecnología e Información</t>
  </si>
  <si>
    <t>Disminuir la significancia de aspectos e impactos ambientales producidos por las actividades y servicios de la ANM.</t>
  </si>
  <si>
    <t>Fortalecer la ejecución presupuestal de la Entidad</t>
  </si>
  <si>
    <t xml:space="preserve">Desarrollar acciones que permitan implementar y fortalecer el tema de seguridad y salvamento en las actividades mineras </t>
  </si>
  <si>
    <t>Fortalecer el manejo de residuos peligrosos</t>
  </si>
  <si>
    <t>Garantizar el cumplimiento de las Obligaciones Financieras de la ANM 
(Ejecución del PAC)</t>
  </si>
  <si>
    <t>Registrar  las partidas de cartera tanto por identificar como por registrar en bancos</t>
  </si>
  <si>
    <t>Lograr el cumplimiento en la presentación de estados financieros requeridos a la ANM.</t>
  </si>
  <si>
    <t xml:space="preserve">Determinar que la estructuración económica y financiera establecida en los procesos contractuales permita la libre concurrencia y este debidamente ajustada al sector económico. </t>
  </si>
  <si>
    <t>Gestionar el recaudo de la cartera remitida a Cobro Coactivo</t>
  </si>
  <si>
    <t>Contribuir al logro de los objetivos institucionales a través de la realización de los procesos de planeación, ingreso, desarrollo y desvinculación del mejor talento humano posible para la Agencia Nacional de Minería</t>
  </si>
  <si>
    <t>Vicepresidencia Administrativa y Financiera
Grupo Control Interno Disciplinario</t>
  </si>
  <si>
    <t>Garantizar la conservación y organización de la información documentada de la entidad para su acceso oportuno conforme a la normatividad archivística vigente</t>
  </si>
  <si>
    <t xml:space="preserve">Vigilar la conducta de los servidores y ex servidores públicos de la ANM y  promover la prevención de incursión en faltas disciplinarias  </t>
  </si>
  <si>
    <t>Fortalecer el proceso de revisión, mejoramiento y aplicación de los procedimientos del área</t>
  </si>
  <si>
    <t xml:space="preserve">Fortalecer la Gestión Jurídica de la ANM </t>
  </si>
  <si>
    <t>Fortalecer la articulación institucional</t>
  </si>
  <si>
    <t>Contribuir en el desarrollo sostenible del sector minero a través de las modificaciones a los títulos</t>
  </si>
  <si>
    <t>Grupo de Seguimiento
y Control – Zona Occidente</t>
  </si>
  <si>
    <t>Vicepresidencia de Seguimiento,
Control y Seguridad Minera/ Líder de Evaluaciones documentales</t>
  </si>
  <si>
    <t>Vicepresidencia de Seguimiento, Control y Seguridad Minera – Líder de Trámites</t>
  </si>
  <si>
    <t>Vicepresidencia de Contratación y Titulación
Grupo de Evaluación de Modificaciones a Títulos Mineros</t>
  </si>
  <si>
    <t>Establecer las actividades necesarias para realizar las notificaciones de los Actos administrativos expedidos en las áreas misionales de la Agencia Nacional de Minería.</t>
  </si>
  <si>
    <t>Evaluar la percepción y satisfacción de  los usuarios frente a la Entidad. La encuesta permitirá establecer una línea base, en el primer año de medición y el avance acumulado al final del cuatrienio, por lo que se requiere formular acciones de mejoramiento anual.</t>
  </si>
  <si>
    <t>Fortalecer el poceso de atención oportuna de las peticiones, quejas y reclamos.</t>
  </si>
  <si>
    <t>2. % de solicitudes de inscripción en el RUCOM tramitadas por la ANM en menos de un mes</t>
  </si>
  <si>
    <t>1. Porcentaje de Títulos con inspecciones de campo</t>
  </si>
  <si>
    <t>2. Porcentaje de cumplimiento de la programación de inspecciones de campo</t>
  </si>
  <si>
    <t>3. Porcentaje de títulos evaluados documentalmente</t>
  </si>
  <si>
    <t>4. Porcentaje de notificaciones realizadas oportunamente</t>
  </si>
  <si>
    <t xml:space="preserve">5. Porcentaje de adopción de decisiones de control </t>
  </si>
  <si>
    <t>6. Porcentaje de no conformidades subsanadas</t>
  </si>
  <si>
    <t>7. Oportunidad en la atención de trámites que no afectan titularidad</t>
  </si>
  <si>
    <t>8. Porcentaje de títulos en etapa de exploración con reporte bajo estandar internacional</t>
  </si>
  <si>
    <t>1. Porcentaje de cumplimiento del plan de trabajo del Sistema Integral de Gestión Minera</t>
  </si>
  <si>
    <t>1. No. de trámites pendientes por resolver con corte a 31/12/2018 resueltos.</t>
  </si>
  <si>
    <t>2. % de trámites de modificaciones a títulos mineros resueltas.</t>
  </si>
  <si>
    <t>3. % de prórrogas de contratos en virtud de aportes resueltas.</t>
  </si>
  <si>
    <t>4. Revisar los recursos de reposición presentados en la vigencia 2018</t>
  </si>
  <si>
    <t xml:space="preserve">11. Porcentaje de cumplimiento de contratación de procesos de control a la producción y su implementación  </t>
  </si>
  <si>
    <t>TRIMESTRAL</t>
  </si>
  <si>
    <t>SEMESTRAL</t>
  </si>
  <si>
    <t>% de procesos del stock a 31 de diciembre de 2018 con por lo menos una actuación durante el año</t>
  </si>
  <si>
    <t>% de procesos recibidos con por lo menos una actuación durante el año</t>
  </si>
  <si>
    <t>%  de servidores sensibilizados</t>
  </si>
  <si>
    <t>% esperado en conocimiento de asuntos disciplinarios</t>
  </si>
  <si>
    <t xml:space="preserve">%  procesos finalizados </t>
  </si>
  <si>
    <t>% de cumplimiento de la revisión de los procedimientos del área</t>
  </si>
  <si>
    <t>% de satisfacción de los funcionarios con respecto a las actividades del programa de bienestar social</t>
  </si>
  <si>
    <t>% de impacto de las capacitaciones programadas en el PIC</t>
  </si>
  <si>
    <t>Implementación del SGSST</t>
  </si>
  <si>
    <t>Evaluación del desempeño</t>
  </si>
  <si>
    <t>% de trámites u OPAS modificados, optimizados o automatizados</t>
  </si>
  <si>
    <t xml:space="preserve">% de percepción de la satisfacción interna con los servicios prestados por la OTI </t>
  </si>
  <si>
    <t>% de reducción del consumo de impresiones en papel</t>
  </si>
  <si>
    <t>NA</t>
  </si>
  <si>
    <t>% Avance  de implementación del Programa de Gestión Documental PGD y Actualización PINAR</t>
  </si>
  <si>
    <t>% Avance de  Implementación  del Sistema Integrado de Conservación  SIC</t>
  </si>
  <si>
    <t>% de procesos tramitados en el  grupo de contratacion según cronograma del plan anual de adquisiciones correspondiente al Grupo de Servicios Administrativos</t>
  </si>
  <si>
    <t>%  verificacion de toma fisica de inventarios</t>
  </si>
  <si>
    <t>% ejecucion del plan anual de mantenimiento</t>
  </si>
  <si>
    <t>% de ejecución presupuestal (inversión y Funcionamiento)+Regalias</t>
  </si>
  <si>
    <t>% de cumplimiento de Publicación de prepliegos en la oportunidad debida.</t>
  </si>
  <si>
    <t>Publicar los pre pliegos en menos tiempo del  definido por la VAF-CCI (3 días hábiles)</t>
  </si>
  <si>
    <t>%  de actas de liquidación (bilateral) suscritas y publicadas oportunamente</t>
  </si>
  <si>
    <t>% de Jornadas de sensibilización en contratación</t>
  </si>
  <si>
    <t>% Respuesta a requerimientos de información dentro del término propuesto (8 días hábiles)</t>
  </si>
  <si>
    <t>% de Contratos suscritos del total radicados</t>
  </si>
  <si>
    <t xml:space="preserve">% de presupuesto ejecutado (obligado) conforme a lo programado en el SIIF y el Plan Anual de adquisiciones </t>
  </si>
  <si>
    <t>% de ejecución de proyectos</t>
  </si>
  <si>
    <t>%  Avance en la ejecución de las auditorias</t>
  </si>
  <si>
    <t>% Contestaciones de demandas notificadas dentro del término de Ley</t>
  </si>
  <si>
    <t>% Fallos favorables</t>
  </si>
  <si>
    <t>% de recursos presentados en términos contra las sentencias desfavorables a los intereses de la ANM</t>
  </si>
  <si>
    <t xml:space="preserve">% de cumplimiento en asistencia a diligencias judiciales y extrajudiciales </t>
  </si>
  <si>
    <t>% Eficiencia en la respuesta a solicitudes de conceptos</t>
  </si>
  <si>
    <t>% de procesos gestionados</t>
  </si>
  <si>
    <t>% de obligaciones presentadas ante el Comité de Cartera que se encuentran en el Grupo de Cobro Coactivo</t>
  </si>
  <si>
    <t>% de cumplimiento del PAC</t>
  </si>
  <si>
    <t>% de solicitudes  recibidas y registradas que afectan la cartera dentro del mes</t>
  </si>
  <si>
    <t>Estados Financieros acordes a normatividad</t>
  </si>
  <si>
    <t>Procesos contractuales estructurados financiera y económicamente</t>
  </si>
  <si>
    <t xml:space="preserve">%  de personas capacitadas y certificadas en salvamento minero </t>
  </si>
  <si>
    <t xml:space="preserve">% Visitas de seguridad minera e higiene minera </t>
  </si>
  <si>
    <t>% de personas capacitadas en seguridad minera</t>
  </si>
  <si>
    <t xml:space="preserve">% de cumplimiento en la capacitación de  personas capacitadas en  la IX conferencia  de rescate minero-IMRB, Bogotá 2019 </t>
  </si>
  <si>
    <t xml:space="preserve">% de satisfacción en capacitaciones de salvamento minero </t>
  </si>
  <si>
    <t>% de ejecución del presupuesto de inversión</t>
  </si>
  <si>
    <t>%  de  disposición final de los residuos peligrosos de los centros de trabajo de la ANM</t>
  </si>
  <si>
    <t xml:space="preserve">% de solicitudes de ARE en trámite decididas de fondo </t>
  </si>
  <si>
    <t xml:space="preserve">% de EGM de ARES declaradas </t>
  </si>
  <si>
    <t xml:space="preserve">% de visitas de seguimiento al cumplimiento de obligaciones de AREs declaradas </t>
  </si>
  <si>
    <t xml:space="preserve">% de informes de asistencia técnica realizada a las UPM priorizadas por la VPF </t>
  </si>
  <si>
    <t>% de eventos de promoción del sector minero colombiano realizados</t>
  </si>
  <si>
    <t>% de piezas de promoción del sector minero colombiano divulgadas</t>
  </si>
  <si>
    <t>% de empresas instaladas con acompañamiento</t>
  </si>
  <si>
    <t>% de inversionistas potenciales contactados</t>
  </si>
  <si>
    <t>% Oportunidad en la notificación de los actos administrativos (5 días) de su recepcion en el Grupo</t>
  </si>
  <si>
    <t xml:space="preserve">% de satisfacción del usuario externo. </t>
  </si>
  <si>
    <t>%  de grado de satisafacción y percepción por aplicación de la encuesta</t>
  </si>
  <si>
    <t>% Peticiones, Quejas y Reclamos atendidas oportunamente</t>
  </si>
  <si>
    <t>No. de Autos de requerimientos que impulsan el proceso de las propuestas de contrato de concesión en trámite con corte a 31 de diciembre de 2018</t>
  </si>
  <si>
    <t>No. de contratos de concesión minera otorgados de las propuestas de contrato de concesión en trámite a corte 31 de diciembre de 2018.</t>
  </si>
  <si>
    <t>No. de solicitudes de contrato de concesión evaluadas técnicamente.</t>
  </si>
  <si>
    <t>% de cumplimiento con la meta de proyección de resoluciones en los trámites de solicitudes de legalización minera</t>
  </si>
  <si>
    <t>% de cumplimiento con la meta de proyección de resoluciones en los trámites de solicitudes de subcontratos de Formalización Minera</t>
  </si>
  <si>
    <t>No. de Audiencias realizadas</t>
  </si>
  <si>
    <t>Número de actos administrativos inscritos en el RMN, de las propuestas de contrato de concesión y autorizaciones temporales radicadas a partir del 01 de enero de 2019.</t>
  </si>
  <si>
    <t>% de ejecución de eventos de participación ciudadana a través de canales virtuales.</t>
  </si>
  <si>
    <t>% publicaciones obtenidas en medios de comunicación</t>
  </si>
  <si>
    <t>GESTIÓN JURÍDICA</t>
  </si>
  <si>
    <t>PROCESO</t>
  </si>
  <si>
    <t xml:space="preserve">
</t>
  </si>
  <si>
    <t>Grupo de Catastro y Registro Minero</t>
  </si>
  <si>
    <t>Vicepresidencia de Seguimiento, Control y Seguridad Minera – Gerente de proyecto Minero Digital</t>
  </si>
  <si>
    <t>Vicepresidencia de Seguimiento, Control y Seguridad Minera - Lider del proyecto de Control de Producción</t>
  </si>
  <si>
    <t>Vicepresidencia de Seguimiento, Control y Seguridad Minera - Grupo de Evaluacion de Estudios Tecnicos - Lider del proyecto de Recursos y Reservas</t>
  </si>
  <si>
    <t>EVALUACIÓN CONTROL Y MEJORA</t>
  </si>
  <si>
    <t>No aplica</t>
  </si>
  <si>
    <t>OBJETIVO 
ESTRATÉGICO 2014 - 2019</t>
  </si>
  <si>
    <t>POND. OBJ.
2014 - 2019</t>
  </si>
  <si>
    <t>OBJETIVOS VIGENCIA</t>
  </si>
  <si>
    <t>POND. OBJ.
VIGENCIA</t>
  </si>
  <si>
    <t>DIMENSIONAMIENTO MIPG</t>
  </si>
  <si>
    <t>POLITICAS MIPG</t>
  </si>
  <si>
    <t>ACCIONES
(INCLUIR PLANES)</t>
  </si>
  <si>
    <t>POND</t>
  </si>
  <si>
    <t>INDICADOR DE GESTIÓN</t>
  </si>
  <si>
    <t>CORTE DE DATOS</t>
  </si>
  <si>
    <t>FRECUENCIA</t>
  </si>
  <si>
    <t>PONDERACION AREA</t>
  </si>
  <si>
    <t>LINEA BASE</t>
  </si>
  <si>
    <t>META ESTRATEGICA</t>
  </si>
  <si>
    <t>META VIGENCIA</t>
  </si>
  <si>
    <t>TIPO DE META</t>
  </si>
  <si>
    <t>DESCRIPCIÓN</t>
  </si>
  <si>
    <t>DATOS TRIMESTRALES</t>
  </si>
  <si>
    <t>DATOS ACUMULADOS</t>
  </si>
  <si>
    <t>ASPECTOS QUE PODRIAN AFECTAR EL CUMPLIMIENTO DEL INDICADOR</t>
  </si>
  <si>
    <t>PRESUPUESTO</t>
  </si>
  <si>
    <t>RESPONSABLE DEL REPORTE</t>
  </si>
  <si>
    <t>RESPONSABLE (S) DEL CUMPLIMIENTO</t>
  </si>
  <si>
    <t>REPORTE PARA:</t>
  </si>
  <si>
    <t>APLICA PARA</t>
  </si>
  <si>
    <t>TIPO DE INDICADOR</t>
  </si>
  <si>
    <t>TRIMESTRE</t>
  </si>
  <si>
    <t>TOTAL</t>
  </si>
  <si>
    <t>FUNCIONAMIENTO</t>
  </si>
  <si>
    <t>INVERSIÓN</t>
  </si>
  <si>
    <t>REGALIAS</t>
  </si>
  <si>
    <t>SEÑALE CON X</t>
  </si>
  <si>
    <t>NOMBRE</t>
  </si>
  <si>
    <t>ALCANCE</t>
  </si>
  <si>
    <t>FUENTE DE DATOS</t>
  </si>
  <si>
    <t>TRIMESTRE 1</t>
  </si>
  <si>
    <t>TRIMESTRE 2</t>
  </si>
  <si>
    <t>TRIMESTRE 3</t>
  </si>
  <si>
    <t>TRIMESTRE 4</t>
  </si>
  <si>
    <t>ACUMULADO TRIMESTRE 1 Y 2</t>
  </si>
  <si>
    <t>ACUMULADO TRIMESTRE 1, 2 Y 3</t>
  </si>
  <si>
    <t>ACUMULADO TRIMESTRE 1, 2, 3 Y 4</t>
  </si>
  <si>
    <t>COMITÉ DIRECTIVO</t>
  </si>
  <si>
    <t>REV X DIRECCIÓN
COMITÉ INSTITUCIONAL</t>
  </si>
  <si>
    <t>PND
SINERGIA</t>
  </si>
  <si>
    <t>PROYECTOS</t>
  </si>
  <si>
    <t>MIPG</t>
  </si>
  <si>
    <t>AREA</t>
  </si>
  <si>
    <t>GESTIÓN</t>
  </si>
  <si>
    <t>PRODUCTO</t>
  </si>
  <si>
    <t>RESULTADO</t>
  </si>
  <si>
    <t>EFICACIA</t>
  </si>
  <si>
    <t>EFICIENCIA</t>
  </si>
  <si>
    <t>EFECTIVIDAD</t>
  </si>
  <si>
    <t>Consolidar el fortalecimiento institucional</t>
  </si>
  <si>
    <t>DIRECCIONAMIENTO ESTRATÉGICO Y PLANEACIÓN</t>
  </si>
  <si>
    <t xml:space="preserve">Planeación Institucional </t>
  </si>
  <si>
    <t>Plan Anual de Adquisiciones - PAA</t>
  </si>
  <si>
    <t xml:space="preserve">PARCIAL DURANTE CADA PERIODO </t>
  </si>
  <si>
    <t>Vicepresidencia Administrativa y Financiera
Coordinador Grupo de Planeación</t>
  </si>
  <si>
    <t>Todos los Gerentes de Proyecto</t>
  </si>
  <si>
    <t>X</t>
  </si>
  <si>
    <t>% de ejecución programado de proyectos</t>
  </si>
  <si>
    <t>% DE CUMPLIMIENTO</t>
  </si>
  <si>
    <t>ANÁLISIS</t>
  </si>
  <si>
    <t>Cronograma de Trabajo</t>
  </si>
  <si>
    <t>Todos los Responsables identificados en el Plan de Trabajo</t>
  </si>
  <si>
    <t>Conforme al diagnóstico del grado de implementación del Modelo Integrado de Planeación y Gestión, generar plan de trabajo para alinear e implementar las acciones que conlleven a su cumplimiento vs el Sistema Integrado de Gestión</t>
  </si>
  <si>
    <t xml:space="preserve">Gestión Presupuestal y eficiencia del gasto público </t>
  </si>
  <si>
    <t>Ejecución SIIF con corte al ultimo día de cada mes</t>
  </si>
  <si>
    <t>Vicepresidencia Administrativa y Financiera
Coordinador Grupo de Planeación
Coordinador Grupo de Recursos Financieros</t>
  </si>
  <si>
    <t>Verificación y generación de alertas frente al cumplimiento del presupuesto de la Coordinación de Planeación</t>
  </si>
  <si>
    <t>Presupuesto programado</t>
  </si>
  <si>
    <t>Participación ciudadana en la gestión pública</t>
  </si>
  <si>
    <t>Utilizar las redes sociales y demás canales virtuales institucionales para interactuar  con los ciudadanos sobre la gestión de la entidad, de manera descentralizada.</t>
  </si>
  <si>
    <t xml:space="preserve"> Documento con evidencia de la interacción virtual con los ciudadanos</t>
  </si>
  <si>
    <t>Marzo; Junio, Septiembre y Diciembre</t>
  </si>
  <si>
    <t xml:space="preserve"> Eventos de participación ciudadana ejecutados a través de canales virtuales</t>
  </si>
  <si>
    <t>1. Problemas de plataforma tecnológica que impidan la participación de los ciudadanos o la transmisión del evento</t>
  </si>
  <si>
    <t>COORDINADOR  GRUPO DE PARTICIPACIÓN CIUDADANA Y COMUNICACIONES</t>
  </si>
  <si>
    <t>GPCC con apoyo de las diferentes áreas de la ANM</t>
  </si>
  <si>
    <t>9 eventos digitales, 1 cada mes 
Inicia: 1 de abril de 2019
Termina: 30 de Noviembre de 
2019</t>
  </si>
  <si>
    <t>Eventos de participación ciudadana planeados a través de canales virtuales</t>
  </si>
  <si>
    <t>Transparencia, acceso a la información pública y lucha contra la corrupción</t>
  </si>
  <si>
    <t>1. Difundir información errónea o incompleta</t>
  </si>
  <si>
    <t>PLANEACIÓN, GPCC</t>
  </si>
  <si>
    <t xml:space="preserve">Redactar y enviar comunicados de prensa sobre la Gestión de la ANM </t>
  </si>
  <si>
    <t>Número de comunicados de prensa redactados y enviados a medios.</t>
  </si>
  <si>
    <t>Fortalecer el posicionamiento de la actividad minera  a nivel nacional e internacional</t>
  </si>
  <si>
    <t>GESTIÓN CON VALORES PARA EL RESULTADO</t>
  </si>
  <si>
    <t xml:space="preserve">Servicio al ciudadano </t>
  </si>
  <si>
    <t>VPPF - Grupo de Promoción</t>
  </si>
  <si>
    <t>Último día del Semestre (Junio y Diciembre)</t>
  </si>
  <si>
    <t>100% de lo programado</t>
  </si>
  <si>
    <t>Número de informes de alinderación de áreas con potencial para minerales estratégicos elaborados</t>
  </si>
  <si>
    <t xml:space="preserve">Eventuales sentencias de altas Cortes o políticas de gobierno (Plan Nacional de Desarrollo 2018 - 2022) que conduzcan a implementarse por parte de la ANM procedimientos y/o requisitos adicionales para reserva y/o declaración de áreas estratégicas mineras  </t>
  </si>
  <si>
    <t>Grupo de Promoción</t>
  </si>
  <si>
    <t>Vicepresidente de promoción y fomento
Grupo de Promoción</t>
  </si>
  <si>
    <t>Número de informes de alinderación de áreas  con potencial para minerales estratégicos programados</t>
  </si>
  <si>
    <t>Optimizar la gestión de concesión de títulos y los trámites asociados a la titularidad</t>
  </si>
  <si>
    <t>A 31 de diciembre de 2018 se encuentran en trámite 286 solicitudes de ARE, adicionalmente, tomando como referencia las solicitudes recibidas en 2016, 2017 y 2018 se identifica un promedio de 200 solicitudes por año. La Vicepresidencia de Promoción y Fomento resolvió mediante la expedición de actos administrativos de desistimiento, declaración y rechazo, 230 solicitudes de ARE en 2018 independientemente de su fecha de radicación.
Teniendo en cuenta la capacidad operativa y los recursos asignados para la vigencia 2019, la Vicepresidencia desarrollará las acciones requeridas para dar respuesta de fondo mediante acto administrativo 230 solicitudes de ARE lo cual guarda coherencia con los avances alcanzados por la dependencia en años anteriores.</t>
  </si>
  <si>
    <t>Cuadro: Informes y resoluciones 2019 ubicado en la unidad compartida de la VPF</t>
  </si>
  <si>
    <t>Último día del trimestre (marzo, junio, septiembre, diciembre)</t>
  </si>
  <si>
    <t># de actos administrativos con respuesta de fondo suscritos</t>
  </si>
  <si>
    <t>Grupo  de Fomento</t>
  </si>
  <si>
    <t xml:space="preserve">
Vicepresidencia de Promoción y Fomento
Grupo  de Fomento</t>
  </si>
  <si>
    <t>x</t>
  </si>
  <si>
    <t>Decidir de fondo 230 solicitudes de ARE en trámite</t>
  </si>
  <si>
    <t># de actos administrativos con respuesta de fondo programados</t>
  </si>
  <si>
    <t>De acuerdo con la capacidad operativa del Grupo de Fomento y los recursos asignados, se tiene previsto elaborar 27 EGM de ARE declaradas en la vigencia 2019</t>
  </si>
  <si>
    <t>Carpeta en unidad compartida de la VPF</t>
  </si>
  <si>
    <t># de EGM de AREs declaradas</t>
  </si>
  <si>
    <t>- Cambios jurídicos que modifiquen las condiciones establecidas para los estudios geológico mineros
- Dificultades en procesos de contratación asociados a la elaboración de estudios geológico mineros
- Dificultades para acceder a las zonas de ARE declaradas</t>
  </si>
  <si>
    <t xml:space="preserve">Elaborar 27 Estudios Geológico-Mineros (EGM) de AREs declaradas. </t>
  </si>
  <si>
    <t># de EGM de AREs declaradas programados</t>
  </si>
  <si>
    <t>A la fecha se cuenta con 103 AREs declaradas, de las cuales 10 tienen pendiente la definición de la comunidad minera y por tanto solamente 93 serán objeto de visitas de seguimiento
El Grupo de Fomento de acuerdo con su capacidad operativa y los recursos asignados realizará 70 visitas de seguimiento a ARE declaradas de minería a cielo abierto. Las restantes serán competencia del Grupo de Seguridad y Salvamento Minero, dada la experiencia requerida para este tema.</t>
  </si>
  <si>
    <t xml:space="preserve"># de Actas y/o informes de visitas de seguimiento al cumplimiento de obligaciones de AREs declaradas </t>
  </si>
  <si>
    <t>- Dificultades en procesos de contratación asociados a las actividades requeridas para resolver de fondo las solicitudes de ARE
- Dificultades para acceder a las zonas de ARE declaradas</t>
  </si>
  <si>
    <t>Realizar 70 visitas de seguimiento a ARES declaradas</t>
  </si>
  <si>
    <t># de Actas y/o informes de visitas de AREs declaradas</t>
  </si>
  <si>
    <t>De acuerdo con las prioridades de la Vicepresidencia de Promoción y Fomento para 2019 y con los recursos asignados se prevé atender 10 UPM derivadas de ARE con un piloto de asistencia técnica general para mejorar los estándares de la actividad entre los mineros tradicionales</t>
  </si>
  <si>
    <t># de informes de asistencia técnica elaborados</t>
  </si>
  <si>
    <t>- Dificultades en procesos de contratación asociados a las actividades de asistencia técnica
- Dificultades para acceder a las UPM priorizadas</t>
  </si>
  <si>
    <t>Dar asistencia técnica a 10 UPM priorizadas por la VPF para el cumplimiento de obligaciones</t>
  </si>
  <si>
    <t># de informes de asistencia técnica programados</t>
  </si>
  <si>
    <t xml:space="preserve">Garantizar la ejecución del presupuesto de la entidad, según lo acordado en la mensualización del Plan Anual de Adquisiciones </t>
  </si>
  <si>
    <t>Sistema de Información SIIF</t>
  </si>
  <si>
    <t>Último día del trimestre (Marzo - junio - Septiembre - Diciembre)</t>
  </si>
  <si>
    <t>Ejecución presupuestal (SIIF)</t>
  </si>
  <si>
    <t>Dificultades en procesos de contratación asociados a las actividades de los proyectos de inversión liderados por la Vicepresidencia de Promoción y Fomento</t>
  </si>
  <si>
    <t>Grupos de Fomento y promoción</t>
  </si>
  <si>
    <t xml:space="preserve">
Vicepresidencia de Promoción y Fomento</t>
  </si>
  <si>
    <t>Realizar seguimiento permanente a la ejecución presupuestal de la Vicepresidencia</t>
  </si>
  <si>
    <t>Programación presupuestal  (Plan Anual de Adquisiciones)</t>
  </si>
  <si>
    <t>EVALUACIÓN DE RESULTADOS</t>
  </si>
  <si>
    <t xml:space="preserve">Seguimiento y evaluación del desempeño institucional </t>
  </si>
  <si>
    <t>El año 2018 finalizó con 7493 solicitudes de propuestas de contrato de concesión por lo tanto se proyecta darle impulso a 2.800 de estas solicitudes, lo que equivale al 37%</t>
  </si>
  <si>
    <t>Base de datos numeración de Autos de Requerimiento del Grupo de Contratación Minera con corte ultimo día hábil del mes</t>
  </si>
  <si>
    <t>mensual</t>
  </si>
  <si>
    <t>CUMPLIMIENTO TOTAL EN EL PERIODO PROGRAMADO</t>
  </si>
  <si>
    <t>No. de Autos de Requerimientos de propuestas de Contrato de Contrato de concesión en trámite  con corte al 31/12/2018</t>
  </si>
  <si>
    <t>Sentencias o fallos que suspendan el proceso de contratación y titulación minera, transiciones normativas, y  eventuales cambios  que se puedan generar con ocasiòn de la implementación el Sistema Integrado de Gestión Minera.</t>
  </si>
  <si>
    <t>Vicepresidente de Contratación y Titulación, Gerentes y/o Coordinadores</t>
  </si>
  <si>
    <t>Coordinador y Gerente Contratación Minera</t>
  </si>
  <si>
    <t>Proyectar 2800 Autos de Requerimiento del total (7493) de solicitudes en trámite con corte al 31 diciembre de 2018</t>
  </si>
  <si>
    <t>No. de Autos de Requerimiento programados de propuestas de Contrato de Contrato de concesión en trámite con corte al 31/12/2018</t>
  </si>
  <si>
    <t>Reporte mensual de la Gerencia de Catastro y RMN</t>
  </si>
  <si>
    <t>Numero de Contratos otorgados</t>
  </si>
  <si>
    <t>Total de minutas de contrato programadas para el periodo</t>
  </si>
  <si>
    <t>Base de datos de evaluaciones realizadas</t>
  </si>
  <si>
    <t>No evaluaciones técnicas realizadas</t>
  </si>
  <si>
    <t>Evaluar técnicamente el 80% de las solicitudes de contrato de concesión que sean radicados a partir del 1 enero de 2019.</t>
  </si>
  <si>
    <t>No de solicitudes recibidas para evaluar técnicamente</t>
  </si>
  <si>
    <t>No. de solicitudes viabilizadas y/o rechazas.</t>
  </si>
  <si>
    <t>El año 2018 finalizó con 7636 solicitudes de propuestas de contrato de concesión y Autorizaciones Temporales, por lo tanto se proyecta rechazar y/o viabilizar 3.000 de estas solicitudes, lo que equivale al 39%.
Se entiende por rechazadas aquellas solicitudes que finzalicen el trámite con una resolución (Rechazo, Acepta desistimiento, entiende desistida o dan por terminado el trámite), no se tendrán en cuentas los Recursos de reposición, y se entienden viabilizadas aquellas solicitudes que cumplan con la evaluación técnica según el caso.</t>
  </si>
  <si>
    <t>Base de datos de consecutivo de resoluciones de la Gerencia de Contratación Minera
Base de datos de solicitudes viabilizadas</t>
  </si>
  <si>
    <t>No. de solicitudes viabilizadas y/o rechazadas de las solicitudes en trámite con corte al 31/12/2018</t>
  </si>
  <si>
    <t>Viabilizar y/o rechazar 3000 solicitudes del total (7636) de solicitudes en trámite a corte 31 de diciembre de 2018.</t>
  </si>
  <si>
    <t>No. de solicitudes viabilizadas y/o rechazadas programadas de las solicitudes en trámite con corte al 31/12/2018</t>
  </si>
  <si>
    <t>No.  de Autorizaciones Temporales Resueltas de fondo</t>
  </si>
  <si>
    <t>Base de datos de consecutivo de resoluciones de la VP de Contratación y Titulación 
Reporte de RMN</t>
  </si>
  <si>
    <t xml:space="preserve">% de cumplimiento con la meta de evaluación técnica y jurídica de solicitudes de legalización minera </t>
  </si>
  <si>
    <t>Con corte a 31 diciembre de 2018, el Grupo de Legalización Minera cuenta con: 84 Solicitudes de Legalización de Minería de Hecho en trámite. Se realizaran 200 evaluaciones técnicas y Jurídicas, resultado de evaluar en promedio dos veces cada expediente según la complejidad y necesidad del mismo. 
Se aclara que se pueden presentar casos de expedientes que necesiten mas de dos evaluaciones.</t>
  </si>
  <si>
    <t xml:space="preserve">Base de datos  consecutivos técnicos  ubicada en carpeta CONSECUTIVOS_2019  en disco \\10.0100.45  </t>
  </si>
  <si>
    <t>Ultimo día del Trimestre (Mar, Jun, Sep y Dic)</t>
  </si>
  <si>
    <t xml:space="preserve">No. evaluaciones técnicas y jurídicas realizadas a solicitudes de legalización minera </t>
  </si>
  <si>
    <t>Vicepresidencia de Contratación y Titulación
Grupo de Legalización Minera</t>
  </si>
  <si>
    <t>Vicepresidencia de Contratación y Titulación
Grupo de Legalización Minera / Gerente de Proyectos</t>
  </si>
  <si>
    <t>Evaluar técnica y Jurídicamente el 100%  solicitudes de legalización minera</t>
  </si>
  <si>
    <t xml:space="preserve">No. evaluaciones técnicas y jurídicas programadas a solicitudes de legalización minera </t>
  </si>
  <si>
    <t xml:space="preserve">Fortalecimiento organizacional  y simplificación de procesos </t>
  </si>
  <si>
    <t>% de cumplimiento con la meta de evaluación técnica y Jurídica de solicitudes de Subcontratos de Formalización Minera</t>
  </si>
  <si>
    <t>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evaluara técnica y jurídicamente el 100% de  las solicitudes en trámite con corte a 31 de diciembre de 2018 (57), y se evaluará el 30% de las solicitudes esperadas a radicar (18 aprox). 
Lo anterior equivale a realizar 57 evaluaciones técnicas y jurídicas de los trámites 2018 y  mínimo 18 evaluaciones técnicas y jurídicas de las solicitudes que se radiquen en vigencia del año 2019.
De lo anterior se concluye que se realizaran mínimo 75 evaluaciones técnico-jurídicas en el año 2019.</t>
  </si>
  <si>
    <t xml:space="preserve">Base de datos consecutivos jurídicos ubicadas en carpeta CONSECUTIVOS_2019  en disco \\10.0100.45  </t>
  </si>
  <si>
    <t>No. evaluaciones técnicas y Jurídicas realizadas a solicitudes de subcontratos de formalización minera</t>
  </si>
  <si>
    <t xml:space="preserve">Evaluar técnica y Jurídicamente 75 solicitudes de Subcontratos de Formalización Minera </t>
  </si>
  <si>
    <t xml:space="preserve">No. evaluaciones técnicas y Jurídicas programadas a solicitudes de subcontratos de formalización minera </t>
  </si>
  <si>
    <t xml:space="preserve">Base de datos ubicada en carpeta   AUTOS_RESOLUCIONES_VCTM, en disco  denominado Autos y Resoluciones  en unidad \\10.0100.45  </t>
  </si>
  <si>
    <t>No. de resoluciones proyectadas en los tramites de legalización Minera</t>
  </si>
  <si>
    <t>Proyectar 41 Actos Administrativos dentro de los trámites de legalización minera</t>
  </si>
  <si>
    <t>Total de resoluciones a proyectar en el periodo</t>
  </si>
  <si>
    <t xml:space="preserve">Con corte a 31 diciembre de 2018, el Grupo de Legalización Minera cuenta con 57 Solicitudes de Subcontratos de Formalización Minera en trámite. Según el comportamiento de años anteriores en la demanda de estas solicitudes, se estima que se radicaran 60 nuevas solicitudes de Subcontratos de Formalización Minera para el año 2019.  
Con base en lo anterior se evaluará el 100% de las solicitudes en trámite con corte a 31 de diciembre de 2018 (57), y el 30% de las solicitudes esperadas a radicar en el 2019 (18 aprox), para un total de 75 solicitudes tramitadas.
De lo anterior se proyecta realizar 38 resoluciones que permitan terminar de manera definitiva el trámite, esto corresponde al 51% de las 75 solicitudes evaluadas.
</t>
  </si>
  <si>
    <t>No. de resoluciones proyectadas en los tramites de Subcontrato de Formalización Minera</t>
  </si>
  <si>
    <t>Proyectar 38 resoluciones dentro de los trámites de solicitudes de Subcontratos Formalización Minera</t>
  </si>
  <si>
    <t xml:space="preserve">Garantizar la participación de la ciudadanía dentro del proceso de Generación de Títulos Mineros, así como garantizar el acceso a la información relativa a los proyectos mineros que se adelanten en sus territorios.
Teniendo en cuenta que se otorgaran 175 contratos, en promedio en una audiencia se presentan 5 propuestas de contrato, de estas se titulan 3 en promedio, en consecuencia, para otorgar 175 contratos se deberá realizar 60 audiencias.
</t>
  </si>
  <si>
    <t>Base de datos de control de Audiencias</t>
  </si>
  <si>
    <t>No. de audiencias realizadas en el periodo</t>
  </si>
  <si>
    <t>Realizar 60 Audiencias para el total (7493) de solicitudes en trámite a corte 31 diciembre de 2018.</t>
  </si>
  <si>
    <t>No. de audiencias convocadas</t>
  </si>
  <si>
    <t>% de ejecución presupuestal (Inversión, Funcionamiento y SGR)</t>
  </si>
  <si>
    <t>SIIF Nación</t>
  </si>
  <si>
    <t>% de Ejecución presupuestal de inversión y Funcionamiento  (SIIF) (obligaciones)</t>
  </si>
  <si>
    <t>Demoras en los procesos de contratación
Terminación anticipada de contratos
Recortes en el presupuesto</t>
  </si>
  <si>
    <t>Ejecutar el presupuesto asignado conforme lo programado</t>
  </si>
  <si>
    <t xml:space="preserve">% de Programación presupuestal de Inversión y Funcionamiento (Plan Anual de Adquisiciones) </t>
  </si>
  <si>
    <t>Registro de distribución de recursos al SGR y registro del recaudo de regalías</t>
  </si>
  <si>
    <t xml:space="preserve">$ recursos distribuidos al SGR durante el trimestre </t>
  </si>
  <si>
    <t xml:space="preserve">Gestionar los recursos recaudados a partir de los soportes documentales aportados por los titulares mineros. </t>
  </si>
  <si>
    <t>Aplicativo RUCOM en el que se registran las nuevas solicitudes y las fechas de las solicitudes de renovación</t>
  </si>
  <si>
    <t>I TRIMESTRE (Recibido en enero y febrero) - II TRIMESTRE (Recibido en marzo, abril y mayo) - III TRIMESTRE (Recibido en junio, julio y agosto) - IV TRIMESTRE (Recibido en septiembre, octubre y noviembre)</t>
  </si>
  <si>
    <t>Gestionar solicitudes de inscripción en el RUCOM tramitadas por la ANM.</t>
  </si>
  <si>
    <t>trimestral</t>
  </si>
  <si>
    <t>N/A</t>
  </si>
  <si>
    <t xml:space="preserve">total de conceptos económicos emitidos </t>
  </si>
  <si>
    <t xml:space="preserve">CUMPLIMIENTO DE META </t>
  </si>
  <si>
    <t xml:space="preserve">1. No disponibilidad de personal planificado 
2. Problemas de orden público en el territorio en el que se ubica el título minero 
3. Dificultades de acceso por aspectos climáticos
4. No asignación oportuna de los recursos solicitados por parte del Ministerio de Minas y Energía </t>
  </si>
  <si>
    <t>N.A.</t>
  </si>
  <si>
    <t>%  de títulos mineros programados para inspección de campo</t>
  </si>
  <si>
    <t>• MIS4-P-001-F-019. Priorización Inspecciones de Campo</t>
  </si>
  <si>
    <t xml:space="preserve">Marzo, Junio, Septiembre y Diciembre </t>
  </si>
  <si>
    <t>N° de títulos con inspecciones de campo realizadas en el periodo evaluado conforme a la programación que da cumplimiento al criterio legal  (Dentro o antes del mes programado)</t>
  </si>
  <si>
    <t>N° títulos priorizados y programados conforme al criterio legal dentro del periodo evaluado</t>
  </si>
  <si>
    <t>MIS4-P-001-F-001 Tabla de Control de Expedientes y Gestión PAR y Herramienta de Fiscalización una vez implementada la funcionalidad de evaluación documental</t>
  </si>
  <si>
    <t xml:space="preserve">1. No disponibilidad de personal planificado 
2. No disponibilidad del expediente minero digitalizado
3. No asignación oportuna de los recursos solicitados por parte del Ministerio de Minas y Energía </t>
  </si>
  <si>
    <t>%  de títulos mineros programados para evaluación documental</t>
  </si>
  <si>
    <t>MIS4-P-001-F-001 Tabla de Control de Expedientes y Gestión PAR y Herramienta de Fiscalización  una vez implementada la funcionalidad de evaluación documental</t>
  </si>
  <si>
    <t>Número de  notificaciones de los informes de fiscalización  realizadas oportunamente y que debieron realizarse</t>
  </si>
  <si>
    <t xml:space="preserve">1. No disponibilidad de personal planificado </t>
  </si>
  <si>
    <t xml:space="preserve">Notificación oportuna de actos administrativos </t>
  </si>
  <si>
    <t>Número de notificaciones de los informes de fiscalización que debieron realizarse en el periodo</t>
  </si>
  <si>
    <t>Archivo Excel y la Herramienta de Fiscalización una vez implementada las funcionalidades de evaluaciones documentales y seguimiento a requerimientos.</t>
  </si>
  <si>
    <t xml:space="preserve"> Junio y Diciembre </t>
  </si>
  <si>
    <t>[Número de requerimientos cumplidos + Número de acciones de Control (Caducidades o multas) interpuestas a los titulares mineros asociados a requerimientos efectuados en un periodo de tiempo  (semestre) y con plazo vencido</t>
  </si>
  <si>
    <t xml:space="preserve">1. Problemas en la implementación de la funcionalidad de seguimiento a los requerimientos en la herramienta de fiscalización </t>
  </si>
  <si>
    <t xml:space="preserve">Tomar las decisiones de control de forma oportuna respecto a los requerimientos realizados a los titulares mineros y que su plazo de cumplimiento terminó. </t>
  </si>
  <si>
    <t xml:space="preserve"> Número de requerimientos efectuados y vencidos en un periodo de tiempo (Semestre)</t>
  </si>
  <si>
    <t>Plan Nacional de Desarrollo</t>
  </si>
  <si>
    <t xml:space="preserve">Incluye no conformidades de 2018 que son evaluadas en 2019. La evaluación de las no conformidades se asegura mediante funcionalidad del aplicativo de fiscalización </t>
  </si>
  <si>
    <t>Sistema de Fiscalización Minera</t>
  </si>
  <si>
    <t>No conformidades de la vigencia anterior evaluadas en la vigencia actual y subsanadas por parte del titular minero</t>
  </si>
  <si>
    <t xml:space="preserve">Mejorar el grado de cumplimiento de las obligaciones mineras </t>
  </si>
  <si>
    <t>MIS4-P-001-F-001 Tabla de Control de Expedientes y Gestión PAR o GESTIONA cuando genere la información para el cálculo del indicador</t>
  </si>
  <si>
    <t>Solicitudes atendidas oportunamente y que debieron ser atendidas en el periodo</t>
  </si>
  <si>
    <t xml:space="preserve">1. No disponibilidad de personal planificado 
2. Crecimiento no previsto en el número de trámites </t>
  </si>
  <si>
    <t>Atender de forma oportuna los trámites radicados ante la ANM y competencia de la VSCSM</t>
  </si>
  <si>
    <t>Solicitudes que debieron ser atendidas en el periodo</t>
  </si>
  <si>
    <t xml:space="preserve">Aplica a la contratación por medio del Banco Interoamericano de Desarrollo de las consultorías:
- Aumentar la cobertura del Sistema de Inteligencia de Negocio a otros minerales.
- Conexión de los dispositivos de captura de datos a través de internet de las cosas (IOT)
Para el I Semetre el resultado será la estructuración y definición de los procesos contractuales.
Para el II Semetre será la implementación total de las consultorias (Esto incluye la conexión de los dispositivos de captura de información mediante IOT a cinco titulares mineros)
</t>
  </si>
  <si>
    <t>Consultorias
Actas y/o Informes</t>
  </si>
  <si>
    <t xml:space="preserve">Junio y Diciembre </t>
  </si>
  <si>
    <t>Porcentaje de cumplimiento de procesos contractuales implementados</t>
  </si>
  <si>
    <t xml:space="preserve">
1. No disponibilidad de recursos.
2. Falta de disponibilidad de los titulares para la implementación del proyecto
</t>
  </si>
  <si>
    <t>Vicepresidencia de Seguimiento, Control y Seguridad Minera -  Lider del proyecto de Control de Producción</t>
  </si>
  <si>
    <t xml:space="preserve">Estructurar los dcoumentos para la contratación de consultorias de control a la producción y gestionar su implementación. </t>
  </si>
  <si>
    <t>Porcentaje de cumplimento de los procesos contractuales planificados</t>
  </si>
  <si>
    <t xml:space="preserve">Implementar el Sistema Integral de Gestión Minera de la Agencia Nacional de Minería </t>
  </si>
  <si>
    <t xml:space="preserve">Gobierno Digital, antes Gobierno en Línea </t>
  </si>
  <si>
    <t xml:space="preserve">Reporte de seguimiento al plan de trabajo SIGM </t>
  </si>
  <si>
    <t>%  ejecutado del plan de trabajo</t>
  </si>
  <si>
    <t>1. Problemas en el proceso contractual 
2. No disponibilidad de recursos planificados 
3. Incremento de los tiempos de validación con las areas funcionales</t>
  </si>
  <si>
    <t>Implementar el plan de trabajo del  Sistema Integral de Gestión Minera</t>
  </si>
  <si>
    <t>%  programado del plan de trabajo</t>
  </si>
  <si>
    <t xml:space="preserve">El Grupo de Evaluación de Modificaciones  a Títulos Mineros cierra el año 2018 con un stock de 1771 trámites pendientes por resolver; en el 2019 se plantea resolver el 60% de estos trámites que corresponde a 1062 trámites resueltos.
Este indicador apunta al cumplimiento de las metas establecidas en el proyecto de inversión denominado “optimización de las condiciones técnicas y legales del sistema integrado de gestión minera con las solicitudes pendientes a 2018”
</t>
  </si>
  <si>
    <t>Base de datos numeración de resoluciones de la Vicepresidencia de Contratación con corte ultimo día hábil del mes</t>
  </si>
  <si>
    <t>Numero de trámites resueltos</t>
  </si>
  <si>
    <t>1. Falta de personal, capacitación nuevos integrantes del y curva de aprendiaje.
2. Cambios normativos que se den con ocasión del PND.
3. Implementación de nuevas herramientas para consulta de expedienes mineros.</t>
  </si>
  <si>
    <t>Coordinador (a) Grupo de Evaluación de Modificaciones a Títulos Mineros</t>
  </si>
  <si>
    <t>Tramitar el 60 % del total (1771) de trámites pendientes por resolver con corte a 31 de diciembre de 2018.</t>
  </si>
  <si>
    <t>Numero de trámites programados a resolver</t>
  </si>
  <si>
    <t xml:space="preserve">El Grupo de Evaluación de Modificaciones a Títulos Mineros espera recibir en el año 2019 aproximadamente 2500 nuevos trámites, de los cuales se plantea resolver el 30%, esto es, 750 trámites nuevos resueltos en el año 2019.
</t>
  </si>
  <si>
    <t>No. de trámites resueltos</t>
  </si>
  <si>
    <t>Tramitar el 30% de los trámites de modificaciones de títulos mineros que sean recibidos en el año 2019.</t>
  </si>
  <si>
    <t>No. de trámites programados a resolver</t>
  </si>
  <si>
    <t>Promover el aprovechamiento óptimo y sostenible de los recursos mineros mejorando la posición del Estado, al aumentar los ingresos que recibe por la explotación del área contratada.
Reducir el stock de solicitudes de prórroga de contratos en virtud de aporte en un 12%</t>
  </si>
  <si>
    <t>No. de prórrogas de contratos resueltas</t>
  </si>
  <si>
    <t>Resolver 10 de 81 solicitudes de prórrogas de contratos en virtud de aportes en trámite con corte a 31 de diciembre de 2018.</t>
  </si>
  <si>
    <t>No. de prórrogas de contratos programados a resolver</t>
  </si>
  <si>
    <t xml:space="preserve">Resultado de la auditoria interna realizada por la oficina de Control Interno en el año 2018, se determinó que era necesario implementar como acción de mejora la revisión de los recursos de reposición interpuestos por los titulares mineros.
En consecuencia de lo anterior, el grupo plantea revisar un 36% de los recursos de reposición interpuestos y resueltos en contra de las resoluciones proyectadas por el GEMTM, que sean competencia de la sede centro, durante el año 2018,  con el fin de hacer seguimiento a las decisiones finales tomadas por el Grupo y determinar las causas principales por las cuales se está interponiendo recurso de reposición, con el fin de implementar un plan de mejora con los resultados obtenidos. </t>
  </si>
  <si>
    <t>Numero de Recursos de Reposición revisados programados</t>
  </si>
  <si>
    <t>Revisar el 36% de 19 recursos de reposición presentados y resueltos en el 2018</t>
  </si>
  <si>
    <t>Numero de Recursos de Reposición programados a revisar</t>
  </si>
  <si>
    <t xml:space="preserve">informes de gestión de las estaciones y puntos de apoyo </t>
  </si>
  <si>
    <t>100% = 1280</t>
  </si>
  <si>
    <t xml:space="preserve">Personas que se capacitaron y se certificaron en salvamento minero </t>
  </si>
  <si>
    <t xml:space="preserve">Problemas de orden público. 
Recortes presupuestales
Aumento en el número de emergencias que dificulten la disponibilidad de profesionales en las sedes para la realización de las capacitaciones.                                                                                                                     Se realizan con recursos propios  </t>
  </si>
  <si>
    <t>Realizar la planificación para la capacitación, luego hacer la divulgación y socialización de la misma  con la comunidad minera  para motivarlos a participar.</t>
  </si>
  <si>
    <t xml:space="preserve">Personas programadas para ser capacitadas y certificadas en salvamento minero </t>
  </si>
  <si>
    <t>100% Conforme al presupuesto</t>
  </si>
  <si>
    <t>100% = 140</t>
  </si>
  <si>
    <t>Planificar el desarrollo de las visitas de seguridad  de acuerdo con la priorización que se ha dado de las mismas por el grupo de Fomento de la ANM  y las condiciones de la explotación identificadas en controles anteriores.</t>
  </si>
  <si>
    <t>Visitas de seguridad e higiene programadas</t>
  </si>
  <si>
    <t>I trimestre ( Enero, Febrero)</t>
  </si>
  <si>
    <t>100% = 1095</t>
  </si>
  <si>
    <t>No de personas capacitadas en  seguridad minera</t>
  </si>
  <si>
    <t>Recortes de presupuesto. Nuevas directrices de austeridad.  Falta de participación de los mineros en los eventos programados. Dificultad en los procesos de contratación para las capacitaciones a funcionarios que requieren expertos en el tema de seguridad y salvamento minero.</t>
  </si>
  <si>
    <t>No de personas programadas para ser capacitadas en seguridad minera</t>
  </si>
  <si>
    <t>II Trimestre (Marzo, Abril, Mayo)</t>
  </si>
  <si>
    <t>Durante el evento internacional que se ha programado para 2019 se capacitaran mínimo 500 personas que participaran en esta capacitación que cubre diferentes temas relacionados con la seguridad.</t>
  </si>
  <si>
    <t>Informes de avance del grupo responsable</t>
  </si>
  <si>
    <t>II Trimestre (Marzo, Abril, Mayo)
III Trimestre ( Junio, Julio Agosto)</t>
  </si>
  <si>
    <t>100% = 500</t>
  </si>
  <si>
    <t>N° de personas capacitadas en el evento internacional</t>
  </si>
  <si>
    <t>Recortes de presupuesto. Nuevas directrices de austeridad.  Falta de participación de los mineros en los eventos programados.</t>
  </si>
  <si>
    <t>Mediante un proceso de planificación que inicio en 2018 y que continua en 2019, se busca  organizar un evento internacional que permita traer a los expertos en los temas mas actuales sobre seguridad y salvamento minero.</t>
  </si>
  <si>
    <t>No de personas programadas para ser capacitadas en el evento internacional</t>
  </si>
  <si>
    <t>Durante las capacitaciones que se realizan de salvamento se va a diligenciar una encuesta sobre la satisfacción del desarrollo del curso</t>
  </si>
  <si>
    <t xml:space="preserve">formato de evaluación que se entrega luego de las capacitaciones </t>
  </si>
  <si>
    <t>% de satisfacción obtenido</t>
  </si>
  <si>
    <t>% de satisfacción programado</t>
  </si>
  <si>
    <t>Realizar la ejecución del presupuesto de inversión mediante el desarrollo de cada uno de los contratos planificados</t>
  </si>
  <si>
    <t>Plataforma del siif</t>
  </si>
  <si>
    <t>Recortes de presupuesto. Nuevas directrices de austeridad.  Procesos de contratación fallidos o declarados desiertos</t>
  </si>
  <si>
    <t>Ejecutar el presupuesto de inversión</t>
  </si>
  <si>
    <t>Presupuesto programado (obligaciones)</t>
  </si>
  <si>
    <t>Teniendo en cuenta que durante las acciones de atención de emergencias se generan diferentes tipos de residuos peligrosos y que los equipos utilizados para esta actividad generan igualmente respel se deben caracterizar, separar, almacenar y realizar  su disposición final.</t>
  </si>
  <si>
    <t xml:space="preserve">Informe de gestión de las ESSM y de los PASSM </t>
  </si>
  <si>
    <t>semestral</t>
  </si>
  <si>
    <t>100%=80%</t>
  </si>
  <si>
    <t>% de respel que recibieron disposición final</t>
  </si>
  <si>
    <t xml:space="preserve">PERDIDA DE VIGENCIA DE LOS PERMISOS PARA RECOLECTAR LOS RESPEL POR PARTE DE LA EMPRESA ENCARGADA . PROBLEMAS DE ACCESO A LAS ESSM Y A LOS PASSM. PROBLEMAS DE ORDEN PUBLICO </t>
  </si>
  <si>
    <t xml:space="preserve">En las estaciones de seguridad y salvamento minero y en los puntos de apoyo de seguridad y salvamento minero se van a caracterizar, cuantificar y gestionar la disposición final de los respel  mediante un operador que gracias a una contratación realice tal actividad </t>
  </si>
  <si>
    <t xml:space="preserve">% de respel  programados para disposición final </t>
  </si>
  <si>
    <t xml:space="preserve">Gestión del conocimiento y la innovación </t>
  </si>
  <si>
    <t>No. de actos administrativos inscritos en el Registro Minero Nacional</t>
  </si>
  <si>
    <t>Que los Grupos de Trabajo no profieran actos administrativos que declaren la terminación de las propuesta de contrato de concesión y Solicitudes de Autorizaciones temporales.</t>
  </si>
  <si>
    <t>Gerente de Catastro y Registro Minero</t>
  </si>
  <si>
    <t xml:space="preserve">No. de actos administrativos recibidos con información consistente </t>
  </si>
  <si>
    <t>INFORMACIÓN Y COMUNICACIÓN </t>
  </si>
  <si>
    <t>Este acompañamiento soporta la estrategia de retención de inversionista instalado, con el fin de mantener las inversiones actuales en el sector minero colombiano y brindar un adecuado servicio a las empresas e inversionistas actuales. Se realiza con base en las empresas priorizadas por el Grupo de Promoción</t>
  </si>
  <si>
    <t>Número de empresas instaladas con acompañamiento realizado</t>
  </si>
  <si>
    <t>Eventual cancelación de reuniones o contactos por decisión de las empresas e inversionistas o por disposición de la alta directiva de la ANM
Eventuales situaciones externas que impidan el contacto o acompañamiento
Reducción de recursos de presupuesto de inversión para la realización de las actividades previstas en materia de promoción del sector minero</t>
  </si>
  <si>
    <t>Gerente de Promoción</t>
  </si>
  <si>
    <t>Gerente de Promoción 
Vicepresidente de promoción y fomento</t>
  </si>
  <si>
    <t xml:space="preserve">Realizar acompañamiento al inversionista instalado (visitas, consultas, reuniones 1 a 1 ) </t>
  </si>
  <si>
    <t>Número de empresas instaladas con acompañamiento programado</t>
  </si>
  <si>
    <t>Este contacto soporta la estrategia de atracción de nuevas inversiones, con el própósito de divulgar las oportunidades de inversión que ofrece el sector minero colombiano y aumentar los flujos de nuevas inversiones al país. Consiste en los contactos efectivos que se logran durante el acercamiento con inversionistas potenciales, a partir de los actores del público objetivo identificados por el Grupo de Promoción de la ANM</t>
  </si>
  <si>
    <t>Número de inversionistas efectivamente contactados</t>
  </si>
  <si>
    <t>Eventual cancelación de reuniones o contactos por decisión de las empresas e inversionistas o por disposición de la alta directiva de la ANM
Eventuales situaciones externas que impidan el contacto
Reducción de recursos de presupuesto de inversión para la realización de las actividades previstas en materia de promoción del sector minero</t>
  </si>
  <si>
    <t>Contactar a inversionistas potenciales en el sector minero colombiano (reuniones 1 a 1, contacto en eventos)</t>
  </si>
  <si>
    <t>Número de inversionistas a contactar programados</t>
  </si>
  <si>
    <t xml:space="preserve">Gestión documental </t>
  </si>
  <si>
    <t>Número de usuarios que diligencian la encuesta de satisfacción y percepción</t>
  </si>
  <si>
    <t>Plan Anticorrupción y de Atención al Ciudadano - PAAC</t>
  </si>
  <si>
    <t>Base de datos / Informe final</t>
  </si>
  <si>
    <t>Último día del Semestre (Jun y Dic)</t>
  </si>
  <si>
    <t xml:space="preserve">1. No realización de la encuesta al finalizar la prestación del servicio.
2. Manipulación de los usuarios en el diligenciamiento de la encuesta. </t>
  </si>
  <si>
    <t>Hacer el seguimiento a la gestión de PQRS para que las áreas respondan dentro de los términos de ley. Realizar el respectivo informe con la estadística de PQRS durante el periodo.</t>
  </si>
  <si>
    <t>Informe Trimestral</t>
  </si>
  <si>
    <t>Último día del Trimestre (Mar, Jun, Sep y Dic)</t>
  </si>
  <si>
    <t>PQRS atendidas oportunamente</t>
  </si>
  <si>
    <t>1. No generar alertas tempranas ante el incumplimiento de los tiempos.</t>
  </si>
  <si>
    <t>PQRS recibidas</t>
  </si>
  <si>
    <t>Verificar el grado de cumplimiento de publicación de prepliegos  dentro del tiempo establecido (5 días hábiles) a partir  de la radicación de los estudios previos (con el lleno de requisitos)  hasta la publicación del prepliego.</t>
  </si>
  <si>
    <t>Matriz de seguimiento PAA</t>
  </si>
  <si>
    <t xml:space="preserve">No. de prepliegos publicados oportunamente </t>
  </si>
  <si>
    <t xml:space="preserve">Cambios de  la norma en materia contractual, o cambios en los criterios de Colombia Compra Eficiente para los procesos de selección.
</t>
  </si>
  <si>
    <t>Vicepresidencia Administrativa y Financiera
Coordinador de Grupo de Contratación</t>
  </si>
  <si>
    <t>Publicar los pre pliegos oportunamente dentro del término establecido (5 días hábiles)</t>
  </si>
  <si>
    <t>No. total de estudios previos radicados con el lleno de los requisitos</t>
  </si>
  <si>
    <t>Verificar el grado de cumplimiento de publicación de prepliegos  dentro del tiempo establecido (3 días hábiles) a partir  de la radicación de los estudios previos (con el lleno de requisitos)  hasta la publicación del prepliego.</t>
  </si>
  <si>
    <t>No. de prepliegos publicados en menor tiempo</t>
  </si>
  <si>
    <t>Cambios de  la norma en materia contractual, o cambios en los criterios de Colombia Compra Eficiente para los procesos de selección.</t>
  </si>
  <si>
    <t xml:space="preserve">No. total de estudios previos radicados con el lleno de los requisitos </t>
  </si>
  <si>
    <t>Actas de liquidación (bilateral) formalizadas dentro los plazos establecidos (30 días calendario) a partir de la radicación de la solicitud de liquidación junto con el informe final hasta el perfeccionamiento del acta de liquidación.</t>
  </si>
  <si>
    <t>Matriz de radicación de solicitudes de liquidación</t>
  </si>
  <si>
    <t>Primer trimestre (diciembre, enero y febrero), segundo trimestre (marzo, abril y mayo), tercer trimestre (junio, julio y agosto), cuarto  Trimestre (septiembre, octubre y noviembre).</t>
  </si>
  <si>
    <t>N° de actas de liquidación (bilateral) suscritas y publicadas oportunamente</t>
  </si>
  <si>
    <t xml:space="preserve">Gestionar la liquidación de los contratos de manera oportuna dando cumplimiento a  la  normatividad vigente </t>
  </si>
  <si>
    <t>N° de informes finales de supervisión, con proyecto de acta de liquidación radicados con el lleno de los requisitos</t>
  </si>
  <si>
    <t>Realización de charlas  en los plazos establecidos 
1. Trimestre II - Supervisión de contratos.
2. Trimestre IV - Estructuración de plan anual de adquisiciones</t>
  </si>
  <si>
    <t>Ultimo día del Trimestre (Jun y Dic)</t>
  </si>
  <si>
    <t>Total de Charlas Realizadas</t>
  </si>
  <si>
    <t>Falta de asistencia de todos los supervisores y los apoyos a supervisión que impiden la efectividad del ejercicio</t>
  </si>
  <si>
    <t>Adelantar charlas de reinducción en Contratación Pública con destino a supervisores y estructuradores de procesos de selección</t>
  </si>
  <si>
    <t>N° de Charlas Programadas</t>
  </si>
  <si>
    <t>Respuesta oportuna a las solicitudes de información radicadas en la dependencia
relacionadas con derechos de petición, certificaciones e información general</t>
  </si>
  <si>
    <t>Matriz de radicación de peticiones, certificaciones e información general</t>
  </si>
  <si>
    <t>Total solicitudes internas y externas atendidas en menor tiempo</t>
  </si>
  <si>
    <t>Total de solicitudes internas y externas recibidas</t>
  </si>
  <si>
    <t>matriz de seguimiento PAA</t>
  </si>
  <si>
    <t>Cambios de  la norma en materia contractual, o cambios en los criterios de Colombia Compra Eficiente para los procesos de selección. Cambios internos en la política de trasparencia para contratación directa, que implique ajuste en los procedimientos</t>
  </si>
  <si>
    <t>Seguimiento al cumplimiento de Contratos suscritos dentro de los cinco (5) días siguientes a su radicación, respecto del total de solicitudes de contratación directa radicadas</t>
  </si>
  <si>
    <t>No. de solicitudes de contratación directa radicadas con el lleno de requisitos</t>
  </si>
  <si>
    <t>INFORMACIÓN PAC</t>
  </si>
  <si>
    <t xml:space="preserve"> Ejecución presupuestal   (SIIF)</t>
  </si>
  <si>
    <t>No cobro por parte del contratista de los honorarios pactados.
Terminaciones anticipadas.
Suspensiones de contrato.</t>
  </si>
  <si>
    <t xml:space="preserve">Programación presupuestal  (Plan Anual de Adquisiciones) </t>
  </si>
  <si>
    <t>Fortalecer la Gestión y Ejecucion presupuestal de la ANM</t>
  </si>
  <si>
    <t>Plan anual de adquisiciones 2019</t>
  </si>
  <si>
    <t xml:space="preserve">Numero de procesos radicados en el grupo de contratacion  </t>
  </si>
  <si>
    <t xml:space="preserve">Las necesidades requeridas cambien o no se ajustes a la naturaleza del objeto. 
No contar con la ofertas del mercado para satisfacer la necesidad.
</t>
  </si>
  <si>
    <t>Vicepresidencia Administrativa y Financiera
Coordinador Grupo de Servicios Administrativos</t>
  </si>
  <si>
    <t xml:space="preserve">numero de procesos programados en el PAA </t>
  </si>
  <si>
    <t>Plan de mantenimiento (informes de intervención)</t>
  </si>
  <si>
    <t xml:space="preserve">Que las necesidades por las cuales se programa el mantenimiento cambien conforme a lo establecido en los procesos de contratacion.
La disponibilidad de elementos, herramientas para realizar las actividades programadas.
</t>
  </si>
  <si>
    <t xml:space="preserve">Garantizar la ejecución del presupuesto de la entidad según lo acordado en la mensualización del Plan de Adquisicones </t>
  </si>
  <si>
    <t>SIIF (reportes de ejecución)</t>
  </si>
  <si>
    <t xml:space="preserve">El tramite oportuno por parte de los contratistas para la radicacion de las cuentas de cobro.
Los procesos de contratacion no se efectuen conforme el cronograma.
La ejecucion de los recursos por dependencia no estes conformes a la planeacion presupuestal
los consumos por contratos de demanda no presenten incrementos variaciones en la programacion de pagos </t>
  </si>
  <si>
    <t>Plan Institucional de Capacitación - PIC</t>
  </si>
  <si>
    <t>GESTION FINANCIERA</t>
  </si>
  <si>
    <t>Reporte de pagos y ejecución de PAC  de SIIF Nación</t>
  </si>
  <si>
    <t>Programa Anual de Caja (PAC) Ejecutado</t>
  </si>
  <si>
    <t>Que las dependencias de la ANM no remitan oportunamente las cuentas a pagar.
Que los supervisores de contrato no verifiquen el cumplimiento de las obligaciones contractuales y los requisitos de pago.
Que las dependencias no se sujeten a las fechas establecidas de pago.</t>
  </si>
  <si>
    <t>Vicepresidencia Administrativa y Financiera
Coordinador Grupo de Recursos Financieros</t>
  </si>
  <si>
    <t>Ejecutar los recursos del presupuesto tanto de nación como propios, según el PAC solicitado por la entidad para cada mes.</t>
  </si>
  <si>
    <t>Programa Anual de Caja (PAC) Asignado</t>
  </si>
  <si>
    <t>Informe de las notas crédito de cartera generado en el sistema websafi módulo de cartera.</t>
  </si>
  <si>
    <t>Reducir el volumen de transacciones por identificar y/o registrar en bancos</t>
  </si>
  <si>
    <t>Reportes de aplicación de pagos y ajustes de cartera remitidos por la Vicepresidencia de Seguimiento, Control y Seguridad Minera.</t>
  </si>
  <si>
    <t xml:space="preserve">No. Solicitudes Registradas Partidas de Cartera </t>
  </si>
  <si>
    <t>No. Solicitudes Recibidas Partidas de Cartera</t>
  </si>
  <si>
    <t>Información financiera de SIIF Nación, SPGR y WEBSAFI.</t>
  </si>
  <si>
    <t>Presentar los estados financieros requeridos por normatividad.
Los estados financieros generados en los meses de octubre a diciembre son reportados en el primer trimestre de la vigencia.</t>
  </si>
  <si>
    <t>No. de Estados Financieros Presentados</t>
  </si>
  <si>
    <t>Que las dependencias de la ANM no reporten información para conciliar y llevar a cabo procesos de registro contable.</t>
  </si>
  <si>
    <t>No. de Estados Financieros Requeridos</t>
  </si>
  <si>
    <t>Permitir la libre concurrencia en concordancia con la Ley 80 de 1993,  Ley 1150 de 2007, el Decreto Único Reglamentario 1082 de 2015.</t>
  </si>
  <si>
    <t>Histórico de procesos contractuales de la ANM, Registro Único Empresarial (RUES), Sistema de Información y Reporte Empresarial (SIREM), procesos de contratación de otras entidades del Estado y SECOP I y II y análisis del sector.</t>
  </si>
  <si>
    <t>Número de procesos contractuales estructurados desde el punto de vista económico y  financiero</t>
  </si>
  <si>
    <t>Que no se presenten oferentes a los procesos contractuales.
Que el análisis del sector se encuentre desfasado con respecto a los posibles oferentes.</t>
  </si>
  <si>
    <t>Revisión de los posibles oferentes para determinar los indicadores en los pliegos de condiciones.
Evaluación de los oferentes en el proceso contractual determinando la habilitación financiera y capacidad organizacional.</t>
  </si>
  <si>
    <t>Número total de procesos contractuales a estructurar económica y financieramente</t>
  </si>
  <si>
    <t>Inicia con la gestión de cobro en etapa persuasiva o coactiva, con el acto administrativo de caducidad ejecutoriado o el título ejecutivo complejo, que son radicados por parte de la Vicepresidencia de Seguimiento,  Control y Seguridad Minera, culminando con el recaudo de la deuda luego de la gestión establecida en la ley, manuales y procedimientos</t>
  </si>
  <si>
    <t>Base de datos del Grupo de Cobro Coactivo: Control Recaudo 2018 el cual se encuentra ubicado en el equipo del coordinador del Grupo.</t>
  </si>
  <si>
    <t>Último día hábil del mes de junio y diciembre</t>
  </si>
  <si>
    <t>100% = $4.009.080.901</t>
  </si>
  <si>
    <t>100% = $4.010.000.000</t>
  </si>
  <si>
    <t>1. Falta de personal que gestione los procesos y efectúe el recaudo, 
2. Exceso de carga laboral
3. Compensación de créditos (disminuye la cartera en cobro coactivo)</t>
  </si>
  <si>
    <t>Coordinador Cobro Coactivo</t>
  </si>
  <si>
    <t>Oficina Asesora Jurídica
Coordinador Cobro Coactivo, Grupo de Cobro Coactivo</t>
  </si>
  <si>
    <t>Base de datos del Grupo de Cobro Coactivo: Gestión, Cobro Persuasivo el cual se encuentra ubicado en el equipo del Coordinador del Grupo y base de datos de correspondencia el cual se encuentra ubicado en el equipo del Técnico Asistencial del Grupo.</t>
  </si>
  <si>
    <t>Procesos gestionados a cargo del Grupo de Cobro Coactivo</t>
  </si>
  <si>
    <t>1. Falta de personal que gestione los procesos y efectúe el recaudo, 
2. Exceso de carga laboral</t>
  </si>
  <si>
    <t xml:space="preserve">Gestionar por lo menos  en una  oportunidad el 100% de los procesos vigentes en el Grupo de Cobro Coactivo con corte a 31/12/2018 esto es, 2.152. Se entiende por gestionar: iniciar, ejecutar y terminar las actuaciones dentro del procedimiento de cobro persuasivo y coactivo (auto de avoque conocimiento, mandamiento de pago, acto administrativo que ordena seguir adelante con la ejecución, decreto medidas cautelares, terminación del proceso. </t>
  </si>
  <si>
    <t>Total de procesos programados para gestión a cargo del Grupo de Cobro Coactivo</t>
  </si>
  <si>
    <t>Inicia desde la verificación de las obligaciones de los procesos de cobro persuasivo y coactivo, realizando el estudio de la edad de la obligación y terminando con la presentación de las fichas ante el Comité de Cartera
Se identificaron 101 procesos para comite de cartera, de los cuales se espera presentar ante el Comité el 80% que equivalen a 81 fichas.</t>
  </si>
  <si>
    <t>Base de datos del Grupo de Cobro Coactivo: "Obligaciones Comité" la cual se encuentra ubicada en el equipo del coordinador del Grupo.</t>
  </si>
  <si>
    <t>Total de obligaciones presentadas ante el Comité de Cartera</t>
  </si>
  <si>
    <t>1. Falta de personal que se encargue de efectuar la depuración de procesos correspondiente.
2. Disponibilidad de miembros del comité para llevarlo a cabo</t>
  </si>
  <si>
    <t>Identificar y presentar ante el Comité Técnico de Sostebiliad Contable  las obligaciones susceptibles de declaración y depuración contable que se encuentren en el Grupo de Cobro Coactivo</t>
  </si>
  <si>
    <t>Total de obligaciones identificadas como susceptibles de presentar ante el Comité de Cartera</t>
  </si>
  <si>
    <t>Plan Estratégico de Tecnologías de la Información y las Comunicaciones ­ PETIC</t>
  </si>
  <si>
    <t xml:space="preserve">Realizar los desarrollos para modificar, optimizar o automatizar  trámites u otros procedimientos administrativos  (OPAS)  de la ANM, conforme con las solicitudes recibidas (por demanda). </t>
  </si>
  <si>
    <t xml:space="preserve">Plataforma tecnológica con los desarrollos realizados </t>
  </si>
  <si>
    <t>Último día del Semestre (Jun, y Dic)</t>
  </si>
  <si>
    <t>Número de solicitudes atendidas para modificar, optimizar o automatizar  trámites u otros procedimientos administrativos  (OPAS) conforme con la programación en el período</t>
  </si>
  <si>
    <t xml:space="preserve">Oficina de Tecnología e Información </t>
  </si>
  <si>
    <t xml:space="preserve">Desarrollos para modificar, optimizar o automatizar  trámites u otros Procedimientos Administrativos  (OPAS)  de la ANM </t>
  </si>
  <si>
    <t xml:space="preserve">Seguridad Digital </t>
  </si>
  <si>
    <t>Plan de Seguridad y Privacidad de la Información - PSPI</t>
  </si>
  <si>
    <t>Cumplimiento de actividades del Plan de Seguridad y privacidad de la Información-PSPI</t>
  </si>
  <si>
    <t>N.A</t>
  </si>
  <si>
    <t>Diseñar y ejecutar el Plan de Seguridad y Privacidad de la Información - PSPI</t>
  </si>
  <si>
    <t xml:space="preserve"> Ejecutar el presupuesto asignado conforme con lo programado en el SIIF y el Plan Anual de Adquisiciones</t>
  </si>
  <si>
    <t>Cumplir  estándares óptimos de satisfacción con los servicios ofrecidos a los usuarios</t>
  </si>
  <si>
    <t xml:space="preserve">Cuatro encuestas en el año y se aplica una cada trimestre </t>
  </si>
  <si>
    <t>Informe con los  Resultados de cada encuesta trimestral</t>
  </si>
  <si>
    <t>PARCIAL DURANTE CADA PERIODO</t>
  </si>
  <si>
    <t>Medir la percepción de la satisfacción de los usuarios internos con los servicios prestados por la oficina de tecnología</t>
  </si>
  <si>
    <t xml:space="preserve">Resultado cumplimiento en el trimestre </t>
  </si>
  <si>
    <t>Resultados consolidados trimestrales</t>
  </si>
  <si>
    <t>Número de casos ( incidentes  y requerimientos) atendidos oportunamente en los tiempos establecidos</t>
  </si>
  <si>
    <t xml:space="preserve">Total de  casos  (incidentes y requerimientos) recibidos </t>
  </si>
  <si>
    <t xml:space="preserve">Aplica para la medición del uso eficiente y adecuado del recurso papel que se consume para impresión por parte de la Agencia </t>
  </si>
  <si>
    <t xml:space="preserve">Informe trimestral de la OTI, elaborado a partir de la información del software de control de impresión de la ANM </t>
  </si>
  <si>
    <t>Impresiones per cápita 2018-Impresiones per cápita 2019</t>
  </si>
  <si>
    <t>Reducir del consumo de papel</t>
  </si>
  <si>
    <t>Impresiones per cápita 2018</t>
  </si>
  <si>
    <t>Tramitar el 100%  de los procesos disciplinarios activos a corte del 31 diciembre del 2018 con por lo menos una actuación</t>
  </si>
  <si>
    <t>“Tramitar el 100% de los procesos disciplinarios con por lo menos una actuación.” El 100% equivale a 172  procesos del stock a 31 diciembre del 2018 y programados para la vigencia son el 97% que equivale a 167 procesos</t>
  </si>
  <si>
    <t>Base da datos</t>
  </si>
  <si>
    <t>Ultimo día del Trimestre (Marzo, Junio, Septiembre y Diciembre)</t>
  </si>
  <si>
    <t xml:space="preserve"> PARCIAL DURANTE CADA PERIODO </t>
  </si>
  <si>
    <t xml:space="preserve">No de procesos con por lo menos una actuación durante el periodo </t>
  </si>
  <si>
    <t>Insuficiencia de personal
Incremento de cargas de trabajo</t>
  </si>
  <si>
    <t>No proceso radicados antes del 31 de diciembre del 2018 programados (167)</t>
  </si>
  <si>
    <t>Tramitar el 100%  de los procesos disciplinarios recibidos durante el año 2019 con por lo menos una actuación</t>
  </si>
  <si>
    <t>Día 30 del último mes del Trimestre (Marzo, Junio, Septiembre y Diciembre). Se tendrán en cuenta los procesos que se allegan hasta el día 20 del último mes del trimestre</t>
  </si>
  <si>
    <t>No de procesos con por lo menos una actuación durante el periodo</t>
  </si>
  <si>
    <t>Realizar una jornada de sensibilización (juegos) en temas disciplinarios y valorar el grado de asimilación de los conocimientos derivados de dichas jornadas</t>
  </si>
  <si>
    <t>Reporte de servidores públicos Grupo Gestión Talento Humano</t>
  </si>
  <si>
    <t>Diciembre</t>
  </si>
  <si>
    <t>CUARTO TRIMESTRE</t>
  </si>
  <si>
    <t>No. de servidores que participan en la jornada de sensibilización durante el periodo</t>
  </si>
  <si>
    <t xml:space="preserve">Falta de participación de los servidores públicos
</t>
  </si>
  <si>
    <t>No. de servidores programados para la jornada de sensibilización durante el periodo</t>
  </si>
  <si>
    <t>Medir el nivel de conocimiento  en asuntos disciplinarios a los funcionarios publicos.
El denominador se tomara de acuerdo al numerador del indicador "%  de servidores sensibilizados"</t>
  </si>
  <si>
    <t>Reporte Oficina Tecnología e Información</t>
  </si>
  <si>
    <t xml:space="preserve">No. de evaluaciones de conocimiento con un puntaje igual o superior a 70 puntos </t>
  </si>
  <si>
    <t xml:space="preserve"> Normatividad actualizada en enero de 2019;  cuyos cambios generan desconocimiento de los servidores publicos.</t>
  </si>
  <si>
    <t>Total de las evaluaciones de conocimiento</t>
  </si>
  <si>
    <t>Disminuir el 60% de procesos que fueron radicados antes del 31 de diciembre de 2016</t>
  </si>
  <si>
    <t xml:space="preserve">Disminuir el 60%  de procesos que fueron radicados antes del 31 de diciembre de 2016
El 100% equivale a un total de 46 expedientes, lo que implica que el 60% equivale a un total de 27 expedientes.
                                                                                                                                 </t>
  </si>
  <si>
    <t>Base de datos</t>
  </si>
  <si>
    <t>No de procesos finalizados en el periodo /</t>
  </si>
  <si>
    <t xml:space="preserve"> No de procesos radicados antes del 31 diciembre del 2016 programados</t>
  </si>
  <si>
    <t>Identificar los procedimientos del Área, mejora, actualizar y ajustar según sea identificado</t>
  </si>
  <si>
    <t>Disposiciones normativas</t>
  </si>
  <si>
    <t>No. de Procedimientos revisados y actualizados en Isolucion</t>
  </si>
  <si>
    <t>Debilidades en las competencias del personal para actualización de los procedimientos</t>
  </si>
  <si>
    <t>No. de Procedimientos vigentes programados para revisión y actualización en Isolucion</t>
  </si>
  <si>
    <t>TALENTO HUMANO</t>
  </si>
  <si>
    <t xml:space="preserve">Talento Humano </t>
  </si>
  <si>
    <t>Plan de Bienestar e Incentivos</t>
  </si>
  <si>
    <t>Lograr la satisfacción de los funcionarios con las actividades programadas en el plan de Bienestar mínimo con una calificación del 80%</t>
  </si>
  <si>
    <t xml:space="preserve">Encuestas de satisfacción aplicadas </t>
  </si>
  <si>
    <t>31 de marzo, 30 de junio, 30 de septiembre, 31 de diciembre</t>
  </si>
  <si>
    <t>% de satisfacción obtenida frente a las actividades del plan de bienestar y estímulos</t>
  </si>
  <si>
    <t>1) Pérdida de las listas de asistencia para poder enviarles la encuesta, 2) Que los asistentes no firmen la lista de registro, 3) Que los usuarios no diligencien la encuesta de satisfacción de las actividades. 4) Que la actividad progrmada no se pueda realizar, 5) Que se declare desierta la convocatoria de selección del operador.</t>
  </si>
  <si>
    <t xml:space="preserve">Vicepresidencia Administrativa y Financiera
 Grupo de Gestión del Talento Humano
</t>
  </si>
  <si>
    <t xml:space="preserve">Vicepresidencia Administrativa y Financiera
Grupo de Gestión del Talento Humano
</t>
  </si>
  <si>
    <t>Ejecutar el Plan de Bienestar e Incentivos durantge la vigencia</t>
  </si>
  <si>
    <t xml:space="preserve"> % de satisfacción esperada frente a las actividades del plan de bienestar y estímulos</t>
  </si>
  <si>
    <t>Lograr medir el impacto de las capacitaciones superiores a diez y seis (16) horas</t>
  </si>
  <si>
    <t>Evaluaciones de impacto aplicadas</t>
  </si>
  <si>
    <t>% de impacto de las capacitaciones</t>
  </si>
  <si>
    <t>1) No diligenciamiento del formato de medición de impacto de la capacitación por parte de los jefes inmediatos del funcionario. 2) Que no se suscriba el contrato de ejecución del PIC.</t>
  </si>
  <si>
    <t>Ejecutar el Plan Institucional de Capacitación en la vigencia</t>
  </si>
  <si>
    <t>% de impacto esperado de las capacitaciones</t>
  </si>
  <si>
    <t>Plan de Trabajo Anual en Seguridad y Salud en el Trabajo - PASST</t>
  </si>
  <si>
    <t>Implementar el SGSST en la Agencia Nacional de Minería de conformidad con los estándares establecidos por el Ministerio de Trabajo</t>
  </si>
  <si>
    <t xml:space="preserve">Aplicación de estándares mínimos de la Resolución 1111 de 2017 </t>
  </si>
  <si>
    <t>30 de junio, 30 de 31 de diciembre</t>
  </si>
  <si>
    <t>% de avance en la implementación</t>
  </si>
  <si>
    <t>1) No contar con el personal profesional que apoye la realización de las actividades planificadas, 2) Coincidencia de alguna actividad de SGSST con otro evento institucional y baje la participación de los servidores de la ANM, 3) Que no se puedan ejecutar los procesos de contratación en los tiempos establecidos, 4) Que se  presenten dificultades con el plan de trabajo y personal de apoyo de la ARL.</t>
  </si>
  <si>
    <t>Ejecutar el plan de trabajo para implementar el SGSST</t>
  </si>
  <si>
    <t>% de implementación de la vigencia</t>
  </si>
  <si>
    <t>Plan Estratégico de Talento Humano - PETH</t>
  </si>
  <si>
    <t>Evaluar al 100% de los funcionarios de carrera administrativa y libre nombramiento y remoción</t>
  </si>
  <si>
    <t xml:space="preserve">Evaluaciones de desempeño </t>
  </si>
  <si>
    <t>31 de marzo, 30 de septiembre</t>
  </si>
  <si>
    <t>% de funcionarios evaluados</t>
  </si>
  <si>
    <t>1) Inasistencia de los evaluadores a las capacitaciones de EDL y p or lo tanto no tengan claridad sobre cómo evaluar, 2) Incumplimiento de los evaluadorescon los tiempos establecidos.</t>
  </si>
  <si>
    <t>Hacer seguimiento y brindar asesoría a los evaluadores y candidatos para alcanzar la meta de evaluación del desempeño</t>
  </si>
  <si>
    <t>% de funcionarios de carrera administrativa y libre nombramiento y remoción</t>
  </si>
  <si>
    <t>% de presupuesto ejecutado (obligado) conforme a lo programado en el SIIF y el Plan Anual de adquisiciones )</t>
  </si>
  <si>
    <t>Garantizar la ejecución del presupuesto de la entidad asegún lo acordado en la mensualización del Plan de Adquisiciones</t>
  </si>
  <si>
    <t>Reporte de ejecución por parte del Grupo de Planeación</t>
  </si>
  <si>
    <t>1) Que no se suscriban algunos de los procesos de contratación del GGTH para ejecutar los recursos asignados.</t>
  </si>
  <si>
    <t>Ejecutar el presupuesto del GGTH dentro de la vigencia</t>
  </si>
  <si>
    <t xml:space="preserve">Defensa jurídica </t>
  </si>
  <si>
    <t>Inicia con la notificación oficial de la demanda a la ANM finalizando con la contestación dentro del término</t>
  </si>
  <si>
    <t xml:space="preserve">No. de demandas y acciones constitucionales contestadas dentro del término de Ley </t>
  </si>
  <si>
    <t>1. Exceso de carga laboral y falta de personal que ejerza la representación de la entidad
2. Falta de control de términos por parte de los abogados a cargo de los procesos</t>
  </si>
  <si>
    <t>Coordinador Defensa jurídica</t>
  </si>
  <si>
    <t xml:space="preserve">Oficina Asesora Jurídica
Coordinador Defensa jurídica, Grupo de Defensa Jurídica </t>
  </si>
  <si>
    <t>No. total de demandas y acciones constitucionales notificadas</t>
  </si>
  <si>
    <t xml:space="preserve">Inicia desde la notificación de la acción a la ANM hasta la culminación del trámite procesal en primera o segunda instancia. 
Es de resaltar que las gestiones emprendidas por el apoderado no garantizan el resultado favorable de los fallos de la entidad, de conformidad con el artículo 18 del Código Disciplinario del Abogado. </t>
  </si>
  <si>
    <t xml:space="preserve">N/A </t>
  </si>
  <si>
    <t>Total de Fallos notificados a favor de la Entidad</t>
  </si>
  <si>
    <t>Fallos a favor de la entidad en primera y segunda instancia</t>
  </si>
  <si>
    <t>Total de fallos notificados</t>
  </si>
  <si>
    <t xml:space="preserve">Inicia desde notificación de la sentencia en primera instancia  y termina con la radicación del recurso ante el correspondiente despacho </t>
  </si>
  <si>
    <t xml:space="preserve"> Total de recursos presentados en términos</t>
  </si>
  <si>
    <t>Interposición de recursos ordinarios y/o extraordinarios contra sentencias proferidas en contra de la ANM dentro del término legal</t>
  </si>
  <si>
    <t>Total de fallos de primera instancia notificados en contra de la ANM</t>
  </si>
  <si>
    <t>Coordinador defensa Jurídica</t>
  </si>
  <si>
    <t xml:space="preserve">No. de diligencias notificadas a la ANM </t>
  </si>
  <si>
    <t>No.  De solicitudes de conceptos atendidas eficientemente</t>
  </si>
  <si>
    <t>Contestar las solicitudes de conceptos que sean allegadas a la Oficina Asesora Jurídica con eficiencia, dentro de los 25 días posteriores a su recepción.</t>
  </si>
  <si>
    <t>No. Total de solicitudes de concepto notificadas</t>
  </si>
  <si>
    <t>Plan Institucional de Archivos de la Entidad ­- PINAR</t>
  </si>
  <si>
    <t>La presente vigencia corresponde al sexto año de avance en la  implementación  del Programa de Gestión Documental PGD para el cumplimiento de uno de los objetivos estratégicos para un plazo de 10 años y a la actualización del PINAR
Actividad 1: Contextualizacion y analisis situacional. primer trimestre
Actividad 2: Introduccion y documento final. segundo trimestre
Actividad 3 : Documentos especiales procedimiento.tercer trimestre 
Actividad 4 : Reprografia procedimiento. Cuarto trimestre</t>
  </si>
  <si>
    <t>Programa de Gestión Documental</t>
  </si>
  <si>
    <t>Número de Actividades Programadas en el trimestre</t>
  </si>
  <si>
    <t>. Falta de recurso humano para generar las actividades formuladas en el POA. . Cambio de Normatividad Externa que aplique a la Entidad. 
. Reformulación de procesos y objetivos de la Entidad que cambie el enfoque del Proceso de Gestión Documental o que impacte a éste.</t>
  </si>
  <si>
    <t>Número de Actividades realizadas en el trimestre</t>
  </si>
  <si>
    <t>Sistema Integrado de Conservación</t>
  </si>
  <si>
    <t>Numero de acciones  programadas en el trimestre</t>
  </si>
  <si>
    <t>Numero  acciones ejecutadas en el trimestre</t>
  </si>
  <si>
    <t>CONTROL INTERNO</t>
  </si>
  <si>
    <t xml:space="preserve">Control Interno </t>
  </si>
  <si>
    <t xml:space="preserve"> Control de Informes de Auditoria y Seguimientos</t>
  </si>
  <si>
    <t>No. Auditorias Ejecutadas</t>
  </si>
  <si>
    <t xml:space="preserve">Oficina de Control Interno </t>
  </si>
  <si>
    <t xml:space="preserve">Adelantar las auditorías programados dentro de Plan Anual de Auditoría. </t>
  </si>
  <si>
    <t>No. Auditorias programadas</t>
  </si>
  <si>
    <t>Informes de Ley a cargo de la Oficina de Control Interno e incluidos en el Plan Anual de Auditoría.</t>
  </si>
  <si>
    <t>No de informes de ley realizados</t>
  </si>
  <si>
    <t xml:space="preserve">Adelantar los informes de ley de la ANM a cargo de la Oficina de Control Interno </t>
  </si>
  <si>
    <t>No. Informes de ley programados</t>
  </si>
  <si>
    <t>Informe de Auditorias Internas</t>
  </si>
  <si>
    <t>Ultimo día habil del segundo y tercer trimestre</t>
  </si>
  <si>
    <t>Que no se logre mejorar el sistema y se evidencien más oportunidades de mejora</t>
  </si>
  <si>
    <t>Disminuir el numero de hallazgos derivados den la Auditoria</t>
  </si>
  <si>
    <t>Eventos organizados integralmente por la ANM o por terceros, en los cuales la Entidad participa en como expositor en muestras comerciales y/o como parte de la agenda académica</t>
  </si>
  <si>
    <t>Número de eventos de promoción del sector minero realizados</t>
  </si>
  <si>
    <t>Eventual aplazamiento o cancelación de eventos por disposición de las directivas de la ANM o de los terceros organizadores de los eventos
Reducción de recursos de presupuesto de inversión para la realización de las actividades previstas en materia de promoción del sector minero</t>
  </si>
  <si>
    <t>Realizar 10 eventos de promoción del sector minero colombiano.</t>
  </si>
  <si>
    <t>Número de eventos de promoción del sector minero programados</t>
  </si>
  <si>
    <t>Numerador (Ejecutado) Número de piezas de promoción del sector minero elaboradas y divulgadas</t>
  </si>
  <si>
    <t>Reducción de recursos de presupuesto de inversión para la realización de las actividades previstas en materia de promoción del sector minero</t>
  </si>
  <si>
    <t>Denominador Número de piezas de promoción del sector minero programadas</t>
  </si>
  <si>
    <t>% de Implementación del Sistema de Gestión Ambiental</t>
  </si>
  <si>
    <t xml:space="preserve">Evaluar la gestión y la ejecución de los proyectos de la ANM </t>
  </si>
  <si>
    <t xml:space="preserve">Incluye la revisión y retroalimentación con los Gerentes de los Proyectos para revisar las actividades, costos y contrataciones relacionadas con los proyectos de la Entidad (inversión y otros).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cuenta que son decisiones externa en las que la ANM no tiene control. </t>
  </si>
  <si>
    <t xml:space="preserve">
Informe ejecución de proyectos de la herramienta SPI
Ayudas de Memoria resultado de las Mesas de Trabajo</t>
  </si>
  <si>
    <t>Ultimo día hábil de cada Trimestre</t>
  </si>
  <si>
    <t>Inadecuada planificación de actividades
Necesidad de ejecutar procesos de contratación que resulten desiertos
Recorte presupuestal</t>
  </si>
  <si>
    <t xml:space="preserve">Verificar la ejecución física (metas) vs recursos planificados de los Proyectos
Presentar resultado consolidado de la ejecución de los proyectos, como alerta temprana </t>
  </si>
  <si>
    <t xml:space="preserve">
Apoyar el mantenimiento del Sistema Integrado de Gestión y articularlo con el MIPG.</t>
  </si>
  <si>
    <t xml:space="preserve">Se realizará seguimiento a las actividades que se identifiquen, derivadas del diagnóstico inicial
De acuerdo al autodiagnóstico realizado en marzo  y abril de 2019 por la ANM con relación al total de criterios que debe cumplir la entidad (955), se tienen 331 aspectos por cumplir que están por debajo del 80%, lo cual me arroja un nivel de implementación del 65%.
Con relación a la herramienta de medición diseñada por el Ministerio de Minas, el % de implementación arroja un total de 48,02%, ya que el calculo lo hacen asignando una ponderación a cada una de las políticas de manera general, bajo el calculo de promedio simple. 
El indicador pretende medir la implementación de las acciones propuestas con alcance 2019 con el fin de disminuir la brecha resultado de los autodiagnósticos por cada política. </t>
  </si>
  <si>
    <t>Ultimo día hábil de los tres últimos trimestres</t>
  </si>
  <si>
    <t>Número de actividades implementadas</t>
  </si>
  <si>
    <t xml:space="preserve">Inadecuado análisis e interpretación de los requerimiento de MIPG
No cumplimiento por parte de los responsables de las políticas de MIPG de los planes de mejoramiento . </t>
  </si>
  <si>
    <t>Número de actividades programadas a dic 2019</t>
  </si>
  <si>
    <t xml:space="preserve">% de presupuesto ejecutado (obligado) conforme  el Plan Anual de adquisiciones </t>
  </si>
  <si>
    <t xml:space="preserve">Incluye la verificación y generación de alertas frente al cumplimiento del presupuesto de la Coordinación de Planeación. La ejecución presupuestal se medirá con lo obligado conforme informes del SIIF. Se excluye de la apropiación el valor de la sentencia en caso de que no se pague en la vigencia 2019. 
Para el cálculo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cunetas que son decisiones externa en las que la ANM no tiene control. </t>
  </si>
  <si>
    <t>Presupuesto Obligado</t>
  </si>
  <si>
    <t>Inadecuada planificación de actividades para ejecutar el presupuesto</t>
  </si>
  <si>
    <t>Plan institucional de gestión ambiental</t>
  </si>
  <si>
    <t>Verificar el grado de implementación del  Sistema de Gestión Ambiental en la Sede de Bogotá, de acuerdo a  lo establecido en la norma ISO 14001: 2015
La meta Estratégica abarca todos los PARES y ESSM de la ANM</t>
  </si>
  <si>
    <t>Diagnostico del SGA</t>
  </si>
  <si>
    <t>Ultimo día del Trimestre (Jun, Sep. y Dic)</t>
  </si>
  <si>
    <t>Definir</t>
  </si>
  <si>
    <t>Número de requisitos cumplidos</t>
  </si>
  <si>
    <t xml:space="preserve">
Falta de recursos (Económicos y Humanos)
No disponibilidad de información.
Falta de compromiso</t>
  </si>
  <si>
    <t>Implementar el Sistema de Gestión Ambiental</t>
  </si>
  <si>
    <t xml:space="preserve">Número de requisitos establecidos </t>
  </si>
  <si>
    <t>Dar a conocer la gestión de la Agencia a los públicos de interés y a la ciudadanía, en general, mediante la divulgación de información.</t>
  </si>
  <si>
    <t xml:space="preserve">1) Análisis Cuantitativo:
2) Análisis Cualitativo (Actividades desarrolladas): 
3) Dificultades o problemas de brecha:
4) Plan de acción para la mejora: 
</t>
  </si>
  <si>
    <t xml:space="preserve">1) Análisis Cuantitativo:
2) Análisis Cualitativo (Actividades desarrolladas): 
3) Dificultades o problemas de brecha:
4) Plan de acción para la mejora: 
</t>
  </si>
  <si>
    <r>
      <t>Redactar comunicados de prensa, de acuerdo a la información suministrada por las diferentes áreas (</t>
    </r>
    <r>
      <rPr>
        <b/>
        <sz val="11"/>
        <color theme="3"/>
        <rFont val="Calibri Light"/>
        <family val="2"/>
      </rPr>
      <t xml:space="preserve"> Por demanda),</t>
    </r>
    <r>
      <rPr>
        <sz val="11"/>
        <color theme="3"/>
        <rFont val="Calibri Light"/>
        <family val="2"/>
      </rPr>
      <t xml:space="preserve">  para enviarlos a los medios de comunicación y conseguir que esta información sea publicada en los medios de comunicación.</t>
    </r>
  </si>
  <si>
    <t>Informe Trimestral - documento en Excel</t>
  </si>
  <si>
    <t>Número de artículos y/o notas publicados en medios de comunicación</t>
  </si>
  <si>
    <t>% de documentos de alinderación de áreas libres para una posible delimitación y declaración de AEM</t>
  </si>
  <si>
    <t>Con base en la nueva información sobre potencial geológico-minero medio y/o alto para minerales estratégicos que presente el SGC o en la que se encuentre ya disponible en la ANM para determinadas áreas del país, se deben realizar todos los recortes de área que procedan, para identificar áreas libres  con fines de promover el inicio de un proceso de delimitación y declaración de AEM.</t>
  </si>
  <si>
    <t xml:space="preserve">Alinderar áreas libres con alto y/o medio potencial para minerales estratégicos para una posible delimitación y declaración de AEM.
</t>
  </si>
  <si>
    <r>
      <t xml:space="preserve">1) Análisis Cuantitativo:
2) Análisis Cualitativo (Actividades desarrolladas): 
3) Dificultades o problemas de brecha:
4) Plan de acción para la mejora: </t>
    </r>
    <r>
      <rPr>
        <sz val="11"/>
        <color theme="3"/>
        <rFont val="Calibri Light"/>
        <family val="2"/>
      </rPr>
      <t xml:space="preserve">Si aplica Acción correctiva, asociar No de acción radicada en ISOLUCIÓN
</t>
    </r>
    <r>
      <rPr>
        <b/>
        <sz val="11"/>
        <color theme="3"/>
        <rFont val="Calibri Light"/>
        <family val="2"/>
      </rPr>
      <t xml:space="preserve">
</t>
    </r>
  </si>
  <si>
    <t>* Cambios jurídicos que no permitan el normal desarrollo de las actividades asociadas a la solución de los trámites
- Cambios administrativos que retrasen la suscripción de los actos administrativos
- Dificultades en procesos de contratación asociados a las actividades requeridas para resolver de fondo las solicitudes de ARE
- Dificultades para acceder a las zonas solicitadas como ARE</t>
  </si>
  <si>
    <r>
      <t xml:space="preserve">1) Análisis Cuantitativo:
2) Análisis Cualitativo (Actividades desarrolladas): 
3) Dificultades o problemas de brecha:
4) Plan de acción para la mejora: </t>
    </r>
    <r>
      <rPr>
        <sz val="9"/>
        <color theme="3"/>
        <rFont val="Calibri"/>
        <family val="2"/>
      </rPr>
      <t xml:space="preserve">Si aplica Acción correctiva, asociar No de acción radicada en ISOLUCIÓN
</t>
    </r>
    <r>
      <rPr>
        <b/>
        <sz val="9"/>
        <color theme="3"/>
        <rFont val="Calibri"/>
        <family val="2"/>
      </rPr>
      <t xml:space="preserve">
</t>
    </r>
  </si>
  <si>
    <t xml:space="preserve">Boletines y piezas con información relevante sobre el sector minero colombiano,  destinada a inversionistas y demás actores del público objetivo de la ANM en materia promocional (Son unidades / piezas de promoción en medio físico y/o digital: cartilla del inversionista, guías y/o manuales sobre temas del sector, fichas técnicas de paises, fichas técnicas de minerales, boletines informativos, entre otros). </t>
  </si>
  <si>
    <t>Generar y divulgar información para la promoción del sector minero (4  piezas o boletines con información de interés  del sector minero durante la vigencia)</t>
  </si>
  <si>
    <t xml:space="preserve">En el año 2019 se espera recibir un promedio de 1300 nuevas (por demanda) solicitudes de contrato de concesión, por lo que se estima impulsar el trámite con evaluaciones técnicas al 80% de estas nuevas solicitudes. </t>
  </si>
  <si>
    <t>En promedio se radican 30 Autorizaciones Temporales mensuales, éstas tienen un término de ley, y es darle respuesta dentro de los 30 días hábiles siguientes a su radicación, sin embargo, un requerimiento puede interrumpir los términos toda vez que en el mismo se le otorga al solicitante un término de 1 mes para que cumpla tal requerimiento.
Basado en lo anterior, se proyecta atender el 100% de las AT recibidas dentro del término dispuesto en el artículo 116 de la Ley 685 de 2001.</t>
  </si>
  <si>
    <t>No. de Autorizaciones Temporales atendidas dentro del término de ley</t>
  </si>
  <si>
    <t>Atender conforme al término de ley el 100% de las solicitudes de Autorizaciones temporales radicadas.</t>
  </si>
  <si>
    <t>No. de Autorizaciones Temporales con vencimiento en el periodo.</t>
  </si>
  <si>
    <t>Ultimo día del Trimestre (Mar, Jun, Sep. y Dic)</t>
  </si>
  <si>
    <t>Un cambio normativo que suspenda los  términos legales e impida la operación jurídica de la norma que reglamenta las Solicitudes de Legalización de Minería de Hecho o el Programa de Subcontratos de Formalización Minera, como también la falta de personal en el Grupo de Legalización Minera y la demanda de solicitudes para el Programa de Subcontratos de Formalización Minera</t>
  </si>
  <si>
    <t>Un cambio normativo o fallo judicial  que suspenda los términos legales e impida la operación jurídica de la norma que reglamenta las Solicitudes de Legalización de Minería de Hecho, como también la falta de personal en el Grupo de Legalización Minera.                                                                                                                Algunas de las solicitudes de legalización minera que están pendientes  por resolver tienen decisiones judiciales y administrativas ajenas a la Autoridad Minera.  También incide  la falta de recursos para desarrollar los instrumentos técnicos y ambientales (PTO y PMA) que son gratuitos por Ley  para el solicitante por ende el estado los debe proporcionar. Estos instrumentos técnicos son requisitos del tramite administrativo para proceder a elaborar Minuta de Contrato de Concesión.</t>
  </si>
  <si>
    <t xml:space="preserve">Con corte a 31 diciembre de 2018, el Grupo de Legalización Minera cuenta con 84 Solicitudes de Legalización de Minería de Hecho en trámite, de las cuales 25 están pendientes de elaboración y/o ajuste  de PTO y PMA, y las 59 restantes tiene restricciones de carácter técnicas  y ambientales. 
Se tendrán en cuenta para la meta las resoluciones que definen de fondo y los autos de requerimiento para firma de minuta.
</t>
  </si>
  <si>
    <t>Un cambio normativo o fallo judicial que suspenda  los términos legales e impida la operación jurídica de la norma que reglamenta las Solicitudes de Legalización de Minería de Hecho o el Programa de Subcontratos de Formalización Minera, también la falta de personal en el Grupo de Legalización Minera. 
La viabilidad de realizar visitas  depende de factores  externos como la  demanda de trámites  del Programa de Subcontratos de Formalización Minera y  la disponibilidad presupuestal para ejecutar determinada visita</t>
  </si>
  <si>
    <t xml:space="preserve">Garantizar la ejecución del presupuesto de la entidad conforme lo programado en la mensualización del Plan Anual de Adquisiciones.
Para el calculo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cuenta que son decisiones externa en las que la ANM no tiene control. </t>
  </si>
  <si>
    <t>Fortalecer el seguimiento integral y control de los títulos mineros en los aspectos Económicos, técnicos, jurídicos y de seguridad minera.</t>
  </si>
  <si>
    <t>1. Disponer los recursos para que puedan ser usados de forma efectiva dentro del sistema General de Regalías</t>
  </si>
  <si>
    <t>1. % de identificación de recursos recaudados por concepto de regalías y compensaciones</t>
  </si>
  <si>
    <t>Se requiere medir el porcentaje de recursos identificados para poder ser distribuidos por el DNP sobre los ingresos por pagos de regalías.</t>
  </si>
  <si>
    <t>Ultimo día del Trimestre (Mar, Jun, Sept y Dic)</t>
  </si>
  <si>
    <t>Sentencias o fallos que suspendan el proceso de contratación y titulación minera, transiciones normativas, y  eventuales cambios  que se puedan generar con ocasión de la implementación el Sistema Integrado de Gestión Minera.</t>
  </si>
  <si>
    <t>Gerente de Regalías y Contraprestaciones Económicas</t>
  </si>
  <si>
    <t>$ recursos recaudados durante el trimestre</t>
  </si>
  <si>
    <t>2, Realizar control sobre la comercialización de minerales en el país</t>
  </si>
  <si>
    <t>Se requiere medir la evaluación dentro de los términos propuestos en la meta de las solicitudes de inscripción en RUCOM recibidas.</t>
  </si>
  <si>
    <t xml:space="preserve">Total solicitudes de inscripción en el RUCOM atendidas en el trimestre las cuales tuvieron 30 o menos días desde su radicación </t>
  </si>
  <si>
    <t>Total solicitudes de inscripción en el RUCOM que durante el trimestre cumplieron 30 días desde su radicación</t>
  </si>
  <si>
    <t xml:space="preserve">3,  Conocer el estado actualizado de las contraprestaciones económicas de los títulos mineros. </t>
  </si>
  <si>
    <t>3. Total de títulos analizados y actualizados</t>
  </si>
  <si>
    <t xml:space="preserve">  Se requiere conocer el estado actual de todas las contraprestaciones económicas de los títulos mineros con el fin de llevar a cabo requerimientos, compensaciones o ajustes en el sistema financiero de la ANM.</t>
  </si>
  <si>
    <t xml:space="preserve">Herramienta Fiscalización Minera
Catastro Minero Nacional </t>
  </si>
  <si>
    <t>Analizar y actualizar los títulos mineros para conocer el estado actual de las contraprestaciones económicas</t>
  </si>
  <si>
    <t xml:space="preserve">total títulos con expediente minero digital </t>
  </si>
  <si>
    <t>4.Mejorar  el cumplimiento de los requisitos legales y contractuales por parte de los titulares mineros</t>
  </si>
  <si>
    <t>Plan de Acción Fiscalización</t>
  </si>
  <si>
    <t>% de títulos visitados  y acto administrativo  notificados</t>
  </si>
  <si>
    <t>Realizar las inspecciones de campo a los títulos vigentes</t>
  </si>
  <si>
    <t>Plan de Acción Bienio y Política de Prevención del Daño Antijurídico</t>
  </si>
  <si>
    <t>Realizar las inspecciones de campo a los títulos de alto riesgo de accidentalidad conforme a la programación mensual</t>
  </si>
  <si>
    <t>% de títulos evaluados documentalmente con los respectivos actos administrativos (auto o resolución)  notificados</t>
  </si>
  <si>
    <t>Realizar evaluación documental a los títulos vigentes.</t>
  </si>
  <si>
    <t>58,2% con metas trimestrales así: 
1T: 57,38%
2T: 57,65%
3T: 57,93%
4T: 58,20%</t>
  </si>
  <si>
    <t xml:space="preserve">1. Que el titular minero no adopte acciones de fondo para corregir y prevenir el incumplimiento de los requisitos legales y contractuales </t>
  </si>
  <si>
    <t>En las ESSM y en los PASSM, los funcionarios de la ANM realizan capacitaciones especializadas en salvamento minero que luego son certificadas y que ayudan a fortalecer el sistema de salvamento minero a nivel nacional. Adicionalmente los explotadores mineros por ley deben organizar , capacitar y entrenar trabajadores mineros para que conformen la brigada de emergencia y atendiendo los accidentes mineros que se puedan presentar en su explotación.</t>
  </si>
  <si>
    <t>I trimestre ( Enero, Febrero)
II Trimestre (Marzo, Abril, Mayo)
III Trimestre ( Junio, Julio Agosto)
IV Trimestre ( Septiembre Octubre, Noviembre y Diciembre)</t>
  </si>
  <si>
    <t>Grupo de Seguridad y Salvamento Minero</t>
  </si>
  <si>
    <t>Visitas de de seguridad e higiene minera a las Áreas de reserva especial y solicitudes de legalización para verificara las condiciones de seguridad y asegurar que las explotaciones den cumplimiento a las responsabilidades que tienen con el estado colombiano en especial en la parte de seguridad.</t>
  </si>
  <si>
    <t>Visitas de seguridad e higiene realizadas</t>
  </si>
  <si>
    <t>Problemas de orden público. 
Recortes presupuestales
Dificultades de acceso por problemas con las comunidades por ejemplo indígenas o negras.
Nuevos lineamientos normativos</t>
  </si>
  <si>
    <t>Las capacitaciones en el tema de salvamento de seguridad minera  se realizan  en los diferentes escenarios donde son invitados los funcionarios del grupo de seguridad y salvamento minero, en las estaciones y puntos de apoyo, para todo tipo de grupos interesados en el tema desde estudiantes, personal encargado de la administración de minas y  personas que trabajan directamente en la explotación de minas principalmente lo relacionado con el Decreto de seguridad 1886 de 2015.Igualmente anualmente se realiza un evento nacional para que los trabajadores mineros participen y que les permite mecanizar y mejorar sus conocimientos y destrezas en el manejo del tema del salvamento y la seguridad minera, pare el 2019 será la Olimpiada Nacional de Socorredores Mineros. Adicionalmente  y de acuerdo con el Vademécum Minero los funcionarios del grupo de seguridad y salvamento minero deben capacitarse continuamente en las competencias que requiere el cargo que desarrollo y en especial aquellas que tienen que ver con las tareas de atención de emergencias mineras, por ende deben capacitarse en conocer los equipos que se utilizan en estas actividades y en fortalecer sus conocimientos y habilidades para el desempeño de esta labor humanitaria que presta la ANM tanto para mineros lícitos como ilícitos en situaciones de accidentes mineros. Por tanto se espera, capacitar 200 personas en el evento nacional, 850 en jornadas de seguridad y 45 funcionarios en el tema de seguridad y salvamento minero.</t>
  </si>
  <si>
    <t>Los funcionarios apoyan las invitaciones que realizan entidades externas que requieren apoyo en el tema de seguridad minera, con el cual se facilita la capacitación técnica a los diferentes grupos que lo solicitan. Adicionalmente se trabaja anualmente en la realización de un evento nacional para que los mineros tomen instrucción practica y teórica sobre el tema, para lo cual se buscan expertos generalmente internacionales para que apoyen esta actividad.</t>
  </si>
  <si>
    <t>100%= 85%</t>
  </si>
  <si>
    <t>Con la realización de encuestas que se van a realizar al final de las capacitaciones en salvamento minero se busca identificar en que aspectos logísticos y pedagógicos se debe mejorar y realizar cambios que impacten en el desarrollo de la formación</t>
  </si>
  <si>
    <t>Presupuesto ejecutado (obligaciones)</t>
  </si>
  <si>
    <t xml:space="preserve">Se procederá con la revisión del 100% de los actos administrativos que lleguen dentro de los 15 días siguientes al recibo en el Grupo de Catastro y Registro Minero de los cuales se inscribirán aquellos que tengan información consistente, y sobre estos se realizará la medición del indicador.
Se entiende por información consistente todo acto administrativo que contenga los requisitos necesarios para dar cumplimiento a la inscripción en el Registro Minero Nacional  en consecuencia, los actos administrativos cuya información no sea consistente se devolverán para su debido trámite y subsanar la inconsistencia reportada.
La inscripción se realizará en el sistema que la ANM determine.
</t>
  </si>
  <si>
    <r>
      <t xml:space="preserve">1) Análisis Cuantitativo:
2) Análisis Cualitativo (Actividades desarrolladas): 
3) Dificultades o problemas de brecha:
4) Plan de accion para la mejora: </t>
    </r>
    <r>
      <rPr>
        <sz val="9"/>
        <color theme="3"/>
        <rFont val="Calibri"/>
        <family val="2"/>
      </rPr>
      <t xml:space="preserve">Si aplica Acción correctiva, asociar No de acción radicada en ISOLUCIÓN
</t>
    </r>
    <r>
      <rPr>
        <b/>
        <sz val="9"/>
        <color theme="3"/>
        <rFont val="Calibri"/>
        <family val="2"/>
      </rPr>
      <t xml:space="preserve">
</t>
    </r>
  </si>
  <si>
    <t xml:space="preserve">Se procederá con la revisión del 100% de los actos administrativos que lleguen dentro de los 15 días siguientes al recibo en el Grupo de Catastro y Registro Minero de los cuales se inscribirán aquellos que tengan información consistente, y sobre estos se realizará la medición del indicador.
Se entiende por información consistente todo acto administrativo que contenga los requisitos necesarios para dar cumplimiento a la inscripción en el Registro Minero Nacional  en consecuencia, los actos administrativos cuya información no sea consistente se devolverán para su debido trámite y subsanar la inconsistencia reportada.
</t>
  </si>
  <si>
    <r>
      <t>Aplicar la</t>
    </r>
    <r>
      <rPr>
        <b/>
        <sz val="12"/>
        <color theme="3"/>
        <rFont val="Calibri"/>
        <family val="2"/>
        <scheme val="minor"/>
      </rPr>
      <t xml:space="preserve"> encuesta de satisfacción y percepción </t>
    </r>
    <r>
      <rPr>
        <sz val="12"/>
        <color theme="3"/>
        <rFont val="Calibri"/>
        <family val="2"/>
        <scheme val="minor"/>
      </rPr>
      <t>a los usuarios que reciben los diferentes  servicios de la ANM , de manera digital, presencial y telefónica  en las 11 ciudades donde tenemos presencia a través de Puntos de Atención ANM.
El denominador se tomara de acuerdo al número de usuarios que diligencian la encuesta</t>
    </r>
  </si>
  <si>
    <t xml:space="preserve">Número de usuarios que califican los parametros de satisfacción y percepción mayor o igual a 4 puntos. </t>
  </si>
  <si>
    <t>Cinco días hábiles antes de terminación  del Trimestre (Mar, Jun, Sep. y Dic)</t>
  </si>
  <si>
    <t xml:space="preserve">Falta de gestión por parte del Supervisor en el trámite de suscripción para el perfeccionamiento  de las actas de liquidación dentro del plazo establecido.
Demoras en los clikcs de aprobación a través de la plataforma SECOP II. (3 días)
</t>
  </si>
  <si>
    <t>/Lista de Asistencia/ Actas de reunión a Jornadas de Capacitación</t>
  </si>
  <si>
    <t>Solicitudes de carácter masivo que desborden la capacidad de respuesta con el personal asignado a esta labor.</t>
  </si>
  <si>
    <t>Atender oportunamente solicitudes de los  clientes internos y externos en término no superior a 8 días hábiles</t>
  </si>
  <si>
    <r>
      <t xml:space="preserve">Identificar el porcentaje  de contratos suscritos dentro del término establecido en el respectivo trimestre,  frente al número de solicitudes de </t>
    </r>
    <r>
      <rPr>
        <u/>
        <sz val="14"/>
        <color theme="3"/>
        <rFont val="Calibri"/>
        <family val="2"/>
      </rPr>
      <t>contratación directa</t>
    </r>
    <r>
      <rPr>
        <sz val="14"/>
        <color theme="3"/>
        <rFont val="Calibri"/>
        <family val="2"/>
      </rPr>
      <t xml:space="preserve"> que cumplieron con los requisitos legales dentro del periodo reportado</t>
    </r>
  </si>
  <si>
    <t>No. de Contratos suscritos (Contratación directa)</t>
  </si>
  <si>
    <t xml:space="preserve">Garantizar la ejecución del presupuesto de la entidad según lo acordado en la mensualización del Plan de Adquisiciones .
Para el cálculo del indicador se tomará como base el cierre de la apropiación en la vigencia 2019 contemplando las posibles reducciones o adiciones de presupuesto. En caso de presentarsen restricciones del PAC (Plan Anual de Caja) lo programado será conforme la restricción con el fin de no afectar la medición del indicador, teniendo en cuenta que son decisiones externa en las que la ANM no tiene control. </t>
  </si>
  <si>
    <t>Con el fin de garantizar un adecuado seguimiento y custodia de los bienes que se encuentran al servicios de los funcionarios y contratistas de la ANM, se proyecta realizar verificación física de los mismos y cruce con lo registrado  en el sistema de Información de Inventarios - Web Safi. Con esta medida se pretende mitigar el riesgo de perdida, daño, deterioro o hurto de los bienes registrados en el almacén.</t>
  </si>
  <si>
    <t>WEBSAFI (modulo de inventarios)</t>
  </si>
  <si>
    <t>Ultimo día del Semestre ( Jun y Dic)</t>
  </si>
  <si>
    <t>No. Elementos  en toma física</t>
  </si>
  <si>
    <t xml:space="preserve">
No contar con el personal tecnico para realizar la actividad. 
</t>
  </si>
  <si>
    <t>No. Elementos registrados en el sistema de inventarios webSafi modulo de Inventarios</t>
  </si>
  <si>
    <t>No. de sedes con Mantenimiento Preventivo realizadas</t>
  </si>
  <si>
    <t>No. de sedes programadas para mantenimiento en el PAM</t>
  </si>
  <si>
    <t>% ejecucion Presupuestal de inversion y funcionamiento (SIIF) Obligado</t>
  </si>
  <si>
    <t>% de programacion presupuestal de Inversion y Funcionamiento (Plan Anual de adquisiciones) programado</t>
  </si>
  <si>
    <t xml:space="preserve">Garantizar la ejecución del PAC cumpliendo con los topes mínimos de PAC sin ejecutar, establecidos por la Dirección del Tesoro Nacional.  
 Para el calculo del indicador se tomará como base el cierre de la apropiación en la vigencia 2019 contemplando las posibles reducciones o adiciones de presupuesto. En caso de presentarse restricciones del PAC (Plan Anual de Caja) lo programado será conforme la restricción con el fin de no afectar la medición del indicador, teniendo en cuenta que son decisiones externa en las que la ANM no tiene control. </t>
  </si>
  <si>
    <t>Ultimo día del Trimestre (Mar, Jun, Sep. y Dic)
Reporte 15 días después de finalizado el trimestre</t>
  </si>
  <si>
    <t xml:space="preserve">Que los puntos de atención regional, coordinaciones regionales grupo PIN, Grupo de Regalías y Contraprestaciones (Vicepresidencia de Seguimiento, Control y Seguridad Minera) y la Oficina Jurídica no reporten oportunamente la información de aplicación de pagos.
Que no se reporte a través del sistema de recaudo en línea las transacciones realizadas por los usuarios.
</t>
  </si>
  <si>
    <t>Estados financieros preparados y publicados en la página WEB de la Entidad.</t>
  </si>
  <si>
    <t>Ultimo día del Trimestre (Mar, Jun, Sep. y Dic)
Reporte de acuerdo con el calendario emitido por la Contaduría General de la Nación</t>
  </si>
  <si>
    <t>%  de recaudo de los créditos a favor de la ANM</t>
  </si>
  <si>
    <t>Vr. Recaudo logrado</t>
  </si>
  <si>
    <t xml:space="preserve">Adelantar todas las actividades tendientes a la recuperación de los créditos a favor de la entidad, remitidos con el lleno de los requisitos exigidos por la Ley y las normas, para cobro coactivo.  Se tendrá como referente para fijar la meta de recaudo del año 2019; la proyectada para el año 2018; teniendo en cuenta el estudio de los siguientes criterios:  1. La existencia de recaudos extraordinarios para el año 2018, a través de compensaciones  por canon anticipado de las Gobernaciones,  las cuales no se mantienen en el tiempo. 2.Facilidades de pago que  culmina su cumplimiento. 3. Antigüedad de la cartera. 4. Cartera de imposible recaudo que se someterá a comité de cartera para su depuración. 4. Acuerdos de pago de títulos vigentes.  </t>
  </si>
  <si>
    <t>Vr. Recaudo programado</t>
  </si>
  <si>
    <r>
      <t xml:space="preserve">1) Análisis Cuantitativo:
2) Análisis Cualitativo (Actividades desarrolladas): 
3) Dificultades o problemas de brecha:
4) Plan de acción para la mejora: </t>
    </r>
    <r>
      <rPr>
        <sz val="10"/>
        <color theme="3"/>
        <rFont val="Calibri"/>
        <family val="2"/>
      </rPr>
      <t xml:space="preserve">Si aplica Acción correctiva, asociar No de acción radicada en ISOLUCIÓN
</t>
    </r>
    <r>
      <rPr>
        <b/>
        <sz val="10"/>
        <color theme="3"/>
        <rFont val="Calibri"/>
        <family val="2"/>
      </rPr>
      <t xml:space="preserve">
</t>
    </r>
  </si>
  <si>
    <t>Inicia con la recepción y análisis de procedencia de la acción de cobro coactivo, a través de la emisión del auto que avoca conocimiento y la gestión de cobro persuasivo, análisis de bienes. Posteriormente la emisión del mandamiento de pago, embargo y secuestro, remate según corresponda
Con corte a 31 de diciembre de 2018 se cuentan con 1081 procesos pendientes por gestionar, se espera durante el año 2019 gestionar el 100%</t>
  </si>
  <si>
    <r>
      <t xml:space="preserve">1) Análisis Cuantitativo:
2) Análisis Cualitativo (Actividades desarrolladas): 
3) Dificultades o problemas de brecha:
4) Plan de accion para la mejora: </t>
    </r>
    <r>
      <rPr>
        <sz val="10"/>
        <color theme="3"/>
        <rFont val="Calibri"/>
        <family val="2"/>
      </rPr>
      <t xml:space="preserve">Si aplica Acción correctiva, asociar No de acción radicada en ISOLUCIÓN
</t>
    </r>
    <r>
      <rPr>
        <b/>
        <sz val="10"/>
        <color theme="3"/>
        <rFont val="Calibri"/>
        <family val="2"/>
      </rPr>
      <t xml:space="preserve">
</t>
    </r>
  </si>
  <si>
    <t>1. Oportunidad en la contratación de los servicios de fábrica de software 
2. Capacidad operativa de la OTI ( Personal, presupuesto)
3. Disponibilidad de las áreas funcionales para adelantar las actividades que la OTI requiera durante la fase de desarrollo.</t>
  </si>
  <si>
    <t xml:space="preserve">Total de solicitudes recibidas y programadas  para racionalización tecnológica de trámites u OPAS en el período </t>
  </si>
  <si>
    <t>Porcentaje de cumplimiento de actividades del Plan de Seguridad y Privacidad de la Información-PSPI</t>
  </si>
  <si>
    <t xml:space="preserve">Documento con la formulación y seguimiento al Plan de Seguridad y Privacidad de la Información-PSPI </t>
  </si>
  <si>
    <t>Número de actividades ejecutadas para el Plan de Seguridad y Privacidad de la Información (PSPI)</t>
  </si>
  <si>
    <t>1. Capacidad operativa de la OTI ( Personal, presupuesto)
2. Cambios normativos</t>
  </si>
  <si>
    <t>Número de actividades programadas para el Plan de Seguridad y Privacidad de la Información (PSPI)</t>
  </si>
  <si>
    <t xml:space="preserve">Obligaciones  presupuestales  trimestrales en comparación con lo programado en el Plan Anual de Adquisiciones. 
Para el cálculo del indicador se tomará como base el cierre de la apropiación en la vigencia 2019 contemplando las posibles reducciones o adiciones de presupuesto. En caso de presentarse restricciones del PAC (plan anual de caja) lo programado será conforme la restricción con el fin de no afectar la medición del indicador, teniendo en cuenta que son decisiones externa en las que la ANM no tiene control. </t>
  </si>
  <si>
    <t>Último día del Trimestre (Mar, Jun, Sep. y Dic)</t>
  </si>
  <si>
    <t xml:space="preserve">1. Capacidad operativa de la OTI ( Personal, presupuesto)
</t>
  </si>
  <si>
    <t>Resultados con corte en la segunda semana de (Mar, Jun, Sep. y Dic)</t>
  </si>
  <si>
    <t>% de percepción de satisfacción con los servicios prestados por la OTI obtenido</t>
  </si>
  <si>
    <t xml:space="preserve"> Capacidad operativa de la OTI ( Personal, presupuesto)</t>
  </si>
  <si>
    <t xml:space="preserve">%  de percepción de satisfacción programado  </t>
  </si>
  <si>
    <t>Porcentaje de cumplimiento de actividades del Plan de implementación de la política de Gobierno Digital-PIPGD</t>
  </si>
  <si>
    <t>Cumplimiento de actividades del Plan de implementación de la política de Gobierno Digital -PIPGD</t>
  </si>
  <si>
    <t>Documento con la formulación y seguimiento al Plan de  e implementación de la Política de Gobierno Digital -PIPGD</t>
  </si>
  <si>
    <t>Número de actividades programadas del Plan de implementación de la Política de Gobierno Digital -PIPGD</t>
  </si>
  <si>
    <t>Diseñar y ejecutar el Plan para la implementación de la política de Gobierno Digital - PIPGD</t>
  </si>
  <si>
    <t>Número de actividades ejecutadas del Plan de implementación de la Política de Gobierno Digital -PIPGD</t>
  </si>
  <si>
    <t xml:space="preserve">% de requerimientos e incidentes atendidos dentro de los tiempos establecidos para cada servicio </t>
  </si>
  <si>
    <t xml:space="preserve">1. Capacidad operativa de la OTI ( Personal, presupuesto)
2. Procesos contractuales 
</t>
  </si>
  <si>
    <t>Medir la oportunidad de la atención de requerimientos e incidentes recibidos por la Oficina de Tecnología e Información</t>
  </si>
  <si>
    <t>1. Capacidad operativa de la OTI ( Personal, presupuesto)</t>
  </si>
  <si>
    <t>Base de datos: Seguimiento procesos/ expediente de cada proceso/ ekogui</t>
  </si>
  <si>
    <t>Último día hábil del mes de abril y Octubre.
Para el I Semestre se reportan los meses de enero, febrero, marzo y abril.
Para el II Semestre se reportan los meses de mayo, junio, julio, agosto, septiembre y octubre.</t>
  </si>
  <si>
    <t>Contestar el 100% de las demandas y acciones constitucionales notificadas a  la ANM dentro del término de Ley</t>
  </si>
  <si>
    <t xml:space="preserve">1. Diferencias de criterios judiciales
2. Procesos que iniciaron en anteriores autoridades mineras (alguno no presentan la correspondiente defensa).
</t>
  </si>
  <si>
    <t>Base de datos: Seguimiento procesos/ expediente de cada proceso</t>
  </si>
  <si>
    <t xml:space="preserve">A junio 25 de 2019 y diciembre 25 de 2019
</t>
  </si>
  <si>
    <t>Inicia con la notificación de la diligencia y termina con el acta de la diligencia.
Se categoriza la asistencia a diligencias por medio de control para su análisis y contribución a la política de prevención de daño antijurídico.</t>
  </si>
  <si>
    <t xml:space="preserve">No. de diligencias asistidas en representación judicial y extrajudicial de la ANM </t>
  </si>
  <si>
    <t>Asistir a las diligencias judiciales y extrajudiciales notificadas a la entidad</t>
  </si>
  <si>
    <t xml:space="preserve">Inicia con la identificación de las solicitudes de conceptos allegadas a la Oficina Asesora Jurídica, y la atención con eficiencia y oportunidad teniendo en cuenta el cumplimiento del término legal.
La eficiencia se refiere a responder antes del termino legal, es decir, a los 25 días. </t>
  </si>
  <si>
    <t>A junio 5 y diciembre 5</t>
  </si>
  <si>
    <t xml:space="preserve">1. Inoportunidad en la remisión de la información por parte de las dependencias/procesos a la Oficina Asesora Jurídica para dar trámite.
2. Duplicidad de radicados en las dependencias </t>
  </si>
  <si>
    <t>La presente vigencia da  continuidad a  la articulación del Sistema Integrado de Conservación  con el Sistema Intregrado de Gestión
Actividad 1: Instructivo de centralizacion de archivo. 
Actividad 2:  Matriz de Aspectos e impactos ambientales.
Actividad 3: prevención y atención de riesgos en el tema de gestión documental.
Actividad 4: Plan de gestion integral de residuos solidos.</t>
  </si>
  <si>
    <t xml:space="preserve">Auditorías aprobadas en el Plan Anual de Auditoría por el Comité Institucional de Coordinación de Control Interno. </t>
  </si>
  <si>
    <t>Que no entre a tiempo por parte de las áreas la información.
Que no se  cuente con los recursos suficientes (financiero, de personal y físicos)</t>
  </si>
  <si>
    <t xml:space="preserve">1) Análisis Cuantitativo:
2) Análisis Cualitativo (Actividades desarrolladas): 
3) Dificultades o problemas de brecha:
4) Plan de acción para la mejora:
</t>
  </si>
  <si>
    <t xml:space="preserve">%Avance en la elaboración de los informes de ley </t>
  </si>
  <si>
    <t xml:space="preserve">
Apoyar el mantenimiento del Sistema Integrado de Gestión y articularlo con el MIPG</t>
  </si>
  <si>
    <t>% de planes de acción generados y eficaces</t>
  </si>
  <si>
    <t xml:space="preserve">Revisión y reporte de alertas tempranas frente al cumplimiento de los indicadores reportados por los responsables de cada Proceso
</t>
  </si>
  <si>
    <t>Cuadro de mando integral</t>
  </si>
  <si>
    <t>De ocho a quince días habiles terminado cada trimestre</t>
  </si>
  <si>
    <t>TRIMESTRAL
( TERCERO Y CUARTO)</t>
  </si>
  <si>
    <t>Número de planes de acción generados y eficaces</t>
  </si>
  <si>
    <t xml:space="preserve">
No disponiblidad de las dependencias paa la formulación y cumplimiento de planes de mejoramiento</t>
  </si>
  <si>
    <t>Realizar seguimiento y verificación del cumplimiento a la totalidad a los indicadores de la ANM</t>
  </si>
  <si>
    <t>Número de indicadores con incumplimiento en el periodo</t>
  </si>
  <si>
    <t xml:space="preserve">
% de hallazgos de Auditoria Interna y Externa al SIG cerrados </t>
  </si>
  <si>
    <t xml:space="preserve">
Mejorar los procesos mediante el cierre oportuno de los hallazgos derivados de Auditorias Internas y Externa (ICONTEC) al SIG de 2018</t>
  </si>
  <si>
    <t xml:space="preserve">
Hallazgos cerrados</t>
  </si>
  <si>
    <t xml:space="preserve">Hallazgos de auditoria interna y externa al SIG de la vigencia 2018 </t>
  </si>
  <si>
    <t>GENERACIÓN DE TITULOS MINEROS</t>
  </si>
  <si>
    <t xml:space="preserve">No conformidadas de la vigencia anterior evaluadas en la vigencia actual </t>
  </si>
  <si>
    <t xml:space="preserve">Dentro de este indicador se registrará el Nº de Autos de Requerimiento y Resoluciones notificados oportunamente dentro de los 5 días siguientes a su recepción en el Grupo . </t>
  </si>
  <si>
    <t>Carpeta compartida de Atencion al Minero Y:\CONSECUTIVOS ANM\2018</t>
  </si>
  <si>
    <t>5 días habiles anteriores a la fecha de corte mensual y se publicará el ultimo día del Trimestre (Mar, Jun, Sep y Dic)</t>
  </si>
  <si>
    <t>No. de notificaciones publicadas oportunamente</t>
  </si>
  <si>
    <t>1. La herramienta SGD es indispensable para la realización y envío de los oficios de comunicación, sin su funcionamiento se hace difícil el cumplimiento de este indicador.
2. Que el número de expedientes enviados por las áreas para el inicio del proceso de notificación, sea demasiado alto para el personal que suple dichas funciones.
3. Teniendo en cuenta que la mayoría del personal del Grupo de Información y Atencion al Minero es contratista, se presenta riesgo de incumplimiento en el indicador por la falta de contratación de personal que supla la necesidad.
4. Falta de provisión de los cargos de personal de planta que se encuentran vacantes.</t>
  </si>
  <si>
    <t>Notificar el 100% de los actos administrativos de la entidad</t>
  </si>
  <si>
    <t>No. de actos administrativos por notificar</t>
  </si>
  <si>
    <t>Establecer los lineamientos para la atención al usuario minero, de acuerdo con las directrices impartidas en las diferentes Vicepresidencias de la Agencia Nacional de Minería</t>
  </si>
  <si>
    <t>Dentro de este Indicador se registrará el nivel de satisfacción del usuario una vez sea atendido su requerimiento.
La medición de este indicador se hará sumando el total de calificaciones excelentes y buenas, sobre el total de usuarios que respondan la encuesta de satisfacción.</t>
  </si>
  <si>
    <t>Sistema JASPERSOFT. Publiturno: Calificaciones Consolidadas.</t>
  </si>
  <si>
    <t>Número de usuarios que califican los parametros de satisfacción y percepción (Excelente y Buena)</t>
  </si>
  <si>
    <t>1. Que los usuarios que ingresen al Grupo de Información y Atención al  Minero para recibir atención personalizada, se abstengan de recibirla por causas relacionadas a su propia voluntad.
2. Que el valor de calificación dado por cada usuario sea subjetivo y pueda diferir frente a los distintos aspectos a tener en cuenta a la atención brindada; esto es forma de atención por parte del funcionario,  solucion a su problema o inquietud, tiempo en espera para ser atendido, entre otros.
3. Falta de colaboración de las áreas involucradas en cada uno de los tramites mineros.
4. Poca confiabilidad en la información del CMC por la falta de custodia de los expedientes mineros.
5. La falla en los sistemas de información.
6. Falta de provisión de los cargos de personal de planta que se encuentran vacantes.
7. Teniendo en cuenta que la mayoría del personal del Grupo de Información y Atencion al Minero es contratista, se presenta riesgo de incumplimiento en el indicador por la falta de contratación de personal que supla la necesidad.</t>
  </si>
  <si>
    <t xml:space="preserve">Lograr un 80% de Satisfacción de atención en el usuario externo.
</t>
  </si>
  <si>
    <t>Catastro Minero Colombiano
Base de datos de la VPSCSM</t>
  </si>
  <si>
    <t>Número de titulos con reporte bajo estandar internacional de Gran Mineria</t>
  </si>
  <si>
    <t xml:space="preserve">
1. No disponibilidad de recursos humanos
2. Disponibilidad y Confiabilidad de la información
</t>
  </si>
  <si>
    <t>Gestionar el reporte de los títulos en etapa de exploración con reporte bajo estandar internacional</t>
  </si>
  <si>
    <t>Número de titulos en etapa de exploración (con vencimiento de terminos para PTO )</t>
  </si>
  <si>
    <t xml:space="preserve"> Porcentaje de títulos en etapa de explotación con reporte de Recursos y Reservas bajo reporte de estandar internacional</t>
  </si>
  <si>
    <t xml:space="preserve">Los Recursos y Reservas aprobados en las modificaciones de PTO (Plan de Trabajo y Obras)y PTI (Plan de Trabajo e Inversiones)  durante la vigencia 2019, correspondientes a la clasificación de Gran Minería y que sean reportados bajo cualquier estandar internacional, 
</t>
  </si>
  <si>
    <t>Base de datos de la VPSCSM</t>
  </si>
  <si>
    <t>Número de titulos en etapa de explotación con reporte de R y R bajo estandar internacional consolidado</t>
  </si>
  <si>
    <t>Consolidar los recursos y reservas de acuerdo a lo aprobado en las modificaciones del PTO y PTI; reportados bajo cualquier estandar intenacional</t>
  </si>
  <si>
    <t>Número de titulos en etapa de explotación con PTO modificado</t>
  </si>
  <si>
    <t>100% = 12%</t>
  </si>
  <si>
    <t>El año 2018 finalizó con 9211  solicitudes de propuestas de contrato de concesión y solicitudes de legalización minera, de las que se proyecta otorgar 175 contratos de concesión, lo que equivale al 1,9% del total de solicitudes.
Se otorgará contrato a aquellas solicitudes que luego de tener viabilidad técnica, jurídica y económica (cuando aplique esta última), y que se considere ha cumplido con los requisitos para el otorgamiento; esto incluye haber cumplido con lo establecido en la Sentencia C-389/2016, es decir; concertación con los alcaldes y audiencias públicas.</t>
  </si>
  <si>
    <t>Otorgar 175 contratos de concesión minera del total (9211) de propuestas de contrato de concesión en trámite a corte 31 de diciembre de 2018.</t>
  </si>
  <si>
    <t>IInscribir dentro de los 15 días hábiles siguientes al recibo en el Grupo de Catastro y Registro Minero Nacional el 100% de los actos administrativos que  otorguen o terminen las propuestas de  contrato de concesión , Autorizaciones Temporales, solicitudes de legalización y subcontratos de formalización minera y aquellos que ordenen la modificación de títulos mineros, que se encuenran en tramite a corte a 31 de diciembre de 2018.</t>
  </si>
  <si>
    <t>Número de actos administrativos inscritos en el RMN, que  otorguen o terminen las propuestas de  contrato de concesión , Autorizaciones Temporales, solicitudes de legalización y subcontratos de formalización minera y aquellos que ordenen la modificación de títulos mineros, que se encuenran en tramite a corte a 31 de diciembre de 2018.</t>
  </si>
  <si>
    <t>Inscribir dentro de los 15 días hábiles siguientes al recibo en el Grupo de Catastro y Registro Minero Nacional el 100% de los actos administrativos que otorguen o teminen las propuestas de contrato de concesión, autorizaciones temporales, solicitudes de legalización y subcontratos de formalización minera  y aquellos que ordenen la modificación de títulos mineros, que se encuentran en tramite  a partir del 01 de enero de 2019.</t>
  </si>
  <si>
    <r>
      <t xml:space="preserve">1) Análisis Cuantitativo:
2) Análisis Cualitativo (Actividades desarrolladas): 
3) Dificultades o problemas de brecha:
4) Plan de acción para la mejora: </t>
    </r>
    <r>
      <rPr>
        <sz val="12"/>
        <color theme="3"/>
        <rFont val="Calibri Light"/>
        <family val="2"/>
      </rPr>
      <t xml:space="preserve">Si aplica Acción correctiva, asociar No de acción radicada en ISOLUCIÓN
</t>
    </r>
    <r>
      <rPr>
        <b/>
        <sz val="12"/>
        <color theme="3"/>
        <rFont val="Calibri Light"/>
        <family val="2"/>
      </rPr>
      <t xml:space="preserve">
</t>
    </r>
  </si>
  <si>
    <r>
      <t xml:space="preserve">
Controlar la significancia de los aspectos e impactos ambientales de </t>
    </r>
    <r>
      <rPr>
        <u/>
        <sz val="12"/>
        <color theme="3"/>
        <rFont val="Calibri Light"/>
        <family val="2"/>
      </rPr>
      <t>las actividades productivo-económicas</t>
    </r>
    <r>
      <rPr>
        <sz val="12"/>
        <color theme="3"/>
        <rFont val="Calibri Light"/>
        <family val="2"/>
      </rPr>
      <t xml:space="preserve"> de la ANM.</t>
    </r>
  </si>
  <si>
    <r>
      <t xml:space="preserve">Se quiere medir el avance en las visitas de fiscalización a los títulos mineros competencia de la ANM, teniendo como criterios la meta para la vigencia y los resultados parciales conforme a la programación definida. 
</t>
    </r>
    <r>
      <rPr>
        <sz val="12"/>
        <color theme="3"/>
        <rFont val="Calibri"/>
        <family val="2"/>
      </rPr>
      <t>Aplica a los títulos vigentes a 31-12-2018 (6.577). Sobre está base se registrarán los cambios que se produzcan y las situaciones que impidan las realización de las inspecciones de campo.
Para calcular el indicador en el numerador se tendrán en cuenta en las fechas de corte la sumatoria del número de títulos con inspecciones de campo y con sus respectivos actos administrativos debidamente notificados.</t>
    </r>
  </si>
  <si>
    <r>
      <t xml:space="preserve">Marzo, Junio, Septiembre y Diciembre 
</t>
    </r>
    <r>
      <rPr>
        <sz val="12"/>
        <color theme="3"/>
        <rFont val="Calibri"/>
        <family val="2"/>
      </rPr>
      <t xml:space="preserve">
</t>
    </r>
    <r>
      <rPr>
        <b/>
        <sz val="12"/>
        <color theme="3"/>
        <rFont val="Calibri"/>
        <family val="2"/>
      </rPr>
      <t>Nota</t>
    </r>
    <r>
      <rPr>
        <sz val="12"/>
        <color theme="3"/>
        <rFont val="Calibri"/>
        <family val="2"/>
      </rPr>
      <t>: Los reportes se consolidarán el decimo día hábil una vez terminado el trimestre; con excepción del  ultimo periodo que la fecha de corte será el 15 de enero de 2020.</t>
    </r>
  </si>
  <si>
    <r>
      <t xml:space="preserve">El indicador aplica a la programación derivada de los criterios de priorización conforme al Decreto 2504 de 2015. </t>
    </r>
    <r>
      <rPr>
        <b/>
        <sz val="12"/>
        <color theme="3"/>
        <rFont val="Calibri"/>
        <family val="2"/>
      </rPr>
      <t>Esto incluye criterio de alto riesgo de accidentalidad por condiciones de inseguridad minera</t>
    </r>
    <r>
      <rPr>
        <sz val="12"/>
        <color theme="3"/>
        <rFont val="Calibri"/>
        <family val="2"/>
      </rPr>
      <t>. En este caso el alcance corresponde a los siguientes hallazgos: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r>
  </si>
  <si>
    <r>
      <t xml:space="preserve">1) Análisis Cuantitativo:
De los 246 inspecciones programadas, se realizó en el I trimestre 2019 un total de 75, sin embargo solo se realizó cumpliendo con el mes de programación un total de 50 inspecciones.
2) Análisis Cualitativo (Actividades desarrolladas): Priorización títulos, programación de inspecciones en Excel, programación inspecciones en Herramienta de Fiscalización y realización de inspecciones. 
3) Dificultades o problemas de brecha: En la herramienta de priorización de inspecciones quedaron pendientes de programar 3 títulos para la primera inspección y 79 para la segunda inspección. Esto es 82 inspecciones pendientes de programar y que no están en el denominador del indicador. 
4) Plan de acción para la mejora: Por la importancia de este indicador es necesario hacer un ejercicio de identificación de causas que permita establecer un plan de acción que eleve el nivel de cumplimiento. </t>
    </r>
    <r>
      <rPr>
        <sz val="9"/>
        <color theme="3"/>
        <rFont val="Calibri"/>
        <family val="2"/>
      </rPr>
      <t xml:space="preserve">
</t>
    </r>
    <r>
      <rPr>
        <b/>
        <sz val="9"/>
        <color theme="3"/>
        <rFont val="Calibri"/>
        <family val="2"/>
      </rPr>
      <t xml:space="preserve">
</t>
    </r>
  </si>
  <si>
    <r>
      <t xml:space="preserve">1) Análisis Cuantitativo: De las 236 inspecciones de campo programadas en el archivo de Excel se realizaron conforme al mes planeado un total de 94. Esto representa un 39,8%. 
2) Análisis Cualitativo (Actividades desarrolladas): 
Priorización inspecciones alto riesgo de accidentalidad, Programación, realización de actividades de preparación, inspección de campo, elaboración de informe, elaboración acto administrativo y notificación. 
3) Dificultades o problemas de brecha:
Las situaciones que afectan al indicador 1 de procentaje de títulos fiscalizados también son causa del indicador de cumplimiento de la programación. En este caso la mayor incidencia la tiene el PAR de Nobsa con el 45%
4) Plan de acción para la mejora: Se plantea una estrategia de mejoramiento diferenciada de acuerdo al estado ded avance de cada uno del os PAR </t>
    </r>
    <r>
      <rPr>
        <sz val="9"/>
        <color theme="3"/>
        <rFont val="Calibri"/>
        <family val="2"/>
      </rPr>
      <t xml:space="preserve">  (Ver hoja "1 Estrategia IdC")</t>
    </r>
    <r>
      <rPr>
        <b/>
        <sz val="9"/>
        <color theme="3"/>
        <rFont val="Calibri"/>
        <family val="2"/>
      </rPr>
      <t xml:space="preserve">
</t>
    </r>
  </si>
  <si>
    <r>
      <t xml:space="preserve">Cumplir con la evaluación documental al 100% de los títulos mineros vigentes competencia de la ANM
</t>
    </r>
    <r>
      <rPr>
        <sz val="12"/>
        <color theme="3"/>
        <rFont val="Calibri"/>
        <family val="2"/>
      </rPr>
      <t xml:space="preserve">
Aplica a los títulos vigentes a 31-12-2018 (6.577). Sobre está base se registrarán los cambios que se produzcan y las situaciones que impidan las realización de las inspecciones de campo.</t>
    </r>
  </si>
  <si>
    <r>
      <t xml:space="preserve">Marzo, Junio, Septiembre y Diciembre 
</t>
    </r>
    <r>
      <rPr>
        <b/>
        <sz val="12"/>
        <color theme="3"/>
        <rFont val="Calibri"/>
        <family val="2"/>
      </rPr>
      <t>Nota:</t>
    </r>
    <r>
      <rPr>
        <sz val="12"/>
        <color theme="3"/>
        <rFont val="Calibri"/>
        <family val="2"/>
      </rPr>
      <t xml:space="preserve"> Los reportes se consolidarán el decimo día hábil una vez terminado el trimestre; con excepción del  último periodo que la fecha de corte será el 15 de enero de 2020.
</t>
    </r>
  </si>
  <si>
    <r>
      <t>Se quiere asegurar que los titulares mineros conozcan oportunamente los resultados y decisiones de la autoridad minera (</t>
    </r>
    <r>
      <rPr>
        <sz val="12"/>
        <color theme="3"/>
        <rFont val="Calibri"/>
        <family val="2"/>
      </rPr>
      <t xml:space="preserve">Aplica a todas las inspecciones de campo).
 Visitas de fiscalización dentro del mes siguiente a la visita. 
Las notificaciones asociadas a inspecciones de campo realizadas en diciembre de cada año son incluidas en el cálculo del indicador del año siguiente. </t>
    </r>
  </si>
  <si>
    <r>
      <t>El indicador aplica a las situaciones de incumplimiento de los títulos mineros clasificados como de</t>
    </r>
    <r>
      <rPr>
        <b/>
        <u/>
        <sz val="12"/>
        <color theme="3"/>
        <rFont val="Calibri"/>
        <family val="2"/>
      </rPr>
      <t xml:space="preserve"> alto riesgo por condiciones de inseguridad minera. </t>
    </r>
    <r>
      <rPr>
        <sz val="12"/>
        <color theme="3"/>
        <rFont val="Calibri"/>
        <family val="2"/>
      </rPr>
      <t xml:space="preserve">
El alcance corresponde a los siguientes hallazgos: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r>
  </si>
  <si>
    <r>
      <t xml:space="preserve">Alcance de los trámites:  
1. Modificación de etapas contractuales (1.1. Prórroga de las etapas de exploración, construcción y montaje, 1.2. Renuncia de las etapas o utilización de un tiempo menor), 2) Aumento del volumen de explotación en autorizaciones temporales, 3) Adición de minerales, 4) Suspensión de obligaciones, 5) Suspensión o disminución de producción, 6) Autorización de operaciones conjuntas, 7) Amparo administrativo, 8)  Renuncia a título , 9) Suspensión de actividades
Término:  90 días calendario.
</t>
    </r>
    <r>
      <rPr>
        <sz val="12"/>
        <color theme="3"/>
        <rFont val="Calibri"/>
        <family val="2"/>
      </rPr>
      <t xml:space="preserve">Se tendrán en cuenta los tramites recibidos durante el ultimo trimestre de la vigencia 2018 cuyo plazo se vence en el primer trimestre de 2019. 
Para el cálculo del indicador se entiende que el trámite es atendido cuando el respectivo acto administrativo  está suscrito. </t>
    </r>
  </si>
  <si>
    <r>
      <t xml:space="preserve">
</t>
    </r>
    <r>
      <rPr>
        <sz val="12"/>
        <color theme="3"/>
        <rFont val="Calibri"/>
        <family val="2"/>
      </rPr>
      <t xml:space="preserve">Los Recursos y Reservas  presentados en los PTO (por primera vez) correspondientes a la clasificación de Gran Minería, durante la vigencia 2019 sean reportados bajo cualquier estandar internacional 
</t>
    </r>
  </si>
  <si>
    <r>
      <t xml:space="preserve">Aplica al 100% de lo  programado en el plan de trabajo para el 2019 con </t>
    </r>
    <r>
      <rPr>
        <sz val="12"/>
        <color theme="3"/>
        <rFont val="Calibri"/>
        <family val="2"/>
      </rPr>
      <t>la finalidad de diseñar,validar e  implementar  Sistema Integral de Gestión Minera (SIGM). 
Este 100% corresponde al 52% del proyecto SIGM referente al plan de trabajo que incluye los diferentes ciclos de desarrollo del sistema.</t>
    </r>
  </si>
  <si>
    <t>Garantizar el trámite oportuno de los procesos de contratación a cargo del grupo de Servicios Administrativos conforme al cronograma establecido en el PAA publicado a 31 de enero de 2019.
Actividad 1: 25 procesos de contratacion.
Actividad 2: 20 procesos de Contratacion.
Actividad 3: 19 procesos de Contratacion.</t>
  </si>
  <si>
    <r>
      <t xml:space="preserve">Realizar </t>
    </r>
    <r>
      <rPr>
        <b/>
        <sz val="12"/>
        <color theme="3"/>
        <rFont val="Calibri"/>
        <family val="2"/>
      </rPr>
      <t>Mantenimiento Preventivo</t>
    </r>
    <r>
      <rPr>
        <sz val="12"/>
        <color theme="3"/>
        <rFont val="Calibri"/>
        <family val="2"/>
      </rPr>
      <t xml:space="preserve"> a las sedes de la ANM conforme al cronograma establecido en el Plan de Mantenimiento a la Infraestructura Física. El avance de este indicador dependera de la adjudicación de los procesos de contratación a desarrollarse en la presente vigencia.
Trimestre 1: Cuatro sedes con mantenimiento y /o adecuación. 
Trimestre 2: Cuatro sedes con mantenimiento y /o adecuación.
Trimestre 3:  Ocho sedes con mantenimiento y /o adecuación.
Trimestre 4:   Una sede con mantenimiento y /o adecuación.</t>
    </r>
  </si>
  <si>
    <r>
      <t xml:space="preserve">1) Análisis Cuantitativo:
2) Análisis Cualitativo (Actividades desarrolladas): 
3) Dificultades o problemas de brecha:
4) Plan de accion para la mejora: </t>
    </r>
    <r>
      <rPr>
        <sz val="11"/>
        <color theme="3"/>
        <rFont val="Calibri"/>
        <family val="2"/>
      </rPr>
      <t xml:space="preserve">Si aplica Acción correctiva, asociar No de acción radicada en ISOLUCIÓN
</t>
    </r>
    <r>
      <rPr>
        <b/>
        <sz val="11"/>
        <color theme="3"/>
        <rFont val="Calibri"/>
        <family val="2"/>
      </rPr>
      <t xml:space="preserve">
</t>
    </r>
  </si>
  <si>
    <t>Tramitar el 90% de los procesos disciplinarios recibidos durante el 2019 con por lo menos una actuación durante del año</t>
  </si>
  <si>
    <t xml:space="preserve">Total de procesos recibidos durante el periodo </t>
  </si>
  <si>
    <t>Sensibilizar el 75% de los servidores publicos vinculados dentro del mes a capacitar. 
La meta correspondera  a la cantidad de servidores que esten activos en la ANM durante el mes de la capacitacion.
Se realizará una capacitación en el cuarto trimestre del año.</t>
  </si>
  <si>
    <r>
      <t xml:space="preserve">1) Análisis Cuantitativo: </t>
    </r>
    <r>
      <rPr>
        <sz val="11"/>
        <color theme="3"/>
        <rFont val="Calibri"/>
        <family val="2"/>
      </rPr>
      <t>Este indicador se reportará en el segundo semestre del año.</t>
    </r>
    <r>
      <rPr>
        <b/>
        <sz val="11"/>
        <color theme="3"/>
        <rFont val="Calibri"/>
        <family val="2"/>
      </rPr>
      <t xml:space="preserve">
2) Análisis Cualitativo (Actividades desarrolladas): </t>
    </r>
    <r>
      <rPr>
        <sz val="11"/>
        <color theme="3"/>
        <rFont val="Calibri"/>
        <family val="2"/>
      </rPr>
      <t>No aplica para el período.</t>
    </r>
    <r>
      <rPr>
        <b/>
        <sz val="11"/>
        <color theme="3"/>
        <rFont val="Calibri"/>
        <family val="2"/>
      </rPr>
      <t xml:space="preserve">
3) Dificultades o problemas de brecha: </t>
    </r>
    <r>
      <rPr>
        <sz val="11"/>
        <color theme="3"/>
        <rFont val="Calibri"/>
        <family val="2"/>
      </rPr>
      <t>No aplica para el período.</t>
    </r>
    <r>
      <rPr>
        <b/>
        <sz val="11"/>
        <color theme="3"/>
        <rFont val="Calibri"/>
        <family val="2"/>
      </rPr>
      <t xml:space="preserve">
4) Plan de accion para la mejora: </t>
    </r>
    <r>
      <rPr>
        <sz val="11"/>
        <color theme="3"/>
        <rFont val="Calibri"/>
        <family val="2"/>
      </rPr>
      <t xml:space="preserve">No aplica.
</t>
    </r>
    <r>
      <rPr>
        <b/>
        <sz val="11"/>
        <color theme="3"/>
        <rFont val="Calibri"/>
        <family val="2"/>
      </rPr>
      <t xml:space="preserve">
</t>
    </r>
  </si>
  <si>
    <t>Garantizar dentro del proceso de mejora continua, la revisión  y modificación del procedimiento de Segunda Instancia y la elaboración de un nuevo procedimiento de acuerdo a la Ley 1952 de 2019 (Código General Disciplinario). Alcance modificado en junio de 2019 según formato de modificación de fecha 25/06/2019, queda: "Garantizar dentro del proceso de mejora continua la actualización de los procedimientos disciplinarios ordinario y verbal".</t>
  </si>
  <si>
    <t>Ultimo día del Semestre ( Diciembre)</t>
  </si>
  <si>
    <r>
      <rPr>
        <sz val="9"/>
        <color theme="3"/>
        <rFont val="Calibri"/>
        <family val="2"/>
      </rPr>
      <t xml:space="preserve">Falta de recurso humano para generar las actividades formuladas en el POA
Cambio de Normatividad Externa que aplique a la Entidad.
Reformulación de procesos y objetivos de la Entidad que cambie el enfoque del Proceso de Gestión Documental o que impacte a éste.
</t>
    </r>
    <r>
      <rPr>
        <b/>
        <sz val="9"/>
        <color theme="3"/>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</si>
</sst>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 #,##0.00_);_(&quot;$&quot;\ * \(#,##0.00\);_(&quot;$&quot;\ * &quot;-&quot;??_);_(@_)"/>
    <numFmt numFmtId="43" formatCode="_(* #,##0.00_);_(* \(#,##0.00\);_(* &quot;-&quot;??_);_(@_)"/>
    <numFmt numFmtId="164" formatCode="0.0%"/>
    <numFmt numFmtId="165" formatCode="[$$-2C0A]#,##0"/>
    <numFmt numFmtId="166" formatCode="_(* #,##0_);_(* \(#,##0\);_(* &quot;-&quot;??_);_(@_)"/>
    <numFmt numFmtId="167" formatCode="#,##0.0"/>
    <numFmt numFmtId="168" formatCode="_-&quot;$&quot;* #,##0.0_-;\-&quot;$&quot;* #,##0.0_-;_-&quot;$&quot;* &quot;-&quot;??_-;_-@"/>
    <numFmt numFmtId="169" formatCode="0.0"/>
    <numFmt numFmtId="170" formatCode="_-&quot;$&quot;* #,##0.00_-;\-&quot;$&quot;* #,##0.00_-;_-&quot;$&quot;* &quot;-&quot;??_-;_-@"/>
    <numFmt numFmtId="171" formatCode="_-* #,##0_-;\-* #,##0_-;_-* &quot;-&quot;??_-;_-@_-"/>
    <numFmt numFmtId="172" formatCode="_-&quot;$&quot;* #,##0.00_-;\-&quot;$&quot;* #,##0.00_-;_-&quot;$&quot;* &quot;-&quot;??_-;_-@_-"/>
    <numFmt numFmtId="173" formatCode="_-* #,##0_-;\-* #,##0_-;_-* &quot;-&quot;??_-;_-@"/>
    <numFmt numFmtId="174" formatCode="&quot;$&quot;\ #,##0.0"/>
    <numFmt numFmtId="175" formatCode="_-* #,##0_-;\-* #,##0_-;_-* &quot;-&quot;_-;_-@"/>
    <numFmt numFmtId="176" formatCode="&quot;$&quot;\ #,##0"/>
    <numFmt numFmtId="177" formatCode="_-* #,##0\ _€_-;\-* #,##0\ _€_-;_-* &quot;-&quot;??\ _€_-;_-@_-"/>
    <numFmt numFmtId="178" formatCode="[$$-240A]\ #,##0.00"/>
  </numFmts>
  <fonts count="50" x14ac:knownFonts="1">
    <font>
      <sz val="11"/>
      <color theme="1"/>
      <name val="Calibri"/>
      <family val="2"/>
      <scheme val="minor"/>
    </font>
    <font>
      <b/>
      <sz val="9"/>
      <color indexed="81"/>
      <name val="Tahoma"/>
      <family val="2"/>
    </font>
    <font>
      <sz val="11"/>
      <color rgb="FF000000"/>
      <name val="Calibri"/>
      <family val="2"/>
    </font>
    <font>
      <sz val="11"/>
      <color rgb="FF000000"/>
      <name val="Calibri"/>
      <family val="2"/>
    </font>
    <font>
      <sz val="10"/>
      <name val="Arial"/>
      <family val="2"/>
    </font>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1"/>
      <color rgb="FF000000"/>
      <name val="Calibri"/>
      <family val="2"/>
    </font>
    <font>
      <sz val="9"/>
      <color indexed="81"/>
      <name val="Tahoma"/>
      <family val="2"/>
    </font>
    <font>
      <sz val="11"/>
      <color theme="3"/>
      <name val="Calibri Light"/>
      <family val="2"/>
    </font>
    <font>
      <b/>
      <sz val="11"/>
      <color theme="3"/>
      <name val="Calibri Light"/>
      <family val="2"/>
    </font>
    <font>
      <b/>
      <i/>
      <sz val="11"/>
      <color theme="3"/>
      <name val="Calibri Light"/>
      <family val="2"/>
    </font>
    <font>
      <sz val="12"/>
      <color theme="3"/>
      <name val="Calibri"/>
      <family val="2"/>
    </font>
    <font>
      <b/>
      <sz val="22"/>
      <color theme="3"/>
      <name val="Calibri"/>
      <family val="2"/>
    </font>
    <font>
      <sz val="10"/>
      <color theme="3"/>
      <name val="Calibri"/>
      <family val="2"/>
    </font>
    <font>
      <b/>
      <sz val="9"/>
      <color theme="3"/>
      <name val="Calibri"/>
      <family val="2"/>
    </font>
    <font>
      <b/>
      <sz val="12"/>
      <color theme="3"/>
      <name val="Calibri"/>
      <family val="2"/>
    </font>
    <font>
      <sz val="11"/>
      <color theme="3"/>
      <name val="Calibri"/>
      <family val="2"/>
    </font>
    <font>
      <b/>
      <sz val="10"/>
      <color theme="3"/>
      <name val="Calibri"/>
      <family val="2"/>
    </font>
    <font>
      <sz val="9"/>
      <color theme="3"/>
      <name val="Calibri"/>
      <family val="2"/>
    </font>
    <font>
      <b/>
      <sz val="11"/>
      <color theme="3"/>
      <name val="Calibri"/>
      <family val="2"/>
    </font>
    <font>
      <sz val="12"/>
      <color theme="3"/>
      <name val="Calibri"/>
      <family val="2"/>
      <scheme val="minor"/>
    </font>
    <font>
      <sz val="11"/>
      <color theme="3"/>
      <name val="Calibri"/>
      <family val="2"/>
      <scheme val="minor"/>
    </font>
    <font>
      <sz val="10"/>
      <color theme="3"/>
      <name val="Calibri"/>
      <family val="2"/>
      <scheme val="minor"/>
    </font>
    <font>
      <b/>
      <sz val="12"/>
      <color theme="3"/>
      <name val="Calibri"/>
      <family val="2"/>
      <scheme val="minor"/>
    </font>
    <font>
      <b/>
      <sz val="10"/>
      <color theme="3"/>
      <name val="Calibri"/>
      <family val="2"/>
      <scheme val="minor"/>
    </font>
    <font>
      <b/>
      <sz val="14"/>
      <color theme="3"/>
      <name val="Calibri"/>
      <family val="2"/>
    </font>
    <font>
      <sz val="14"/>
      <color theme="3"/>
      <name val="Calibri"/>
      <family val="2"/>
    </font>
    <font>
      <u/>
      <sz val="14"/>
      <color theme="3"/>
      <name val="Calibri"/>
      <family val="2"/>
    </font>
    <font>
      <b/>
      <sz val="11"/>
      <color theme="3"/>
      <name val="Calibri"/>
      <family val="2"/>
      <scheme val="minor"/>
    </font>
    <font>
      <b/>
      <sz val="8"/>
      <color theme="3"/>
      <name val="Calibri"/>
      <family val="2"/>
    </font>
    <font>
      <sz val="8"/>
      <color theme="3"/>
      <name val="Calibri"/>
      <family val="2"/>
    </font>
    <font>
      <b/>
      <sz val="7"/>
      <color theme="3"/>
      <name val="Calibri"/>
      <family val="2"/>
    </font>
    <font>
      <b/>
      <sz val="5"/>
      <color theme="3"/>
      <name val="Calibri"/>
      <family val="2"/>
    </font>
    <font>
      <sz val="14"/>
      <color theme="3"/>
      <name val="Calibri Light"/>
      <family val="2"/>
    </font>
    <font>
      <b/>
      <sz val="12"/>
      <color theme="3"/>
      <name val="Calibri Light"/>
      <family val="2"/>
    </font>
    <font>
      <sz val="12"/>
      <color theme="3"/>
      <name val="Calibri Light"/>
      <family val="2"/>
    </font>
    <font>
      <sz val="10"/>
      <color theme="3"/>
      <name val="Calibri Light"/>
      <family val="2"/>
    </font>
    <font>
      <b/>
      <sz val="9"/>
      <color theme="3"/>
      <name val="Calibri Light"/>
      <family val="2"/>
    </font>
    <font>
      <u/>
      <sz val="12"/>
      <color theme="3"/>
      <name val="Calibri Light"/>
      <family val="2"/>
    </font>
    <font>
      <b/>
      <sz val="22"/>
      <color theme="3"/>
      <name val="Calibri"/>
      <family val="2"/>
      <scheme val="minor"/>
    </font>
    <font>
      <sz val="9"/>
      <color theme="3"/>
      <name val="Calibri"/>
      <family val="2"/>
      <scheme val="minor"/>
    </font>
    <font>
      <b/>
      <sz val="9"/>
      <color theme="3"/>
      <name val="Calibri"/>
      <family val="2"/>
      <scheme val="minor"/>
    </font>
    <font>
      <sz val="7"/>
      <color theme="3"/>
      <name val="Calibri"/>
      <family val="2"/>
    </font>
    <font>
      <b/>
      <u/>
      <sz val="12"/>
      <color theme="3"/>
      <name val="Calibri"/>
      <family val="2"/>
    </font>
    <font>
      <sz val="8"/>
      <color theme="3"/>
      <name val="Calibri"/>
      <family val="2"/>
      <scheme val="minor"/>
    </font>
    <font>
      <b/>
      <sz val="14"/>
      <color theme="3"/>
      <name val="Calibri"/>
      <family val="2"/>
      <scheme val="minor"/>
    </font>
    <font>
      <sz val="22"/>
      <color theme="3"/>
      <name val="Calibri"/>
      <family val="2"/>
    </font>
  </fonts>
  <fills count="2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5" tint="0.79998168889431442"/>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5"/>
      </patternFill>
    </fill>
    <fill>
      <patternFill patternType="solid">
        <fgColor theme="3" tint="0.79998168889431442"/>
        <bgColor rgb="FFF2F2F2"/>
      </patternFill>
    </fill>
    <fill>
      <patternFill patternType="solid">
        <fgColor theme="3" tint="0.79998168889431442"/>
        <bgColor indexed="64"/>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0"/>
        <bgColor rgb="FFFFFF00"/>
      </patternFill>
    </fill>
    <fill>
      <patternFill patternType="solid">
        <fgColor theme="0"/>
        <bgColor rgb="FFFFFFFF"/>
      </patternFill>
    </fill>
    <fill>
      <patternFill patternType="solid">
        <fgColor theme="7" tint="0.39997558519241921"/>
        <bgColor indexed="64"/>
      </patternFill>
    </fill>
    <fill>
      <patternFill patternType="solid">
        <fgColor theme="9"/>
        <bgColor indexed="64"/>
      </patternFill>
    </fill>
    <fill>
      <patternFill patternType="solid">
        <fgColor theme="6" tint="0.59999389629810485"/>
        <bgColor rgb="FFFFFFFF"/>
      </patternFill>
    </fill>
    <fill>
      <patternFill patternType="solid">
        <fgColor rgb="FFFF0000"/>
        <bgColor rgb="FFFFFFFF"/>
      </patternFill>
    </fill>
    <fill>
      <patternFill patternType="solid">
        <fgColor theme="0"/>
        <bgColor rgb="FFDEEAF6"/>
      </patternFill>
    </fill>
    <fill>
      <patternFill patternType="solid">
        <fgColor theme="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rgb="FF000000"/>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indexed="64"/>
      </top>
      <bottom/>
      <diagonal/>
    </border>
    <border>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style="thin">
        <color rgb="FF7F7F7F"/>
      </left>
      <right style="thin">
        <color rgb="FF7F7F7F"/>
      </right>
      <top/>
      <bottom style="thin">
        <color rgb="FF7F7F7F"/>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s>
  <cellStyleXfs count="13">
    <xf numFmtId="0" fontId="0" fillId="0" borderId="0"/>
    <xf numFmtId="0" fontId="2"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6" fillId="13" borderId="10" applyNumberFormat="0" applyAlignment="0" applyProtection="0"/>
    <xf numFmtId="0" fontId="7" fillId="14" borderId="10" applyNumberFormat="0" applyAlignment="0" applyProtection="0"/>
    <xf numFmtId="0" fontId="5" fillId="15" borderId="11" applyNumberFormat="0" applyFont="0" applyAlignment="0" applyProtection="0"/>
    <xf numFmtId="0" fontId="8" fillId="16" borderId="0" applyNumberFormat="0" applyBorder="0" applyAlignment="0" applyProtection="0"/>
    <xf numFmtId="0" fontId="9" fillId="0" borderId="0"/>
    <xf numFmtId="44" fontId="5" fillId="0" borderId="0" applyFont="0" applyFill="0" applyBorder="0" applyAlignment="0" applyProtection="0"/>
    <xf numFmtId="172" fontId="5" fillId="0" borderId="0" applyFont="0" applyFill="0" applyBorder="0" applyAlignment="0" applyProtection="0"/>
  </cellStyleXfs>
  <cellXfs count="977">
    <xf numFmtId="0" fontId="0" fillId="0" borderId="0" xfId="0"/>
    <xf numFmtId="9" fontId="11" fillId="0" borderId="22" xfId="0" applyNumberFormat="1" applyFont="1" applyFill="1" applyBorder="1" applyAlignment="1" applyProtection="1">
      <alignment horizontal="center" vertical="center" wrapText="1"/>
    </xf>
    <xf numFmtId="9" fontId="11" fillId="0" borderId="22" xfId="0" applyNumberFormat="1" applyFont="1" applyBorder="1" applyAlignment="1" applyProtection="1">
      <alignment horizontal="center" vertical="center" wrapText="1"/>
    </xf>
    <xf numFmtId="169" fontId="12" fillId="6" borderId="22" xfId="0" applyNumberFormat="1" applyFont="1" applyFill="1" applyBorder="1" applyAlignment="1" applyProtection="1">
      <alignment horizontal="center" vertical="center" wrapText="1"/>
    </xf>
    <xf numFmtId="169" fontId="12" fillId="24" borderId="22" xfId="0" applyNumberFormat="1" applyFont="1" applyFill="1" applyBorder="1" applyAlignment="1" applyProtection="1">
      <alignment horizontal="center" vertical="center" wrapText="1"/>
      <protection locked="0"/>
    </xf>
    <xf numFmtId="169" fontId="12" fillId="5" borderId="22" xfId="0" applyNumberFormat="1" applyFont="1" applyFill="1" applyBorder="1" applyAlignment="1" applyProtection="1">
      <alignment horizontal="center" vertical="center" wrapText="1"/>
    </xf>
    <xf numFmtId="169" fontId="11" fillId="5" borderId="22" xfId="0" applyNumberFormat="1" applyFont="1" applyFill="1" applyBorder="1" applyAlignment="1" applyProtection="1">
      <alignment horizontal="center" vertical="center" wrapText="1"/>
    </xf>
    <xf numFmtId="164" fontId="11" fillId="5" borderId="22" xfId="0" applyNumberFormat="1" applyFont="1" applyFill="1" applyBorder="1" applyAlignment="1" applyProtection="1">
      <alignment horizontal="center" vertical="center" wrapText="1"/>
    </xf>
    <xf numFmtId="1" fontId="12" fillId="5" borderId="22" xfId="0" applyNumberFormat="1" applyFont="1" applyFill="1" applyBorder="1" applyAlignment="1" applyProtection="1">
      <alignment horizontal="left" vertical="top" wrapText="1"/>
    </xf>
    <xf numFmtId="169" fontId="12" fillId="22" borderId="22" xfId="0" applyNumberFormat="1" applyFont="1" applyFill="1" applyBorder="1" applyAlignment="1" applyProtection="1">
      <alignment horizontal="center" vertical="center" wrapText="1"/>
    </xf>
    <xf numFmtId="170" fontId="12" fillId="5" borderId="22" xfId="0" applyNumberFormat="1" applyFont="1" applyFill="1" applyBorder="1" applyAlignment="1" applyProtection="1">
      <alignment horizontal="center" vertical="center" wrapText="1"/>
    </xf>
    <xf numFmtId="170" fontId="11" fillId="22" borderId="22" xfId="0" applyNumberFormat="1" applyFont="1" applyFill="1" applyBorder="1" applyAlignment="1" applyProtection="1">
      <alignment horizontal="center" vertical="center" wrapText="1"/>
    </xf>
    <xf numFmtId="9" fontId="14" fillId="0" borderId="22" xfId="0" applyNumberFormat="1" applyFont="1" applyBorder="1" applyAlignment="1" applyProtection="1">
      <alignment horizontal="center" vertical="center" wrapText="1"/>
    </xf>
    <xf numFmtId="1" fontId="17" fillId="22" borderId="22" xfId="0" applyNumberFormat="1" applyFont="1" applyFill="1" applyBorder="1" applyAlignment="1" applyProtection="1">
      <alignment horizontal="center" vertical="center" wrapText="1"/>
    </xf>
    <xf numFmtId="1" fontId="17" fillId="5" borderId="22" xfId="0" applyNumberFormat="1" applyFont="1" applyFill="1" applyBorder="1" applyAlignment="1" applyProtection="1">
      <alignment horizontal="center" vertical="center" wrapText="1"/>
    </xf>
    <xf numFmtId="164" fontId="21" fillId="5" borderId="22" xfId="0" applyNumberFormat="1" applyFont="1" applyFill="1" applyBorder="1" applyAlignment="1" applyProtection="1">
      <alignment horizontal="center" vertical="center" wrapText="1"/>
    </xf>
    <xf numFmtId="1" fontId="17" fillId="5" borderId="22" xfId="0" applyNumberFormat="1" applyFont="1" applyFill="1" applyBorder="1" applyAlignment="1" applyProtection="1">
      <alignment horizontal="left" vertical="top" wrapText="1"/>
    </xf>
    <xf numFmtId="1" fontId="21" fillId="5" borderId="22" xfId="0" applyNumberFormat="1" applyFont="1" applyFill="1" applyBorder="1" applyAlignment="1" applyProtection="1">
      <alignment horizontal="center" vertical="center" wrapText="1"/>
    </xf>
    <xf numFmtId="44" fontId="17" fillId="5" borderId="22" xfId="11" applyFont="1" applyFill="1" applyBorder="1" applyAlignment="1" applyProtection="1">
      <alignment horizontal="center" vertical="center" wrapText="1"/>
    </xf>
    <xf numFmtId="1" fontId="16" fillId="5" borderId="22" xfId="0" applyNumberFormat="1" applyFont="1" applyFill="1" applyBorder="1" applyAlignment="1" applyProtection="1">
      <alignment horizontal="center" vertical="center" wrapText="1"/>
      <protection locked="0"/>
    </xf>
    <xf numFmtId="1" fontId="20" fillId="5" borderId="22" xfId="0" applyNumberFormat="1" applyFont="1" applyFill="1" applyBorder="1" applyAlignment="1" applyProtection="1">
      <alignment horizontal="center" vertical="center" wrapText="1"/>
      <protection locked="0"/>
    </xf>
    <xf numFmtId="164" fontId="16" fillId="5" borderId="22" xfId="0" applyNumberFormat="1" applyFont="1" applyFill="1" applyBorder="1" applyAlignment="1" applyProtection="1">
      <alignment horizontal="center" vertical="center" wrapText="1"/>
      <protection locked="0"/>
    </xf>
    <xf numFmtId="1" fontId="20" fillId="5" borderId="22" xfId="0" applyNumberFormat="1" applyFont="1" applyFill="1" applyBorder="1" applyAlignment="1" applyProtection="1">
      <alignment horizontal="left" vertical="top" wrapText="1"/>
      <protection locked="0"/>
    </xf>
    <xf numFmtId="3" fontId="16" fillId="5" borderId="22" xfId="0" applyNumberFormat="1" applyFont="1" applyFill="1" applyBorder="1" applyAlignment="1" applyProtection="1">
      <alignment horizontal="center" vertical="center" wrapText="1"/>
      <protection locked="0"/>
    </xf>
    <xf numFmtId="3" fontId="20" fillId="5" borderId="22" xfId="0" applyNumberFormat="1" applyFont="1" applyFill="1" applyBorder="1" applyAlignment="1" applyProtection="1">
      <alignment horizontal="center" vertical="center" wrapText="1"/>
      <protection locked="0"/>
    </xf>
    <xf numFmtId="165" fontId="14" fillId="0" borderId="12" xfId="0" applyNumberFormat="1" applyFont="1" applyBorder="1" applyAlignment="1" applyProtection="1">
      <alignment horizontal="center" vertical="center" wrapText="1"/>
    </xf>
    <xf numFmtId="0" fontId="14" fillId="0" borderId="18" xfId="0" applyFont="1" applyBorder="1" applyProtection="1"/>
    <xf numFmtId="0" fontId="14" fillId="0" borderId="21" xfId="0" applyFont="1" applyBorder="1" applyProtection="1"/>
    <xf numFmtId="9" fontId="14" fillId="5" borderId="12" xfId="0" applyNumberFormat="1" applyFont="1" applyFill="1" applyBorder="1" applyAlignment="1" applyProtection="1">
      <alignment horizontal="center" vertical="center" wrapText="1"/>
    </xf>
    <xf numFmtId="1" fontId="17" fillId="5" borderId="15" xfId="0" applyNumberFormat="1" applyFont="1" applyFill="1" applyBorder="1" applyAlignment="1" applyProtection="1">
      <alignment horizontal="center" vertical="center" wrapText="1"/>
    </xf>
    <xf numFmtId="165" fontId="14" fillId="5" borderId="12" xfId="0" applyNumberFormat="1" applyFont="1" applyFill="1" applyBorder="1" applyAlignment="1" applyProtection="1">
      <alignment horizontal="center" vertical="center" wrapText="1"/>
    </xf>
    <xf numFmtId="9" fontId="23" fillId="0" borderId="2" xfId="4" applyFont="1" applyFill="1" applyBorder="1" applyAlignment="1" applyProtection="1">
      <alignment horizontal="center" vertical="center" wrapText="1"/>
    </xf>
    <xf numFmtId="9" fontId="23" fillId="5" borderId="2" xfId="4" applyFont="1" applyFill="1" applyBorder="1" applyAlignment="1" applyProtection="1">
      <alignment horizontal="center" vertical="center" wrapText="1"/>
    </xf>
    <xf numFmtId="165" fontId="23" fillId="0" borderId="2" xfId="0" applyNumberFormat="1" applyFont="1" applyFill="1" applyBorder="1" applyAlignment="1" applyProtection="1">
      <alignment horizontal="center" vertical="center" wrapText="1"/>
    </xf>
    <xf numFmtId="165" fontId="23" fillId="0" borderId="3" xfId="0" applyNumberFormat="1" applyFont="1" applyFill="1" applyBorder="1" applyAlignment="1" applyProtection="1">
      <alignment horizontal="center" vertical="center" wrapText="1"/>
    </xf>
    <xf numFmtId="165" fontId="23" fillId="0" borderId="4" xfId="0" applyNumberFormat="1" applyFont="1" applyFill="1" applyBorder="1" applyAlignment="1" applyProtection="1">
      <alignment horizontal="center" vertical="center" wrapText="1"/>
    </xf>
    <xf numFmtId="9" fontId="23" fillId="0" borderId="1" xfId="4" applyFont="1" applyFill="1" applyBorder="1" applyAlignment="1" applyProtection="1">
      <alignment horizontal="center" vertical="center" wrapText="1"/>
    </xf>
    <xf numFmtId="9" fontId="29" fillId="5" borderId="1" xfId="0" applyNumberFormat="1" applyFont="1" applyFill="1" applyBorder="1" applyAlignment="1" applyProtection="1">
      <alignment horizontal="center" vertical="center" wrapText="1"/>
    </xf>
    <xf numFmtId="165" fontId="14" fillId="5" borderId="18" xfId="0" applyNumberFormat="1" applyFont="1" applyFill="1" applyBorder="1" applyAlignment="1" applyProtection="1">
      <alignment horizontal="center" vertical="center" wrapText="1"/>
    </xf>
    <xf numFmtId="165" fontId="14" fillId="5" borderId="21" xfId="0" applyNumberFormat="1" applyFont="1" applyFill="1" applyBorder="1" applyAlignment="1" applyProtection="1">
      <alignment horizontal="center" vertical="center" wrapText="1"/>
    </xf>
    <xf numFmtId="165" fontId="14" fillId="5" borderId="13" xfId="0" applyNumberFormat="1" applyFont="1" applyFill="1" applyBorder="1" applyAlignment="1" applyProtection="1">
      <alignment horizontal="center" vertical="center" wrapText="1"/>
    </xf>
    <xf numFmtId="165" fontId="14" fillId="5" borderId="25" xfId="0" applyNumberFormat="1" applyFont="1" applyFill="1" applyBorder="1" applyAlignment="1" applyProtection="1">
      <alignment horizontal="center" vertical="center" wrapText="1"/>
    </xf>
    <xf numFmtId="165" fontId="14" fillId="5" borderId="19" xfId="0" applyNumberFormat="1" applyFont="1" applyFill="1" applyBorder="1" applyAlignment="1" applyProtection="1">
      <alignment horizontal="center" vertical="center" wrapText="1"/>
    </xf>
    <xf numFmtId="9" fontId="16" fillId="0" borderId="1" xfId="0" applyNumberFormat="1" applyFont="1" applyFill="1" applyBorder="1" applyAlignment="1">
      <alignment horizontal="center" vertical="center" wrapText="1"/>
    </xf>
    <xf numFmtId="165" fontId="14" fillId="0" borderId="12"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center" vertical="center" wrapText="1"/>
      <protection locked="0"/>
    </xf>
    <xf numFmtId="0" fontId="14" fillId="0" borderId="18" xfId="0" applyFont="1" applyFill="1" applyBorder="1" applyProtection="1"/>
    <xf numFmtId="9" fontId="14" fillId="0" borderId="12" xfId="0" applyNumberFormat="1" applyFont="1" applyFill="1" applyBorder="1" applyAlignment="1" applyProtection="1">
      <alignment horizontal="center" vertical="center" wrapText="1"/>
    </xf>
    <xf numFmtId="0" fontId="14" fillId="0" borderId="21" xfId="0" applyFont="1" applyFill="1" applyBorder="1" applyProtection="1"/>
    <xf numFmtId="9" fontId="14" fillId="0" borderId="18" xfId="0" applyNumberFormat="1" applyFont="1" applyFill="1" applyBorder="1" applyAlignment="1" applyProtection="1">
      <alignment horizontal="center" vertical="center" wrapText="1"/>
    </xf>
    <xf numFmtId="9" fontId="14" fillId="0" borderId="21"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center" vertical="center" wrapText="1"/>
    </xf>
    <xf numFmtId="165" fontId="14" fillId="0" borderId="18" xfId="0" applyNumberFormat="1" applyFont="1" applyFill="1" applyBorder="1" applyAlignment="1" applyProtection="1">
      <alignment horizontal="center" vertical="center" wrapText="1"/>
    </xf>
    <xf numFmtId="165" fontId="14" fillId="0" borderId="21" xfId="0" applyNumberFormat="1" applyFont="1" applyFill="1" applyBorder="1" applyAlignment="1" applyProtection="1">
      <alignment horizontal="center" vertical="center" wrapText="1"/>
    </xf>
    <xf numFmtId="9" fontId="14" fillId="5" borderId="1" xfId="0" applyNumberFormat="1" applyFont="1" applyFill="1" applyBorder="1" applyAlignment="1" applyProtection="1">
      <alignment horizontal="center" vertical="center" wrapText="1"/>
    </xf>
    <xf numFmtId="1" fontId="14" fillId="0" borderId="0" xfId="10" applyNumberFormat="1" applyFont="1" applyAlignment="1" applyProtection="1">
      <alignment horizontal="center" vertical="center" wrapText="1"/>
    </xf>
    <xf numFmtId="0" fontId="33" fillId="0" borderId="0" xfId="10" applyFont="1" applyFill="1" applyAlignment="1" applyProtection="1">
      <alignment horizontal="center" vertical="center" wrapText="1"/>
    </xf>
    <xf numFmtId="0" fontId="33" fillId="0" borderId="0" xfId="10" applyFont="1" applyFill="1" applyBorder="1" applyAlignment="1" applyProtection="1">
      <alignment horizontal="center" vertical="center" wrapText="1"/>
    </xf>
    <xf numFmtId="0" fontId="19" fillId="10" borderId="0" xfId="10" applyFont="1" applyFill="1" applyAlignment="1" applyProtection="1"/>
    <xf numFmtId="1" fontId="18" fillId="0" borderId="0" xfId="10" applyNumberFormat="1" applyFont="1" applyAlignment="1" applyProtection="1">
      <alignment horizontal="center" vertical="center" wrapText="1"/>
    </xf>
    <xf numFmtId="0" fontId="32" fillId="17" borderId="22" xfId="10" applyFont="1" applyFill="1" applyBorder="1" applyAlignment="1" applyProtection="1">
      <alignment horizontal="center" vertical="center" wrapText="1"/>
    </xf>
    <xf numFmtId="0" fontId="34" fillId="17" borderId="22" xfId="10" applyFont="1" applyFill="1" applyBorder="1" applyAlignment="1" applyProtection="1">
      <alignment horizontal="center" vertical="center" wrapText="1"/>
    </xf>
    <xf numFmtId="0" fontId="35" fillId="17" borderId="22" xfId="10" applyFont="1" applyFill="1" applyBorder="1" applyAlignment="1" applyProtection="1">
      <alignment horizontal="center" vertical="center" wrapText="1"/>
    </xf>
    <xf numFmtId="0" fontId="32" fillId="0" borderId="0" xfId="10" applyFont="1" applyFill="1" applyAlignment="1" applyProtection="1">
      <alignment horizontal="center" vertical="center" wrapText="1"/>
    </xf>
    <xf numFmtId="0" fontId="32" fillId="0" borderId="0" xfId="10" applyFont="1" applyFill="1" applyBorder="1" applyAlignment="1" applyProtection="1">
      <alignment horizontal="center" vertical="center" wrapText="1"/>
    </xf>
    <xf numFmtId="9" fontId="38" fillId="0" borderId="22" xfId="0" applyNumberFormat="1" applyFont="1" applyBorder="1" applyAlignment="1">
      <alignment horizontal="center" vertical="center" wrapText="1"/>
    </xf>
    <xf numFmtId="10" fontId="38" fillId="5" borderId="22" xfId="0" applyNumberFormat="1" applyFont="1" applyFill="1" applyBorder="1" applyAlignment="1">
      <alignment horizontal="center" vertical="center" wrapText="1"/>
    </xf>
    <xf numFmtId="0" fontId="21" fillId="0" borderId="0" xfId="10" applyFont="1" applyFill="1" applyAlignment="1" applyProtection="1">
      <alignment horizontal="center" vertical="center" wrapText="1"/>
    </xf>
    <xf numFmtId="0" fontId="21" fillId="0" borderId="0" xfId="10" applyFont="1" applyFill="1" applyBorder="1" applyAlignment="1" applyProtection="1">
      <alignment horizontal="center" vertical="center" wrapText="1"/>
    </xf>
    <xf numFmtId="9" fontId="38" fillId="5" borderId="22" xfId="0" applyNumberFormat="1" applyFont="1" applyFill="1" applyBorder="1" applyAlignment="1">
      <alignment horizontal="center" vertical="center" wrapText="1"/>
    </xf>
    <xf numFmtId="164" fontId="37" fillId="5" borderId="22" xfId="0" applyNumberFormat="1" applyFont="1" applyFill="1" applyBorder="1" applyAlignment="1">
      <alignment horizontal="center" vertical="center" wrapText="1"/>
    </xf>
    <xf numFmtId="0" fontId="37" fillId="22" borderId="22" xfId="0" applyFont="1" applyFill="1" applyBorder="1" applyAlignment="1">
      <alignment horizontal="center" vertical="center" wrapText="1"/>
    </xf>
    <xf numFmtId="164" fontId="38" fillId="5" borderId="22" xfId="0" applyNumberFormat="1" applyFont="1" applyFill="1" applyBorder="1" applyAlignment="1">
      <alignment horizontal="center" vertical="center" wrapText="1"/>
    </xf>
    <xf numFmtId="1" fontId="37" fillId="5" borderId="22" xfId="0" applyNumberFormat="1" applyFont="1" applyFill="1" applyBorder="1" applyAlignment="1">
      <alignment horizontal="left" vertical="top" wrapText="1"/>
    </xf>
    <xf numFmtId="169" fontId="37" fillId="5" borderId="22" xfId="0" applyNumberFormat="1" applyFont="1" applyFill="1" applyBorder="1" applyAlignment="1">
      <alignment horizontal="center" vertical="center" wrapText="1"/>
    </xf>
    <xf numFmtId="167" fontId="37" fillId="5" borderId="22" xfId="0" applyNumberFormat="1" applyFont="1" applyFill="1" applyBorder="1" applyAlignment="1">
      <alignment horizontal="center" vertical="center" wrapText="1"/>
    </xf>
    <xf numFmtId="168" fontId="38" fillId="5" borderId="22" xfId="0" applyNumberFormat="1" applyFont="1" applyFill="1" applyBorder="1" applyAlignment="1">
      <alignment horizontal="center" vertical="center" wrapText="1"/>
    </xf>
    <xf numFmtId="168" fontId="37" fillId="5" borderId="22" xfId="0" applyNumberFormat="1" applyFont="1" applyFill="1" applyBorder="1" applyAlignment="1">
      <alignment horizontal="center" vertical="center" wrapText="1"/>
    </xf>
    <xf numFmtId="9" fontId="38" fillId="0" borderId="14" xfId="0" applyNumberFormat="1" applyFont="1" applyFill="1" applyBorder="1" applyAlignment="1" applyProtection="1">
      <alignment horizontal="center" vertical="center" wrapText="1"/>
    </xf>
    <xf numFmtId="10" fontId="38" fillId="5" borderId="22" xfId="0" applyNumberFormat="1" applyFont="1" applyFill="1" applyBorder="1" applyAlignment="1" applyProtection="1">
      <alignment horizontal="center" vertical="center" wrapText="1"/>
    </xf>
    <xf numFmtId="173" fontId="38" fillId="5" borderId="22" xfId="0" applyNumberFormat="1" applyFont="1" applyFill="1" applyBorder="1" applyAlignment="1" applyProtection="1">
      <alignment wrapText="1"/>
      <protection locked="0"/>
    </xf>
    <xf numFmtId="9" fontId="38" fillId="5" borderId="22" xfId="0" applyNumberFormat="1" applyFont="1" applyFill="1" applyBorder="1" applyAlignment="1" applyProtection="1">
      <alignment horizontal="center" vertical="center" wrapText="1"/>
    </xf>
    <xf numFmtId="9" fontId="38" fillId="5" borderId="22" xfId="4" applyFont="1" applyFill="1" applyBorder="1" applyAlignment="1" applyProtection="1">
      <alignment horizontal="center" vertical="center" wrapText="1"/>
      <protection locked="0"/>
    </xf>
    <xf numFmtId="0" fontId="37" fillId="22" borderId="22" xfId="0" applyFont="1" applyFill="1" applyBorder="1" applyAlignment="1" applyProtection="1">
      <alignment horizontal="center" vertical="center" wrapText="1"/>
    </xf>
    <xf numFmtId="164" fontId="38" fillId="5" borderId="22" xfId="0" applyNumberFormat="1" applyFont="1" applyFill="1" applyBorder="1" applyAlignment="1" applyProtection="1">
      <alignment horizontal="center" vertical="center" wrapText="1"/>
      <protection locked="0"/>
    </xf>
    <xf numFmtId="0" fontId="21" fillId="0" borderId="0" xfId="0" applyFont="1" applyFill="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4" fillId="10" borderId="0" xfId="0" applyFont="1" applyFill="1" applyAlignment="1" applyProtection="1">
      <protection locked="0"/>
    </xf>
    <xf numFmtId="0" fontId="21" fillId="0" borderId="0" xfId="0" applyFont="1" applyFill="1" applyAlignment="1" applyProtection="1">
      <alignment horizontal="center" vertical="center" wrapText="1"/>
    </xf>
    <xf numFmtId="0" fontId="21" fillId="0" borderId="0" xfId="0" applyFont="1" applyFill="1" applyBorder="1" applyAlignment="1" applyProtection="1">
      <alignment horizontal="center" vertical="center" wrapText="1"/>
    </xf>
    <xf numFmtId="0" fontId="24" fillId="10" borderId="0" xfId="0" applyFont="1" applyFill="1" applyAlignment="1" applyProtection="1"/>
    <xf numFmtId="164" fontId="24" fillId="10" borderId="0" xfId="4" applyNumberFormat="1" applyFont="1" applyFill="1" applyAlignment="1" applyProtection="1"/>
    <xf numFmtId="169" fontId="24" fillId="10" borderId="0" xfId="0" applyNumberFormat="1" applyFont="1" applyFill="1" applyAlignment="1" applyProtection="1"/>
    <xf numFmtId="9" fontId="24" fillId="10" borderId="0" xfId="4" applyFont="1" applyFill="1" applyAlignment="1" applyProtection="1"/>
    <xf numFmtId="0" fontId="21"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4" fillId="0" borderId="0" xfId="0" applyFont="1" applyFill="1" applyAlignment="1"/>
    <xf numFmtId="0" fontId="24" fillId="10" borderId="0" xfId="0" applyFont="1" applyFill="1" applyAlignment="1"/>
    <xf numFmtId="164" fontId="31" fillId="5" borderId="10" xfId="7" applyNumberFormat="1" applyFont="1" applyFill="1" applyAlignment="1" applyProtection="1">
      <alignment horizontal="center" vertical="center" wrapText="1"/>
    </xf>
    <xf numFmtId="9" fontId="44" fillId="5" borderId="1" xfId="4" applyNumberFormat="1" applyFont="1" applyFill="1" applyBorder="1" applyAlignment="1" applyProtection="1">
      <alignment horizontal="center" vertical="center" wrapText="1"/>
    </xf>
    <xf numFmtId="169" fontId="44" fillId="5" borderId="35" xfId="4" applyNumberFormat="1" applyFont="1" applyFill="1" applyBorder="1" applyAlignment="1" applyProtection="1">
      <alignment horizontal="center" vertical="center" wrapText="1"/>
    </xf>
    <xf numFmtId="169" fontId="44" fillId="5" borderId="1" xfId="4" applyNumberFormat="1" applyFont="1" applyFill="1" applyBorder="1" applyAlignment="1" applyProtection="1">
      <alignment horizontal="center" vertical="center" wrapText="1"/>
    </xf>
    <xf numFmtId="169" fontId="44" fillId="5" borderId="1" xfId="0" applyNumberFormat="1" applyFont="1" applyFill="1" applyBorder="1" applyAlignment="1" applyProtection="1">
      <alignment horizontal="center" vertical="center" wrapText="1"/>
    </xf>
    <xf numFmtId="9" fontId="23" fillId="5" borderId="1" xfId="4" applyFont="1" applyFill="1" applyBorder="1" applyAlignment="1" applyProtection="1">
      <alignment horizontal="center" vertical="center" wrapText="1"/>
    </xf>
    <xf numFmtId="1" fontId="21" fillId="5" borderId="17" xfId="4" applyNumberFormat="1" applyFont="1" applyFill="1" applyBorder="1" applyAlignment="1" applyProtection="1">
      <alignment horizontal="center" vertical="center" wrapText="1"/>
    </xf>
    <xf numFmtId="1" fontId="21" fillId="5" borderId="22" xfId="4" applyNumberFormat="1" applyFont="1" applyFill="1" applyBorder="1" applyAlignment="1" applyProtection="1">
      <alignment horizontal="center" vertical="center" wrapText="1"/>
    </xf>
    <xf numFmtId="1" fontId="44" fillId="5" borderId="35" xfId="4" applyNumberFormat="1" applyFont="1" applyFill="1" applyBorder="1" applyAlignment="1" applyProtection="1">
      <alignment horizontal="center" vertical="center" wrapText="1"/>
    </xf>
    <xf numFmtId="1" fontId="44" fillId="5" borderId="1" xfId="4" applyNumberFormat="1" applyFont="1" applyFill="1" applyBorder="1" applyAlignment="1" applyProtection="1">
      <alignment horizontal="center" vertical="center" wrapText="1"/>
    </xf>
    <xf numFmtId="165" fontId="14" fillId="0" borderId="18" xfId="0" applyNumberFormat="1" applyFont="1" applyBorder="1" applyAlignment="1" applyProtection="1">
      <alignment horizontal="center" vertical="center" wrapText="1"/>
    </xf>
    <xf numFmtId="165" fontId="14" fillId="0" borderId="21" xfId="0" applyNumberFormat="1" applyFont="1" applyBorder="1" applyAlignment="1" applyProtection="1">
      <alignment horizontal="center" vertical="center" wrapText="1"/>
    </xf>
    <xf numFmtId="169" fontId="21" fillId="5" borderId="22" xfId="0" applyNumberFormat="1" applyFont="1" applyFill="1" applyBorder="1" applyAlignment="1" applyProtection="1">
      <alignment horizontal="center" vertical="center" wrapText="1"/>
    </xf>
    <xf numFmtId="169" fontId="17" fillId="5" borderId="22" xfId="0" applyNumberFormat="1" applyFont="1" applyFill="1" applyBorder="1" applyAlignment="1" applyProtection="1">
      <alignment horizontal="center" vertical="center" wrapText="1"/>
    </xf>
    <xf numFmtId="1" fontId="17" fillId="5" borderId="22" xfId="0" applyNumberFormat="1" applyFont="1" applyFill="1" applyBorder="1" applyAlignment="1" applyProtection="1">
      <alignment horizontal="left" vertical="top" wrapText="1"/>
      <protection locked="0"/>
    </xf>
    <xf numFmtId="169" fontId="43" fillId="5" borderId="1" xfId="0" applyNumberFormat="1" applyFont="1" applyFill="1" applyBorder="1" applyAlignment="1" applyProtection="1">
      <alignment horizontal="center" vertical="center" wrapText="1"/>
    </xf>
    <xf numFmtId="1" fontId="45" fillId="0" borderId="0" xfId="0" applyNumberFormat="1" applyFont="1" applyFill="1" applyBorder="1" applyAlignment="1" applyProtection="1">
      <alignment horizontal="center" vertical="center" wrapText="1"/>
    </xf>
    <xf numFmtId="1" fontId="45" fillId="0" borderId="0" xfId="10" applyNumberFormat="1" applyFont="1" applyFill="1" applyAlignment="1" applyProtection="1">
      <alignment vertical="center" wrapText="1"/>
    </xf>
    <xf numFmtId="1" fontId="45" fillId="0" borderId="0" xfId="10" applyNumberFormat="1" applyFont="1" applyFill="1" applyBorder="1" applyAlignment="1" applyProtection="1">
      <alignment vertical="center" wrapText="1"/>
    </xf>
    <xf numFmtId="1" fontId="45" fillId="0" borderId="0" xfId="0" applyNumberFormat="1" applyFont="1" applyFill="1" applyBorder="1" applyAlignment="1">
      <alignment horizontal="center" vertical="center" wrapText="1"/>
    </xf>
    <xf numFmtId="1" fontId="44" fillId="5" borderId="1" xfId="8" applyNumberFormat="1" applyFont="1" applyFill="1" applyBorder="1" applyAlignment="1" applyProtection="1">
      <alignment horizontal="center" vertical="center" wrapText="1"/>
    </xf>
    <xf numFmtId="164" fontId="21" fillId="5" borderId="21" xfId="0" applyNumberFormat="1" applyFont="1" applyFill="1" applyBorder="1" applyAlignment="1" applyProtection="1">
      <alignment horizontal="center" vertical="center" wrapText="1"/>
    </xf>
    <xf numFmtId="9" fontId="44" fillId="5" borderId="1" xfId="4" applyFont="1" applyFill="1" applyBorder="1" applyAlignment="1" applyProtection="1">
      <alignment horizontal="center" vertical="center" wrapText="1"/>
    </xf>
    <xf numFmtId="0" fontId="44" fillId="5" borderId="1" xfId="4"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wrapText="1"/>
    </xf>
    <xf numFmtId="0" fontId="33"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43" fillId="1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165" fontId="22" fillId="0" borderId="1" xfId="1" applyNumberFormat="1" applyFont="1" applyFill="1" applyBorder="1" applyAlignment="1">
      <alignment horizontal="center" vertical="center" wrapText="1"/>
    </xf>
    <xf numFmtId="165" fontId="19" fillId="0" borderId="2" xfId="1" applyNumberFormat="1" applyFont="1" applyFill="1" applyBorder="1" applyAlignment="1">
      <alignment horizontal="center" vertical="center" wrapText="1"/>
    </xf>
    <xf numFmtId="166" fontId="19"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0" fontId="19" fillId="0" borderId="2" xfId="1" applyFont="1" applyFill="1" applyBorder="1" applyAlignment="1">
      <alignment horizontal="center"/>
    </xf>
    <xf numFmtId="0" fontId="19" fillId="0" borderId="2" xfId="1" applyFont="1" applyFill="1" applyBorder="1" applyAlignment="1">
      <alignment horizontal="center" vertical="center" wrapText="1"/>
    </xf>
    <xf numFmtId="165" fontId="19" fillId="0" borderId="2" xfId="1" applyNumberFormat="1" applyFont="1" applyBorder="1" applyAlignment="1">
      <alignment horizontal="center" vertical="center" wrapText="1"/>
    </xf>
    <xf numFmtId="0" fontId="19" fillId="12" borderId="2" xfId="1" applyFont="1" applyFill="1" applyBorder="1" applyAlignment="1">
      <alignment horizontal="center" vertical="center" wrapText="1"/>
    </xf>
    <xf numFmtId="0" fontId="19" fillId="12" borderId="1" xfId="1" applyFont="1" applyFill="1" applyBorder="1" applyAlignment="1">
      <alignment horizontal="center" vertical="center" wrapText="1"/>
    </xf>
    <xf numFmtId="0" fontId="19" fillId="5" borderId="2" xfId="1" applyFont="1" applyFill="1" applyBorder="1" applyAlignment="1">
      <alignment horizontal="center"/>
    </xf>
    <xf numFmtId="165" fontId="19" fillId="0" borderId="3" xfId="1" applyNumberFormat="1" applyFont="1" applyFill="1" applyBorder="1" applyAlignment="1">
      <alignment horizontal="center" vertical="center" wrapText="1"/>
    </xf>
    <xf numFmtId="0" fontId="19" fillId="0" borderId="1" xfId="1" applyFont="1" applyFill="1" applyBorder="1"/>
    <xf numFmtId="0" fontId="19" fillId="0" borderId="3" xfId="1" applyFont="1" applyFill="1" applyBorder="1" applyAlignment="1">
      <alignment horizontal="center"/>
    </xf>
    <xf numFmtId="0" fontId="19" fillId="0" borderId="3" xfId="1" applyFont="1" applyFill="1" applyBorder="1" applyAlignment="1">
      <alignment horizontal="center" vertical="center" wrapText="1"/>
    </xf>
    <xf numFmtId="165" fontId="19" fillId="0" borderId="3" xfId="1" applyNumberFormat="1" applyFont="1" applyBorder="1" applyAlignment="1">
      <alignment horizontal="center" vertical="center" wrapText="1"/>
    </xf>
    <xf numFmtId="0" fontId="19" fillId="12" borderId="3" xfId="1" applyFont="1" applyFill="1" applyBorder="1" applyAlignment="1">
      <alignment horizontal="center" vertical="center" wrapText="1"/>
    </xf>
    <xf numFmtId="0" fontId="19" fillId="5" borderId="3" xfId="1" applyFont="1" applyFill="1" applyBorder="1" applyAlignment="1">
      <alignment horizontal="center"/>
    </xf>
    <xf numFmtId="0" fontId="14" fillId="0" borderId="0" xfId="0" applyFont="1" applyFill="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10" borderId="0" xfId="0" applyFont="1" applyFill="1" applyAlignment="1" applyProtection="1">
      <protection locked="0"/>
    </xf>
    <xf numFmtId="173" fontId="17" fillId="5" borderId="22" xfId="0" applyNumberFormat="1" applyFont="1" applyFill="1" applyBorder="1" applyAlignment="1" applyProtection="1">
      <alignment wrapText="1"/>
    </xf>
    <xf numFmtId="1" fontId="45" fillId="0" borderId="0" xfId="0" applyNumberFormat="1" applyFont="1" applyFill="1" applyAlignment="1" applyProtection="1">
      <alignment vertical="center" wrapText="1"/>
    </xf>
    <xf numFmtId="1" fontId="45" fillId="0" borderId="0" xfId="0" applyNumberFormat="1" applyFont="1" applyFill="1" applyBorder="1" applyAlignment="1" applyProtection="1">
      <alignment vertical="center" wrapText="1"/>
    </xf>
    <xf numFmtId="0" fontId="19" fillId="0" borderId="0" xfId="10" applyFont="1" applyAlignment="1" applyProtection="1"/>
    <xf numFmtId="0" fontId="19" fillId="0" borderId="0" xfId="10" applyFont="1" applyFill="1" applyAlignment="1" applyProtection="1"/>
    <xf numFmtId="169" fontId="38" fillId="5" borderId="22" xfId="0" applyNumberFormat="1" applyFont="1" applyFill="1" applyBorder="1" applyAlignment="1">
      <alignment horizontal="center" vertical="center" wrapText="1"/>
    </xf>
    <xf numFmtId="167" fontId="38" fillId="5" borderId="22" xfId="0" applyNumberFormat="1" applyFont="1" applyFill="1" applyBorder="1" applyAlignment="1">
      <alignment horizontal="center" vertical="center" wrapText="1"/>
    </xf>
    <xf numFmtId="3" fontId="37" fillId="5" borderId="22" xfId="0" applyNumberFormat="1" applyFont="1" applyFill="1" applyBorder="1" applyAlignment="1">
      <alignment horizontal="center" vertical="center" wrapText="1"/>
    </xf>
    <xf numFmtId="9" fontId="37" fillId="5" borderId="22" xfId="0" applyNumberFormat="1" applyFont="1" applyFill="1" applyBorder="1" applyAlignment="1">
      <alignment horizontal="center" vertical="center" wrapText="1"/>
    </xf>
    <xf numFmtId="168" fontId="40" fillId="5" borderId="22" xfId="10" applyNumberFormat="1" applyFont="1" applyFill="1" applyBorder="1" applyAlignment="1" applyProtection="1">
      <alignment horizontal="center" vertical="center" wrapText="1"/>
    </xf>
    <xf numFmtId="168" fontId="38" fillId="22" borderId="22" xfId="0" applyNumberFormat="1" applyFont="1" applyFill="1" applyBorder="1" applyAlignment="1">
      <alignment horizontal="center" vertical="center" wrapText="1"/>
    </xf>
    <xf numFmtId="1" fontId="37" fillId="5" borderId="22" xfId="0" applyNumberFormat="1" applyFont="1" applyFill="1" applyBorder="1" applyAlignment="1" applyProtection="1">
      <alignment horizontal="left" vertical="top" wrapText="1"/>
      <protection locked="0"/>
    </xf>
    <xf numFmtId="0" fontId="11" fillId="5" borderId="22" xfId="0" applyNumberFormat="1" applyFont="1" applyFill="1" applyBorder="1" applyAlignment="1" applyProtection="1">
      <alignment horizontal="center" vertical="center" wrapText="1"/>
    </xf>
    <xf numFmtId="1" fontId="12" fillId="5" borderId="22" xfId="0" applyNumberFormat="1" applyFont="1" applyFill="1" applyBorder="1" applyAlignment="1" applyProtection="1">
      <alignment horizontal="center" vertical="center" wrapText="1"/>
    </xf>
    <xf numFmtId="1" fontId="11" fillId="5" borderId="22" xfId="0" applyNumberFormat="1" applyFont="1" applyFill="1" applyBorder="1" applyAlignment="1" applyProtection="1">
      <alignment horizontal="center" vertical="center" wrapText="1"/>
    </xf>
    <xf numFmtId="1" fontId="12" fillId="5" borderId="22" xfId="0" applyNumberFormat="1" applyFont="1" applyFill="1" applyBorder="1" applyAlignment="1" applyProtection="1">
      <alignment horizontal="center" vertical="center" wrapText="1"/>
      <protection locked="0"/>
    </xf>
    <xf numFmtId="169" fontId="12" fillId="5" borderId="22" xfId="0" applyNumberFormat="1" applyFont="1" applyFill="1" applyBorder="1" applyAlignment="1" applyProtection="1">
      <alignment horizontal="center" vertical="center" wrapText="1"/>
      <protection locked="0"/>
    </xf>
    <xf numFmtId="0" fontId="24" fillId="5" borderId="0" xfId="0" applyFont="1" applyFill="1" applyAlignment="1" applyProtection="1"/>
    <xf numFmtId="44" fontId="12" fillId="5" borderId="22" xfId="11" applyFont="1" applyFill="1" applyBorder="1" applyAlignment="1" applyProtection="1">
      <alignment horizontal="center" vertical="center" wrapText="1"/>
    </xf>
    <xf numFmtId="1" fontId="20" fillId="22" borderId="22" xfId="0" applyNumberFormat="1" applyFont="1" applyFill="1" applyBorder="1" applyAlignment="1" applyProtection="1">
      <alignment horizontal="center" vertical="center" wrapText="1"/>
      <protection locked="0"/>
    </xf>
    <xf numFmtId="1" fontId="20" fillId="22" borderId="22" xfId="0" applyNumberFormat="1" applyFont="1" applyFill="1" applyBorder="1" applyAlignment="1" applyProtection="1">
      <alignment horizontal="center" vertical="center" wrapText="1"/>
    </xf>
    <xf numFmtId="1" fontId="17" fillId="22" borderId="22" xfId="0" applyNumberFormat="1" applyFont="1" applyFill="1" applyBorder="1" applyAlignment="1" applyProtection="1">
      <alignment horizontal="center" vertical="center" wrapText="1"/>
      <protection locked="0"/>
    </xf>
    <xf numFmtId="1" fontId="24" fillId="5" borderId="10" xfId="6" applyNumberFormat="1" applyFont="1" applyFill="1" applyAlignment="1" applyProtection="1">
      <alignment horizontal="center" vertical="center" wrapText="1"/>
    </xf>
    <xf numFmtId="1" fontId="43" fillId="5" borderId="1" xfId="0" applyNumberFormat="1" applyFont="1" applyFill="1" applyBorder="1" applyAlignment="1" applyProtection="1">
      <alignment horizontal="center" vertical="center" wrapText="1"/>
      <protection locked="0"/>
    </xf>
    <xf numFmtId="1" fontId="43" fillId="5" borderId="1" xfId="0" applyNumberFormat="1" applyFont="1" applyFill="1" applyBorder="1" applyAlignment="1" applyProtection="1">
      <alignment horizontal="center" vertical="center" wrapText="1"/>
    </xf>
    <xf numFmtId="169" fontId="44" fillId="5" borderId="11" xfId="8" applyNumberFormat="1" applyFont="1" applyFill="1" applyAlignment="1" applyProtection="1">
      <alignment horizontal="center" vertical="center" wrapText="1"/>
    </xf>
    <xf numFmtId="0" fontId="21" fillId="5" borderId="22"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xf>
    <xf numFmtId="164" fontId="31" fillId="28" borderId="10" xfId="7" applyNumberFormat="1" applyFont="1" applyFill="1" applyAlignment="1" applyProtection="1">
      <alignment horizontal="center" vertical="center" wrapText="1"/>
    </xf>
    <xf numFmtId="164" fontId="22" fillId="5" borderId="22" xfId="0" applyNumberFormat="1" applyFont="1" applyFill="1" applyBorder="1" applyAlignment="1" applyProtection="1">
      <alignment horizontal="center" vertical="center" wrapText="1"/>
    </xf>
    <xf numFmtId="1" fontId="17" fillId="5" borderId="16" xfId="0" applyNumberFormat="1" applyFont="1" applyFill="1" applyBorder="1" applyAlignment="1" applyProtection="1">
      <alignment horizontal="center" vertical="center" wrapText="1"/>
    </xf>
    <xf numFmtId="1" fontId="17" fillId="5" borderId="17" xfId="0" applyNumberFormat="1" applyFont="1" applyFill="1" applyBorder="1" applyAlignment="1" applyProtection="1">
      <alignment horizontal="center" vertical="center" wrapText="1"/>
    </xf>
    <xf numFmtId="9" fontId="24" fillId="5" borderId="10" xfId="4" applyFont="1" applyFill="1" applyBorder="1" applyAlignment="1" applyProtection="1">
      <alignment horizontal="center" vertical="center" wrapText="1"/>
    </xf>
    <xf numFmtId="9" fontId="44" fillId="5" borderId="1" xfId="4" applyNumberFormat="1" applyFont="1" applyFill="1" applyBorder="1" applyAlignment="1" applyProtection="1">
      <alignment horizontal="center" vertical="center" wrapText="1"/>
      <protection locked="0"/>
    </xf>
    <xf numFmtId="9" fontId="44" fillId="5" borderId="11" xfId="4" applyFont="1" applyFill="1" applyBorder="1" applyAlignment="1" applyProtection="1">
      <alignment horizontal="center" vertical="center" wrapText="1"/>
    </xf>
    <xf numFmtId="1" fontId="24" fillId="5" borderId="1" xfId="6" applyNumberFormat="1" applyFont="1" applyFill="1" applyBorder="1" applyAlignment="1" applyProtection="1">
      <alignment horizontal="center" vertical="center" wrapText="1"/>
    </xf>
    <xf numFmtId="169" fontId="21" fillId="5" borderId="1" xfId="0" applyNumberFormat="1" applyFont="1" applyFill="1" applyBorder="1" applyAlignment="1" applyProtection="1">
      <alignment horizontal="center" vertical="center" wrapText="1"/>
      <protection locked="0"/>
    </xf>
    <xf numFmtId="169" fontId="21" fillId="5" borderId="17" xfId="0" applyNumberFormat="1" applyFont="1" applyFill="1" applyBorder="1" applyAlignment="1" applyProtection="1">
      <alignment horizontal="center" vertical="center" wrapText="1"/>
    </xf>
    <xf numFmtId="169" fontId="44" fillId="5" borderId="1" xfId="8" applyNumberFormat="1" applyFont="1" applyFill="1" applyBorder="1" applyAlignment="1" applyProtection="1">
      <alignment horizontal="center" vertical="center" wrapText="1"/>
    </xf>
    <xf numFmtId="164" fontId="31" fillId="28" borderId="46" xfId="7" applyNumberFormat="1" applyFont="1" applyFill="1" applyBorder="1" applyAlignment="1" applyProtection="1">
      <alignment horizontal="center" vertical="center" wrapText="1"/>
    </xf>
    <xf numFmtId="1" fontId="24" fillId="5" borderId="1" xfId="4" applyNumberFormat="1" applyFont="1" applyFill="1" applyBorder="1" applyAlignment="1" applyProtection="1">
      <alignment horizontal="center" vertical="center" wrapText="1"/>
    </xf>
    <xf numFmtId="1" fontId="16" fillId="5" borderId="1" xfId="4" applyNumberFormat="1" applyFont="1" applyFill="1" applyBorder="1" applyAlignment="1" applyProtection="1">
      <alignment horizontal="center" vertical="center" wrapText="1"/>
      <protection locked="0"/>
    </xf>
    <xf numFmtId="1" fontId="27" fillId="5" borderId="1" xfId="4" applyNumberFormat="1" applyFont="1" applyFill="1" applyBorder="1" applyAlignment="1" applyProtection="1">
      <alignment horizontal="center" vertical="center" wrapText="1"/>
      <protection locked="0"/>
    </xf>
    <xf numFmtId="9" fontId="31" fillId="28" borderId="46" xfId="4" applyFont="1" applyFill="1" applyBorder="1" applyAlignment="1" applyProtection="1">
      <alignment horizontal="center" vertical="center" wrapText="1"/>
    </xf>
    <xf numFmtId="164" fontId="19" fillId="5" borderId="21" xfId="0" applyNumberFormat="1" applyFont="1" applyFill="1" applyBorder="1" applyAlignment="1" applyProtection="1">
      <alignment horizontal="center" vertical="center" wrapText="1"/>
    </xf>
    <xf numFmtId="169" fontId="21" fillId="5" borderId="22" xfId="0" applyNumberFormat="1" applyFont="1" applyFill="1" applyBorder="1" applyAlignment="1" applyProtection="1">
      <alignment horizontal="center" vertical="center" wrapText="1"/>
      <protection locked="0"/>
    </xf>
    <xf numFmtId="169" fontId="17" fillId="5" borderId="22" xfId="0" applyNumberFormat="1" applyFont="1" applyFill="1" applyBorder="1" applyAlignment="1" applyProtection="1">
      <alignment horizontal="center" vertical="center" wrapText="1"/>
      <protection locked="0"/>
    </xf>
    <xf numFmtId="9" fontId="44" fillId="5" borderId="1" xfId="4" applyFont="1" applyFill="1" applyBorder="1" applyAlignment="1" applyProtection="1">
      <alignment horizontal="center" vertical="center" wrapText="1"/>
      <protection locked="0"/>
    </xf>
    <xf numFmtId="43" fontId="44" fillId="5" borderId="1" xfId="5" applyFont="1" applyFill="1" applyBorder="1" applyAlignment="1" applyProtection="1">
      <alignment horizontal="center" vertical="center" wrapText="1"/>
      <protection locked="0"/>
    </xf>
    <xf numFmtId="4" fontId="44" fillId="5" borderId="1" xfId="4" applyNumberFormat="1" applyFont="1" applyFill="1" applyBorder="1" applyAlignment="1" applyProtection="1">
      <alignment horizontal="center" vertical="center" wrapText="1"/>
      <protection locked="0"/>
    </xf>
    <xf numFmtId="1" fontId="44" fillId="5" borderId="1" xfId="4" applyNumberFormat="1" applyFont="1" applyFill="1" applyBorder="1" applyAlignment="1" applyProtection="1">
      <alignment horizontal="center" vertical="center" wrapText="1"/>
      <protection locked="0"/>
    </xf>
    <xf numFmtId="1" fontId="17" fillId="5" borderId="22" xfId="0" applyNumberFormat="1" applyFont="1" applyFill="1" applyBorder="1" applyAlignment="1" applyProtection="1">
      <alignment horizontal="center" vertical="center" wrapText="1"/>
      <protection locked="0"/>
    </xf>
    <xf numFmtId="43" fontId="17" fillId="5" borderId="22" xfId="5" applyFont="1" applyFill="1" applyBorder="1" applyAlignment="1" applyProtection="1">
      <alignment horizontal="center" vertical="center" wrapText="1"/>
    </xf>
    <xf numFmtId="171" fontId="17" fillId="5" borderId="22" xfId="5" applyNumberFormat="1" applyFont="1" applyFill="1" applyBorder="1" applyAlignment="1" applyProtection="1">
      <alignment horizontal="center" vertical="center" wrapText="1"/>
    </xf>
    <xf numFmtId="9" fontId="17" fillId="5" borderId="22" xfId="0" applyNumberFormat="1" applyFont="1" applyFill="1" applyBorder="1" applyAlignment="1" applyProtection="1">
      <alignment horizontal="center" vertical="center" wrapText="1"/>
    </xf>
    <xf numFmtId="9" fontId="17" fillId="5" borderId="22" xfId="0" applyNumberFormat="1" applyFont="1" applyFill="1" applyBorder="1" applyAlignment="1" applyProtection="1">
      <alignment horizontal="center" vertical="center" wrapText="1"/>
      <protection locked="0"/>
    </xf>
    <xf numFmtId="164" fontId="16" fillId="5" borderId="22" xfId="0" applyNumberFormat="1" applyFont="1" applyFill="1" applyBorder="1" applyAlignment="1" applyProtection="1">
      <alignment horizontal="center" vertical="center" wrapText="1"/>
    </xf>
    <xf numFmtId="9" fontId="17" fillId="5" borderId="22" xfId="4" applyFont="1" applyFill="1" applyBorder="1" applyAlignment="1" applyProtection="1">
      <alignment horizontal="center" vertical="center" wrapText="1"/>
    </xf>
    <xf numFmtId="9" fontId="17" fillId="5" borderId="22" xfId="4" applyFont="1" applyFill="1" applyBorder="1" applyAlignment="1" applyProtection="1">
      <alignment horizontal="center" vertical="center" wrapText="1"/>
      <protection locked="0"/>
    </xf>
    <xf numFmtId="164" fontId="21" fillId="5" borderId="22" xfId="0" applyNumberFormat="1" applyFont="1" applyFill="1" applyBorder="1" applyAlignment="1" applyProtection="1">
      <alignment horizontal="center" vertical="center" wrapText="1"/>
      <protection locked="0"/>
    </xf>
    <xf numFmtId="9" fontId="17" fillId="5" borderId="22" xfId="0" applyNumberFormat="1" applyFont="1" applyFill="1" applyBorder="1" applyAlignment="1">
      <alignment horizontal="center" vertical="center" wrapText="1"/>
    </xf>
    <xf numFmtId="164" fontId="21" fillId="5" borderId="22" xfId="0" applyNumberFormat="1" applyFont="1" applyFill="1" applyBorder="1" applyAlignment="1">
      <alignment horizontal="center" vertical="center" wrapText="1"/>
    </xf>
    <xf numFmtId="1" fontId="17" fillId="5" borderId="22" xfId="0" applyNumberFormat="1" applyFont="1" applyFill="1" applyBorder="1" applyAlignment="1">
      <alignment horizontal="left" vertical="top" wrapText="1"/>
    </xf>
    <xf numFmtId="1" fontId="44" fillId="5" borderId="1" xfId="8" applyNumberFormat="1" applyFont="1" applyFill="1" applyBorder="1" applyAlignment="1" applyProtection="1">
      <alignment horizontal="center" vertical="center" wrapText="1"/>
      <protection locked="0"/>
    </xf>
    <xf numFmtId="1" fontId="21" fillId="5" borderId="22" xfId="0" applyNumberFormat="1" applyFont="1" applyFill="1" applyBorder="1" applyAlignment="1" applyProtection="1">
      <alignment horizontal="center" vertical="center" wrapText="1"/>
      <protection locked="0"/>
    </xf>
    <xf numFmtId="9" fontId="21" fillId="5" borderId="22" xfId="0" applyNumberFormat="1" applyFont="1" applyFill="1" applyBorder="1" applyAlignment="1" applyProtection="1">
      <alignment horizontal="center" vertical="center" wrapText="1"/>
      <protection locked="0"/>
    </xf>
    <xf numFmtId="9" fontId="21" fillId="5" borderId="22" xfId="0" applyNumberFormat="1" applyFont="1" applyFill="1" applyBorder="1" applyAlignment="1" applyProtection="1">
      <alignment horizontal="center" vertical="center" wrapText="1"/>
    </xf>
    <xf numFmtId="170" fontId="17" fillId="5" borderId="22" xfId="0" applyNumberFormat="1" applyFont="1" applyFill="1" applyBorder="1" applyAlignment="1" applyProtection="1">
      <alignment horizontal="center" vertical="center" wrapText="1"/>
    </xf>
    <xf numFmtId="170" fontId="17" fillId="5" borderId="22" xfId="0" applyNumberFormat="1" applyFont="1" applyFill="1" applyBorder="1" applyAlignment="1" applyProtection="1">
      <alignment horizontal="center" vertical="center" wrapText="1"/>
      <protection locked="0"/>
    </xf>
    <xf numFmtId="1" fontId="31" fillId="5" borderId="1" xfId="9" applyNumberFormat="1" applyFont="1" applyFill="1" applyBorder="1" applyAlignment="1" applyProtection="1">
      <alignment horizontal="center" vertical="center" wrapText="1"/>
      <protection locked="0"/>
    </xf>
    <xf numFmtId="1" fontId="31" fillId="5" borderId="1" xfId="9" applyNumberFormat="1" applyFont="1" applyFill="1" applyBorder="1" applyAlignment="1" applyProtection="1">
      <alignment horizontal="center" vertical="center" wrapText="1"/>
    </xf>
    <xf numFmtId="164" fontId="21" fillId="5" borderId="15" xfId="0" applyNumberFormat="1" applyFont="1" applyFill="1" applyBorder="1" applyAlignment="1" applyProtection="1">
      <alignment horizontal="center" vertical="center" wrapText="1"/>
    </xf>
    <xf numFmtId="0" fontId="21" fillId="5" borderId="22" xfId="0" applyNumberFormat="1" applyFont="1" applyFill="1" applyBorder="1" applyAlignment="1" applyProtection="1">
      <alignment horizontal="center" vertical="center" wrapText="1"/>
    </xf>
    <xf numFmtId="44" fontId="21" fillId="5" borderId="22" xfId="11" applyFont="1" applyFill="1" applyBorder="1" applyAlignment="1" applyProtection="1">
      <alignment horizontal="center" vertical="center" wrapText="1"/>
    </xf>
    <xf numFmtId="44" fontId="21" fillId="5" borderId="22" xfId="11" applyFont="1" applyFill="1" applyBorder="1" applyAlignment="1" applyProtection="1">
      <alignment horizontal="center" vertical="center" wrapText="1"/>
      <protection locked="0"/>
    </xf>
    <xf numFmtId="10" fontId="14" fillId="5" borderId="1" xfId="0" applyNumberFormat="1" applyFont="1" applyFill="1" applyBorder="1" applyAlignment="1" applyProtection="1">
      <alignment horizontal="center" vertical="center" wrapText="1"/>
    </xf>
    <xf numFmtId="173" fontId="14" fillId="5" borderId="1" xfId="0" applyNumberFormat="1" applyFont="1" applyFill="1" applyBorder="1" applyAlignment="1" applyProtection="1">
      <alignment horizontal="center" wrapText="1"/>
      <protection locked="0"/>
    </xf>
    <xf numFmtId="173" fontId="14" fillId="5" borderId="1" xfId="0" applyNumberFormat="1" applyFont="1" applyFill="1" applyBorder="1" applyAlignment="1" applyProtection="1">
      <alignment horizontal="center" vertical="center" wrapText="1"/>
      <protection locked="0"/>
    </xf>
    <xf numFmtId="173" fontId="14" fillId="5" borderId="1" xfId="0" applyNumberFormat="1" applyFont="1" applyFill="1" applyBorder="1" applyAlignment="1" applyProtection="1">
      <alignment wrapText="1"/>
      <protection locked="0"/>
    </xf>
    <xf numFmtId="1" fontId="14" fillId="5" borderId="1" xfId="0" applyNumberFormat="1" applyFont="1" applyFill="1" applyBorder="1" applyAlignment="1" applyProtection="1">
      <alignment horizontal="center" vertical="center" wrapText="1"/>
    </xf>
    <xf numFmtId="169" fontId="14" fillId="5" borderId="1" xfId="0" applyNumberFormat="1" applyFont="1" applyFill="1" applyBorder="1" applyAlignment="1" applyProtection="1">
      <alignment horizontal="center" vertical="center" wrapText="1"/>
      <protection locked="0"/>
    </xf>
    <xf numFmtId="169"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164" fontId="14" fillId="5" borderId="1" xfId="0" applyNumberFormat="1" applyFont="1" applyFill="1" applyBorder="1" applyAlignment="1" applyProtection="1">
      <alignment horizontal="center" vertical="center" wrapText="1"/>
      <protection locked="0"/>
    </xf>
    <xf numFmtId="164" fontId="14" fillId="5" borderId="1" xfId="0" applyNumberFormat="1" applyFont="1" applyFill="1" applyBorder="1" applyAlignment="1" applyProtection="1">
      <alignment horizontal="center" vertical="center" wrapText="1"/>
    </xf>
    <xf numFmtId="1" fontId="14" fillId="5" borderId="1" xfId="5" applyNumberFormat="1" applyFont="1" applyFill="1" applyBorder="1" applyAlignment="1" applyProtection="1">
      <alignment horizontal="center" vertical="center" wrapText="1"/>
      <protection locked="0"/>
    </xf>
    <xf numFmtId="173" fontId="14" fillId="5" borderId="1" xfId="0" applyNumberFormat="1" applyFont="1" applyFill="1" applyBorder="1" applyAlignment="1" applyProtection="1">
      <alignment vertical="center" wrapText="1"/>
      <protection locked="0"/>
    </xf>
    <xf numFmtId="174" fontId="18" fillId="5" borderId="1" xfId="0" applyNumberFormat="1" applyFont="1" applyFill="1" applyBorder="1" applyAlignment="1" applyProtection="1">
      <alignment horizontal="center" vertical="center" wrapText="1"/>
      <protection locked="0"/>
    </xf>
    <xf numFmtId="174" fontId="18" fillId="5" borderId="1" xfId="0" applyNumberFormat="1" applyFont="1" applyFill="1" applyBorder="1" applyAlignment="1" applyProtection="1">
      <alignment horizontal="center" vertical="center" wrapText="1"/>
    </xf>
    <xf numFmtId="44" fontId="17" fillId="5" borderId="22" xfId="11" applyFont="1" applyFill="1" applyBorder="1" applyAlignment="1" applyProtection="1">
      <alignment horizontal="center" vertical="center" wrapText="1"/>
      <protection locked="0"/>
    </xf>
    <xf numFmtId="9" fontId="16" fillId="5" borderId="22" xfId="0" applyNumberFormat="1" applyFont="1" applyFill="1" applyBorder="1" applyAlignment="1">
      <alignment horizontal="center" vertical="center" wrapText="1"/>
    </xf>
    <xf numFmtId="178" fontId="16" fillId="5" borderId="22" xfId="0" applyNumberFormat="1" applyFont="1" applyFill="1" applyBorder="1" applyAlignment="1" applyProtection="1">
      <alignment horizontal="center" vertical="center" wrapText="1"/>
      <protection locked="0"/>
    </xf>
    <xf numFmtId="9" fontId="20" fillId="5" borderId="22" xfId="0" applyNumberFormat="1" applyFont="1" applyFill="1" applyBorder="1" applyAlignment="1">
      <alignment horizontal="center" vertical="center" wrapText="1"/>
    </xf>
    <xf numFmtId="178" fontId="20" fillId="5" borderId="22" xfId="0" applyNumberFormat="1" applyFont="1" applyFill="1" applyBorder="1" applyAlignment="1">
      <alignment horizontal="center" vertical="center" wrapText="1"/>
    </xf>
    <xf numFmtId="3" fontId="20" fillId="5" borderId="22" xfId="0" applyNumberFormat="1" applyFont="1" applyFill="1" applyBorder="1" applyAlignment="1">
      <alignment horizontal="center" vertical="center" wrapText="1"/>
    </xf>
    <xf numFmtId="164" fontId="16" fillId="5" borderId="22"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164" fontId="16" fillId="5" borderId="13" xfId="0" applyNumberFormat="1" applyFont="1" applyFill="1" applyBorder="1" applyAlignment="1">
      <alignment horizontal="center" vertical="center" wrapText="1"/>
    </xf>
    <xf numFmtId="1" fontId="20" fillId="5" borderId="22" xfId="0" applyNumberFormat="1" applyFont="1" applyFill="1" applyBorder="1" applyAlignment="1">
      <alignment horizontal="left" vertical="top" wrapText="1"/>
    </xf>
    <xf numFmtId="1" fontId="16" fillId="5" borderId="22" xfId="0" applyNumberFormat="1" applyFont="1" applyFill="1" applyBorder="1" applyAlignment="1">
      <alignment horizontal="center" vertical="center" wrapText="1"/>
    </xf>
    <xf numFmtId="1" fontId="20" fillId="5" borderId="22" xfId="0" applyNumberFormat="1" applyFont="1" applyFill="1" applyBorder="1" applyAlignment="1">
      <alignment horizontal="center" vertical="center" wrapText="1"/>
    </xf>
    <xf numFmtId="0" fontId="16" fillId="5" borderId="22" xfId="0" applyNumberFormat="1" applyFont="1" applyFill="1" applyBorder="1" applyAlignment="1" applyProtection="1">
      <alignment horizontal="center" vertical="center" wrapText="1"/>
      <protection locked="0"/>
    </xf>
    <xf numFmtId="0" fontId="16" fillId="5" borderId="22" xfId="0" applyNumberFormat="1" applyFont="1" applyFill="1" applyBorder="1" applyAlignment="1">
      <alignment horizontal="center" vertical="center" wrapText="1"/>
    </xf>
    <xf numFmtId="164" fontId="21" fillId="5" borderId="12" xfId="0" applyNumberFormat="1" applyFont="1" applyFill="1" applyBorder="1" applyAlignment="1" applyProtection="1">
      <alignment horizontal="center" vertical="center" wrapText="1"/>
    </xf>
    <xf numFmtId="176" fontId="17" fillId="5" borderId="22" xfId="4" applyNumberFormat="1" applyFont="1" applyFill="1" applyBorder="1" applyAlignment="1" applyProtection="1">
      <alignment horizontal="center" vertical="center" wrapText="1"/>
      <protection locked="0"/>
    </xf>
    <xf numFmtId="176" fontId="21" fillId="5" borderId="22" xfId="4" applyNumberFormat="1" applyFont="1" applyFill="1" applyBorder="1" applyAlignment="1" applyProtection="1">
      <alignment horizontal="center" vertical="center" wrapText="1"/>
    </xf>
    <xf numFmtId="176" fontId="17" fillId="5" borderId="22" xfId="4" applyNumberFormat="1" applyFont="1" applyFill="1" applyBorder="1" applyAlignment="1" applyProtection="1">
      <alignment horizontal="center" vertical="center" wrapText="1"/>
    </xf>
    <xf numFmtId="9" fontId="21" fillId="5" borderId="22" xfId="4" applyFont="1" applyFill="1" applyBorder="1" applyAlignment="1" applyProtection="1">
      <alignment horizontal="center" vertical="center" wrapText="1"/>
      <protection locked="0"/>
    </xf>
    <xf numFmtId="1" fontId="21" fillId="5" borderId="22" xfId="4" applyNumberFormat="1" applyFont="1" applyFill="1" applyBorder="1" applyAlignment="1" applyProtection="1">
      <alignment horizontal="center" vertical="center" wrapText="1"/>
      <protection locked="0"/>
    </xf>
    <xf numFmtId="1" fontId="17" fillId="5" borderId="22" xfId="4" applyNumberFormat="1" applyFont="1" applyFill="1" applyBorder="1" applyAlignment="1" applyProtection="1">
      <alignment horizontal="center" vertical="center" wrapText="1"/>
    </xf>
    <xf numFmtId="1" fontId="17" fillId="5" borderId="22" xfId="4" applyNumberFormat="1" applyFont="1" applyFill="1" applyBorder="1" applyAlignment="1" applyProtection="1">
      <alignment horizontal="center" vertical="center" wrapText="1"/>
      <protection locked="0"/>
    </xf>
    <xf numFmtId="177" fontId="22" fillId="5" borderId="1" xfId="5" applyNumberFormat="1" applyFont="1" applyFill="1" applyBorder="1" applyAlignment="1" applyProtection="1">
      <alignment horizontal="left" vertical="center"/>
    </xf>
    <xf numFmtId="177" fontId="22" fillId="5" borderId="12" xfId="0" applyNumberFormat="1" applyFont="1" applyFill="1" applyBorder="1" applyAlignment="1" applyProtection="1">
      <alignment horizontal="center" vertical="center" wrapText="1"/>
      <protection locked="0"/>
    </xf>
    <xf numFmtId="9" fontId="21" fillId="5" borderId="12" xfId="0" applyNumberFormat="1" applyFont="1" applyFill="1" applyBorder="1" applyAlignment="1" applyProtection="1">
      <alignment horizontal="center" vertical="center" wrapText="1"/>
      <protection locked="0"/>
    </xf>
    <xf numFmtId="177" fontId="21" fillId="5" borderId="17" xfId="4" applyNumberFormat="1" applyFont="1" applyFill="1" applyBorder="1" applyAlignment="1" applyProtection="1">
      <alignment horizontal="center" vertical="center" wrapText="1"/>
    </xf>
    <xf numFmtId="177" fontId="21" fillId="5" borderId="22" xfId="4" applyNumberFormat="1" applyFont="1" applyFill="1" applyBorder="1" applyAlignment="1" applyProtection="1">
      <alignment horizontal="center" vertical="center" wrapText="1"/>
    </xf>
    <xf numFmtId="1" fontId="17" fillId="5" borderId="41" xfId="0" applyNumberFormat="1" applyFont="1" applyFill="1" applyBorder="1" applyAlignment="1" applyProtection="1">
      <alignment horizontal="left" vertical="top" wrapText="1"/>
      <protection locked="0"/>
    </xf>
    <xf numFmtId="1" fontId="22" fillId="5" borderId="17" xfId="0" applyNumberFormat="1" applyFont="1" applyFill="1" applyBorder="1" applyAlignment="1">
      <alignment horizontal="center" vertical="center" wrapText="1"/>
    </xf>
    <xf numFmtId="164" fontId="19" fillId="5" borderId="22" xfId="0" applyNumberFormat="1" applyFont="1" applyFill="1" applyBorder="1" applyAlignment="1">
      <alignment horizontal="center" vertical="center" wrapText="1"/>
    </xf>
    <xf numFmtId="1" fontId="22" fillId="5" borderId="22" xfId="0" applyNumberFormat="1" applyFont="1" applyFill="1" applyBorder="1" applyAlignment="1">
      <alignment horizontal="left" vertical="top" wrapText="1"/>
    </xf>
    <xf numFmtId="1" fontId="19" fillId="5" borderId="22" xfId="0" applyNumberFormat="1" applyFont="1" applyFill="1" applyBorder="1" applyAlignment="1">
      <alignment horizontal="center" vertical="center" wrapText="1"/>
    </xf>
    <xf numFmtId="1" fontId="22" fillId="5" borderId="22" xfId="0" applyNumberFormat="1" applyFont="1" applyFill="1" applyBorder="1" applyAlignment="1">
      <alignment horizontal="center" vertical="center" wrapText="1"/>
    </xf>
    <xf numFmtId="1" fontId="22" fillId="5" borderId="15" xfId="0" applyNumberFormat="1" applyFont="1" applyFill="1" applyBorder="1" applyAlignment="1">
      <alignment horizontal="center" vertical="center" wrapText="1"/>
    </xf>
    <xf numFmtId="10" fontId="19" fillId="5" borderId="22" xfId="0" applyNumberFormat="1" applyFont="1" applyFill="1" applyBorder="1" applyAlignment="1">
      <alignment horizontal="center" vertical="center" wrapText="1"/>
    </xf>
    <xf numFmtId="1" fontId="19" fillId="5" borderId="22" xfId="1" applyNumberFormat="1" applyFont="1" applyFill="1" applyBorder="1" applyAlignment="1">
      <alignment horizontal="center" vertical="center" wrapText="1"/>
    </xf>
    <xf numFmtId="1" fontId="22" fillId="5" borderId="22" xfId="1" applyNumberFormat="1" applyFont="1" applyFill="1" applyBorder="1" applyAlignment="1">
      <alignment horizontal="center" vertical="center" wrapText="1"/>
    </xf>
    <xf numFmtId="1" fontId="22" fillId="5" borderId="15" xfId="1" applyNumberFormat="1" applyFont="1" applyFill="1" applyBorder="1" applyAlignment="1">
      <alignment horizontal="center" vertical="center" wrapText="1"/>
    </xf>
    <xf numFmtId="164" fontId="19" fillId="5" borderId="22" xfId="1" applyNumberFormat="1" applyFont="1" applyFill="1" applyBorder="1" applyAlignment="1">
      <alignment horizontal="center" vertical="center" wrapText="1"/>
    </xf>
    <xf numFmtId="1" fontId="22" fillId="5" borderId="22" xfId="1" applyNumberFormat="1" applyFont="1" applyFill="1" applyBorder="1" applyAlignment="1">
      <alignment horizontal="left" vertical="top" wrapText="1"/>
    </xf>
    <xf numFmtId="9" fontId="19" fillId="5" borderId="22" xfId="0" applyNumberFormat="1" applyFont="1" applyFill="1" applyBorder="1" applyAlignment="1">
      <alignment horizontal="center" vertical="center" wrapText="1"/>
    </xf>
    <xf numFmtId="9" fontId="17" fillId="5" borderId="15" xfId="0" applyNumberFormat="1" applyFont="1" applyFill="1" applyBorder="1" applyAlignment="1" applyProtection="1">
      <alignment horizontal="center" vertical="center" wrapText="1"/>
    </xf>
    <xf numFmtId="10" fontId="17" fillId="5" borderId="22" xfId="0" applyNumberFormat="1" applyFont="1" applyFill="1" applyBorder="1" applyAlignment="1" applyProtection="1">
      <alignment horizontal="center" vertical="center" wrapText="1"/>
      <protection locked="0"/>
    </xf>
    <xf numFmtId="10" fontId="17" fillId="5" borderId="22" xfId="0" applyNumberFormat="1" applyFont="1" applyFill="1" applyBorder="1" applyAlignment="1" applyProtection="1">
      <alignment horizontal="center" vertical="center" wrapText="1"/>
    </xf>
    <xf numFmtId="173" fontId="21" fillId="5" borderId="22" xfId="0" applyNumberFormat="1" applyFont="1" applyFill="1" applyBorder="1" applyAlignment="1" applyProtection="1">
      <alignment wrapText="1"/>
      <protection locked="0"/>
    </xf>
    <xf numFmtId="173" fontId="18" fillId="5" borderId="22" xfId="1" applyNumberFormat="1" applyFont="1" applyFill="1" applyBorder="1" applyAlignment="1" applyProtection="1">
      <alignment horizontal="center" vertical="center" wrapText="1"/>
    </xf>
    <xf numFmtId="1" fontId="20" fillId="5" borderId="22" xfId="0" applyNumberFormat="1" applyFont="1" applyFill="1" applyBorder="1" applyAlignment="1" applyProtection="1">
      <alignment horizontal="center" vertical="center" wrapText="1"/>
    </xf>
    <xf numFmtId="1" fontId="18" fillId="5" borderId="22" xfId="0" applyNumberFormat="1" applyFont="1" applyFill="1" applyBorder="1" applyAlignment="1" applyProtection="1">
      <alignment horizontal="center" vertical="center" wrapText="1"/>
    </xf>
    <xf numFmtId="0" fontId="19" fillId="5" borderId="16" xfId="0" applyFont="1" applyFill="1" applyBorder="1" applyAlignment="1" applyProtection="1">
      <protection locked="0"/>
    </xf>
    <xf numFmtId="0" fontId="19" fillId="5" borderId="17" xfId="0" applyFont="1" applyFill="1" applyBorder="1" applyAlignment="1" applyProtection="1">
      <protection locked="0"/>
    </xf>
    <xf numFmtId="1" fontId="48" fillId="5" borderId="51" xfId="0" applyNumberFormat="1" applyFont="1" applyFill="1" applyBorder="1" applyAlignment="1" applyProtection="1">
      <alignment vertical="center" wrapText="1"/>
    </xf>
    <xf numFmtId="1" fontId="48" fillId="5" borderId="35" xfId="0" applyNumberFormat="1" applyFont="1" applyFill="1" applyBorder="1" applyAlignment="1" applyProtection="1">
      <alignment vertical="center" wrapText="1"/>
    </xf>
    <xf numFmtId="0" fontId="37" fillId="5" borderId="22" xfId="0" applyFont="1" applyFill="1" applyBorder="1" applyAlignment="1" applyProtection="1">
      <alignment horizontal="center" vertical="center" wrapText="1"/>
    </xf>
    <xf numFmtId="10" fontId="14" fillId="5" borderId="22" xfId="0" applyNumberFormat="1" applyFont="1" applyFill="1" applyBorder="1" applyAlignment="1" applyProtection="1">
      <alignment horizontal="center" vertical="center" wrapText="1"/>
    </xf>
    <xf numFmtId="9" fontId="14" fillId="5" borderId="22" xfId="0" applyNumberFormat="1" applyFont="1" applyFill="1" applyBorder="1" applyAlignment="1" applyProtection="1">
      <alignment horizontal="center" vertical="center" wrapText="1"/>
    </xf>
    <xf numFmtId="0" fontId="18" fillId="22" borderId="22"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0" fontId="23" fillId="5" borderId="1" xfId="3" applyNumberFormat="1"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xf>
    <xf numFmtId="0" fontId="26" fillId="5" borderId="4" xfId="0" applyFont="1" applyFill="1" applyBorder="1" applyAlignment="1" applyProtection="1">
      <alignment horizontal="center" vertical="center" wrapText="1"/>
    </xf>
    <xf numFmtId="9" fontId="23" fillId="5" borderId="1" xfId="3" applyNumberFormat="1" applyFont="1" applyFill="1" applyBorder="1" applyAlignment="1" applyProtection="1">
      <alignment horizontal="center" vertical="center" wrapText="1"/>
    </xf>
    <xf numFmtId="10" fontId="23" fillId="5" borderId="1" xfId="8" applyNumberFormat="1" applyFont="1" applyFill="1" applyBorder="1" applyAlignment="1" applyProtection="1">
      <alignment horizontal="center" vertical="center" wrapText="1"/>
    </xf>
    <xf numFmtId="9" fontId="23" fillId="5" borderId="1" xfId="8" applyNumberFormat="1" applyFont="1" applyFill="1" applyBorder="1" applyAlignment="1" applyProtection="1">
      <alignment horizontal="center" vertical="center" wrapText="1"/>
    </xf>
    <xf numFmtId="10" fontId="14" fillId="5" borderId="22" xfId="0" applyNumberFormat="1" applyFont="1" applyFill="1" applyBorder="1" applyAlignment="1">
      <alignment horizontal="center" vertical="center" wrapText="1"/>
    </xf>
    <xf numFmtId="9" fontId="14" fillId="5" borderId="22" xfId="0" applyNumberFormat="1" applyFont="1" applyFill="1" applyBorder="1" applyAlignment="1">
      <alignment horizontal="center" vertical="center" wrapText="1"/>
    </xf>
    <xf numFmtId="0" fontId="18" fillId="22" borderId="22" xfId="0" applyFont="1" applyFill="1" applyBorder="1" applyAlignment="1">
      <alignment horizontal="center" vertical="center" wrapText="1"/>
    </xf>
    <xf numFmtId="10" fontId="14" fillId="5" borderId="22" xfId="0" applyNumberFormat="1" applyFont="1" applyFill="1" applyBorder="1" applyAlignment="1" applyProtection="1">
      <alignment horizontal="center" vertical="center" wrapText="1"/>
      <protection locked="0"/>
    </xf>
    <xf numFmtId="9" fontId="14" fillId="5" borderId="22" xfId="0" applyNumberFormat="1" applyFont="1" applyFill="1" applyBorder="1" applyAlignment="1" applyProtection="1">
      <alignment horizontal="center" vertical="center" wrapText="1"/>
      <protection locked="0"/>
    </xf>
    <xf numFmtId="0" fontId="18" fillId="22" borderId="22"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9" fontId="14" fillId="5" borderId="15" xfId="0" applyNumberFormat="1" applyFont="1" applyFill="1" applyBorder="1" applyAlignment="1" applyProtection="1">
      <alignment horizontal="center" vertical="center" wrapText="1"/>
      <protection locked="0"/>
    </xf>
    <xf numFmtId="0" fontId="18" fillId="5" borderId="41" xfId="0" applyFont="1" applyFill="1" applyBorder="1" applyAlignment="1" applyProtection="1">
      <alignment horizontal="center" vertical="center" wrapText="1"/>
      <protection locked="0"/>
    </xf>
    <xf numFmtId="9" fontId="14" fillId="5" borderId="35" xfId="0" applyNumberFormat="1"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3" fillId="5" borderId="35" xfId="1" applyFont="1" applyFill="1" applyBorder="1" applyAlignment="1">
      <alignment horizontal="center" vertical="center" wrapText="1"/>
    </xf>
    <xf numFmtId="0" fontId="18" fillId="5" borderId="17" xfId="1" applyFont="1" applyFill="1" applyBorder="1" applyAlignment="1">
      <alignment horizontal="center" vertical="center" wrapText="1"/>
    </xf>
    <xf numFmtId="10" fontId="14" fillId="5" borderId="17" xfId="0" applyNumberFormat="1" applyFont="1" applyFill="1" applyBorder="1" applyAlignment="1">
      <alignment horizontal="center" vertical="center" wrapText="1"/>
    </xf>
    <xf numFmtId="9" fontId="14" fillId="5" borderId="17" xfId="0" applyNumberFormat="1" applyFont="1" applyFill="1" applyBorder="1" applyAlignment="1">
      <alignment horizontal="center" vertical="center" wrapText="1"/>
    </xf>
    <xf numFmtId="0" fontId="23" fillId="5" borderId="35" xfId="0" applyFont="1" applyFill="1" applyBorder="1" applyAlignment="1">
      <alignment horizontal="center" vertical="center" wrapText="1"/>
    </xf>
    <xf numFmtId="0" fontId="14" fillId="5" borderId="22" xfId="0" applyFont="1" applyFill="1" applyBorder="1" applyAlignment="1" applyProtection="1">
      <alignment horizontal="center" vertical="center" wrapText="1"/>
    </xf>
    <xf numFmtId="0" fontId="14" fillId="0" borderId="0" xfId="10" applyFont="1" applyAlignment="1" applyProtection="1"/>
    <xf numFmtId="165" fontId="23" fillId="0" borderId="2" xfId="0" applyNumberFormat="1" applyFont="1" applyFill="1" applyBorder="1" applyAlignment="1" applyProtection="1">
      <alignment horizontal="center" vertical="center" wrapText="1"/>
    </xf>
    <xf numFmtId="165" fontId="23" fillId="0" borderId="3" xfId="0" applyNumberFormat="1" applyFont="1" applyFill="1" applyBorder="1" applyAlignment="1" applyProtection="1">
      <alignment horizontal="center" vertical="center" wrapText="1"/>
    </xf>
    <xf numFmtId="165" fontId="23" fillId="0" borderId="4" xfId="0" applyNumberFormat="1" applyFont="1" applyFill="1" applyBorder="1" applyAlignment="1" applyProtection="1">
      <alignment horizontal="center" vertical="center" wrapText="1"/>
    </xf>
    <xf numFmtId="166" fontId="23" fillId="0" borderId="2" xfId="5" applyNumberFormat="1" applyFont="1" applyFill="1" applyBorder="1" applyAlignment="1" applyProtection="1">
      <alignment horizontal="center" vertical="center" wrapText="1"/>
    </xf>
    <xf numFmtId="166" fontId="23" fillId="0" borderId="3" xfId="5" applyNumberFormat="1" applyFont="1" applyFill="1" applyBorder="1" applyAlignment="1" applyProtection="1">
      <alignment horizontal="center" vertical="center" wrapText="1"/>
    </xf>
    <xf numFmtId="166" fontId="23" fillId="0" borderId="4" xfId="5" applyNumberFormat="1" applyFont="1" applyFill="1" applyBorder="1" applyAlignment="1" applyProtection="1">
      <alignment horizontal="center" vertical="center" wrapText="1"/>
    </xf>
    <xf numFmtId="0" fontId="32" fillId="17" borderId="19" xfId="10" applyFont="1" applyFill="1" applyBorder="1" applyAlignment="1" applyProtection="1">
      <alignment horizontal="center" vertical="center" wrapText="1"/>
    </xf>
    <xf numFmtId="0" fontId="19" fillId="18" borderId="6" xfId="10" applyFont="1" applyFill="1" applyBorder="1" applyProtection="1"/>
    <xf numFmtId="0" fontId="19" fillId="18" borderId="20" xfId="10" applyFont="1" applyFill="1" applyBorder="1" applyProtection="1"/>
    <xf numFmtId="1" fontId="36" fillId="24" borderId="1" xfId="0" applyNumberFormat="1" applyFont="1" applyFill="1" applyBorder="1" applyAlignment="1">
      <alignment horizontal="center" vertical="center" textRotation="90" wrapText="1"/>
    </xf>
    <xf numFmtId="0" fontId="36" fillId="24" borderId="1" xfId="0" applyFont="1" applyFill="1" applyBorder="1"/>
    <xf numFmtId="0" fontId="37" fillId="7" borderId="7" xfId="0" applyFont="1" applyFill="1" applyBorder="1" applyAlignment="1">
      <alignment horizontal="center" vertical="center" textRotation="90"/>
    </xf>
    <xf numFmtId="0" fontId="37" fillId="7" borderId="0" xfId="0" applyFont="1" applyFill="1" applyBorder="1" applyAlignment="1">
      <alignment horizontal="center" vertical="center" textRotation="90"/>
    </xf>
    <xf numFmtId="0" fontId="37" fillId="7" borderId="6" xfId="0" applyFont="1" applyFill="1" applyBorder="1" applyAlignment="1">
      <alignment horizontal="center" vertical="center" textRotation="90"/>
    </xf>
    <xf numFmtId="9" fontId="38" fillId="0" borderId="12" xfId="0" applyNumberFormat="1" applyFont="1" applyBorder="1" applyAlignment="1">
      <alignment horizontal="center" vertical="center" wrapText="1"/>
    </xf>
    <xf numFmtId="0" fontId="38" fillId="0" borderId="18" xfId="0" applyFont="1" applyBorder="1"/>
    <xf numFmtId="0" fontId="38" fillId="0" borderId="27" xfId="0" applyFont="1" applyBorder="1"/>
    <xf numFmtId="9" fontId="38" fillId="5" borderId="12" xfId="0" applyNumberFormat="1" applyFont="1" applyFill="1" applyBorder="1" applyAlignment="1">
      <alignment horizontal="center" vertical="center" wrapText="1"/>
    </xf>
    <xf numFmtId="0" fontId="38" fillId="5" borderId="18" xfId="0" applyFont="1" applyFill="1" applyBorder="1"/>
    <xf numFmtId="0" fontId="38" fillId="5" borderId="27" xfId="0" applyFont="1" applyFill="1" applyBorder="1"/>
    <xf numFmtId="9" fontId="38" fillId="0" borderId="13" xfId="0" applyNumberFormat="1" applyFont="1" applyBorder="1" applyAlignment="1">
      <alignment horizontal="center" vertical="center" wrapText="1"/>
    </xf>
    <xf numFmtId="9" fontId="38" fillId="0" borderId="25" xfId="0" applyNumberFormat="1" applyFont="1" applyBorder="1" applyAlignment="1">
      <alignment horizontal="center" vertical="center" wrapText="1"/>
    </xf>
    <xf numFmtId="9" fontId="38" fillId="0" borderId="28" xfId="0" applyNumberFormat="1" applyFont="1" applyBorder="1" applyAlignment="1">
      <alignment horizontal="center" vertical="center" wrapText="1"/>
    </xf>
    <xf numFmtId="9" fontId="38" fillId="5" borderId="1" xfId="0" applyNumberFormat="1" applyFont="1" applyFill="1" applyBorder="1" applyAlignment="1">
      <alignment horizontal="center" vertical="center" wrapText="1"/>
    </xf>
    <xf numFmtId="9" fontId="38" fillId="0" borderId="14" xfId="0" applyNumberFormat="1" applyFont="1" applyBorder="1" applyAlignment="1">
      <alignment horizontal="center" vertical="center" wrapText="1"/>
    </xf>
    <xf numFmtId="0" fontId="38" fillId="0" borderId="23" xfId="0" applyFont="1" applyBorder="1"/>
    <xf numFmtId="0" fontId="38" fillId="0" borderId="21" xfId="0" applyFont="1" applyBorder="1"/>
    <xf numFmtId="0" fontId="32" fillId="17" borderId="15" xfId="10" applyFont="1" applyFill="1" applyBorder="1" applyAlignment="1" applyProtection="1">
      <alignment horizontal="center" vertical="center" wrapText="1"/>
    </xf>
    <xf numFmtId="0" fontId="19" fillId="18" borderId="17" xfId="10" applyFont="1" applyFill="1" applyBorder="1" applyProtection="1"/>
    <xf numFmtId="0" fontId="19" fillId="18" borderId="16" xfId="10" applyFont="1" applyFill="1" applyBorder="1" applyProtection="1"/>
    <xf numFmtId="0" fontId="32" fillId="17" borderId="13" xfId="10" applyFont="1" applyFill="1" applyBorder="1" applyAlignment="1" applyProtection="1">
      <alignment horizontal="center" vertical="center" wrapText="1"/>
    </xf>
    <xf numFmtId="0" fontId="19" fillId="18" borderId="7" xfId="10" applyFont="1" applyFill="1" applyBorder="1" applyProtection="1"/>
    <xf numFmtId="0" fontId="19" fillId="18" borderId="14" xfId="10" applyFont="1" applyFill="1" applyBorder="1" applyProtection="1"/>
    <xf numFmtId="0" fontId="32" fillId="17" borderId="12" xfId="10" applyFont="1" applyFill="1" applyBorder="1" applyAlignment="1" applyProtection="1">
      <alignment horizontal="center" vertical="center" wrapText="1"/>
    </xf>
    <xf numFmtId="0" fontId="19" fillId="18" borderId="21" xfId="10" applyFont="1" applyFill="1" applyBorder="1" applyProtection="1"/>
    <xf numFmtId="165" fontId="38" fillId="0" borderId="12" xfId="0" applyNumberFormat="1" applyFont="1" applyBorder="1" applyAlignment="1">
      <alignment horizontal="center" vertical="center" wrapText="1"/>
    </xf>
    <xf numFmtId="165" fontId="37" fillId="0" borderId="14" xfId="0" applyNumberFormat="1" applyFont="1" applyBorder="1" applyAlignment="1">
      <alignment horizontal="center" vertical="center" wrapText="1"/>
    </xf>
    <xf numFmtId="165" fontId="37" fillId="0" borderId="23" xfId="0" applyNumberFormat="1" applyFont="1" applyBorder="1" applyAlignment="1">
      <alignment horizontal="center" vertical="center" wrapText="1"/>
    </xf>
    <xf numFmtId="165" fontId="37" fillId="0" borderId="20" xfId="0" applyNumberFormat="1" applyFont="1" applyBorder="1" applyAlignment="1">
      <alignment horizontal="center" vertical="center" wrapText="1"/>
    </xf>
    <xf numFmtId="165" fontId="38" fillId="0" borderId="18" xfId="0" applyNumberFormat="1" applyFont="1" applyBorder="1" applyAlignment="1">
      <alignment horizontal="center" vertical="center" wrapText="1"/>
    </xf>
    <xf numFmtId="165" fontId="38" fillId="0" borderId="21" xfId="0" applyNumberFormat="1" applyFont="1" applyBorder="1" applyAlignment="1">
      <alignment horizontal="center" vertical="center" wrapText="1"/>
    </xf>
    <xf numFmtId="0" fontId="19" fillId="18" borderId="18" xfId="10" applyFont="1" applyFill="1" applyBorder="1" applyProtection="1"/>
    <xf numFmtId="0" fontId="32" fillId="17" borderId="12" xfId="10" applyFont="1" applyFill="1" applyBorder="1" applyAlignment="1" applyProtection="1">
      <alignment horizontal="center" vertical="center" textRotation="90" wrapText="1"/>
    </xf>
    <xf numFmtId="9" fontId="18" fillId="17" borderId="12" xfId="10" applyNumberFormat="1" applyFont="1" applyFill="1" applyBorder="1" applyAlignment="1" applyProtection="1">
      <alignment horizontal="center" vertical="center" wrapText="1"/>
    </xf>
    <xf numFmtId="0" fontId="14" fillId="18" borderId="18" xfId="10" applyFont="1" applyFill="1" applyBorder="1" applyProtection="1"/>
    <xf numFmtId="0" fontId="14" fillId="18" borderId="21" xfId="10" applyFont="1" applyFill="1" applyBorder="1" applyProtection="1"/>
    <xf numFmtId="9" fontId="32" fillId="17" borderId="12" xfId="10" applyNumberFormat="1" applyFont="1" applyFill="1" applyBorder="1" applyAlignment="1" applyProtection="1">
      <alignment horizontal="center" vertical="center" textRotation="90" wrapText="1"/>
    </xf>
    <xf numFmtId="0" fontId="19" fillId="18" borderId="19" xfId="10" applyFont="1" applyFill="1" applyBorder="1" applyProtection="1"/>
    <xf numFmtId="9" fontId="38" fillId="0" borderId="12" xfId="0" applyNumberFormat="1" applyFont="1" applyFill="1" applyBorder="1" applyAlignment="1">
      <alignment horizontal="center" vertical="center" wrapText="1"/>
    </xf>
    <xf numFmtId="0" fontId="38" fillId="0" borderId="18" xfId="0" applyFont="1" applyFill="1" applyBorder="1"/>
    <xf numFmtId="0" fontId="38" fillId="0" borderId="21" xfId="0" applyFont="1" applyFill="1" applyBorder="1"/>
    <xf numFmtId="9" fontId="38" fillId="0" borderId="12" xfId="10" applyNumberFormat="1" applyFont="1" applyFill="1" applyBorder="1" applyAlignment="1" applyProtection="1">
      <alignment horizontal="center" vertical="center" wrapText="1"/>
    </xf>
    <xf numFmtId="0" fontId="11" fillId="0" borderId="18" xfId="10" applyFont="1" applyFill="1" applyBorder="1" applyProtection="1"/>
    <xf numFmtId="0" fontId="11" fillId="0" borderId="21" xfId="10" applyFont="1" applyFill="1" applyBorder="1" applyProtection="1"/>
    <xf numFmtId="9" fontId="39" fillId="0" borderId="12" xfId="10" applyNumberFormat="1" applyFont="1" applyFill="1" applyBorder="1" applyAlignment="1" applyProtection="1">
      <alignment horizontal="center" vertical="center" wrapText="1"/>
    </xf>
    <xf numFmtId="0" fontId="39" fillId="0" borderId="18" xfId="10" applyFont="1" applyFill="1" applyBorder="1" applyAlignment="1" applyProtection="1">
      <alignment horizontal="center" vertical="center" wrapText="1"/>
    </xf>
    <xf numFmtId="0" fontId="39" fillId="0" borderId="21" xfId="10" applyFont="1" applyFill="1" applyBorder="1" applyAlignment="1" applyProtection="1">
      <alignment horizontal="center" vertical="center" wrapText="1"/>
    </xf>
    <xf numFmtId="0" fontId="38" fillId="0" borderId="27" xfId="0" applyFont="1" applyFill="1" applyBorder="1"/>
    <xf numFmtId="166" fontId="38" fillId="0" borderId="12" xfId="0" applyNumberFormat="1" applyFont="1" applyBorder="1" applyAlignment="1">
      <alignment horizontal="center" vertical="center" wrapText="1"/>
    </xf>
    <xf numFmtId="0" fontId="38" fillId="5" borderId="37"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38" fillId="5" borderId="21" xfId="0" applyFont="1" applyFill="1" applyBorder="1" applyAlignment="1">
      <alignment horizontal="center" vertical="center" wrapText="1"/>
    </xf>
    <xf numFmtId="9" fontId="38" fillId="5" borderId="37" xfId="0" applyNumberFormat="1" applyFont="1" applyFill="1" applyBorder="1" applyAlignment="1">
      <alignment horizontal="center" vertical="center" wrapText="1"/>
    </xf>
    <xf numFmtId="9" fontId="38" fillId="0" borderId="18" xfId="0" applyNumberFormat="1" applyFont="1" applyBorder="1" applyAlignment="1">
      <alignment horizontal="center" vertical="center" wrapText="1"/>
    </xf>
    <xf numFmtId="164" fontId="38" fillId="0" borderId="12" xfId="0" applyNumberFormat="1" applyFont="1" applyBorder="1" applyAlignment="1">
      <alignment horizontal="center" vertical="center" wrapText="1"/>
    </xf>
    <xf numFmtId="164" fontId="38" fillId="0" borderId="18" xfId="0" applyNumberFormat="1" applyFont="1" applyBorder="1" applyAlignment="1">
      <alignment horizontal="center" vertical="center" wrapText="1"/>
    </xf>
    <xf numFmtId="164" fontId="38" fillId="0" borderId="21" xfId="0" applyNumberFormat="1" applyFont="1" applyBorder="1" applyAlignment="1">
      <alignment horizontal="center" vertical="center" wrapText="1"/>
    </xf>
    <xf numFmtId="1" fontId="37" fillId="5" borderId="15" xfId="0" applyNumberFormat="1" applyFont="1" applyFill="1" applyBorder="1" applyAlignment="1">
      <alignment horizontal="center" vertical="center" wrapText="1"/>
    </xf>
    <xf numFmtId="0" fontId="38" fillId="5" borderId="16" xfId="0" applyFont="1" applyFill="1" applyBorder="1"/>
    <xf numFmtId="0" fontId="38" fillId="5" borderId="17" xfId="0" applyFont="1" applyFill="1" applyBorder="1"/>
    <xf numFmtId="0" fontId="39" fillId="0" borderId="18" xfId="10" applyFont="1" applyFill="1" applyBorder="1" applyProtection="1"/>
    <xf numFmtId="0" fontId="39" fillId="0" borderId="21" xfId="10" applyFont="1" applyFill="1" applyBorder="1" applyProtection="1"/>
    <xf numFmtId="167" fontId="38" fillId="11" borderId="12" xfId="0" applyNumberFormat="1" applyFont="1" applyFill="1" applyBorder="1" applyAlignment="1">
      <alignment horizontal="center" vertical="center" wrapText="1"/>
    </xf>
    <xf numFmtId="167" fontId="38" fillId="11" borderId="18" xfId="0" applyNumberFormat="1" applyFont="1" applyFill="1" applyBorder="1" applyAlignment="1">
      <alignment horizontal="center" vertical="center" wrapText="1"/>
    </xf>
    <xf numFmtId="167" fontId="38" fillId="11" borderId="21" xfId="0" applyNumberFormat="1" applyFont="1" applyFill="1" applyBorder="1" applyAlignment="1">
      <alignment horizontal="center" vertical="center" wrapText="1"/>
    </xf>
    <xf numFmtId="168" fontId="38" fillId="11" borderId="12" xfId="0" applyNumberFormat="1" applyFont="1" applyFill="1" applyBorder="1" applyAlignment="1">
      <alignment horizontal="center" vertical="center" wrapText="1"/>
    </xf>
    <xf numFmtId="168" fontId="38" fillId="11" borderId="18" xfId="0" applyNumberFormat="1" applyFont="1" applyFill="1" applyBorder="1" applyAlignment="1">
      <alignment horizontal="center" vertical="center" wrapText="1"/>
    </xf>
    <xf numFmtId="168" fontId="38" fillId="11" borderId="21" xfId="0" applyNumberFormat="1" applyFont="1" applyFill="1" applyBorder="1" applyAlignment="1">
      <alignment horizontal="center" vertical="center" wrapText="1"/>
    </xf>
    <xf numFmtId="9" fontId="38" fillId="0" borderId="12" xfId="0" applyNumberFormat="1" applyFont="1" applyFill="1" applyBorder="1" applyAlignment="1" applyProtection="1">
      <alignment horizontal="center" vertical="center" wrapText="1"/>
    </xf>
    <xf numFmtId="0" fontId="38" fillId="0" borderId="18" xfId="0" applyFont="1" applyFill="1" applyBorder="1" applyProtection="1"/>
    <xf numFmtId="0" fontId="38" fillId="0" borderId="21" xfId="0" applyFont="1" applyFill="1" applyBorder="1" applyProtection="1"/>
    <xf numFmtId="9" fontId="38" fillId="0" borderId="18" xfId="0" applyNumberFormat="1" applyFont="1" applyFill="1" applyBorder="1" applyAlignment="1" applyProtection="1">
      <alignment horizontal="center" vertical="center" wrapText="1"/>
    </xf>
    <xf numFmtId="9" fontId="38" fillId="0" borderId="21" xfId="0" applyNumberFormat="1" applyFont="1" applyFill="1" applyBorder="1" applyAlignment="1" applyProtection="1">
      <alignment horizontal="center" vertical="center" wrapText="1"/>
    </xf>
    <xf numFmtId="9" fontId="38" fillId="0" borderId="1" xfId="0" applyNumberFormat="1" applyFont="1" applyFill="1" applyBorder="1" applyAlignment="1" applyProtection="1">
      <alignment horizontal="center" vertical="center" wrapText="1"/>
    </xf>
    <xf numFmtId="0" fontId="38" fillId="0" borderId="23" xfId="0" applyFont="1" applyFill="1" applyBorder="1" applyProtection="1"/>
    <xf numFmtId="0" fontId="38" fillId="0" borderId="20" xfId="0" applyFont="1" applyFill="1" applyBorder="1" applyProtection="1"/>
    <xf numFmtId="1" fontId="38" fillId="24" borderId="0" xfId="0" applyNumberFormat="1" applyFont="1" applyFill="1" applyBorder="1" applyAlignment="1" applyProtection="1">
      <alignment horizontal="center" vertical="center" textRotation="90" wrapText="1"/>
      <protection locked="0"/>
    </xf>
    <xf numFmtId="0" fontId="38" fillId="0" borderId="1" xfId="0" applyFont="1" applyFill="1" applyBorder="1" applyAlignment="1" applyProtection="1">
      <alignment horizontal="center" vertical="center" wrapText="1"/>
    </xf>
    <xf numFmtId="9" fontId="11" fillId="0" borderId="12" xfId="0" applyNumberFormat="1" applyFont="1" applyFill="1" applyBorder="1" applyAlignment="1" applyProtection="1">
      <alignment horizontal="center" vertical="center" wrapText="1"/>
    </xf>
    <xf numFmtId="0" fontId="11" fillId="0" borderId="18" xfId="0" applyFont="1" applyFill="1" applyBorder="1" applyProtection="1"/>
    <xf numFmtId="0" fontId="11" fillId="0" borderId="21" xfId="0" applyFont="1" applyFill="1" applyBorder="1" applyProtection="1"/>
    <xf numFmtId="9" fontId="11" fillId="5" borderId="12" xfId="0" applyNumberFormat="1" applyFont="1" applyFill="1" applyBorder="1" applyAlignment="1" applyProtection="1">
      <alignment horizontal="center" vertical="center" wrapText="1"/>
    </xf>
    <xf numFmtId="0" fontId="11" fillId="5" borderId="18" xfId="0" applyFont="1" applyFill="1" applyBorder="1" applyProtection="1"/>
    <xf numFmtId="0" fontId="11" fillId="5" borderId="21" xfId="0" applyFont="1" applyFill="1" applyBorder="1" applyProtection="1"/>
    <xf numFmtId="9" fontId="11" fillId="5" borderId="24" xfId="0" applyNumberFormat="1" applyFont="1" applyFill="1" applyBorder="1" applyAlignment="1" applyProtection="1">
      <alignment horizontal="center" vertical="center" wrapText="1"/>
    </xf>
    <xf numFmtId="9" fontId="11" fillId="5" borderId="1" xfId="0" applyNumberFormat="1" applyFont="1" applyFill="1" applyBorder="1" applyAlignment="1" applyProtection="1">
      <alignment horizontal="center" vertical="center" wrapText="1"/>
    </xf>
    <xf numFmtId="9" fontId="11" fillId="0" borderId="14" xfId="0" applyNumberFormat="1" applyFont="1" applyFill="1" applyBorder="1" applyAlignment="1" applyProtection="1">
      <alignment horizontal="center" vertical="center" wrapText="1"/>
    </xf>
    <xf numFmtId="0" fontId="11" fillId="0" borderId="23" xfId="0" applyFont="1" applyFill="1" applyBorder="1" applyProtection="1"/>
    <xf numFmtId="0" fontId="11" fillId="0" borderId="26" xfId="0" applyFont="1" applyFill="1" applyBorder="1" applyProtection="1"/>
    <xf numFmtId="165" fontId="37" fillId="0" borderId="12" xfId="0" applyNumberFormat="1" applyFont="1" applyBorder="1" applyAlignment="1" applyProtection="1">
      <alignment horizontal="center" vertical="center" wrapText="1"/>
      <protection locked="0"/>
    </xf>
    <xf numFmtId="0" fontId="37" fillId="0" borderId="18" xfId="0" applyFont="1" applyBorder="1" applyProtection="1">
      <protection locked="0"/>
    </xf>
    <xf numFmtId="0" fontId="37" fillId="0" borderId="21" xfId="0" applyFont="1" applyBorder="1" applyProtection="1">
      <protection locked="0"/>
    </xf>
    <xf numFmtId="165" fontId="37" fillId="12" borderId="12" xfId="0" applyNumberFormat="1" applyFont="1" applyFill="1" applyBorder="1" applyAlignment="1" applyProtection="1">
      <alignment horizontal="center" vertical="center" wrapText="1"/>
      <protection locked="0"/>
    </xf>
    <xf numFmtId="0" fontId="37" fillId="12" borderId="18" xfId="0" applyFont="1" applyFill="1" applyBorder="1" applyProtection="1">
      <protection locked="0"/>
    </xf>
    <xf numFmtId="0" fontId="37" fillId="12" borderId="21" xfId="0" applyFont="1" applyFill="1" applyBorder="1" applyProtection="1">
      <protection locked="0"/>
    </xf>
    <xf numFmtId="1" fontId="37" fillId="5" borderId="15" xfId="0" applyNumberFormat="1" applyFont="1" applyFill="1" applyBorder="1" applyAlignment="1" applyProtection="1">
      <alignment horizontal="center" vertical="center" wrapText="1"/>
      <protection locked="0"/>
    </xf>
    <xf numFmtId="0" fontId="38" fillId="5" borderId="16" xfId="0" applyFont="1" applyFill="1" applyBorder="1" applyProtection="1">
      <protection locked="0"/>
    </xf>
    <xf numFmtId="0" fontId="38" fillId="5" borderId="17" xfId="0" applyFont="1" applyFill="1" applyBorder="1" applyProtection="1">
      <protection locked="0"/>
    </xf>
    <xf numFmtId="1" fontId="11" fillId="0" borderId="1" xfId="0" applyNumberFormat="1" applyFont="1" applyBorder="1" applyAlignment="1" applyProtection="1">
      <alignment horizontal="center" vertical="center" textRotation="90" wrapText="1"/>
    </xf>
    <xf numFmtId="0" fontId="11" fillId="0" borderId="1" xfId="0" applyFont="1" applyBorder="1" applyProtection="1"/>
    <xf numFmtId="0" fontId="12" fillId="7" borderId="14" xfId="0" applyFont="1" applyFill="1" applyBorder="1" applyAlignment="1" applyProtection="1">
      <alignment horizontal="center" vertical="center" textRotation="90"/>
    </xf>
    <xf numFmtId="0" fontId="11" fillId="7" borderId="23" xfId="0" applyFont="1" applyFill="1" applyBorder="1" applyProtection="1"/>
    <xf numFmtId="0" fontId="11" fillId="7" borderId="26" xfId="0" applyFont="1" applyFill="1" applyBorder="1" applyProtection="1"/>
    <xf numFmtId="9" fontId="12" fillId="0" borderId="12" xfId="0" applyNumberFormat="1" applyFont="1" applyFill="1" applyBorder="1" applyAlignment="1" applyProtection="1">
      <alignment horizontal="center" vertical="center" wrapText="1"/>
    </xf>
    <xf numFmtId="0" fontId="11" fillId="0" borderId="27" xfId="0" applyFont="1" applyFill="1" applyBorder="1" applyProtection="1"/>
    <xf numFmtId="9" fontId="11" fillId="0" borderId="13" xfId="0" applyNumberFormat="1" applyFont="1" applyFill="1" applyBorder="1" applyAlignment="1" applyProtection="1">
      <alignment horizontal="center" vertical="center" wrapText="1"/>
    </xf>
    <xf numFmtId="9" fontId="11" fillId="0" borderId="25" xfId="0" applyNumberFormat="1" applyFont="1" applyFill="1" applyBorder="1" applyAlignment="1" applyProtection="1">
      <alignment horizontal="center" vertical="center" wrapText="1"/>
    </xf>
    <xf numFmtId="9" fontId="11" fillId="0" borderId="28" xfId="0" applyNumberFormat="1" applyFont="1" applyFill="1" applyBorder="1" applyAlignment="1" applyProtection="1">
      <alignment horizontal="center" vertical="center" wrapText="1"/>
    </xf>
    <xf numFmtId="165" fontId="38" fillId="0" borderId="12" xfId="0" applyNumberFormat="1" applyFont="1" applyBorder="1" applyAlignment="1" applyProtection="1">
      <alignment horizontal="center" vertical="center" wrapText="1"/>
      <protection locked="0"/>
    </xf>
    <xf numFmtId="0" fontId="38" fillId="0" borderId="18" xfId="0" applyFont="1" applyBorder="1" applyProtection="1">
      <protection locked="0"/>
    </xf>
    <xf numFmtId="0" fontId="38" fillId="0" borderId="21" xfId="0" applyFont="1" applyBorder="1" applyProtection="1">
      <protection locked="0"/>
    </xf>
    <xf numFmtId="165" fontId="37" fillId="0" borderId="12" xfId="0" applyNumberFormat="1" applyFont="1" applyFill="1" applyBorder="1" applyAlignment="1" applyProtection="1">
      <alignment horizontal="center" vertical="center" wrapText="1"/>
      <protection locked="0"/>
    </xf>
    <xf numFmtId="165" fontId="37" fillId="0" borderId="18" xfId="0" applyNumberFormat="1" applyFont="1" applyFill="1" applyBorder="1" applyAlignment="1" applyProtection="1">
      <alignment horizontal="center" vertical="center" wrapText="1"/>
      <protection locked="0"/>
    </xf>
    <xf numFmtId="165" fontId="37" fillId="0" borderId="21" xfId="0" applyNumberFormat="1" applyFont="1" applyFill="1" applyBorder="1" applyAlignment="1" applyProtection="1">
      <alignment horizontal="center" vertical="center" wrapText="1"/>
      <protection locked="0"/>
    </xf>
    <xf numFmtId="165" fontId="38" fillId="0" borderId="1" xfId="0" applyNumberFormat="1" applyFont="1" applyFill="1" applyBorder="1" applyAlignment="1" applyProtection="1">
      <alignment horizontal="center" vertical="center" wrapText="1"/>
      <protection locked="0"/>
    </xf>
    <xf numFmtId="0" fontId="38" fillId="0" borderId="1" xfId="0" applyFont="1" applyFill="1" applyBorder="1" applyProtection="1">
      <protection locked="0"/>
    </xf>
    <xf numFmtId="166" fontId="38" fillId="12" borderId="12" xfId="0" applyNumberFormat="1" applyFont="1" applyFill="1" applyBorder="1" applyAlignment="1" applyProtection="1">
      <alignment horizontal="center" vertical="center" wrapText="1"/>
      <protection locked="0"/>
    </xf>
    <xf numFmtId="0" fontId="38" fillId="12" borderId="18" xfId="0" applyFont="1" applyFill="1" applyBorder="1" applyProtection="1">
      <protection locked="0"/>
    </xf>
    <xf numFmtId="0" fontId="38" fillId="12" borderId="21" xfId="0" applyFont="1" applyFill="1" applyBorder="1" applyProtection="1">
      <protection locked="0"/>
    </xf>
    <xf numFmtId="165" fontId="11" fillId="0" borderId="12" xfId="0" applyNumberFormat="1" applyFont="1" applyFill="1" applyBorder="1" applyAlignment="1" applyProtection="1">
      <alignment horizontal="center" vertical="center" wrapText="1"/>
    </xf>
    <xf numFmtId="1" fontId="12" fillId="5" borderId="15" xfId="0" applyNumberFormat="1" applyFont="1" applyFill="1" applyBorder="1" applyAlignment="1" applyProtection="1">
      <alignment horizontal="center" vertical="center" wrapText="1"/>
    </xf>
    <xf numFmtId="0" fontId="11" fillId="5" borderId="16" xfId="0" applyFont="1" applyFill="1" applyBorder="1" applyProtection="1"/>
    <xf numFmtId="0" fontId="11" fillId="5" borderId="17" xfId="0" applyFont="1" applyFill="1" applyBorder="1" applyProtection="1"/>
    <xf numFmtId="0" fontId="11" fillId="5" borderId="27" xfId="0" applyFont="1" applyFill="1" applyBorder="1" applyProtection="1"/>
    <xf numFmtId="165" fontId="11" fillId="5" borderId="12" xfId="0" applyNumberFormat="1" applyFont="1" applyFill="1" applyBorder="1" applyAlignment="1" applyProtection="1">
      <alignment horizontal="center" vertical="center" wrapText="1"/>
    </xf>
    <xf numFmtId="166" fontId="11" fillId="0" borderId="12" xfId="0" applyNumberFormat="1"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165" fontId="12" fillId="0" borderId="12" xfId="0" applyNumberFormat="1" applyFont="1" applyFill="1" applyBorder="1" applyAlignment="1" applyProtection="1">
      <alignment horizontal="center" vertical="center" wrapText="1"/>
    </xf>
    <xf numFmtId="1" fontId="11" fillId="0" borderId="23" xfId="0" applyNumberFormat="1" applyFont="1" applyBorder="1" applyAlignment="1" applyProtection="1">
      <alignment horizontal="center" vertical="center" textRotation="90" wrapText="1"/>
    </xf>
    <xf numFmtId="0" fontId="11" fillId="0" borderId="23" xfId="0" applyFont="1" applyBorder="1" applyProtection="1"/>
    <xf numFmtId="0" fontId="12" fillId="25" borderId="12" xfId="0" applyFont="1" applyFill="1" applyBorder="1" applyAlignment="1" applyProtection="1">
      <alignment horizontal="center" vertical="center" textRotation="90" wrapText="1"/>
    </xf>
    <xf numFmtId="0" fontId="11" fillId="9" borderId="18" xfId="0" applyFont="1" applyFill="1" applyBorder="1" applyProtection="1"/>
    <xf numFmtId="0" fontId="11" fillId="9" borderId="23" xfId="0" applyFont="1" applyFill="1" applyBorder="1" applyProtection="1"/>
    <xf numFmtId="0" fontId="11" fillId="9" borderId="20" xfId="0" applyFont="1" applyFill="1" applyBorder="1" applyProtection="1"/>
    <xf numFmtId="9" fontId="11" fillId="0" borderId="12" xfId="0" applyNumberFormat="1" applyFont="1" applyBorder="1" applyAlignment="1" applyProtection="1">
      <alignment horizontal="center" vertical="center" wrapText="1"/>
    </xf>
    <xf numFmtId="0" fontId="11" fillId="0" borderId="18" xfId="0" applyFont="1" applyBorder="1" applyProtection="1"/>
    <xf numFmtId="165" fontId="12" fillId="5" borderId="12" xfId="0" applyNumberFormat="1" applyFont="1" applyFill="1" applyBorder="1" applyAlignment="1" applyProtection="1">
      <alignment horizontal="center" vertical="center" wrapText="1"/>
    </xf>
    <xf numFmtId="9" fontId="11" fillId="22" borderId="12" xfId="0" applyNumberFormat="1" applyFont="1" applyFill="1" applyBorder="1" applyAlignment="1" applyProtection="1">
      <alignment horizontal="center" vertical="center" wrapText="1"/>
    </xf>
    <xf numFmtId="1" fontId="11" fillId="5" borderId="12" xfId="0" applyNumberFormat="1" applyFont="1" applyFill="1" applyBorder="1" applyAlignment="1" applyProtection="1">
      <alignment horizontal="center" vertical="center" wrapText="1"/>
    </xf>
    <xf numFmtId="0" fontId="11" fillId="0" borderId="21" xfId="0" applyFont="1" applyBorder="1" applyProtection="1"/>
    <xf numFmtId="9" fontId="11" fillId="11" borderId="12" xfId="0" applyNumberFormat="1" applyFont="1" applyFill="1" applyBorder="1" applyAlignment="1" applyProtection="1">
      <alignment horizontal="center" vertical="center" wrapText="1"/>
    </xf>
    <xf numFmtId="9" fontId="11" fillId="5" borderId="12" xfId="0" applyNumberFormat="1" applyFont="1" applyFill="1" applyBorder="1" applyAlignment="1" applyProtection="1">
      <alignment horizontal="center" vertical="center" wrapText="1"/>
      <protection locked="0"/>
    </xf>
    <xf numFmtId="0" fontId="11" fillId="5" borderId="18" xfId="0" applyFont="1" applyFill="1" applyBorder="1" applyProtection="1">
      <protection locked="0"/>
    </xf>
    <xf numFmtId="0" fontId="11" fillId="5" borderId="21" xfId="0" applyFont="1" applyFill="1" applyBorder="1" applyProtection="1">
      <protection locked="0"/>
    </xf>
    <xf numFmtId="1" fontId="11" fillId="22" borderId="12" xfId="0" applyNumberFormat="1" applyFont="1" applyFill="1" applyBorder="1" applyAlignment="1" applyProtection="1">
      <alignment horizontal="center" vertical="center" wrapText="1"/>
    </xf>
    <xf numFmtId="9" fontId="11" fillId="0" borderId="18" xfId="0" applyNumberFormat="1" applyFont="1" applyBorder="1" applyAlignment="1" applyProtection="1">
      <alignment horizontal="center" vertical="center" wrapText="1"/>
      <protection locked="0"/>
    </xf>
    <xf numFmtId="0" fontId="11" fillId="0" borderId="18" xfId="0" applyFont="1" applyBorder="1" applyProtection="1">
      <protection locked="0"/>
    </xf>
    <xf numFmtId="0" fontId="11" fillId="0" borderId="21" xfId="0" applyFont="1" applyBorder="1" applyProtection="1">
      <protection locked="0"/>
    </xf>
    <xf numFmtId="166" fontId="11" fillId="5" borderId="12" xfId="0" applyNumberFormat="1"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12" xfId="0" applyNumberFormat="1" applyFont="1" applyFill="1" applyBorder="1" applyAlignment="1" applyProtection="1">
      <alignment horizontal="center" vertical="center" wrapText="1"/>
    </xf>
    <xf numFmtId="0" fontId="11" fillId="5" borderId="18" xfId="0" applyNumberFormat="1" applyFont="1" applyFill="1" applyBorder="1" applyProtection="1"/>
    <xf numFmtId="0" fontId="11" fillId="5" borderId="21" xfId="0" applyNumberFormat="1" applyFont="1" applyFill="1" applyBorder="1" applyProtection="1"/>
    <xf numFmtId="1" fontId="14" fillId="0" borderId="1" xfId="0" applyNumberFormat="1" applyFont="1" applyBorder="1" applyAlignment="1" applyProtection="1">
      <alignment horizontal="center" vertical="center" textRotation="90" wrapText="1"/>
    </xf>
    <xf numFmtId="0" fontId="19" fillId="0" borderId="1" xfId="0" applyFont="1" applyBorder="1" applyProtection="1"/>
    <xf numFmtId="0" fontId="15" fillId="25" borderId="1" xfId="0" applyFont="1" applyFill="1" applyBorder="1" applyAlignment="1" applyProtection="1">
      <alignment horizontal="center" vertical="center" textRotation="90" wrapText="1"/>
    </xf>
    <xf numFmtId="9" fontId="14" fillId="0" borderId="1" xfId="0" applyNumberFormat="1" applyFont="1" applyBorder="1" applyAlignment="1" applyProtection="1">
      <alignment horizontal="center" vertical="center" wrapText="1"/>
    </xf>
    <xf numFmtId="9" fontId="14" fillId="0" borderId="2" xfId="0" applyNumberFormat="1" applyFont="1" applyBorder="1" applyAlignment="1" applyProtection="1">
      <alignment horizontal="center" vertical="center" wrapText="1"/>
    </xf>
    <xf numFmtId="9" fontId="14" fillId="0" borderId="3" xfId="0" applyNumberFormat="1" applyFont="1" applyBorder="1" applyAlignment="1" applyProtection="1">
      <alignment horizontal="center" vertical="center" wrapText="1"/>
    </xf>
    <xf numFmtId="9" fontId="14" fillId="0" borderId="4" xfId="0" applyNumberFormat="1" applyFont="1" applyBorder="1" applyAlignment="1" applyProtection="1">
      <alignment horizontal="center" vertical="center" wrapText="1"/>
    </xf>
    <xf numFmtId="165" fontId="13" fillId="5" borderId="12" xfId="0" applyNumberFormat="1" applyFont="1" applyFill="1" applyBorder="1" applyAlignment="1" applyProtection="1">
      <alignment horizontal="center" vertical="center" wrapText="1"/>
    </xf>
    <xf numFmtId="0" fontId="13" fillId="5" borderId="18" xfId="0" applyFont="1" applyFill="1" applyBorder="1" applyProtection="1"/>
    <xf numFmtId="0" fontId="13" fillId="5" borderId="21" xfId="0" applyFont="1" applyFill="1" applyBorder="1" applyProtection="1"/>
    <xf numFmtId="165" fontId="14" fillId="0" borderId="12" xfId="0" applyNumberFormat="1" applyFont="1" applyBorder="1" applyAlignment="1" applyProtection="1">
      <alignment horizontal="center" vertical="center" wrapText="1"/>
    </xf>
    <xf numFmtId="0" fontId="14" fillId="0" borderId="18" xfId="0" applyFont="1" applyBorder="1" applyProtection="1"/>
    <xf numFmtId="0" fontId="14" fillId="0" borderId="21" xfId="0" applyFont="1" applyBorder="1" applyProtection="1"/>
    <xf numFmtId="165" fontId="18" fillId="0" borderId="12" xfId="0" applyNumberFormat="1" applyFont="1" applyBorder="1" applyAlignment="1" applyProtection="1">
      <alignment horizontal="center" vertical="center" wrapText="1"/>
    </xf>
    <xf numFmtId="9" fontId="14" fillId="11" borderId="12" xfId="0" applyNumberFormat="1" applyFont="1" applyFill="1" applyBorder="1" applyAlignment="1" applyProtection="1">
      <alignment horizontal="center" vertical="center" wrapText="1"/>
    </xf>
    <xf numFmtId="9" fontId="14" fillId="0" borderId="12" xfId="0" applyNumberFormat="1" applyFont="1" applyBorder="1" applyAlignment="1" applyProtection="1">
      <alignment horizontal="center" vertical="center" wrapText="1"/>
    </xf>
    <xf numFmtId="9" fontId="16" fillId="11" borderId="12" xfId="0" applyNumberFormat="1" applyFont="1" applyFill="1" applyBorder="1" applyAlignment="1" applyProtection="1">
      <alignment horizontal="center" vertical="center" wrapText="1"/>
    </xf>
    <xf numFmtId="0" fontId="16" fillId="0" borderId="18" xfId="0" applyFont="1" applyBorder="1" applyProtection="1"/>
    <xf numFmtId="0" fontId="16" fillId="0" borderId="21" xfId="0" applyFont="1" applyBorder="1" applyProtection="1"/>
    <xf numFmtId="1" fontId="16" fillId="0" borderId="12" xfId="0" applyNumberFormat="1" applyFont="1" applyBorder="1" applyAlignment="1" applyProtection="1">
      <alignment horizontal="center" vertical="center" wrapText="1"/>
    </xf>
    <xf numFmtId="9" fontId="16" fillId="0" borderId="12" xfId="0" applyNumberFormat="1" applyFont="1" applyBorder="1" applyAlignment="1" applyProtection="1">
      <alignment horizontal="center" vertical="center" wrapText="1"/>
    </xf>
    <xf numFmtId="9" fontId="14" fillId="0" borderId="14" xfId="0" applyNumberFormat="1" applyFont="1" applyBorder="1" applyAlignment="1" applyProtection="1">
      <alignment horizontal="center" vertical="center" wrapText="1"/>
    </xf>
    <xf numFmtId="0" fontId="14" fillId="0" borderId="23" xfId="0" applyFont="1" applyBorder="1" applyProtection="1"/>
    <xf numFmtId="0" fontId="14" fillId="0" borderId="20" xfId="0" applyFont="1" applyBorder="1" applyProtection="1"/>
    <xf numFmtId="9" fontId="14" fillId="5" borderId="12" xfId="0" applyNumberFormat="1" applyFont="1" applyFill="1" applyBorder="1" applyAlignment="1" applyProtection="1">
      <alignment horizontal="center" vertical="center" wrapText="1"/>
    </xf>
    <xf numFmtId="0" fontId="14" fillId="5" borderId="18" xfId="0" applyFont="1" applyFill="1" applyBorder="1" applyProtection="1"/>
    <xf numFmtId="0" fontId="14" fillId="5" borderId="21" xfId="0" applyFont="1" applyFill="1" applyBorder="1" applyProtection="1"/>
    <xf numFmtId="9" fontId="14" fillId="0" borderId="18" xfId="0" applyNumberFormat="1" applyFont="1" applyBorder="1" applyAlignment="1" applyProtection="1">
      <alignment horizontal="center" vertical="center" wrapText="1"/>
    </xf>
    <xf numFmtId="1" fontId="17" fillId="5" borderId="15" xfId="0" applyNumberFormat="1" applyFont="1" applyFill="1" applyBorder="1" applyAlignment="1" applyProtection="1">
      <alignment horizontal="center" vertical="center" wrapText="1"/>
    </xf>
    <xf numFmtId="0" fontId="21" fillId="5" borderId="16" xfId="0" applyFont="1" applyFill="1" applyBorder="1" applyProtection="1"/>
    <xf numFmtId="0" fontId="21" fillId="5" borderId="17" xfId="0" applyFont="1" applyFill="1" applyBorder="1" applyProtection="1"/>
    <xf numFmtId="9" fontId="14" fillId="0" borderId="12" xfId="0" applyNumberFormat="1" applyFont="1" applyBorder="1" applyAlignment="1" applyProtection="1">
      <alignment horizontal="center" vertical="center" wrapText="1"/>
      <protection locked="0"/>
    </xf>
    <xf numFmtId="0" fontId="14" fillId="0" borderId="18" xfId="0" applyFont="1" applyBorder="1" applyProtection="1">
      <protection locked="0"/>
    </xf>
    <xf numFmtId="0" fontId="14" fillId="0" borderId="21" xfId="0" applyFont="1" applyBorder="1" applyProtection="1">
      <protection locked="0"/>
    </xf>
    <xf numFmtId="166" fontId="14" fillId="0" borderId="12" xfId="0" applyNumberFormat="1" applyFont="1" applyBorder="1" applyAlignment="1" applyProtection="1">
      <alignment horizontal="center" vertical="center" wrapText="1"/>
    </xf>
    <xf numFmtId="9" fontId="23" fillId="0" borderId="2" xfId="4" applyFont="1" applyFill="1" applyBorder="1" applyAlignment="1" applyProtection="1">
      <alignment horizontal="center" vertical="center" wrapText="1"/>
    </xf>
    <xf numFmtId="9" fontId="23" fillId="0" borderId="3" xfId="4" applyFont="1" applyFill="1" applyBorder="1" applyAlignment="1" applyProtection="1">
      <alignment horizontal="center" vertical="center" wrapText="1"/>
    </xf>
    <xf numFmtId="9" fontId="23" fillId="0" borderId="4" xfId="4" applyFont="1" applyFill="1" applyBorder="1" applyAlignment="1" applyProtection="1">
      <alignment horizontal="center" vertical="center" wrapText="1"/>
    </xf>
    <xf numFmtId="9" fontId="24" fillId="0" borderId="2" xfId="9" applyNumberFormat="1" applyFont="1" applyFill="1" applyBorder="1" applyAlignment="1" applyProtection="1">
      <alignment horizontal="center" vertical="center" wrapText="1"/>
    </xf>
    <xf numFmtId="9" fontId="24" fillId="0" borderId="3" xfId="9" applyNumberFormat="1" applyFont="1" applyFill="1" applyBorder="1" applyAlignment="1" applyProtection="1">
      <alignment horizontal="center" vertical="center" wrapText="1"/>
    </xf>
    <xf numFmtId="9" fontId="24" fillId="0" borderId="4" xfId="9" applyNumberFormat="1" applyFont="1" applyFill="1" applyBorder="1" applyAlignment="1" applyProtection="1">
      <alignment horizontal="center" vertical="center" wrapText="1"/>
    </xf>
    <xf numFmtId="9" fontId="23" fillId="5" borderId="2" xfId="4" applyFont="1" applyFill="1" applyBorder="1" applyAlignment="1" applyProtection="1">
      <alignment horizontal="center" vertical="center" wrapText="1"/>
    </xf>
    <xf numFmtId="9" fontId="23" fillId="5" borderId="3" xfId="4" applyFont="1" applyFill="1" applyBorder="1" applyAlignment="1" applyProtection="1">
      <alignment horizontal="center" vertical="center" wrapText="1"/>
    </xf>
    <xf numFmtId="9" fontId="23" fillId="5" borderId="4" xfId="4" applyFont="1" applyFill="1" applyBorder="1" applyAlignment="1" applyProtection="1">
      <alignment horizontal="center" vertical="center" wrapText="1"/>
    </xf>
    <xf numFmtId="1" fontId="14" fillId="0" borderId="23" xfId="0" applyNumberFormat="1" applyFont="1" applyBorder="1" applyAlignment="1" applyProtection="1">
      <alignment horizontal="center" vertical="center" textRotation="90" wrapText="1"/>
    </xf>
    <xf numFmtId="0" fontId="19" fillId="0" borderId="23" xfId="0" applyFont="1" applyBorder="1" applyProtection="1"/>
    <xf numFmtId="0" fontId="42" fillId="3" borderId="32" xfId="0" applyFont="1" applyFill="1" applyBorder="1" applyAlignment="1" applyProtection="1">
      <alignment horizontal="center" vertical="center" textRotation="90" wrapText="1"/>
    </xf>
    <xf numFmtId="0" fontId="42" fillId="3" borderId="30" xfId="0" applyFont="1" applyFill="1" applyBorder="1" applyAlignment="1" applyProtection="1">
      <alignment horizontal="center" vertical="center" textRotation="90" wrapText="1"/>
    </xf>
    <xf numFmtId="0" fontId="42" fillId="3" borderId="31" xfId="0" applyFont="1" applyFill="1" applyBorder="1" applyAlignment="1" applyProtection="1">
      <alignment horizontal="center" vertical="center" textRotation="90" wrapText="1"/>
    </xf>
    <xf numFmtId="9" fontId="23" fillId="5" borderId="29" xfId="4" applyFont="1" applyFill="1" applyBorder="1" applyAlignment="1" applyProtection="1">
      <alignment horizontal="center" vertical="center" wrapText="1"/>
    </xf>
    <xf numFmtId="9" fontId="23" fillId="0" borderId="1" xfId="4" applyFont="1" applyFill="1" applyBorder="1" applyAlignment="1" applyProtection="1">
      <alignment horizontal="center" vertical="center" wrapText="1"/>
    </xf>
    <xf numFmtId="165" fontId="14" fillId="5" borderId="12" xfId="0" applyNumberFormat="1" applyFont="1" applyFill="1" applyBorder="1" applyAlignment="1" applyProtection="1">
      <alignment horizontal="center" vertical="center" wrapText="1"/>
    </xf>
    <xf numFmtId="165" fontId="14" fillId="0" borderId="12" xfId="0" applyNumberFormat="1" applyFont="1" applyFill="1" applyBorder="1" applyAlignment="1" applyProtection="1">
      <alignment horizontal="center" vertical="center" wrapText="1"/>
    </xf>
    <xf numFmtId="0" fontId="14" fillId="0" borderId="18" xfId="0" applyFont="1" applyFill="1" applyBorder="1" applyProtection="1"/>
    <xf numFmtId="0" fontId="14" fillId="0" borderId="21" xfId="0" applyFont="1" applyFill="1" applyBorder="1" applyProtection="1"/>
    <xf numFmtId="166" fontId="14" fillId="5" borderId="12" xfId="0" applyNumberFormat="1" applyFont="1" applyFill="1" applyBorder="1" applyAlignment="1" applyProtection="1">
      <alignment horizontal="center" vertical="center" wrapText="1"/>
    </xf>
    <xf numFmtId="9" fontId="25" fillId="0" borderId="2" xfId="4" applyFont="1" applyFill="1" applyBorder="1" applyAlignment="1" applyProtection="1">
      <alignment horizontal="center" vertical="center" wrapText="1"/>
    </xf>
    <xf numFmtId="9" fontId="25" fillId="0" borderId="3" xfId="4" applyFont="1" applyFill="1" applyBorder="1" applyAlignment="1" applyProtection="1">
      <alignment horizontal="center" vertical="center" wrapText="1"/>
    </xf>
    <xf numFmtId="9" fontId="25" fillId="0" borderId="4" xfId="4" applyFont="1" applyFill="1" applyBorder="1" applyAlignment="1" applyProtection="1">
      <alignment horizontal="center" vertical="center" wrapText="1"/>
    </xf>
    <xf numFmtId="165" fontId="18" fillId="5" borderId="12" xfId="0" applyNumberFormat="1" applyFont="1" applyFill="1" applyBorder="1" applyAlignment="1" applyProtection="1">
      <alignment horizontal="center" vertical="center" wrapText="1"/>
    </xf>
    <xf numFmtId="9" fontId="24" fillId="0" borderId="29" xfId="9" applyNumberFormat="1" applyFont="1" applyFill="1" applyBorder="1" applyAlignment="1" applyProtection="1">
      <alignment horizontal="center" vertical="center" wrapText="1"/>
    </xf>
    <xf numFmtId="170" fontId="14" fillId="5" borderId="12" xfId="0" applyNumberFormat="1" applyFont="1" applyFill="1" applyBorder="1" applyAlignment="1" applyProtection="1">
      <alignment horizontal="center" vertical="center" wrapText="1"/>
    </xf>
    <xf numFmtId="9" fontId="24" fillId="5" borderId="2" xfId="9" applyNumberFormat="1" applyFont="1" applyFill="1" applyBorder="1" applyAlignment="1" applyProtection="1">
      <alignment horizontal="center" vertical="center" wrapText="1"/>
    </xf>
    <xf numFmtId="9" fontId="24" fillId="5" borderId="3" xfId="9" applyNumberFormat="1" applyFont="1" applyFill="1" applyBorder="1" applyAlignment="1" applyProtection="1">
      <alignment horizontal="center" vertical="center" wrapText="1"/>
    </xf>
    <xf numFmtId="9" fontId="24" fillId="5" borderId="4" xfId="9" applyNumberFormat="1" applyFont="1" applyFill="1" applyBorder="1" applyAlignment="1" applyProtection="1">
      <alignment horizontal="center" vertical="center" wrapText="1"/>
    </xf>
    <xf numFmtId="9" fontId="23" fillId="2" borderId="2" xfId="4" applyFont="1" applyFill="1" applyBorder="1" applyAlignment="1" applyProtection="1">
      <alignment horizontal="center" vertical="center" wrapText="1"/>
    </xf>
    <xf numFmtId="9" fontId="23" fillId="2" borderId="3" xfId="4" applyFont="1" applyFill="1" applyBorder="1" applyAlignment="1" applyProtection="1">
      <alignment horizontal="center" vertical="center" wrapText="1"/>
    </xf>
    <xf numFmtId="9" fontId="23" fillId="2" borderId="4" xfId="4" applyFont="1" applyFill="1" applyBorder="1" applyAlignment="1" applyProtection="1">
      <alignment horizontal="center" vertical="center" wrapText="1"/>
    </xf>
    <xf numFmtId="9" fontId="23" fillId="5" borderId="1" xfId="4" applyFont="1" applyFill="1" applyBorder="1" applyAlignment="1" applyProtection="1">
      <alignment horizontal="center" vertical="center" wrapText="1"/>
    </xf>
    <xf numFmtId="165" fontId="14" fillId="0" borderId="18" xfId="0" applyNumberFormat="1" applyFont="1" applyFill="1" applyBorder="1" applyAlignment="1" applyProtection="1">
      <alignment horizontal="center" vertical="center" wrapText="1"/>
    </xf>
    <xf numFmtId="165" fontId="14" fillId="0" borderId="21" xfId="0" applyNumberFormat="1" applyFont="1" applyFill="1" applyBorder="1" applyAlignment="1" applyProtection="1">
      <alignment horizontal="center" vertical="center" wrapText="1"/>
    </xf>
    <xf numFmtId="9" fontId="23" fillId="5" borderId="11" xfId="8" applyNumberFormat="1" applyFont="1" applyFill="1" applyAlignment="1" applyProtection="1">
      <alignment horizontal="center" vertical="center" wrapText="1"/>
    </xf>
    <xf numFmtId="165" fontId="14" fillId="5" borderId="14" xfId="0" applyNumberFormat="1" applyFont="1" applyFill="1" applyBorder="1" applyAlignment="1" applyProtection="1">
      <alignment horizontal="center" vertical="center" wrapText="1"/>
    </xf>
    <xf numFmtId="0" fontId="14" fillId="5" borderId="23" xfId="0" applyFont="1" applyFill="1" applyBorder="1" applyProtection="1"/>
    <xf numFmtId="0" fontId="14" fillId="5" borderId="20" xfId="0" applyFont="1" applyFill="1" applyBorder="1" applyProtection="1"/>
    <xf numFmtId="166" fontId="14" fillId="0" borderId="12" xfId="0" applyNumberFormat="1" applyFont="1" applyFill="1" applyBorder="1" applyAlignment="1" applyProtection="1">
      <alignment horizontal="center" vertical="center" wrapText="1"/>
    </xf>
    <xf numFmtId="165" fontId="18" fillId="5" borderId="13" xfId="0" applyNumberFormat="1" applyFont="1" applyFill="1" applyBorder="1" applyAlignment="1" applyProtection="1">
      <alignment horizontal="center" vertical="center" wrapText="1"/>
    </xf>
    <xf numFmtId="0" fontId="14" fillId="5" borderId="25" xfId="0" applyFont="1" applyFill="1" applyBorder="1" applyProtection="1"/>
    <xf numFmtId="0" fontId="14" fillId="5" borderId="19" xfId="0" applyFont="1" applyFill="1" applyBorder="1" applyProtection="1"/>
    <xf numFmtId="170" fontId="14" fillId="5" borderId="1" xfId="0" applyNumberFormat="1" applyFont="1" applyFill="1" applyBorder="1" applyAlignment="1" applyProtection="1">
      <alignment horizontal="center" vertical="center" wrapText="1"/>
    </xf>
    <xf numFmtId="0" fontId="14" fillId="5" borderId="1" xfId="0" applyFont="1" applyFill="1" applyBorder="1" applyProtection="1"/>
    <xf numFmtId="1" fontId="23" fillId="0" borderId="1" xfId="0" applyNumberFormat="1" applyFont="1" applyFill="1" applyBorder="1" applyAlignment="1" applyProtection="1">
      <alignment horizontal="center" vertical="center" wrapText="1"/>
    </xf>
    <xf numFmtId="9" fontId="14" fillId="0" borderId="1" xfId="0" applyNumberFormat="1" applyFont="1" applyFill="1" applyBorder="1" applyAlignment="1" applyProtection="1">
      <alignment horizontal="center" vertical="center" wrapText="1"/>
    </xf>
    <xf numFmtId="0" fontId="14" fillId="0" borderId="1" xfId="0" applyFont="1" applyFill="1" applyBorder="1" applyProtection="1"/>
    <xf numFmtId="9" fontId="14" fillId="11" borderId="1" xfId="0" applyNumberFormat="1" applyFont="1" applyFill="1" applyBorder="1" applyAlignment="1" applyProtection="1">
      <alignment horizontal="center" vertical="center" wrapText="1"/>
    </xf>
    <xf numFmtId="0" fontId="14" fillId="0" borderId="1" xfId="0" applyFont="1" applyBorder="1" applyProtection="1"/>
    <xf numFmtId="9" fontId="14" fillId="0" borderId="14" xfId="0" applyNumberFormat="1" applyFont="1" applyFill="1" applyBorder="1" applyAlignment="1" applyProtection="1">
      <alignment horizontal="center" vertical="center" wrapText="1"/>
    </xf>
    <xf numFmtId="0" fontId="14" fillId="0" borderId="23" xfId="0" applyFont="1" applyFill="1" applyBorder="1" applyProtection="1"/>
    <xf numFmtId="0" fontId="14" fillId="0" borderId="20" xfId="0" applyFont="1" applyFill="1" applyBorder="1" applyProtection="1"/>
    <xf numFmtId="9" fontId="16" fillId="0" borderId="12" xfId="0" applyNumberFormat="1" applyFont="1" applyFill="1" applyBorder="1" applyAlignment="1" applyProtection="1">
      <alignment horizontal="center" vertical="center" wrapText="1"/>
    </xf>
    <xf numFmtId="0" fontId="16" fillId="0" borderId="18" xfId="0" applyFont="1" applyFill="1" applyBorder="1" applyProtection="1"/>
    <xf numFmtId="0" fontId="16" fillId="0" borderId="21" xfId="0" applyFont="1" applyFill="1" applyBorder="1" applyProtection="1"/>
    <xf numFmtId="1" fontId="23" fillId="0" borderId="2" xfId="0" applyNumberFormat="1" applyFont="1" applyFill="1" applyBorder="1" applyAlignment="1" applyProtection="1">
      <alignment horizontal="center" vertical="center" wrapText="1"/>
    </xf>
    <xf numFmtId="1" fontId="23" fillId="0" borderId="3" xfId="0" applyNumberFormat="1" applyFont="1" applyFill="1" applyBorder="1" applyAlignment="1" applyProtection="1">
      <alignment horizontal="center" vertical="center" wrapText="1"/>
    </xf>
    <xf numFmtId="1" fontId="23" fillId="0" borderId="4" xfId="0" applyNumberFormat="1" applyFont="1" applyFill="1" applyBorder="1" applyAlignment="1" applyProtection="1">
      <alignment horizontal="center" vertical="center" wrapText="1"/>
    </xf>
    <xf numFmtId="165" fontId="18" fillId="0" borderId="12" xfId="0" applyNumberFormat="1" applyFont="1" applyFill="1" applyBorder="1" applyAlignment="1" applyProtection="1">
      <alignment horizontal="center" vertical="center" wrapText="1"/>
    </xf>
    <xf numFmtId="0" fontId="19" fillId="5" borderId="16" xfId="0" applyFont="1" applyFill="1" applyBorder="1" applyProtection="1"/>
    <xf numFmtId="0" fontId="19" fillId="5" borderId="17" xfId="0" applyFont="1" applyFill="1" applyBorder="1" applyProtection="1"/>
    <xf numFmtId="10" fontId="16" fillId="0" borderId="12" xfId="0" applyNumberFormat="1" applyFont="1" applyFill="1" applyBorder="1" applyAlignment="1" applyProtection="1">
      <alignment horizontal="center" vertical="center" wrapText="1"/>
    </xf>
    <xf numFmtId="10" fontId="16" fillId="0" borderId="18" xfId="0" applyNumberFormat="1" applyFont="1" applyFill="1" applyBorder="1" applyProtection="1"/>
    <xf numFmtId="10" fontId="16" fillId="0" borderId="21" xfId="0" applyNumberFormat="1" applyFont="1" applyFill="1" applyBorder="1" applyProtection="1"/>
    <xf numFmtId="165" fontId="14" fillId="0" borderId="14" xfId="0" applyNumberFormat="1" applyFont="1" applyFill="1" applyBorder="1" applyAlignment="1" applyProtection="1">
      <alignment horizontal="center" vertical="center" wrapText="1"/>
    </xf>
    <xf numFmtId="165" fontId="14" fillId="0" borderId="23" xfId="0" applyNumberFormat="1" applyFont="1" applyFill="1" applyBorder="1" applyAlignment="1" applyProtection="1">
      <alignment horizontal="center" vertical="center" wrapText="1"/>
    </xf>
    <xf numFmtId="165" fontId="14" fillId="0" borderId="20" xfId="0" applyNumberFormat="1" applyFont="1" applyFill="1" applyBorder="1" applyAlignment="1" applyProtection="1">
      <alignment horizontal="center" vertical="center" wrapText="1"/>
    </xf>
    <xf numFmtId="1" fontId="14" fillId="0" borderId="23" xfId="0" applyNumberFormat="1" applyFont="1" applyBorder="1" applyAlignment="1">
      <alignment horizontal="center" vertical="center" textRotation="90" wrapText="1"/>
    </xf>
    <xf numFmtId="0" fontId="19" fillId="0" borderId="23" xfId="0" applyFont="1" applyBorder="1"/>
    <xf numFmtId="0" fontId="15" fillId="26" borderId="8" xfId="0" applyFont="1" applyFill="1" applyBorder="1" applyAlignment="1" applyProtection="1">
      <alignment horizontal="center" vertical="center" textRotation="90" wrapText="1"/>
    </xf>
    <xf numFmtId="0" fontId="15" fillId="26" borderId="0" xfId="0" applyFont="1" applyFill="1" applyBorder="1" applyAlignment="1" applyProtection="1">
      <alignment horizontal="center" vertical="center" textRotation="90" wrapText="1"/>
    </xf>
    <xf numFmtId="1" fontId="14" fillId="0" borderId="0" xfId="0" applyNumberFormat="1" applyFont="1" applyBorder="1" applyAlignment="1" applyProtection="1">
      <alignment horizontal="center" vertical="center" textRotation="90" wrapText="1"/>
      <protection locked="0"/>
    </xf>
    <xf numFmtId="0" fontId="19" fillId="0" borderId="0" xfId="0" applyFont="1" applyBorder="1" applyProtection="1">
      <protection locked="0"/>
    </xf>
    <xf numFmtId="1" fontId="14" fillId="0" borderId="0" xfId="0" applyNumberFormat="1" applyFont="1" applyBorder="1" applyAlignment="1" applyProtection="1">
      <alignment horizontal="center" vertical="center" textRotation="90" wrapText="1"/>
    </xf>
    <xf numFmtId="0" fontId="19" fillId="0" borderId="0" xfId="0" applyFont="1" applyBorder="1" applyProtection="1"/>
    <xf numFmtId="164" fontId="47" fillId="0" borderId="2" xfId="4" applyNumberFormat="1" applyFont="1" applyFill="1" applyBorder="1" applyAlignment="1" applyProtection="1">
      <alignment horizontal="center" vertical="center" wrapText="1"/>
    </xf>
    <xf numFmtId="164" fontId="47" fillId="0" borderId="3" xfId="4" applyNumberFormat="1" applyFont="1" applyFill="1" applyBorder="1" applyAlignment="1" applyProtection="1">
      <alignment horizontal="center" vertical="center" wrapText="1"/>
    </xf>
    <xf numFmtId="164" fontId="47" fillId="0" borderId="4" xfId="4" applyNumberFormat="1" applyFont="1" applyFill="1" applyBorder="1" applyAlignment="1" applyProtection="1">
      <alignment horizontal="center" vertical="center" wrapText="1"/>
    </xf>
    <xf numFmtId="9" fontId="25" fillId="5" borderId="2" xfId="4" applyFont="1" applyFill="1" applyBorder="1" applyAlignment="1" applyProtection="1">
      <alignment horizontal="center" vertical="center" wrapText="1"/>
    </xf>
    <xf numFmtId="9" fontId="25" fillId="5" borderId="3" xfId="4" applyFont="1" applyFill="1" applyBorder="1" applyAlignment="1" applyProtection="1">
      <alignment horizontal="center" vertical="center" wrapText="1"/>
    </xf>
    <xf numFmtId="9" fontId="25" fillId="5" borderId="4" xfId="4" applyFont="1" applyFill="1" applyBorder="1" applyAlignment="1" applyProtection="1">
      <alignment horizontal="center" vertical="center" wrapText="1"/>
    </xf>
    <xf numFmtId="9" fontId="14" fillId="0" borderId="2" xfId="4" applyFont="1" applyFill="1" applyBorder="1" applyAlignment="1" applyProtection="1">
      <alignment horizontal="center" vertical="center" wrapText="1"/>
    </xf>
    <xf numFmtId="165" fontId="14" fillId="0" borderId="12" xfId="0" applyNumberFormat="1" applyFont="1" applyFill="1" applyBorder="1" applyAlignment="1" applyProtection="1">
      <alignment horizontal="center" vertical="center" wrapText="1"/>
      <protection locked="0"/>
    </xf>
    <xf numFmtId="0" fontId="14" fillId="0" borderId="18" xfId="0" applyFont="1" applyFill="1" applyBorder="1" applyProtection="1">
      <protection locked="0"/>
    </xf>
    <xf numFmtId="0" fontId="14" fillId="0" borderId="21" xfId="0" applyFont="1" applyFill="1" applyBorder="1" applyProtection="1">
      <protection locked="0"/>
    </xf>
    <xf numFmtId="166" fontId="14" fillId="0" borderId="12" xfId="0" applyNumberFormat="1" applyFont="1" applyFill="1" applyBorder="1" applyAlignment="1" applyProtection="1">
      <alignment horizontal="center" vertical="center" wrapText="1"/>
      <protection locked="0"/>
    </xf>
    <xf numFmtId="165" fontId="18" fillId="0" borderId="12" xfId="0" applyNumberFormat="1" applyFont="1" applyFill="1" applyBorder="1" applyAlignment="1" applyProtection="1">
      <alignment horizontal="center" vertical="center" wrapText="1"/>
      <protection locked="0"/>
    </xf>
    <xf numFmtId="1" fontId="17" fillId="5" borderId="15" xfId="0" applyNumberFormat="1" applyFont="1" applyFill="1" applyBorder="1" applyAlignment="1" applyProtection="1">
      <alignment horizontal="center" vertical="center" wrapText="1"/>
      <protection locked="0"/>
    </xf>
    <xf numFmtId="0" fontId="19" fillId="5" borderId="16" xfId="0" applyFont="1" applyFill="1" applyBorder="1" applyProtection="1">
      <protection locked="0"/>
    </xf>
    <xf numFmtId="0" fontId="19" fillId="5" borderId="17" xfId="0" applyFont="1" applyFill="1" applyBorder="1" applyProtection="1">
      <protection locked="0"/>
    </xf>
    <xf numFmtId="9" fontId="14" fillId="0" borderId="1" xfId="4" applyFont="1" applyFill="1" applyBorder="1" applyAlignment="1" applyProtection="1">
      <alignment horizontal="center" vertical="center" wrapText="1"/>
    </xf>
    <xf numFmtId="9" fontId="23" fillId="0" borderId="30" xfId="4" applyFont="1" applyFill="1" applyBorder="1" applyAlignment="1" applyProtection="1">
      <alignment horizontal="center" vertical="center" wrapText="1"/>
    </xf>
    <xf numFmtId="9" fontId="23" fillId="0" borderId="31" xfId="4" applyFont="1" applyFill="1" applyBorder="1" applyAlignment="1" applyProtection="1">
      <alignment horizontal="center" vertical="center" wrapText="1"/>
    </xf>
    <xf numFmtId="9" fontId="23" fillId="0" borderId="47" xfId="4" applyFont="1" applyFill="1" applyBorder="1" applyAlignment="1" applyProtection="1">
      <alignment horizontal="center" vertical="center" wrapText="1"/>
    </xf>
    <xf numFmtId="166" fontId="23" fillId="5" borderId="2" xfId="5" applyNumberFormat="1" applyFont="1" applyFill="1" applyBorder="1" applyAlignment="1" applyProtection="1">
      <alignment horizontal="center" vertical="center" wrapText="1"/>
    </xf>
    <xf numFmtId="166" fontId="23" fillId="5" borderId="3" xfId="5" applyNumberFormat="1" applyFont="1" applyFill="1" applyBorder="1" applyAlignment="1" applyProtection="1">
      <alignment horizontal="center" vertical="center" wrapText="1"/>
    </xf>
    <xf numFmtId="166" fontId="23" fillId="5" borderId="4" xfId="5" applyNumberFormat="1" applyFont="1" applyFill="1" applyBorder="1" applyAlignment="1" applyProtection="1">
      <alignment horizontal="center" vertical="center" wrapText="1"/>
    </xf>
    <xf numFmtId="9" fontId="25" fillId="0" borderId="1" xfId="4" applyFont="1" applyFill="1" applyBorder="1" applyAlignment="1" applyProtection="1">
      <alignment horizontal="center" vertical="center" wrapText="1"/>
    </xf>
    <xf numFmtId="165" fontId="14" fillId="0" borderId="12" xfId="0" applyNumberFormat="1" applyFont="1" applyFill="1" applyBorder="1" applyAlignment="1">
      <alignment horizontal="center" vertical="center" wrapText="1"/>
    </xf>
    <xf numFmtId="0" fontId="14" fillId="0" borderId="18" xfId="0" applyFont="1" applyFill="1" applyBorder="1"/>
    <xf numFmtId="0" fontId="14" fillId="0" borderId="21" xfId="0" applyFont="1" applyFill="1" applyBorder="1"/>
    <xf numFmtId="1" fontId="17" fillId="5" borderId="15" xfId="0" applyNumberFormat="1" applyFont="1" applyFill="1" applyBorder="1" applyAlignment="1">
      <alignment horizontal="center" vertical="center" wrapText="1"/>
    </xf>
    <xf numFmtId="0" fontId="19" fillId="5" borderId="16" xfId="0" applyFont="1" applyFill="1" applyBorder="1"/>
    <xf numFmtId="0" fontId="19" fillId="5" borderId="17" xfId="0" applyFont="1" applyFill="1" applyBorder="1"/>
    <xf numFmtId="9" fontId="23" fillId="0" borderId="33" xfId="4" applyFont="1" applyFill="1" applyBorder="1" applyAlignment="1" applyProtection="1">
      <alignment horizontal="center" vertical="center" wrapText="1"/>
    </xf>
    <xf numFmtId="9" fontId="23" fillId="0" borderId="34" xfId="4" applyFont="1" applyFill="1" applyBorder="1" applyAlignment="1" applyProtection="1">
      <alignment horizontal="center" vertical="center" wrapText="1"/>
    </xf>
    <xf numFmtId="166" fontId="14" fillId="0" borderId="12" xfId="0" applyNumberFormat="1" applyFont="1" applyFill="1" applyBorder="1" applyAlignment="1">
      <alignment horizontal="center" vertical="center" wrapText="1"/>
    </xf>
    <xf numFmtId="165" fontId="18" fillId="0" borderId="12" xfId="0" applyNumberFormat="1" applyFont="1" applyFill="1" applyBorder="1" applyAlignment="1">
      <alignment horizontal="center" vertical="center" wrapText="1"/>
    </xf>
    <xf numFmtId="3" fontId="23" fillId="5" borderId="2" xfId="0" applyNumberFormat="1" applyFont="1" applyFill="1" applyBorder="1" applyAlignment="1" applyProtection="1">
      <alignment horizontal="center" vertical="center" wrapText="1"/>
    </xf>
    <xf numFmtId="3" fontId="23" fillId="5" borderId="3" xfId="0" applyNumberFormat="1" applyFont="1" applyFill="1" applyBorder="1" applyAlignment="1" applyProtection="1">
      <alignment horizontal="center" vertical="center" wrapText="1"/>
    </xf>
    <xf numFmtId="3" fontId="23" fillId="5" borderId="4" xfId="0" applyNumberFormat="1" applyFont="1" applyFill="1" applyBorder="1" applyAlignment="1" applyProtection="1">
      <alignment horizontal="center" vertical="center" wrapText="1"/>
    </xf>
    <xf numFmtId="165" fontId="23" fillId="5" borderId="2" xfId="0" applyNumberFormat="1" applyFont="1" applyFill="1" applyBorder="1" applyAlignment="1" applyProtection="1">
      <alignment horizontal="center" vertical="center" wrapText="1"/>
    </xf>
    <xf numFmtId="165" fontId="23" fillId="5" borderId="3" xfId="0" applyNumberFormat="1" applyFont="1" applyFill="1" applyBorder="1" applyAlignment="1" applyProtection="1">
      <alignment horizontal="center" vertical="center" wrapText="1"/>
    </xf>
    <xf numFmtId="165" fontId="23" fillId="5" borderId="4" xfId="0" applyNumberFormat="1" applyFont="1" applyFill="1" applyBorder="1" applyAlignment="1" applyProtection="1">
      <alignment horizontal="center" vertical="center" wrapText="1"/>
    </xf>
    <xf numFmtId="165" fontId="23" fillId="5" borderId="2" xfId="0" applyNumberFormat="1" applyFont="1" applyFill="1" applyBorder="1" applyAlignment="1" applyProtection="1">
      <alignment horizontal="center" vertical="center"/>
    </xf>
    <xf numFmtId="165" fontId="23" fillId="5" borderId="3" xfId="0" applyNumberFormat="1" applyFont="1" applyFill="1" applyBorder="1" applyAlignment="1" applyProtection="1">
      <alignment horizontal="center" vertical="center"/>
    </xf>
    <xf numFmtId="165" fontId="23" fillId="5" borderId="4" xfId="0" applyNumberFormat="1" applyFont="1" applyFill="1" applyBorder="1" applyAlignment="1" applyProtection="1">
      <alignment horizontal="center" vertical="center"/>
    </xf>
    <xf numFmtId="165" fontId="26" fillId="5" borderId="1" xfId="0" applyNumberFormat="1" applyFont="1" applyFill="1" applyBorder="1" applyAlignment="1" applyProtection="1">
      <alignment horizontal="center" vertical="center" wrapText="1"/>
    </xf>
    <xf numFmtId="9" fontId="14" fillId="0" borderId="12" xfId="0" applyNumberFormat="1" applyFont="1" applyFill="1" applyBorder="1" applyAlignment="1" applyProtection="1">
      <alignment horizontal="center" vertical="center" wrapText="1"/>
    </xf>
    <xf numFmtId="9" fontId="14" fillId="0" borderId="13" xfId="0" applyNumberFormat="1" applyFont="1" applyFill="1" applyBorder="1" applyAlignment="1" applyProtection="1">
      <alignment horizontal="center" vertical="center" wrapText="1"/>
    </xf>
    <xf numFmtId="0" fontId="14" fillId="0" borderId="25" xfId="0" applyFont="1" applyFill="1" applyBorder="1" applyProtection="1"/>
    <xf numFmtId="0" fontId="14" fillId="0" borderId="19" xfId="0" applyFont="1" applyFill="1" applyBorder="1" applyProtection="1"/>
    <xf numFmtId="165" fontId="26" fillId="0" borderId="1" xfId="0" applyNumberFormat="1" applyFont="1" applyFill="1" applyBorder="1" applyAlignment="1" applyProtection="1">
      <alignment horizontal="center" vertical="center" wrapText="1"/>
    </xf>
    <xf numFmtId="165" fontId="23" fillId="0" borderId="2" xfId="0" applyNumberFormat="1" applyFont="1" applyFill="1" applyBorder="1" applyAlignment="1" applyProtection="1">
      <alignment horizontal="center" vertical="center"/>
    </xf>
    <xf numFmtId="165" fontId="23" fillId="0" borderId="3" xfId="0" applyNumberFormat="1" applyFont="1" applyFill="1" applyBorder="1" applyAlignment="1" applyProtection="1">
      <alignment horizontal="center" vertical="center"/>
    </xf>
    <xf numFmtId="165" fontId="23" fillId="0" borderId="4" xfId="0" applyNumberFormat="1" applyFont="1" applyFill="1" applyBorder="1" applyAlignment="1" applyProtection="1">
      <alignment horizontal="center" vertical="center"/>
    </xf>
    <xf numFmtId="165" fontId="21" fillId="0" borderId="12" xfId="0" applyNumberFormat="1" applyFont="1" applyFill="1" applyBorder="1" applyAlignment="1" applyProtection="1">
      <alignment horizontal="center" vertical="center" wrapText="1"/>
    </xf>
    <xf numFmtId="0" fontId="19" fillId="0" borderId="18" xfId="0" applyFont="1" applyFill="1" applyBorder="1" applyProtection="1"/>
    <xf numFmtId="0" fontId="19" fillId="0" borderId="21" xfId="0" applyFont="1" applyFill="1" applyBorder="1" applyProtection="1"/>
    <xf numFmtId="9" fontId="14" fillId="0" borderId="18" xfId="0" applyNumberFormat="1"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textRotation="90" wrapText="1"/>
    </xf>
    <xf numFmtId="0" fontId="19" fillId="3" borderId="18" xfId="0" applyFont="1" applyFill="1" applyBorder="1" applyProtection="1"/>
    <xf numFmtId="0" fontId="19" fillId="3" borderId="21" xfId="0" applyFont="1" applyFill="1" applyBorder="1" applyProtection="1"/>
    <xf numFmtId="9" fontId="14" fillId="0" borderId="21" xfId="0" applyNumberFormat="1" applyFont="1" applyFill="1" applyBorder="1" applyAlignment="1" applyProtection="1">
      <alignment horizontal="center" vertical="center" wrapText="1"/>
    </xf>
    <xf numFmtId="165" fontId="16" fillId="0" borderId="12" xfId="0" applyNumberFormat="1" applyFont="1" applyFill="1" applyBorder="1" applyAlignment="1" applyProtection="1">
      <alignment horizontal="center" vertical="center" wrapText="1"/>
    </xf>
    <xf numFmtId="166" fontId="16" fillId="0" borderId="12" xfId="0" applyNumberFormat="1" applyFont="1" applyFill="1" applyBorder="1" applyAlignment="1" applyProtection="1">
      <alignment horizontal="center" vertical="center" wrapText="1"/>
    </xf>
    <xf numFmtId="165" fontId="20" fillId="0" borderId="12" xfId="0" applyNumberFormat="1" applyFont="1" applyFill="1" applyBorder="1" applyAlignment="1" applyProtection="1">
      <alignment horizontal="center" vertical="center" wrapText="1"/>
    </xf>
    <xf numFmtId="9" fontId="14" fillId="0" borderId="25" xfId="0" applyNumberFormat="1" applyFont="1" applyFill="1" applyBorder="1" applyAlignment="1" applyProtection="1">
      <alignment horizontal="center" vertical="center" wrapText="1"/>
    </xf>
    <xf numFmtId="1" fontId="14" fillId="0" borderId="26" xfId="0" applyNumberFormat="1" applyFont="1" applyBorder="1" applyAlignment="1" applyProtection="1">
      <alignment horizontal="center" vertical="center" textRotation="90" wrapText="1"/>
    </xf>
    <xf numFmtId="9" fontId="14" fillId="0" borderId="37" xfId="0" applyNumberFormat="1"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25" borderId="12" xfId="0" applyFont="1" applyFill="1" applyBorder="1" applyAlignment="1" applyProtection="1">
      <alignment horizontal="center" vertical="center" textRotation="90" wrapText="1"/>
    </xf>
    <xf numFmtId="0" fontId="19" fillId="9" borderId="18" xfId="0" applyFont="1" applyFill="1" applyBorder="1" applyProtection="1"/>
    <xf numFmtId="9" fontId="23" fillId="0" borderId="32" xfId="4" applyFont="1" applyFill="1" applyBorder="1" applyAlignment="1" applyProtection="1">
      <alignment horizontal="center" vertical="center" wrapText="1"/>
    </xf>
    <xf numFmtId="164" fontId="25" fillId="5" borderId="2" xfId="4" applyNumberFormat="1" applyFont="1" applyFill="1" applyBorder="1" applyAlignment="1" applyProtection="1">
      <alignment horizontal="center" vertical="center" wrapText="1"/>
    </xf>
    <xf numFmtId="164" fontId="25" fillId="5" borderId="3" xfId="4" applyNumberFormat="1" applyFont="1" applyFill="1" applyBorder="1" applyAlignment="1" applyProtection="1">
      <alignment horizontal="center" vertical="center" wrapText="1"/>
    </xf>
    <xf numFmtId="164" fontId="25" fillId="5" borderId="4" xfId="4" applyNumberFormat="1" applyFont="1" applyFill="1" applyBorder="1" applyAlignment="1" applyProtection="1">
      <alignment horizontal="center" vertical="center" wrapText="1"/>
    </xf>
    <xf numFmtId="9" fontId="25" fillId="0" borderId="50" xfId="4" applyFont="1" applyFill="1" applyBorder="1" applyAlignment="1" applyProtection="1">
      <alignment horizontal="center" vertical="center" wrapText="1"/>
    </xf>
    <xf numFmtId="9" fontId="25" fillId="0" borderId="5" xfId="4" applyFont="1" applyFill="1" applyBorder="1" applyAlignment="1" applyProtection="1">
      <alignment horizontal="center" vertical="center" wrapText="1"/>
    </xf>
    <xf numFmtId="9" fontId="25" fillId="0" borderId="9" xfId="4" applyFont="1" applyFill="1" applyBorder="1" applyAlignment="1" applyProtection="1">
      <alignment horizontal="center" vertical="center" wrapText="1"/>
    </xf>
    <xf numFmtId="165" fontId="23" fillId="0" borderId="33" xfId="0" applyNumberFormat="1" applyFont="1" applyFill="1" applyBorder="1" applyAlignment="1" applyProtection="1">
      <alignment horizontal="center" vertical="center" wrapText="1"/>
    </xf>
    <xf numFmtId="165" fontId="23" fillId="0" borderId="34" xfId="0" applyNumberFormat="1" applyFont="1" applyFill="1" applyBorder="1" applyAlignment="1" applyProtection="1">
      <alignment horizontal="center" vertical="center" wrapText="1"/>
    </xf>
    <xf numFmtId="165" fontId="23" fillId="0" borderId="36" xfId="0" applyNumberFormat="1" applyFont="1" applyFill="1" applyBorder="1" applyAlignment="1" applyProtection="1">
      <alignment horizontal="center" vertical="center" wrapText="1"/>
    </xf>
    <xf numFmtId="165" fontId="26" fillId="0" borderId="2" xfId="0" applyNumberFormat="1" applyFont="1" applyFill="1" applyBorder="1" applyAlignment="1" applyProtection="1">
      <alignment horizontal="center" vertical="center" wrapText="1"/>
    </xf>
    <xf numFmtId="165" fontId="26" fillId="0" borderId="3" xfId="0" applyNumberFormat="1" applyFont="1" applyFill="1" applyBorder="1" applyAlignment="1" applyProtection="1">
      <alignment horizontal="center" vertical="center" wrapText="1"/>
    </xf>
    <xf numFmtId="165" fontId="26" fillId="0" borderId="4" xfId="0" applyNumberFormat="1" applyFont="1" applyFill="1" applyBorder="1" applyAlignment="1" applyProtection="1">
      <alignment horizontal="center" vertical="center" wrapText="1"/>
    </xf>
    <xf numFmtId="1" fontId="17" fillId="5" borderId="16" xfId="0" applyNumberFormat="1" applyFont="1" applyFill="1" applyBorder="1" applyAlignment="1" applyProtection="1">
      <alignment horizontal="center" vertical="center" wrapText="1"/>
    </xf>
    <xf numFmtId="1" fontId="17" fillId="5" borderId="52" xfId="0" applyNumberFormat="1" applyFont="1" applyFill="1" applyBorder="1" applyAlignment="1" applyProtection="1">
      <alignment horizontal="center" vertical="center" wrapText="1"/>
    </xf>
    <xf numFmtId="1" fontId="14" fillId="0" borderId="34" xfId="0" applyNumberFormat="1" applyFont="1" applyBorder="1" applyAlignment="1" applyProtection="1">
      <alignment horizontal="center" vertical="center" textRotation="90" wrapText="1"/>
    </xf>
    <xf numFmtId="1" fontId="15" fillId="3" borderId="29" xfId="10" applyNumberFormat="1" applyFont="1" applyFill="1" applyBorder="1" applyAlignment="1" applyProtection="1">
      <alignment horizontal="center" vertical="center" textRotation="90" wrapText="1"/>
    </xf>
    <xf numFmtId="1" fontId="15" fillId="3" borderId="3" xfId="10" applyNumberFormat="1" applyFont="1" applyFill="1" applyBorder="1" applyAlignment="1" applyProtection="1">
      <alignment horizontal="center" vertical="center" textRotation="90" wrapText="1"/>
    </xf>
    <xf numFmtId="9" fontId="14" fillId="0" borderId="48" xfId="0" applyNumberFormat="1" applyFont="1" applyFill="1" applyBorder="1" applyAlignment="1" applyProtection="1">
      <alignment horizontal="center" vertical="center" wrapText="1"/>
    </xf>
    <xf numFmtId="9" fontId="14" fillId="0" borderId="39" xfId="0" applyNumberFormat="1" applyFont="1" applyFill="1" applyBorder="1" applyAlignment="1" applyProtection="1">
      <alignment horizontal="center" vertical="center" wrapText="1"/>
    </xf>
    <xf numFmtId="9" fontId="14" fillId="0" borderId="49" xfId="0" applyNumberFormat="1" applyFont="1" applyFill="1" applyBorder="1" applyAlignment="1" applyProtection="1">
      <alignment horizontal="center" vertical="center" wrapText="1"/>
    </xf>
    <xf numFmtId="9" fontId="14" fillId="0" borderId="27" xfId="0" applyNumberFormat="1" applyFont="1" applyFill="1" applyBorder="1" applyAlignment="1" applyProtection="1">
      <alignment horizontal="center" vertical="center" wrapText="1"/>
    </xf>
    <xf numFmtId="9" fontId="16" fillId="0" borderId="37" xfId="0" applyNumberFormat="1" applyFont="1" applyFill="1" applyBorder="1" applyAlignment="1" applyProtection="1">
      <alignment horizontal="center" vertical="center" wrapText="1"/>
    </xf>
    <xf numFmtId="9" fontId="16" fillId="0" borderId="18" xfId="0" applyNumberFormat="1" applyFont="1" applyFill="1" applyBorder="1" applyAlignment="1" applyProtection="1">
      <alignment horizontal="center" vertical="center" wrapText="1"/>
    </xf>
    <xf numFmtId="9" fontId="16" fillId="0" borderId="21" xfId="0" applyNumberFormat="1" applyFont="1" applyFill="1" applyBorder="1" applyAlignment="1" applyProtection="1">
      <alignment horizontal="center" vertical="center" wrapText="1"/>
    </xf>
    <xf numFmtId="1" fontId="23" fillId="0" borderId="37" xfId="0" applyNumberFormat="1" applyFont="1" applyFill="1" applyBorder="1" applyAlignment="1" applyProtection="1">
      <alignment horizontal="center" vertical="center" wrapText="1"/>
    </xf>
    <xf numFmtId="1" fontId="23" fillId="0" borderId="18" xfId="0" applyNumberFormat="1" applyFont="1" applyFill="1" applyBorder="1" applyAlignment="1" applyProtection="1">
      <alignment horizontal="center" vertical="center" wrapText="1"/>
    </xf>
    <xf numFmtId="165" fontId="18" fillId="0" borderId="37" xfId="0" applyNumberFormat="1" applyFont="1" applyBorder="1" applyAlignment="1" applyProtection="1">
      <alignment horizontal="center" vertical="center" wrapText="1"/>
    </xf>
    <xf numFmtId="165" fontId="18" fillId="0" borderId="18" xfId="0" applyNumberFormat="1" applyFont="1" applyBorder="1" applyAlignment="1" applyProtection="1">
      <alignment horizontal="center" vertical="center" wrapText="1"/>
    </xf>
    <xf numFmtId="165" fontId="18" fillId="0" borderId="21" xfId="0" applyNumberFormat="1" applyFont="1" applyBorder="1" applyAlignment="1" applyProtection="1">
      <alignment horizontal="center" vertical="center" wrapText="1"/>
    </xf>
    <xf numFmtId="165" fontId="14" fillId="0" borderId="37" xfId="0" applyNumberFormat="1" applyFont="1" applyBorder="1" applyAlignment="1" applyProtection="1">
      <alignment horizontal="center" vertical="center" wrapText="1"/>
    </xf>
    <xf numFmtId="165" fontId="14" fillId="0" borderId="18" xfId="0" applyNumberFormat="1" applyFont="1" applyBorder="1" applyAlignment="1" applyProtection="1">
      <alignment horizontal="center" vertical="center" wrapText="1"/>
    </xf>
    <xf numFmtId="165" fontId="14" fillId="0" borderId="21" xfId="0" applyNumberFormat="1" applyFont="1" applyBorder="1" applyAlignment="1" applyProtection="1">
      <alignment horizontal="center" vertical="center" wrapText="1"/>
    </xf>
    <xf numFmtId="9" fontId="16" fillId="0" borderId="37" xfId="0" applyNumberFormat="1" applyFont="1" applyBorder="1" applyAlignment="1" applyProtection="1">
      <alignment horizontal="center" vertical="center" wrapText="1"/>
    </xf>
    <xf numFmtId="9" fontId="16" fillId="0" borderId="18" xfId="0" applyNumberFormat="1" applyFont="1" applyBorder="1" applyAlignment="1" applyProtection="1">
      <alignment horizontal="center" vertical="center" wrapText="1"/>
    </xf>
    <xf numFmtId="9" fontId="16" fillId="0" borderId="21" xfId="0" applyNumberFormat="1" applyFont="1" applyBorder="1" applyAlignment="1" applyProtection="1">
      <alignment horizontal="center" vertical="center" wrapText="1"/>
    </xf>
    <xf numFmtId="1" fontId="16" fillId="0" borderId="37" xfId="0" applyNumberFormat="1" applyFont="1" applyBorder="1" applyAlignment="1" applyProtection="1">
      <alignment horizontal="center" vertical="center" wrapText="1"/>
    </xf>
    <xf numFmtId="1" fontId="16" fillId="0" borderId="18" xfId="0" applyNumberFormat="1" applyFont="1" applyBorder="1" applyAlignment="1" applyProtection="1">
      <alignment horizontal="center" vertical="center" wrapText="1"/>
    </xf>
    <xf numFmtId="1" fontId="16" fillId="0" borderId="21" xfId="0" applyNumberFormat="1" applyFont="1" applyBorder="1" applyAlignment="1" applyProtection="1">
      <alignment horizontal="center" vertical="center" wrapText="1"/>
    </xf>
    <xf numFmtId="9" fontId="14" fillId="5" borderId="37" xfId="0" applyNumberFormat="1" applyFont="1" applyFill="1" applyBorder="1" applyAlignment="1" applyProtection="1">
      <alignment horizontal="center" vertical="center" wrapText="1"/>
    </xf>
    <xf numFmtId="9" fontId="14" fillId="5" borderId="18" xfId="0" applyNumberFormat="1" applyFont="1" applyFill="1" applyBorder="1" applyAlignment="1" applyProtection="1">
      <alignment horizontal="center" vertical="center" wrapText="1"/>
    </xf>
    <xf numFmtId="9" fontId="14" fillId="5" borderId="21" xfId="0" applyNumberFormat="1" applyFont="1" applyFill="1" applyBorder="1" applyAlignment="1" applyProtection="1">
      <alignment horizontal="center" vertical="center" wrapText="1"/>
    </xf>
    <xf numFmtId="1" fontId="23" fillId="0" borderId="27" xfId="0" applyNumberFormat="1" applyFont="1" applyFill="1" applyBorder="1" applyAlignment="1" applyProtection="1">
      <alignment horizontal="center" vertical="center" wrapText="1"/>
    </xf>
    <xf numFmtId="165" fontId="18" fillId="0" borderId="27" xfId="0" applyNumberFormat="1" applyFont="1" applyBorder="1" applyAlignment="1" applyProtection="1">
      <alignment horizontal="center" vertical="center" wrapText="1"/>
    </xf>
    <xf numFmtId="165" fontId="14" fillId="0" borderId="27" xfId="0" applyNumberFormat="1" applyFont="1" applyBorder="1" applyAlignment="1" applyProtection="1">
      <alignment horizontal="center" vertical="center" wrapText="1"/>
    </xf>
    <xf numFmtId="9" fontId="16" fillId="0" borderId="27" xfId="0" applyNumberFormat="1" applyFont="1" applyBorder="1" applyAlignment="1" applyProtection="1">
      <alignment horizontal="center" vertical="center" wrapText="1"/>
    </xf>
    <xf numFmtId="1" fontId="16" fillId="0" borderId="27" xfId="0" applyNumberFormat="1" applyFont="1" applyBorder="1" applyAlignment="1" applyProtection="1">
      <alignment horizontal="center" vertical="center" wrapText="1"/>
    </xf>
    <xf numFmtId="1" fontId="28" fillId="5" borderId="15" xfId="0" applyNumberFormat="1" applyFont="1" applyFill="1" applyBorder="1" applyAlignment="1" applyProtection="1">
      <alignment horizontal="center" vertical="center" wrapText="1"/>
    </xf>
    <xf numFmtId="1" fontId="28" fillId="5" borderId="16" xfId="0" applyNumberFormat="1" applyFont="1" applyFill="1" applyBorder="1" applyAlignment="1" applyProtection="1">
      <alignment horizontal="center" vertical="center" wrapText="1"/>
    </xf>
    <xf numFmtId="1" fontId="28" fillId="5" borderId="17" xfId="0" applyNumberFormat="1" applyFont="1" applyFill="1" applyBorder="1" applyAlignment="1" applyProtection="1">
      <alignment horizontal="center" vertical="center" wrapText="1"/>
    </xf>
    <xf numFmtId="165" fontId="14" fillId="8" borderId="37" xfId="0" applyNumberFormat="1" applyFont="1" applyFill="1" applyBorder="1" applyAlignment="1" applyProtection="1">
      <alignment horizontal="center" vertical="center" wrapText="1"/>
    </xf>
    <xf numFmtId="165" fontId="14" fillId="8" borderId="18" xfId="0" applyNumberFormat="1" applyFont="1" applyFill="1" applyBorder="1" applyAlignment="1" applyProtection="1">
      <alignment horizontal="center" vertical="center" wrapText="1"/>
    </xf>
    <xf numFmtId="165" fontId="14" fillId="8" borderId="21" xfId="0" applyNumberFormat="1" applyFont="1" applyFill="1" applyBorder="1" applyAlignment="1" applyProtection="1">
      <alignment horizontal="center" vertical="center" wrapText="1"/>
    </xf>
    <xf numFmtId="166" fontId="14" fillId="0" borderId="37" xfId="0" applyNumberFormat="1" applyFont="1" applyBorder="1" applyAlignment="1" applyProtection="1">
      <alignment horizontal="center" vertical="center" wrapText="1"/>
    </xf>
    <xf numFmtId="166" fontId="14" fillId="0" borderId="18" xfId="0" applyNumberFormat="1" applyFont="1" applyBorder="1" applyAlignment="1" applyProtection="1">
      <alignment horizontal="center" vertical="center" wrapText="1"/>
    </xf>
    <xf numFmtId="166" fontId="14" fillId="0" borderId="21" xfId="0" applyNumberFormat="1" applyFont="1" applyBorder="1" applyAlignment="1" applyProtection="1">
      <alignment horizontal="center" vertical="center" wrapText="1"/>
    </xf>
    <xf numFmtId="1" fontId="23" fillId="0" borderId="34" xfId="0" applyNumberFormat="1" applyFont="1" applyFill="1" applyBorder="1" applyAlignment="1" applyProtection="1">
      <alignment horizontal="center" vertical="center" textRotation="90" wrapText="1"/>
    </xf>
    <xf numFmtId="9" fontId="23" fillId="0" borderId="50" xfId="4" applyFont="1" applyFill="1" applyBorder="1" applyAlignment="1" applyProtection="1">
      <alignment horizontal="center" vertical="center" wrapText="1"/>
    </xf>
    <xf numFmtId="9" fontId="23" fillId="0" borderId="5" xfId="4" applyFont="1" applyFill="1" applyBorder="1" applyAlignment="1" applyProtection="1">
      <alignment horizontal="center" vertical="center" wrapText="1"/>
    </xf>
    <xf numFmtId="9" fontId="14" fillId="0" borderId="2" xfId="0"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9" fontId="14" fillId="0" borderId="4" xfId="0" applyNumberFormat="1" applyFont="1" applyFill="1" applyBorder="1" applyAlignment="1" applyProtection="1">
      <alignment horizontal="center" vertical="center" wrapText="1"/>
    </xf>
    <xf numFmtId="165" fontId="14" fillId="8" borderId="12" xfId="0" applyNumberFormat="1" applyFont="1" applyFill="1" applyBorder="1" applyAlignment="1" applyProtection="1">
      <alignment horizontal="center" vertical="center" wrapText="1"/>
    </xf>
    <xf numFmtId="9" fontId="16" fillId="0" borderId="27" xfId="0" applyNumberFormat="1" applyFont="1" applyFill="1" applyBorder="1" applyAlignment="1" applyProtection="1">
      <alignment horizontal="center" vertical="center" wrapText="1"/>
    </xf>
    <xf numFmtId="0" fontId="29" fillId="5" borderId="16" xfId="0" applyFont="1" applyFill="1" applyBorder="1" applyProtection="1"/>
    <xf numFmtId="0" fontId="29" fillId="5" borderId="17" xfId="0" applyFont="1" applyFill="1" applyBorder="1" applyProtection="1"/>
    <xf numFmtId="165" fontId="21" fillId="0" borderId="12" xfId="0" applyNumberFormat="1" applyFont="1" applyBorder="1" applyAlignment="1" applyProtection="1">
      <alignment horizontal="center" vertical="center" wrapText="1"/>
    </xf>
    <xf numFmtId="0" fontId="19" fillId="0" borderId="18" xfId="0" applyFont="1" applyBorder="1" applyProtection="1"/>
    <xf numFmtId="0" fontId="19" fillId="0" borderId="21" xfId="0" applyFont="1" applyBorder="1" applyProtection="1"/>
    <xf numFmtId="166" fontId="21" fillId="0" borderId="12" xfId="0" applyNumberFormat="1" applyFont="1" applyBorder="1" applyAlignment="1" applyProtection="1">
      <alignment horizontal="center" vertical="center" wrapText="1"/>
    </xf>
    <xf numFmtId="165" fontId="17" fillId="0" borderId="12" xfId="0" applyNumberFormat="1" applyFont="1" applyBorder="1" applyAlignment="1" applyProtection="1">
      <alignment horizontal="center" vertical="center" wrapText="1"/>
    </xf>
    <xf numFmtId="1" fontId="29" fillId="0" borderId="23" xfId="0" applyNumberFormat="1" applyFont="1" applyBorder="1" applyAlignment="1" applyProtection="1">
      <alignment horizontal="center" vertical="center" textRotation="90" wrapText="1"/>
    </xf>
    <xf numFmtId="0" fontId="15" fillId="19" borderId="13" xfId="0" applyFont="1" applyFill="1" applyBorder="1" applyAlignment="1" applyProtection="1">
      <alignment horizontal="center" vertical="center" textRotation="90" wrapText="1"/>
    </xf>
    <xf numFmtId="0" fontId="49" fillId="20" borderId="25" xfId="0" applyFont="1" applyFill="1" applyBorder="1" applyProtection="1"/>
    <xf numFmtId="0" fontId="49" fillId="20" borderId="19" xfId="0" applyFont="1" applyFill="1" applyBorder="1" applyProtection="1"/>
    <xf numFmtId="9" fontId="29" fillId="0" borderId="1" xfId="0" applyNumberFormat="1" applyFont="1" applyFill="1" applyBorder="1" applyAlignment="1" applyProtection="1">
      <alignment horizontal="center" vertical="center" wrapText="1"/>
    </xf>
    <xf numFmtId="0" fontId="29" fillId="0" borderId="1" xfId="0" applyFont="1" applyFill="1" applyBorder="1" applyProtection="1"/>
    <xf numFmtId="9" fontId="29" fillId="5" borderId="1" xfId="0" applyNumberFormat="1" applyFont="1" applyFill="1" applyBorder="1" applyAlignment="1" applyProtection="1">
      <alignment horizontal="center" vertical="center" wrapText="1"/>
    </xf>
    <xf numFmtId="0" fontId="29" fillId="5" borderId="1" xfId="0" applyFont="1" applyFill="1" applyBorder="1" applyProtection="1"/>
    <xf numFmtId="9" fontId="29" fillId="22" borderId="14" xfId="0" applyNumberFormat="1" applyFont="1" applyFill="1" applyBorder="1" applyAlignment="1" applyProtection="1">
      <alignment horizontal="center" vertical="center" wrapText="1"/>
    </xf>
    <xf numFmtId="0" fontId="29" fillId="5" borderId="23" xfId="0" applyFont="1" applyFill="1" applyBorder="1" applyProtection="1"/>
    <xf numFmtId="0" fontId="29" fillId="5" borderId="20" xfId="0" applyFont="1" applyFill="1" applyBorder="1" applyProtection="1"/>
    <xf numFmtId="9" fontId="29" fillId="22" borderId="12" xfId="0" applyNumberFormat="1" applyFont="1" applyFill="1" applyBorder="1" applyAlignment="1" applyProtection="1">
      <alignment horizontal="center" vertical="center" wrapText="1"/>
    </xf>
    <xf numFmtId="0" fontId="29" fillId="5" borderId="18" xfId="0" applyFont="1" applyFill="1" applyBorder="1" applyProtection="1"/>
    <xf numFmtId="0" fontId="29" fillId="5" borderId="21" xfId="0" applyFont="1" applyFill="1" applyBorder="1" applyProtection="1"/>
    <xf numFmtId="165" fontId="14" fillId="5" borderId="18" xfId="0" applyNumberFormat="1" applyFont="1" applyFill="1" applyBorder="1" applyAlignment="1" applyProtection="1">
      <alignment horizontal="center" vertical="center" wrapText="1"/>
    </xf>
    <xf numFmtId="165" fontId="14" fillId="5" borderId="21" xfId="0" applyNumberFormat="1" applyFont="1" applyFill="1" applyBorder="1" applyAlignment="1" applyProtection="1">
      <alignment horizontal="center" vertical="center" wrapText="1"/>
    </xf>
    <xf numFmtId="166" fontId="14" fillId="5" borderId="18" xfId="0" applyNumberFormat="1" applyFont="1" applyFill="1" applyBorder="1" applyAlignment="1" applyProtection="1">
      <alignment horizontal="center" vertical="center" wrapText="1"/>
    </xf>
    <xf numFmtId="166" fontId="14" fillId="5" borderId="21" xfId="0" applyNumberFormat="1" applyFont="1" applyFill="1" applyBorder="1" applyAlignment="1" applyProtection="1">
      <alignment horizontal="center" vertical="center" wrapText="1"/>
    </xf>
    <xf numFmtId="9" fontId="29" fillId="5" borderId="12" xfId="0" applyNumberFormat="1" applyFont="1" applyFill="1" applyBorder="1" applyAlignment="1" applyProtection="1">
      <alignment horizontal="center" vertical="center" wrapText="1"/>
    </xf>
    <xf numFmtId="9" fontId="16" fillId="5" borderId="12" xfId="0" applyNumberFormat="1" applyFont="1" applyFill="1" applyBorder="1" applyAlignment="1" applyProtection="1">
      <alignment horizontal="center" vertical="center" wrapText="1"/>
    </xf>
    <xf numFmtId="0" fontId="16" fillId="5" borderId="18" xfId="0" applyFont="1" applyFill="1" applyBorder="1" applyProtection="1"/>
    <xf numFmtId="0" fontId="16" fillId="5" borderId="21" xfId="0" applyFont="1" applyFill="1" applyBorder="1" applyProtection="1"/>
    <xf numFmtId="165" fontId="14" fillId="5" borderId="13" xfId="0" applyNumberFormat="1" applyFont="1" applyFill="1" applyBorder="1" applyAlignment="1" applyProtection="1">
      <alignment horizontal="center" vertical="center" wrapText="1"/>
    </xf>
    <xf numFmtId="165" fontId="14" fillId="5" borderId="25" xfId="0" applyNumberFormat="1" applyFont="1" applyFill="1" applyBorder="1" applyAlignment="1" applyProtection="1">
      <alignment horizontal="center" vertical="center" wrapText="1"/>
    </xf>
    <xf numFmtId="165" fontId="14" fillId="5" borderId="19" xfId="0" applyNumberFormat="1" applyFont="1" applyFill="1" applyBorder="1" applyAlignment="1" applyProtection="1">
      <alignment horizontal="center" vertical="center" wrapText="1"/>
    </xf>
    <xf numFmtId="165" fontId="23" fillId="5" borderId="37" xfId="0" applyNumberFormat="1" applyFont="1" applyFill="1" applyBorder="1" applyAlignment="1" applyProtection="1">
      <alignment horizontal="center" vertical="center" wrapText="1"/>
    </xf>
    <xf numFmtId="165" fontId="23" fillId="5" borderId="18" xfId="0" applyNumberFormat="1" applyFont="1" applyFill="1" applyBorder="1" applyAlignment="1" applyProtection="1">
      <alignment horizontal="center" vertical="center" wrapText="1"/>
    </xf>
    <xf numFmtId="165" fontId="23" fillId="5" borderId="27" xfId="0" applyNumberFormat="1" applyFont="1" applyFill="1" applyBorder="1" applyAlignment="1" applyProtection="1">
      <alignment horizontal="center" vertical="center" wrapText="1"/>
    </xf>
    <xf numFmtId="0" fontId="15" fillId="19" borderId="12" xfId="0" applyFont="1" applyFill="1" applyBorder="1" applyAlignment="1" applyProtection="1">
      <alignment horizontal="center" vertical="center" textRotation="90" wrapText="1"/>
    </xf>
    <xf numFmtId="0" fontId="15" fillId="19" borderId="18" xfId="0" applyFont="1" applyFill="1" applyBorder="1" applyAlignment="1" applyProtection="1">
      <alignment horizontal="center" vertical="center" textRotation="90" wrapText="1"/>
    </xf>
    <xf numFmtId="165" fontId="21" fillId="0" borderId="1" xfId="0" applyNumberFormat="1" applyFont="1" applyFill="1" applyBorder="1" applyAlignment="1" applyProtection="1">
      <alignment horizontal="center" vertical="center" wrapText="1"/>
    </xf>
    <xf numFmtId="0" fontId="19" fillId="0" borderId="1" xfId="0" applyFont="1" applyFill="1" applyBorder="1" applyProtection="1"/>
    <xf numFmtId="1" fontId="18" fillId="5" borderId="1" xfId="0" applyNumberFormat="1" applyFont="1" applyFill="1" applyBorder="1" applyAlignment="1" applyProtection="1">
      <alignment horizontal="center" vertical="center" wrapText="1"/>
    </xf>
    <xf numFmtId="9" fontId="14" fillId="4" borderId="1" xfId="0" applyNumberFormat="1" applyFont="1" applyFill="1" applyBorder="1" applyAlignment="1" applyProtection="1">
      <alignment horizontal="center" vertical="center" wrapText="1"/>
    </xf>
    <xf numFmtId="0" fontId="14" fillId="4" borderId="1" xfId="0" applyFont="1" applyFill="1" applyBorder="1" applyProtection="1"/>
    <xf numFmtId="165" fontId="14" fillId="0" borderId="1" xfId="0" applyNumberFormat="1" applyFont="1" applyFill="1" applyBorder="1" applyAlignment="1" applyProtection="1">
      <alignment horizontal="center" vertical="center" wrapText="1"/>
    </xf>
    <xf numFmtId="166" fontId="14" fillId="0" borderId="1" xfId="0" applyNumberFormat="1" applyFont="1" applyFill="1" applyBorder="1" applyAlignment="1" applyProtection="1">
      <alignment horizontal="center" vertical="center" wrapText="1"/>
    </xf>
    <xf numFmtId="165" fontId="17" fillId="0" borderId="1" xfId="0" applyNumberFormat="1" applyFont="1" applyFill="1" applyBorder="1" applyAlignment="1" applyProtection="1">
      <alignment horizontal="center" vertical="center" wrapText="1"/>
    </xf>
    <xf numFmtId="165" fontId="18" fillId="0" borderId="1" xfId="0" applyNumberFormat="1" applyFont="1" applyFill="1" applyBorder="1" applyAlignment="1" applyProtection="1">
      <alignment horizontal="center" vertical="center" wrapText="1"/>
    </xf>
    <xf numFmtId="1" fontId="14" fillId="0" borderId="23" xfId="0" applyNumberFormat="1" applyFont="1" applyBorder="1" applyAlignment="1" applyProtection="1">
      <alignment horizontal="center" vertical="center" textRotation="90" wrapText="1"/>
      <protection locked="0"/>
    </xf>
    <xf numFmtId="0" fontId="19" fillId="20" borderId="18" xfId="0" applyFont="1" applyFill="1" applyBorder="1" applyProtection="1"/>
    <xf numFmtId="0" fontId="19" fillId="20" borderId="21" xfId="0" applyFont="1" applyFill="1" applyBorder="1" applyProtection="1"/>
    <xf numFmtId="9" fontId="16" fillId="0" borderId="12" xfId="0" applyNumberFormat="1" applyFont="1" applyFill="1" applyBorder="1" applyAlignment="1">
      <alignment horizontal="center" vertical="center" wrapText="1"/>
    </xf>
    <xf numFmtId="0" fontId="16" fillId="0" borderId="18" xfId="0" applyFont="1" applyFill="1" applyBorder="1"/>
    <xf numFmtId="0" fontId="16" fillId="0" borderId="21" xfId="0" applyFont="1" applyFill="1" applyBorder="1"/>
    <xf numFmtId="165" fontId="16" fillId="0" borderId="12" xfId="0" applyNumberFormat="1" applyFont="1" applyFill="1" applyBorder="1" applyAlignment="1">
      <alignment horizontal="center" vertical="center" wrapText="1"/>
    </xf>
    <xf numFmtId="9" fontId="16" fillId="0" borderId="14" xfId="0" applyNumberFormat="1" applyFont="1" applyFill="1" applyBorder="1" applyAlignment="1">
      <alignment horizontal="center" vertical="center" wrapText="1"/>
    </xf>
    <xf numFmtId="0" fontId="16" fillId="0" borderId="23" xfId="0" applyFont="1" applyFill="1" applyBorder="1"/>
    <xf numFmtId="0" fontId="16" fillId="0" borderId="20" xfId="0" applyFont="1" applyFill="1" applyBorder="1"/>
    <xf numFmtId="9" fontId="16" fillId="11" borderId="12" xfId="0" applyNumberFormat="1" applyFont="1" applyFill="1" applyBorder="1" applyAlignment="1">
      <alignment horizontal="center" vertical="center" wrapText="1"/>
    </xf>
    <xf numFmtId="0" fontId="16" fillId="0" borderId="18" xfId="0" applyFont="1" applyBorder="1"/>
    <xf numFmtId="0" fontId="16" fillId="0" borderId="21" xfId="0" applyFont="1" applyBorder="1"/>
    <xf numFmtId="9" fontId="16" fillId="0" borderId="18" xfId="0" applyNumberFormat="1" applyFont="1" applyFill="1" applyBorder="1" applyAlignment="1">
      <alignment horizontal="center" vertical="center" wrapText="1"/>
    </xf>
    <xf numFmtId="9" fontId="16" fillId="0" borderId="21" xfId="0" applyNumberFormat="1" applyFont="1" applyFill="1" applyBorder="1" applyAlignment="1">
      <alignment horizontal="center" vertical="center" wrapText="1"/>
    </xf>
    <xf numFmtId="9" fontId="16" fillId="0" borderId="32" xfId="0" applyNumberFormat="1" applyFont="1" applyFill="1" applyBorder="1" applyAlignment="1">
      <alignment horizontal="center" vertical="center" wrapText="1"/>
    </xf>
    <xf numFmtId="9" fontId="16" fillId="0" borderId="30" xfId="0" applyNumberFormat="1" applyFont="1" applyFill="1" applyBorder="1" applyAlignment="1">
      <alignment horizontal="center" vertical="center" wrapText="1"/>
    </xf>
    <xf numFmtId="9" fontId="16" fillId="0" borderId="40"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1" xfId="0" applyFont="1" applyFill="1" applyBorder="1"/>
    <xf numFmtId="1" fontId="20" fillId="5" borderId="15" xfId="0" applyNumberFormat="1" applyFont="1" applyFill="1" applyBorder="1" applyAlignment="1">
      <alignment horizontal="center" vertical="center" wrapText="1"/>
    </xf>
    <xf numFmtId="0" fontId="16" fillId="5" borderId="16" xfId="0" applyFont="1" applyFill="1" applyBorder="1"/>
    <xf numFmtId="0" fontId="16" fillId="5" borderId="17" xfId="0" applyFont="1" applyFill="1" applyBorder="1"/>
    <xf numFmtId="165" fontId="16" fillId="0" borderId="12" xfId="0" applyNumberFormat="1" applyFont="1" applyBorder="1" applyAlignment="1">
      <alignment horizontal="center" vertical="center" wrapText="1"/>
    </xf>
    <xf numFmtId="165" fontId="20" fillId="0" borderId="12" xfId="0" applyNumberFormat="1" applyFont="1" applyBorder="1" applyAlignment="1">
      <alignment horizontal="center" vertical="center" wrapText="1"/>
    </xf>
    <xf numFmtId="166" fontId="16" fillId="0" borderId="12" xfId="0" applyNumberFormat="1" applyFont="1" applyBorder="1" applyAlignment="1">
      <alignment horizontal="center" vertical="center" wrapText="1"/>
    </xf>
    <xf numFmtId="1" fontId="16" fillId="0" borderId="12" xfId="0" applyNumberFormat="1" applyFont="1" applyFill="1" applyBorder="1" applyAlignment="1">
      <alignment horizontal="center" vertical="center" wrapText="1"/>
    </xf>
    <xf numFmtId="1" fontId="16" fillId="0" borderId="18" xfId="0" applyNumberFormat="1" applyFont="1" applyFill="1" applyBorder="1"/>
    <xf numFmtId="1" fontId="16" fillId="0" borderId="21" xfId="0" applyNumberFormat="1" applyFont="1" applyFill="1" applyBorder="1"/>
    <xf numFmtId="9" fontId="16" fillId="11" borderId="12" xfId="0" applyNumberFormat="1" applyFont="1" applyFill="1" applyBorder="1" applyAlignment="1" applyProtection="1">
      <alignment horizontal="center" vertical="center" wrapText="1"/>
      <protection locked="0"/>
    </xf>
    <xf numFmtId="0" fontId="16" fillId="0" borderId="18" xfId="0" applyFont="1" applyBorder="1" applyProtection="1">
      <protection locked="0"/>
    </xf>
    <xf numFmtId="0" fontId="16" fillId="0" borderId="21" xfId="0" applyFont="1" applyBorder="1" applyProtection="1">
      <protection locked="0"/>
    </xf>
    <xf numFmtId="9" fontId="16" fillId="0" borderId="12" xfId="0" applyNumberFormat="1" applyFont="1" applyFill="1" applyBorder="1" applyAlignment="1" applyProtection="1">
      <alignment horizontal="center" vertical="center" wrapText="1"/>
      <protection locked="0"/>
    </xf>
    <xf numFmtId="0" fontId="16" fillId="0" borderId="18" xfId="0" applyFont="1" applyFill="1" applyBorder="1" applyProtection="1">
      <protection locked="0"/>
    </xf>
    <xf numFmtId="0" fontId="16" fillId="0" borderId="21" xfId="0" applyFont="1" applyFill="1" applyBorder="1" applyProtection="1">
      <protection locked="0"/>
    </xf>
    <xf numFmtId="0" fontId="14" fillId="0" borderId="18" xfId="0" applyFont="1" applyFill="1" applyBorder="1" applyAlignment="1" applyProtection="1">
      <alignment horizontal="center"/>
    </xf>
    <xf numFmtId="0" fontId="14" fillId="0" borderId="21" xfId="0" applyFont="1" applyFill="1" applyBorder="1" applyAlignment="1" applyProtection="1">
      <alignment horizontal="center"/>
    </xf>
    <xf numFmtId="1" fontId="14" fillId="0" borderId="1" xfId="0" applyNumberFormat="1" applyFont="1" applyBorder="1" applyAlignment="1" applyProtection="1">
      <alignment horizontal="center" vertical="center" textRotation="90" wrapText="1"/>
      <protection locked="0"/>
    </xf>
    <xf numFmtId="0" fontId="15" fillId="19" borderId="38" xfId="0" applyFont="1" applyFill="1" applyBorder="1" applyAlignment="1" applyProtection="1">
      <alignment horizontal="center" vertical="center" textRotation="90" wrapText="1"/>
      <protection locked="0"/>
    </xf>
    <xf numFmtId="0" fontId="15" fillId="19" borderId="34" xfId="0" applyFont="1" applyFill="1" applyBorder="1" applyAlignment="1" applyProtection="1">
      <alignment horizontal="center" vertical="center" textRotation="90" wrapText="1"/>
      <protection locked="0"/>
    </xf>
    <xf numFmtId="9" fontId="18" fillId="0" borderId="2" xfId="0" applyNumberFormat="1" applyFont="1" applyFill="1" applyBorder="1" applyAlignment="1" applyProtection="1">
      <alignment horizontal="center" vertical="center" wrapText="1"/>
      <protection locked="0"/>
    </xf>
    <xf numFmtId="9" fontId="18" fillId="0" borderId="3" xfId="0" applyNumberFormat="1" applyFont="1" applyFill="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9" fontId="14" fillId="0" borderId="3" xfId="0" applyNumberFormat="1" applyFont="1" applyFill="1" applyBorder="1" applyAlignment="1" applyProtection="1">
      <alignment horizontal="center" vertical="center" wrapText="1"/>
      <protection locked="0"/>
    </xf>
    <xf numFmtId="9" fontId="14" fillId="0" borderId="4"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Protection="1">
      <protection locked="0"/>
    </xf>
    <xf numFmtId="9" fontId="14" fillId="5" borderId="1" xfId="0" applyNumberFormat="1" applyFont="1" applyFill="1" applyBorder="1" applyAlignment="1" applyProtection="1">
      <alignment horizontal="center" vertical="center" wrapText="1"/>
      <protection locked="0"/>
    </xf>
    <xf numFmtId="0" fontId="14" fillId="5" borderId="1" xfId="0" applyFont="1" applyFill="1" applyBorder="1" applyProtection="1">
      <protection locked="0"/>
    </xf>
    <xf numFmtId="9" fontId="14" fillId="11" borderId="1" xfId="0" applyNumberFormat="1" applyFont="1" applyFill="1" applyBorder="1" applyAlignment="1" applyProtection="1">
      <alignment horizontal="center" vertical="center" wrapText="1"/>
      <protection locked="0"/>
    </xf>
    <xf numFmtId="0" fontId="14" fillId="0" borderId="1" xfId="0" applyFont="1" applyBorder="1" applyProtection="1">
      <protection locked="0"/>
    </xf>
    <xf numFmtId="0" fontId="14" fillId="8" borderId="18" xfId="0" applyFont="1" applyFill="1" applyBorder="1" applyProtection="1"/>
    <xf numFmtId="0" fontId="14" fillId="8" borderId="21" xfId="0" applyFont="1" applyFill="1" applyBorder="1" applyProtection="1"/>
    <xf numFmtId="9" fontId="16" fillId="22" borderId="12" xfId="0" applyNumberFormat="1" applyFont="1" applyFill="1" applyBorder="1" applyAlignment="1" applyProtection="1">
      <alignment horizontal="center" vertical="center" wrapText="1"/>
      <protection locked="0"/>
    </xf>
    <xf numFmtId="0" fontId="16" fillId="5" borderId="18" xfId="0" applyFont="1" applyFill="1" applyBorder="1" applyProtection="1">
      <protection locked="0"/>
    </xf>
    <xf numFmtId="0" fontId="16" fillId="5" borderId="21" xfId="0" applyFont="1" applyFill="1" applyBorder="1" applyProtection="1">
      <protection locked="0"/>
    </xf>
    <xf numFmtId="9" fontId="14" fillId="22" borderId="1" xfId="0" applyNumberFormat="1" applyFont="1" applyFill="1" applyBorder="1" applyAlignment="1" applyProtection="1">
      <alignment horizontal="center" vertical="center" wrapText="1"/>
      <protection locked="0"/>
    </xf>
    <xf numFmtId="9" fontId="14" fillId="5" borderId="14" xfId="0" applyNumberFormat="1" applyFont="1" applyFill="1" applyBorder="1" applyAlignment="1" applyProtection="1">
      <alignment horizontal="center" vertical="center" wrapText="1"/>
      <protection locked="0"/>
    </xf>
    <xf numFmtId="0" fontId="14" fillId="5" borderId="23" xfId="0" applyFont="1" applyFill="1" applyBorder="1" applyProtection="1">
      <protection locked="0"/>
    </xf>
    <xf numFmtId="0" fontId="14" fillId="5" borderId="20" xfId="0" applyFont="1" applyFill="1" applyBorder="1" applyProtection="1">
      <protection locked="0"/>
    </xf>
    <xf numFmtId="0" fontId="14" fillId="0" borderId="27" xfId="0" applyFont="1" applyBorder="1" applyProtection="1"/>
    <xf numFmtId="175" fontId="14" fillId="0" borderId="12" xfId="0" applyNumberFormat="1" applyFont="1" applyFill="1" applyBorder="1" applyAlignment="1" applyProtection="1">
      <alignment horizontal="center" vertical="center" wrapText="1"/>
    </xf>
    <xf numFmtId="0" fontId="14" fillId="0" borderId="27" xfId="0" applyFont="1" applyFill="1" applyBorder="1" applyProtection="1"/>
    <xf numFmtId="9" fontId="16" fillId="27" borderId="12"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9" fontId="14" fillId="5" borderId="2" xfId="0" applyNumberFormat="1" applyFont="1" applyFill="1" applyBorder="1" applyAlignment="1" applyProtection="1">
      <alignment horizontal="center" vertical="center" wrapText="1"/>
      <protection locked="0"/>
    </xf>
    <xf numFmtId="9" fontId="14" fillId="5" borderId="3" xfId="0" applyNumberFormat="1" applyFont="1" applyFill="1" applyBorder="1" applyAlignment="1" applyProtection="1">
      <alignment horizontal="center" vertical="center" wrapText="1"/>
      <protection locked="0"/>
    </xf>
    <xf numFmtId="9" fontId="14" fillId="5" borderId="4" xfId="0" applyNumberFormat="1" applyFont="1" applyFill="1" applyBorder="1" applyAlignment="1" applyProtection="1">
      <alignment horizontal="center" vertical="center" wrapText="1"/>
      <protection locked="0"/>
    </xf>
    <xf numFmtId="10" fontId="16" fillId="21" borderId="12" xfId="0" applyNumberFormat="1" applyFont="1" applyFill="1" applyBorder="1" applyAlignment="1" applyProtection="1">
      <alignment horizontal="center" vertical="center" wrapText="1"/>
      <protection locked="0"/>
    </xf>
    <xf numFmtId="10" fontId="16" fillId="5" borderId="18" xfId="0" applyNumberFormat="1" applyFont="1" applyFill="1" applyBorder="1" applyProtection="1">
      <protection locked="0"/>
    </xf>
    <xf numFmtId="10" fontId="16" fillId="5" borderId="21" xfId="0" applyNumberFormat="1" applyFont="1" applyFill="1" applyBorder="1" applyProtection="1">
      <protection locked="0"/>
    </xf>
    <xf numFmtId="9" fontId="29" fillId="11" borderId="12" xfId="0" applyNumberFormat="1" applyFont="1" applyFill="1" applyBorder="1" applyAlignment="1" applyProtection="1">
      <alignment horizontal="center" vertical="center" wrapText="1"/>
      <protection locked="0"/>
    </xf>
    <xf numFmtId="0" fontId="29" fillId="0" borderId="18" xfId="0" applyFont="1" applyBorder="1" applyProtection="1">
      <protection locked="0"/>
    </xf>
    <xf numFmtId="0" fontId="29" fillId="0" borderId="21" xfId="0" applyFont="1" applyBorder="1" applyProtection="1">
      <protection locked="0"/>
    </xf>
    <xf numFmtId="9" fontId="14" fillId="0" borderId="14" xfId="0" applyNumberFormat="1" applyFont="1" applyFill="1" applyBorder="1" applyAlignment="1" applyProtection="1">
      <alignment horizontal="center" vertical="center" wrapText="1"/>
      <protection locked="0"/>
    </xf>
    <xf numFmtId="0" fontId="14" fillId="0" borderId="23" xfId="0" applyFont="1" applyFill="1" applyBorder="1" applyProtection="1">
      <protection locked="0"/>
    </xf>
    <xf numFmtId="0" fontId="14" fillId="0" borderId="20" xfId="0" applyFont="1" applyFill="1" applyBorder="1" applyProtection="1">
      <protection locked="0"/>
    </xf>
    <xf numFmtId="9" fontId="14" fillId="27" borderId="14" xfId="0" applyNumberFormat="1" applyFont="1" applyFill="1" applyBorder="1" applyAlignment="1" applyProtection="1">
      <alignment horizontal="center" vertical="center" wrapText="1"/>
      <protection locked="0"/>
    </xf>
    <xf numFmtId="9" fontId="16" fillId="21" borderId="12" xfId="0" applyNumberFormat="1" applyFont="1" applyFill="1" applyBorder="1" applyAlignment="1" applyProtection="1">
      <alignment horizontal="center" vertical="center" wrapText="1"/>
      <protection locked="0"/>
    </xf>
    <xf numFmtId="165" fontId="14" fillId="6" borderId="12" xfId="0" applyNumberFormat="1" applyFont="1" applyFill="1" applyBorder="1" applyAlignment="1" applyProtection="1">
      <alignment horizontal="center" vertical="center" wrapText="1"/>
    </xf>
    <xf numFmtId="0" fontId="14" fillId="6" borderId="18" xfId="0" applyFont="1" applyFill="1" applyBorder="1" applyProtection="1"/>
    <xf numFmtId="0" fontId="14" fillId="6" borderId="21" xfId="0" applyFont="1" applyFill="1" applyBorder="1" applyProtection="1"/>
    <xf numFmtId="1" fontId="17" fillId="5" borderId="42" xfId="0" applyNumberFormat="1" applyFont="1" applyFill="1" applyBorder="1" applyAlignment="1" applyProtection="1">
      <alignment horizontal="center" vertical="center" wrapText="1"/>
    </xf>
    <xf numFmtId="0" fontId="19" fillId="5" borderId="43" xfId="0" applyFont="1" applyFill="1" applyBorder="1" applyProtection="1"/>
    <xf numFmtId="0" fontId="19" fillId="5" borderId="44" xfId="0" applyFont="1" applyFill="1" applyBorder="1" applyProtection="1"/>
    <xf numFmtId="0" fontId="16" fillId="0" borderId="27" xfId="0" applyFont="1" applyFill="1" applyBorder="1" applyProtection="1">
      <protection locked="0"/>
    </xf>
    <xf numFmtId="0" fontId="14" fillId="0" borderId="18" xfId="0" applyFont="1" applyBorder="1" applyAlignment="1" applyProtection="1">
      <alignment horizontal="center"/>
    </xf>
    <xf numFmtId="0" fontId="14" fillId="0" borderId="27" xfId="0" applyFont="1" applyBorder="1" applyAlignment="1" applyProtection="1">
      <alignment horizontal="center"/>
    </xf>
    <xf numFmtId="0" fontId="14" fillId="0" borderId="26" xfId="0" applyFont="1" applyFill="1" applyBorder="1" applyProtection="1">
      <protection locked="0"/>
    </xf>
    <xf numFmtId="0" fontId="16" fillId="0" borderId="27" xfId="0" applyFont="1" applyBorder="1" applyProtection="1">
      <protection locked="0"/>
    </xf>
    <xf numFmtId="0" fontId="16" fillId="5" borderId="27" xfId="0" applyFont="1" applyFill="1" applyBorder="1" applyProtection="1">
      <protection locked="0"/>
    </xf>
    <xf numFmtId="9" fontId="19" fillId="0" borderId="1" xfId="0" applyNumberFormat="1" applyFont="1" applyFill="1" applyBorder="1" applyAlignment="1">
      <alignment horizontal="center" vertical="center" wrapText="1"/>
    </xf>
    <xf numFmtId="0" fontId="19" fillId="0" borderId="1" xfId="0" applyFont="1" applyFill="1" applyBorder="1"/>
    <xf numFmtId="0" fontId="15" fillId="20" borderId="45" xfId="10" applyFont="1" applyFill="1" applyBorder="1" applyAlignment="1" applyProtection="1">
      <alignment horizontal="center" vertical="center" textRotation="90" wrapText="1"/>
    </xf>
    <xf numFmtId="0" fontId="15" fillId="20" borderId="25" xfId="10" applyFont="1" applyFill="1" applyBorder="1" applyAlignment="1" applyProtection="1">
      <alignment horizontal="center" vertical="center" textRotation="90" wrapText="1"/>
    </xf>
    <xf numFmtId="9" fontId="19" fillId="0" borderId="8" xfId="0" applyNumberFormat="1" applyFont="1" applyFill="1" applyBorder="1" applyAlignment="1">
      <alignment horizontal="center" vertical="center" wrapText="1"/>
    </xf>
    <xf numFmtId="9" fontId="19" fillId="0" borderId="0" xfId="0" applyNumberFormat="1" applyFont="1" applyFill="1" applyBorder="1" applyAlignment="1">
      <alignment horizontal="center" vertical="center" wrapText="1"/>
    </xf>
    <xf numFmtId="9" fontId="19" fillId="0" borderId="6" xfId="0" applyNumberFormat="1" applyFont="1" applyFill="1" applyBorder="1" applyAlignment="1">
      <alignment horizontal="center" vertical="center" wrapText="1"/>
    </xf>
    <xf numFmtId="9" fontId="19" fillId="6" borderId="8" xfId="0" applyNumberFormat="1" applyFont="1" applyFill="1" applyBorder="1" applyAlignment="1">
      <alignment horizontal="center" vertical="center" wrapText="1"/>
    </xf>
    <xf numFmtId="9" fontId="19" fillId="6" borderId="0" xfId="0" applyNumberFormat="1" applyFont="1" applyFill="1" applyBorder="1" applyAlignment="1">
      <alignment horizontal="center" vertical="center" wrapText="1"/>
    </xf>
    <xf numFmtId="9" fontId="19" fillId="6" borderId="6" xfId="0" applyNumberFormat="1" applyFont="1" applyFill="1" applyBorder="1" applyAlignment="1">
      <alignment horizontal="center" vertical="center" wrapText="1"/>
    </xf>
    <xf numFmtId="9" fontId="24" fillId="0" borderId="1" xfId="4"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9" fontId="19" fillId="0" borderId="1" xfId="1" applyNumberFormat="1" applyFont="1" applyFill="1" applyBorder="1" applyAlignment="1">
      <alignment horizontal="center" vertical="center" wrapText="1"/>
    </xf>
    <xf numFmtId="165" fontId="19" fillId="12" borderId="1" xfId="0" applyNumberFormat="1" applyFont="1" applyFill="1" applyBorder="1" applyAlignment="1">
      <alignment horizontal="center" vertical="center" wrapText="1"/>
    </xf>
    <xf numFmtId="0" fontId="19" fillId="12" borderId="1" xfId="0" applyFont="1" applyFill="1" applyBorder="1"/>
    <xf numFmtId="165" fontId="19" fillId="0" borderId="1" xfId="0" applyNumberFormat="1" applyFont="1" applyBorder="1" applyAlignment="1">
      <alignment horizontal="center" vertical="center" wrapText="1"/>
    </xf>
    <xf numFmtId="0" fontId="19" fillId="0" borderId="1" xfId="0" applyFont="1" applyBorder="1"/>
    <xf numFmtId="1" fontId="22" fillId="5" borderId="15" xfId="0" applyNumberFormat="1" applyFont="1" applyFill="1" applyBorder="1" applyAlignment="1">
      <alignment horizontal="center" vertical="center" wrapText="1"/>
    </xf>
    <xf numFmtId="166"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22" fillId="0" borderId="1" xfId="1" applyNumberFormat="1" applyFont="1" applyFill="1" applyBorder="1" applyAlignment="1">
      <alignment horizontal="center" vertical="center" wrapText="1"/>
    </xf>
    <xf numFmtId="165" fontId="19" fillId="0" borderId="2" xfId="1" applyNumberFormat="1" applyFont="1" applyFill="1" applyBorder="1" applyAlignment="1">
      <alignment horizontal="center" vertical="center" wrapText="1"/>
    </xf>
    <xf numFmtId="165" fontId="19" fillId="0" borderId="3" xfId="1" applyNumberFormat="1" applyFont="1" applyFill="1" applyBorder="1" applyAlignment="1">
      <alignment horizontal="center" vertical="center" wrapText="1"/>
    </xf>
    <xf numFmtId="165" fontId="19" fillId="0" borderId="4" xfId="1" applyNumberFormat="1" applyFont="1" applyFill="1" applyBorder="1" applyAlignment="1">
      <alignment horizontal="center" vertical="center" wrapText="1"/>
    </xf>
    <xf numFmtId="10" fontId="19" fillId="0" borderId="1" xfId="1" applyNumberFormat="1" applyFont="1" applyFill="1" applyBorder="1" applyAlignment="1">
      <alignment horizontal="center" vertical="center"/>
    </xf>
    <xf numFmtId="165" fontId="19" fillId="0" borderId="2" xfId="1" applyNumberFormat="1" applyFont="1" applyBorder="1" applyAlignment="1">
      <alignment horizontal="center" vertical="center" wrapText="1"/>
    </xf>
    <xf numFmtId="165" fontId="19" fillId="0" borderId="3" xfId="1" applyNumberFormat="1" applyFont="1" applyBorder="1" applyAlignment="1">
      <alignment horizontal="center" vertical="center" wrapText="1"/>
    </xf>
    <xf numFmtId="165" fontId="19" fillId="0" borderId="4" xfId="1" applyNumberFormat="1" applyFont="1" applyBorder="1" applyAlignment="1">
      <alignment horizontal="center" vertical="center" wrapText="1"/>
    </xf>
    <xf numFmtId="165" fontId="19" fillId="12" borderId="2" xfId="1" applyNumberFormat="1" applyFont="1" applyFill="1" applyBorder="1" applyAlignment="1">
      <alignment horizontal="center" vertical="center" wrapText="1"/>
    </xf>
    <xf numFmtId="165" fontId="19" fillId="12" borderId="3" xfId="1" applyNumberFormat="1" applyFont="1" applyFill="1" applyBorder="1" applyAlignment="1">
      <alignment horizontal="center" vertical="center" wrapText="1"/>
    </xf>
    <xf numFmtId="1" fontId="22" fillId="5" borderId="15" xfId="1" applyNumberFormat="1" applyFont="1" applyFill="1" applyBorder="1" applyAlignment="1">
      <alignment horizontal="center" vertical="center" wrapText="1"/>
    </xf>
    <xf numFmtId="0" fontId="19" fillId="5" borderId="16" xfId="1" applyFont="1" applyFill="1" applyBorder="1"/>
    <xf numFmtId="166" fontId="19" fillId="0" borderId="1" xfId="1" applyNumberFormat="1" applyFont="1" applyFill="1" applyBorder="1" applyAlignment="1">
      <alignment horizontal="center" vertical="center" wrapText="1"/>
    </xf>
    <xf numFmtId="0" fontId="19" fillId="0" borderId="1" xfId="1" applyFont="1" applyFill="1" applyBorder="1"/>
    <xf numFmtId="165" fontId="19" fillId="0" borderId="1" xfId="1" applyNumberFormat="1" applyFont="1" applyFill="1" applyBorder="1" applyAlignment="1">
      <alignment horizontal="center" vertical="center" wrapText="1"/>
    </xf>
    <xf numFmtId="0" fontId="19" fillId="12" borderId="2" xfId="1" applyFont="1" applyFill="1" applyBorder="1" applyAlignment="1">
      <alignment horizontal="center" vertical="center" wrapText="1"/>
    </xf>
    <xf numFmtId="0" fontId="19" fillId="12" borderId="4" xfId="1" applyFont="1" applyFill="1" applyBorder="1" applyAlignment="1">
      <alignment horizontal="center" vertical="center" wrapText="1"/>
    </xf>
    <xf numFmtId="0" fontId="19" fillId="0" borderId="3" xfId="1" applyFont="1" applyFill="1" applyBorder="1" applyAlignment="1">
      <alignment horizontal="center"/>
    </xf>
    <xf numFmtId="0" fontId="19" fillId="0" borderId="4" xfId="1" applyFont="1" applyFill="1" applyBorder="1" applyAlignment="1">
      <alignment horizontal="center"/>
    </xf>
    <xf numFmtId="0" fontId="19" fillId="5" borderId="2" xfId="1" applyFont="1" applyFill="1" applyBorder="1" applyAlignment="1">
      <alignment horizontal="center"/>
    </xf>
    <xf numFmtId="0" fontId="19" fillId="5" borderId="4" xfId="1" applyFont="1" applyFill="1" applyBorder="1" applyAlignment="1">
      <alignment horizontal="center"/>
    </xf>
    <xf numFmtId="0" fontId="19" fillId="12" borderId="3"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2" xfId="1" applyFont="1" applyFill="1" applyBorder="1"/>
    <xf numFmtId="0" fontId="19" fillId="0" borderId="4" xfId="1" applyFont="1" applyFill="1" applyBorder="1"/>
    <xf numFmtId="0" fontId="19" fillId="0" borderId="2" xfId="1" applyFont="1" applyFill="1" applyBorder="1" applyAlignment="1">
      <alignment horizontal="center"/>
    </xf>
    <xf numFmtId="165" fontId="22" fillId="0" borderId="33" xfId="1" applyNumberFormat="1" applyFont="1" applyFill="1" applyBorder="1" applyAlignment="1">
      <alignment horizontal="center" vertical="center" wrapText="1"/>
    </xf>
    <xf numFmtId="165" fontId="22" fillId="0" borderId="36" xfId="1" applyNumberFormat="1" applyFont="1" applyFill="1" applyBorder="1" applyAlignment="1">
      <alignment horizontal="center" vertical="center" wrapText="1"/>
    </xf>
    <xf numFmtId="9" fontId="19" fillId="0" borderId="2" xfId="1" applyNumberFormat="1" applyFont="1" applyFill="1" applyBorder="1" applyAlignment="1">
      <alignment horizontal="center" vertical="center" wrapText="1"/>
    </xf>
    <xf numFmtId="9" fontId="19" fillId="0" borderId="4" xfId="1" applyNumberFormat="1"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164" fontId="19" fillId="0" borderId="4" xfId="0"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10" fontId="19" fillId="0" borderId="2" xfId="1" applyNumberFormat="1" applyFont="1" applyFill="1" applyBorder="1" applyAlignment="1">
      <alignment horizontal="center" vertical="center"/>
    </xf>
    <xf numFmtId="10" fontId="19" fillId="0" borderId="4" xfId="1" applyNumberFormat="1" applyFont="1" applyFill="1" applyBorder="1" applyAlignment="1">
      <alignment horizontal="center" vertical="center"/>
    </xf>
    <xf numFmtId="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xf>
    <xf numFmtId="165" fontId="21" fillId="0" borderId="0" xfId="0" applyNumberFormat="1" applyFont="1" applyFill="1" applyBorder="1" applyAlignment="1" applyProtection="1">
      <alignment horizontal="center" vertical="center" wrapText="1"/>
      <protection locked="0"/>
    </xf>
    <xf numFmtId="0" fontId="19" fillId="0" borderId="0" xfId="0" applyFont="1" applyFill="1" applyBorder="1" applyProtection="1">
      <protection locked="0"/>
    </xf>
    <xf numFmtId="9" fontId="14" fillId="0" borderId="45" xfId="0" applyNumberFormat="1" applyFont="1" applyFill="1" applyBorder="1" applyAlignment="1" applyProtection="1">
      <alignment horizontal="center" vertical="center" wrapText="1"/>
    </xf>
    <xf numFmtId="164" fontId="16" fillId="0" borderId="12" xfId="0" applyNumberFormat="1" applyFont="1" applyFill="1" applyBorder="1" applyAlignment="1" applyProtection="1">
      <alignment horizontal="center" vertical="center" wrapText="1"/>
    </xf>
    <xf numFmtId="9" fontId="16" fillId="0" borderId="12" xfId="4" applyFont="1" applyFill="1" applyBorder="1" applyAlignment="1" applyProtection="1">
      <alignment horizontal="center" vertical="center" wrapText="1"/>
    </xf>
    <xf numFmtId="9" fontId="16" fillId="0" borderId="18" xfId="4" applyFont="1" applyFill="1" applyBorder="1" applyProtection="1"/>
    <xf numFmtId="9" fontId="16" fillId="0" borderId="21" xfId="4" applyFont="1" applyFill="1" applyBorder="1" applyProtection="1"/>
    <xf numFmtId="1" fontId="16" fillId="0" borderId="12" xfId="0" applyNumberFormat="1" applyFont="1" applyFill="1" applyBorder="1" applyAlignment="1" applyProtection="1">
      <alignment horizontal="center" vertical="center" wrapText="1"/>
    </xf>
    <xf numFmtId="1" fontId="16" fillId="0" borderId="18" xfId="0" applyNumberFormat="1" applyFont="1" applyFill="1" applyBorder="1" applyProtection="1"/>
    <xf numFmtId="1" fontId="16" fillId="0" borderId="21" xfId="0" applyNumberFormat="1" applyFont="1" applyFill="1" applyBorder="1" applyProtection="1"/>
    <xf numFmtId="165" fontId="21" fillId="5" borderId="12" xfId="0" applyNumberFormat="1" applyFont="1" applyFill="1" applyBorder="1" applyAlignment="1" applyProtection="1">
      <alignment horizontal="center" vertical="center" wrapText="1"/>
    </xf>
    <xf numFmtId="0" fontId="19" fillId="5" borderId="18" xfId="0" applyFont="1" applyFill="1" applyBorder="1" applyProtection="1"/>
    <xf numFmtId="0" fontId="19" fillId="5" borderId="21" xfId="0" applyFont="1" applyFill="1" applyBorder="1" applyProtection="1"/>
    <xf numFmtId="0" fontId="15" fillId="23" borderId="13" xfId="10" applyFont="1" applyFill="1" applyBorder="1" applyAlignment="1" applyProtection="1">
      <alignment horizontal="center" vertical="center" textRotation="90"/>
    </xf>
    <xf numFmtId="0" fontId="15" fillId="23" borderId="25" xfId="10" applyFont="1" applyFill="1" applyBorder="1" applyAlignment="1" applyProtection="1">
      <alignment horizontal="center" vertical="center" textRotation="90"/>
    </xf>
    <xf numFmtId="9" fontId="18" fillId="0" borderId="1" xfId="0" applyNumberFormat="1" applyFont="1" applyFill="1" applyBorder="1" applyAlignment="1" applyProtection="1">
      <alignment horizontal="center" vertical="center" wrapText="1"/>
    </xf>
    <xf numFmtId="165" fontId="17" fillId="5" borderId="12" xfId="0" applyNumberFormat="1" applyFont="1" applyFill="1" applyBorder="1" applyAlignment="1" applyProtection="1">
      <alignment horizontal="center" vertical="center" wrapText="1"/>
    </xf>
    <xf numFmtId="1" fontId="20" fillId="5" borderId="15" xfId="0" applyNumberFormat="1" applyFont="1" applyFill="1" applyBorder="1" applyAlignment="1" applyProtection="1">
      <alignment horizontal="center" vertical="center" wrapText="1"/>
    </xf>
    <xf numFmtId="0" fontId="16" fillId="5" borderId="16" xfId="0" applyFont="1" applyFill="1" applyBorder="1" applyProtection="1"/>
    <xf numFmtId="0" fontId="16" fillId="5" borderId="17" xfId="0" applyFont="1" applyFill="1" applyBorder="1" applyProtection="1"/>
    <xf numFmtId="165" fontId="18" fillId="0" borderId="18" xfId="0" applyNumberFormat="1" applyFont="1" applyFill="1" applyBorder="1" applyAlignment="1" applyProtection="1">
      <alignment horizontal="center" vertical="center" wrapText="1"/>
    </xf>
    <xf numFmtId="165" fontId="18" fillId="0" borderId="21" xfId="0" applyNumberFormat="1" applyFont="1" applyFill="1" applyBorder="1" applyAlignment="1" applyProtection="1">
      <alignment horizontal="center" vertical="center" wrapText="1"/>
    </xf>
    <xf numFmtId="166" fontId="14" fillId="0" borderId="18" xfId="0" applyNumberFormat="1" applyFont="1" applyFill="1" applyBorder="1" applyAlignment="1" applyProtection="1">
      <alignment horizontal="center" vertical="center" wrapText="1"/>
    </xf>
    <xf numFmtId="166" fontId="14" fillId="0" borderId="21" xfId="0" applyNumberFormat="1" applyFont="1" applyFill="1" applyBorder="1" applyAlignment="1" applyProtection="1">
      <alignment horizontal="center" vertical="center" wrapText="1"/>
    </xf>
    <xf numFmtId="165" fontId="14" fillId="5" borderId="12" xfId="0" applyNumberFormat="1" applyFont="1" applyFill="1" applyBorder="1" applyAlignment="1" applyProtection="1">
      <alignment horizontal="center" vertical="center" wrapText="1"/>
      <protection locked="0"/>
    </xf>
    <xf numFmtId="0" fontId="14" fillId="5" borderId="18" xfId="0" applyFont="1" applyFill="1" applyBorder="1" applyProtection="1">
      <protection locked="0"/>
    </xf>
    <xf numFmtId="0" fontId="14" fillId="5" borderId="21" xfId="0" applyFont="1" applyFill="1" applyBorder="1" applyProtection="1">
      <protection locked="0"/>
    </xf>
    <xf numFmtId="9" fontId="14" fillId="5" borderId="1" xfId="0" applyNumberFormat="1" applyFont="1" applyFill="1" applyBorder="1" applyAlignment="1" applyProtection="1">
      <alignment horizontal="center" vertical="center" wrapText="1"/>
    </xf>
    <xf numFmtId="9" fontId="14" fillId="22" borderId="14" xfId="0" applyNumberFormat="1" applyFont="1" applyFill="1" applyBorder="1" applyAlignment="1" applyProtection="1">
      <alignment horizontal="center" vertical="center" wrapText="1"/>
    </xf>
    <xf numFmtId="9" fontId="14" fillId="22" borderId="12" xfId="0" applyNumberFormat="1" applyFont="1" applyFill="1" applyBorder="1" applyAlignment="1" applyProtection="1">
      <alignment horizontal="center" vertical="center" wrapText="1"/>
    </xf>
    <xf numFmtId="1" fontId="20" fillId="5" borderId="15" xfId="0" applyNumberFormat="1" applyFont="1" applyFill="1" applyBorder="1" applyAlignment="1" applyProtection="1">
      <alignment horizontal="center" vertical="center" wrapText="1"/>
      <protection locked="0"/>
    </xf>
    <xf numFmtId="0" fontId="16" fillId="5" borderId="16" xfId="0" applyFont="1" applyFill="1" applyBorder="1" applyProtection="1">
      <protection locked="0"/>
    </xf>
    <xf numFmtId="0" fontId="16" fillId="5" borderId="17" xfId="0" applyFont="1" applyFill="1" applyBorder="1" applyProtection="1">
      <protection locked="0"/>
    </xf>
    <xf numFmtId="9" fontId="16" fillId="22" borderId="12" xfId="0" applyNumberFormat="1" applyFont="1" applyFill="1" applyBorder="1" applyAlignment="1" applyProtection="1">
      <alignment horizontal="center" vertical="center" wrapText="1"/>
    </xf>
    <xf numFmtId="165" fontId="18" fillId="5" borderId="12" xfId="0" applyNumberFormat="1" applyFont="1" applyFill="1" applyBorder="1" applyAlignment="1" applyProtection="1">
      <alignment horizontal="center" vertical="center" wrapText="1"/>
      <protection locked="0"/>
    </xf>
    <xf numFmtId="166" fontId="14" fillId="5" borderId="12" xfId="0" applyNumberFormat="1" applyFont="1" applyFill="1" applyBorder="1" applyAlignment="1" applyProtection="1">
      <alignment horizontal="center" vertical="center" wrapText="1"/>
      <protection locked="0"/>
    </xf>
    <xf numFmtId="9" fontId="23" fillId="6" borderId="1" xfId="4" applyFont="1" applyFill="1" applyBorder="1" applyAlignment="1" applyProtection="1">
      <alignment horizontal="center" vertical="center" wrapText="1"/>
    </xf>
    <xf numFmtId="1" fontId="23" fillId="5" borderId="1" xfId="0" applyNumberFormat="1" applyFont="1" applyFill="1" applyBorder="1" applyAlignment="1" applyProtection="1">
      <alignment horizontal="center" vertical="center" wrapText="1"/>
    </xf>
    <xf numFmtId="165" fontId="44" fillId="0" borderId="2" xfId="0" applyNumberFormat="1" applyFont="1" applyFill="1" applyBorder="1" applyAlignment="1" applyProtection="1">
      <alignment horizontal="center" vertical="center" wrapText="1"/>
    </xf>
    <xf numFmtId="165" fontId="44" fillId="0" borderId="3" xfId="0" applyNumberFormat="1" applyFont="1" applyFill="1" applyBorder="1" applyAlignment="1" applyProtection="1">
      <alignment horizontal="center" vertical="center" wrapText="1"/>
    </xf>
    <xf numFmtId="165" fontId="44" fillId="0" borderId="4" xfId="0" applyNumberFormat="1" applyFont="1" applyFill="1" applyBorder="1" applyAlignment="1" applyProtection="1">
      <alignment horizontal="center" vertical="center" wrapText="1"/>
    </xf>
    <xf numFmtId="165" fontId="43" fillId="0" borderId="2" xfId="0" applyNumberFormat="1" applyFont="1" applyFill="1" applyBorder="1" applyAlignment="1" applyProtection="1">
      <alignment horizontal="center" vertical="center" wrapText="1"/>
    </xf>
    <xf numFmtId="165" fontId="43" fillId="0" borderId="3" xfId="0" applyNumberFormat="1" applyFont="1" applyFill="1" applyBorder="1" applyAlignment="1" applyProtection="1">
      <alignment horizontal="center" vertical="center" wrapText="1"/>
    </xf>
    <xf numFmtId="165" fontId="43" fillId="0" borderId="4" xfId="0" applyNumberFormat="1" applyFont="1" applyFill="1" applyBorder="1" applyAlignment="1" applyProtection="1">
      <alignment horizontal="center" vertical="center" wrapText="1"/>
    </xf>
    <xf numFmtId="166" fontId="43" fillId="0" borderId="2" xfId="5" applyNumberFormat="1" applyFont="1" applyFill="1" applyBorder="1" applyAlignment="1" applyProtection="1">
      <alignment horizontal="center" vertical="center" wrapText="1"/>
    </xf>
    <xf numFmtId="166" fontId="43" fillId="0" borderId="3" xfId="5" applyNumberFormat="1" applyFont="1" applyFill="1" applyBorder="1" applyAlignment="1" applyProtection="1">
      <alignment horizontal="center" vertical="center" wrapText="1"/>
    </xf>
    <xf numFmtId="166" fontId="43" fillId="0" borderId="4" xfId="5" applyNumberFormat="1" applyFont="1" applyFill="1" applyBorder="1" applyAlignment="1" applyProtection="1">
      <alignment horizontal="center" vertical="center" wrapText="1"/>
    </xf>
    <xf numFmtId="165" fontId="43" fillId="6" borderId="2" xfId="0" applyNumberFormat="1" applyFont="1" applyFill="1" applyBorder="1" applyAlignment="1" applyProtection="1">
      <alignment horizontal="center" vertical="center" wrapText="1"/>
    </xf>
    <xf numFmtId="165" fontId="43" fillId="6" borderId="3" xfId="0" applyNumberFormat="1" applyFont="1" applyFill="1" applyBorder="1" applyAlignment="1" applyProtection="1">
      <alignment horizontal="center" vertical="center" wrapText="1"/>
    </xf>
    <xf numFmtId="165" fontId="43" fillId="6" borderId="4" xfId="0" applyNumberFormat="1" applyFont="1" applyFill="1" applyBorder="1" applyAlignment="1" applyProtection="1">
      <alignment horizontal="center" vertical="center" wrapText="1"/>
    </xf>
    <xf numFmtId="9" fontId="24" fillId="6" borderId="1" xfId="9" applyNumberFormat="1" applyFont="1" applyFill="1" applyBorder="1" applyAlignment="1" applyProtection="1">
      <alignment horizontal="center" vertical="center" wrapText="1"/>
    </xf>
  </cellXfs>
  <cellStyles count="13">
    <cellStyle name="Cálculo" xfId="7" builtinId="22"/>
    <cellStyle name="Énfasis2" xfId="9" builtinId="33"/>
    <cellStyle name="Entrada" xfId="6" builtinId="20"/>
    <cellStyle name="Millares" xfId="5" builtinId="3"/>
    <cellStyle name="Moneda" xfId="11" builtinId="4"/>
    <cellStyle name="Moneda 4" xfId="12"/>
    <cellStyle name="Normal" xfId="0" builtinId="0"/>
    <cellStyle name="Normal 2" xfId="2"/>
    <cellStyle name="Normal 2 2" xfId="3"/>
    <cellStyle name="Normal 3" xfId="1"/>
    <cellStyle name="Normal 4" xfId="10"/>
    <cellStyle name="Notas" xfId="8" builtinId="10"/>
    <cellStyle name="Porcentaje" xfId="4" builtinId="5"/>
  </cellStyles>
  <dxfs count="315">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00FF00"/>
          <bgColor rgb="FF00FF00"/>
        </patternFill>
      </fill>
    </dxf>
    <dxf>
      <font>
        <b/>
      </font>
      <fill>
        <patternFill patternType="solid">
          <fgColor rgb="FFFFFF00"/>
          <bgColor rgb="FFFFFF00"/>
        </patternFill>
      </fill>
    </dxf>
    <dxf>
      <font>
        <b/>
        <color rgb="FFFFFFFF"/>
      </font>
      <fill>
        <patternFill patternType="solid">
          <fgColor rgb="FFFF0000"/>
          <bgColor rgb="FFFF0000"/>
        </patternFill>
      </fill>
    </dxf>
  </dxfs>
  <tableStyles count="0" defaultTableStyle="TableStyleMedium2" defaultPivotStyle="PivotStyleMedium9"/>
  <colors>
    <mruColors>
      <color rgb="FFFFFF00"/>
      <color rgb="FFB818A1"/>
      <color rgb="FF008000"/>
      <color rgb="FFFF0000"/>
      <color rgb="FFFFFFCC"/>
      <color rgb="FFFF9999"/>
      <color rgb="FFFF00FF"/>
      <color rgb="FFF3ABE9"/>
      <color rgb="FF923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199</xdr:row>
      <xdr:rowOff>0</xdr:rowOff>
    </xdr:from>
    <xdr:to>
      <xdr:col>11</xdr:col>
      <xdr:colOff>718457</xdr:colOff>
      <xdr:row>200</xdr:row>
      <xdr:rowOff>333372</xdr:rowOff>
    </xdr:to>
    <xdr:pic>
      <xdr:nvPicPr>
        <xdr:cNvPr id="9" name="Imagen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8825" y="246926100"/>
          <a:ext cx="3290207" cy="771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479488\Documents\PROYECTOS%20DE%20INVERSION\PROYECTO%20DE%20INVERSION%202019\Modificaciones%20PAA\FORMATO%20PAA%202019_Marzo_15_%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72663841\Documents\JEYSON%20MOYA\PROCESOS\PAA%20-2019\Copia%20de%20FormatoRecoleccionPAA%202019%20v1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539367\Documents\ANM\POA%202019\6.%20Version%202%20AYDA\Fichas%20indicadores%20POA%202019%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planeacion\GRUPO%20PLANEACION\9%20PLANEACI&#211;N\2019\560.48.XX%20PLANEACION%20ESTRATEGICA\1.%20Plan%20Operativo%20Anual%20-%20POA\13.%20POA%20reporte%20II%20trimestre\VPF\Gestion%20Inversi&#243;n%20Minera%20POA%202019%20%20Ro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014181559\Library\Containers\com.microsoft.Excel\Data\Documents\C:\Users\1014181559\Library\Containers\com.microsoft.Excel\Data\Documents\F:\ANM\PE%202019\2%20POA%20INF%20REPORTADA\181217%20POA%202019%20COMUNICACION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NM\Angie%20Merlano\2019\POA_2019\POA%202019%20GIAM_2012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POA%202019%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Copia%20de%201812%20POA%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5301325\AppData\Local\Microsoft\Windows\Temporary%20Internet%20Files\Content.Outlook\JNYVBHZH\POA%202019_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NM\PE%202019\2%20POA%20INF%20REPORTADA\190129%20POA_2019%20CYT%20U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planeacion\GRUPO%20PLANEACION\9%20PLANEACI&#211;N\2019\560.48.XX%20PLANEACION%20ESTRATEGICA\1.%20Plan%20Operativo%20Anual%20-%20POA\13.%20POA%20reporte%20II%20trimestre\VPF\Delimita%20Declar%20Areas%20Zonas%20de%20Inter%20POA%202019%20%20Roci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planeacion\GRUPO%20PLANEACION\9%20PLANEACI&#211;N\2019\560.48.XX%20PLANEACION%20ESTRATEGICA\1.%20Plan%20Operativo%20Anual%20-%20POA\13.%20POA%20reporte%20II%20trimestre\VPAF\Planeaci&#243;n%20Estrategica%20Reporte%20POA%20II%20Trimestre%202019%20%20-%20Planeaci&#24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22479488\Documents\INDICADORES\POA%202019\I%20Trimestre%202019\11.%20Reporte%20Indicadores%20I%20trimestre%202019\6.Gesti&#243;n%20Integral%20para%20el%20Seguimiento%20y%20Control%20a%20Titulos%20Mineros%20POA%20V1%20REPORTE%20I%20T%2030052019%20R&amp;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014181559\Library\Containers\com.microsoft.Excel\Data\Documents\C:\Users\1014181559\Library\Containers\com.microsoft.Excel\Data\Documents\J:\ANM\Angie%20Merlano\2019\POA_2019\POA%202019%20GIAM_20122018.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opia%20de%20Copia%20de%20POA%202019%20GIAM%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AA"/>
      <sheetName val="NO PAA"/>
      <sheetName val="Diferencias SGR"/>
    </sheetNames>
    <sheetDataSet>
      <sheetData sheetId="0">
        <row r="2">
          <cell r="C2" t="str">
            <v>Presidencia</v>
          </cell>
          <cell r="E2" t="str">
            <v>Fortalecimiento_gestion_socioambiental</v>
          </cell>
          <cell r="O2" t="str">
            <v>Licitación pública</v>
          </cell>
          <cell r="Q2" t="str">
            <v>Adecuación u obra</v>
          </cell>
          <cell r="S2" t="str">
            <v>Si</v>
          </cell>
          <cell r="U2" t="str">
            <v>NA</v>
          </cell>
          <cell r="W2" t="str">
            <v>Enero/19</v>
          </cell>
        </row>
        <row r="3">
          <cell r="C3" t="str">
            <v>Of_Juridica</v>
          </cell>
          <cell r="E3" t="str">
            <v>Fortalecimiento_infraestructura_fisica</v>
          </cell>
          <cell r="O3" t="str">
            <v>Concurso de méritos</v>
          </cell>
          <cell r="Q3" t="str">
            <v>Alquiler</v>
          </cell>
          <cell r="S3" t="str">
            <v>No</v>
          </cell>
          <cell r="U3" t="str">
            <v>No solicitadas</v>
          </cell>
          <cell r="W3" t="str">
            <v>Febrero/19</v>
          </cell>
        </row>
        <row r="4">
          <cell r="C4" t="str">
            <v>Of_Control_interno</v>
          </cell>
          <cell r="E4" t="str">
            <v>Fortalecimiento_mecanismos_promocion</v>
          </cell>
          <cell r="O4" t="str">
            <v>Sel. Abreviada - Menor Cuantía</v>
          </cell>
          <cell r="Q4" t="str">
            <v>Apoyo a la Gestión</v>
          </cell>
          <cell r="U4" t="str">
            <v>Solicitadas</v>
          </cell>
          <cell r="W4" t="str">
            <v>Marzo/19</v>
          </cell>
        </row>
        <row r="5">
          <cell r="C5" t="str">
            <v>Of_Tecnologia</v>
          </cell>
          <cell r="E5" t="str">
            <v>Fortalecimiento_Tecnologias_informacion</v>
          </cell>
          <cell r="O5" t="str">
            <v>Sel. Abreviada - Subasta Inversa</v>
          </cell>
          <cell r="Q5" t="str">
            <v>Arrendamiento</v>
          </cell>
          <cell r="U5" t="str">
            <v>Aprobadas</v>
          </cell>
          <cell r="W5" t="str">
            <v>Abril/19</v>
          </cell>
        </row>
        <row r="6">
          <cell r="C6" t="str">
            <v>VAF</v>
          </cell>
          <cell r="E6" t="str">
            <v>Mejoramiento_Seguridad_Mineria</v>
          </cell>
          <cell r="O6" t="str">
            <v>Sel. abreviada - Acuerdo Marco</v>
          </cell>
          <cell r="Q6" t="str">
            <v>Comodato</v>
          </cell>
          <cell r="W6" t="str">
            <v>Mayo/19</v>
          </cell>
        </row>
        <row r="7">
          <cell r="C7" t="str">
            <v>VCT</v>
          </cell>
          <cell r="E7" t="str">
            <v>Mejoramiento_Pequena_Mediana_Mineria</v>
          </cell>
          <cell r="O7" t="str">
            <v>Mínima Cuantía</v>
          </cell>
          <cell r="Q7" t="str">
            <v>Compraventa</v>
          </cell>
          <cell r="W7" t="str">
            <v>Junio/19</v>
          </cell>
        </row>
        <row r="8">
          <cell r="C8" t="str">
            <v>VPF</v>
          </cell>
          <cell r="E8" t="str">
            <v>Optimizacion_informacion_minera</v>
          </cell>
          <cell r="O8" t="str">
            <v>Régimen Especial</v>
          </cell>
          <cell r="Q8" t="str">
            <v>Consultoría</v>
          </cell>
          <cell r="W8" t="str">
            <v>Julio/19</v>
          </cell>
        </row>
        <row r="9">
          <cell r="C9" t="str">
            <v>VSCSM</v>
          </cell>
          <cell r="E9" t="str">
            <v>Optimizacion_MPIG_SIG</v>
          </cell>
          <cell r="O9" t="str">
            <v>Contratación Directa</v>
          </cell>
          <cell r="Q9" t="str">
            <v>Interadministrativo</v>
          </cell>
          <cell r="W9" t="str">
            <v>Agosto/19</v>
          </cell>
        </row>
        <row r="10">
          <cell r="E10" t="str">
            <v>No_aplica_proyecto_inversion</v>
          </cell>
          <cell r="Q10" t="str">
            <v>Licenciamiento</v>
          </cell>
          <cell r="W10" t="str">
            <v>Septiembre/19</v>
          </cell>
        </row>
        <row r="11">
          <cell r="Q11" t="str">
            <v>Mantenimiento</v>
          </cell>
          <cell r="W11" t="str">
            <v>Octubre/19</v>
          </cell>
        </row>
        <row r="12">
          <cell r="Q12" t="str">
            <v>P. de Servicios Generales</v>
          </cell>
          <cell r="W12" t="str">
            <v>Noviembre/19</v>
          </cell>
        </row>
        <row r="13">
          <cell r="Q13" t="str">
            <v>P. Servicios Profesionales</v>
          </cell>
          <cell r="W13" t="str">
            <v>Diciembre/19</v>
          </cell>
        </row>
        <row r="14">
          <cell r="Q14" t="str">
            <v>Seguros</v>
          </cell>
          <cell r="W14" t="str">
            <v>Enero/20</v>
          </cell>
        </row>
        <row r="15">
          <cell r="Q15" t="str">
            <v>Suministro</v>
          </cell>
          <cell r="W15" t="str">
            <v>Febrero/20</v>
          </cell>
        </row>
        <row r="16">
          <cell r="Q16" t="str">
            <v>Suscripción</v>
          </cell>
          <cell r="W16" t="str">
            <v>Marzo/20</v>
          </cell>
        </row>
        <row r="17">
          <cell r="W17" t="str">
            <v>Abril/20</v>
          </cell>
        </row>
        <row r="18">
          <cell r="W18" t="str">
            <v>Mayo/20</v>
          </cell>
        </row>
        <row r="19">
          <cell r="W19" t="str">
            <v>Junio/20</v>
          </cell>
        </row>
        <row r="20">
          <cell r="W20" t="str">
            <v>Julio/20</v>
          </cell>
        </row>
        <row r="21">
          <cell r="W21" t="str">
            <v>Agosto/20</v>
          </cell>
        </row>
        <row r="22">
          <cell r="W22" t="str">
            <v>Septiembre/20</v>
          </cell>
        </row>
        <row r="23">
          <cell r="W23" t="str">
            <v>Octubre/20</v>
          </cell>
        </row>
        <row r="24">
          <cell r="W24" t="str">
            <v>Noviembre/20</v>
          </cell>
        </row>
        <row r="25">
          <cell r="W25" t="str">
            <v>Diciembre/20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No PAA"/>
      <sheetName val="Datos"/>
      <sheetName val="Rubros"/>
      <sheetName val="Adquisición de Activos "/>
      <sheetName val="Materiales y Suministros"/>
    </sheetNames>
    <sheetDataSet>
      <sheetData sheetId="0"/>
      <sheetData sheetId="1"/>
      <sheetData sheetId="2">
        <row r="2">
          <cell r="G2" t="str">
            <v>Nación</v>
          </cell>
        </row>
        <row r="3">
          <cell r="G3" t="str">
            <v>Propios</v>
          </cell>
        </row>
        <row r="4">
          <cell r="G4" t="str">
            <v>SGR</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S DE INDICADORES"/>
      <sheetName val="Hoja1"/>
    </sheetNames>
    <sheetDataSet>
      <sheetData sheetId="0" refreshError="1">
        <row r="4">
          <cell r="M4" t="str">
            <v>Ayudas de Memoria resultado de las Mesas de Trabajo
Informe ejecución de proyectos</v>
          </cell>
        </row>
        <row r="8">
          <cell r="K8" t="str">
            <v>% de implementación del Modelo Integtrado de Planeación y Gestión (MIPG)</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etion de la Inversion Minera"/>
      <sheetName val="SOPORT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M"/>
      <sheetName val="Hoja1"/>
      <sheetName val="SOPORTE"/>
    </sheetNames>
    <sheetDataSet>
      <sheetData sheetId="0">
        <row r="32">
          <cell r="U32" t="str">
            <v>DESCRIPCIÓN</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SOPORTE"/>
      <sheetName val="Hoja1"/>
    </sheetNames>
    <sheetDataSet>
      <sheetData sheetId="0">
        <row r="32">
          <cell r="U32" t="str">
            <v>DESCRIPCIÓN</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32">
          <cell r="U32" t="str">
            <v>DESCRIPCIÓN</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A LA GESTIÓN"/>
      <sheetName val="SOPORTE"/>
    </sheetNames>
    <sheetDataSet>
      <sheetData sheetId="0">
        <row r="7">
          <cell r="U7" t="str">
            <v>DESCRIPCIÓN</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T"/>
      <sheetName val="SOPORTE"/>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Areas y Zonas de Interes"/>
      <sheetName val="SOPORTE"/>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ON ESTRATEGICA"/>
      <sheetName val="Hoja1"/>
      <sheetName val="MIPG"/>
      <sheetName val="SOPORTE"/>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EGUIMIENTO Y CONTROL TM"/>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23"/>
  <sheetViews>
    <sheetView tabSelected="1" topLeftCell="Q9" zoomScale="70" zoomScaleNormal="70" workbookViewId="0">
      <selection activeCell="V10" sqref="V10"/>
    </sheetView>
  </sheetViews>
  <sheetFormatPr baseColWidth="10" defaultColWidth="8.7109375" defaultRowHeight="15.75" x14ac:dyDescent="0.25"/>
  <cols>
    <col min="1" max="1" width="9.7109375" style="151" customWidth="1"/>
    <col min="2" max="2" width="9.42578125" style="151" customWidth="1"/>
    <col min="3" max="3" width="30.7109375" style="151" customWidth="1"/>
    <col min="4" max="4" width="9.7109375" style="151" customWidth="1"/>
    <col min="5" max="5" width="30.7109375" style="151" customWidth="1"/>
    <col min="6" max="6" width="9.7109375" style="151" customWidth="1"/>
    <col min="7" max="9" width="30.7109375" style="151" customWidth="1"/>
    <col min="10" max="10" width="9.7109375" style="151" customWidth="1"/>
    <col min="11" max="11" width="27.7109375" style="151" customWidth="1"/>
    <col min="12" max="12" width="67.7109375" style="151" customWidth="1"/>
    <col min="13" max="14" width="27.7109375" style="151" customWidth="1"/>
    <col min="15" max="15" width="30.7109375" style="151" customWidth="1"/>
    <col min="16" max="16" width="9.7109375" style="151" customWidth="1"/>
    <col min="17" max="20" width="10.7109375" style="151" customWidth="1"/>
    <col min="21" max="21" width="40.7109375" style="318" customWidth="1"/>
    <col min="22" max="25" width="47.7109375" style="151" customWidth="1"/>
    <col min="26" max="29" width="33.7109375" style="151" customWidth="1"/>
    <col min="30" max="30" width="50.7109375" style="151" customWidth="1"/>
    <col min="31" max="31" width="29.5703125" style="151" customWidth="1"/>
    <col min="32" max="33" width="18.7109375" style="151" customWidth="1"/>
    <col min="34" max="36" width="20.7109375" style="151" customWidth="1"/>
    <col min="37" max="48" width="11.7109375" style="151" customWidth="1"/>
    <col min="49" max="50" width="2.7109375" style="152" customWidth="1"/>
    <col min="51" max="16384" width="8.7109375" style="58"/>
  </cols>
  <sheetData>
    <row r="1" spans="1:50" ht="24" customHeight="1" x14ac:dyDescent="0.25">
      <c r="A1" s="55"/>
      <c r="B1" s="352" t="s">
        <v>144</v>
      </c>
      <c r="C1" s="352" t="s">
        <v>152</v>
      </c>
      <c r="D1" s="365" t="s">
        <v>153</v>
      </c>
      <c r="E1" s="352" t="s">
        <v>154</v>
      </c>
      <c r="F1" s="365" t="s">
        <v>155</v>
      </c>
      <c r="G1" s="352" t="s">
        <v>156</v>
      </c>
      <c r="H1" s="352" t="s">
        <v>157</v>
      </c>
      <c r="I1" s="352" t="s">
        <v>158</v>
      </c>
      <c r="J1" s="365" t="s">
        <v>159</v>
      </c>
      <c r="K1" s="349" t="s">
        <v>160</v>
      </c>
      <c r="L1" s="350"/>
      <c r="M1" s="351"/>
      <c r="N1" s="352" t="s">
        <v>161</v>
      </c>
      <c r="O1" s="352" t="s">
        <v>162</v>
      </c>
      <c r="P1" s="361" t="s">
        <v>163</v>
      </c>
      <c r="Q1" s="361" t="s">
        <v>164</v>
      </c>
      <c r="R1" s="361" t="s">
        <v>165</v>
      </c>
      <c r="S1" s="361" t="s">
        <v>166</v>
      </c>
      <c r="T1" s="361" t="s">
        <v>167</v>
      </c>
      <c r="U1" s="362" t="s">
        <v>168</v>
      </c>
      <c r="V1" s="346" t="s">
        <v>169</v>
      </c>
      <c r="W1" s="348"/>
      <c r="X1" s="348"/>
      <c r="Y1" s="347"/>
      <c r="Z1" s="346" t="s">
        <v>170</v>
      </c>
      <c r="AA1" s="348"/>
      <c r="AB1" s="348"/>
      <c r="AC1" s="347"/>
      <c r="AD1" s="352" t="s">
        <v>171</v>
      </c>
      <c r="AE1" s="346" t="s">
        <v>172</v>
      </c>
      <c r="AF1" s="348"/>
      <c r="AG1" s="348"/>
      <c r="AH1" s="347"/>
      <c r="AI1" s="352" t="s">
        <v>173</v>
      </c>
      <c r="AJ1" s="352" t="s">
        <v>174</v>
      </c>
      <c r="AK1" s="346" t="s">
        <v>175</v>
      </c>
      <c r="AL1" s="347"/>
      <c r="AM1" s="346" t="s">
        <v>176</v>
      </c>
      <c r="AN1" s="348"/>
      <c r="AO1" s="348"/>
      <c r="AP1" s="347"/>
      <c r="AQ1" s="349" t="s">
        <v>177</v>
      </c>
      <c r="AR1" s="350"/>
      <c r="AS1" s="350"/>
      <c r="AT1" s="350"/>
      <c r="AU1" s="350"/>
      <c r="AV1" s="351"/>
      <c r="AW1" s="56"/>
      <c r="AX1" s="57"/>
    </row>
    <row r="2" spans="1:50" ht="24" customHeight="1" x14ac:dyDescent="0.25">
      <c r="A2" s="55"/>
      <c r="B2" s="360"/>
      <c r="C2" s="360"/>
      <c r="D2" s="360"/>
      <c r="E2" s="360"/>
      <c r="F2" s="360"/>
      <c r="G2" s="360"/>
      <c r="H2" s="360"/>
      <c r="I2" s="360"/>
      <c r="J2" s="360"/>
      <c r="K2" s="366"/>
      <c r="L2" s="326"/>
      <c r="M2" s="327"/>
      <c r="N2" s="360"/>
      <c r="O2" s="360"/>
      <c r="P2" s="360"/>
      <c r="Q2" s="360"/>
      <c r="R2" s="360"/>
      <c r="S2" s="360"/>
      <c r="T2" s="360"/>
      <c r="U2" s="363"/>
      <c r="V2" s="346" t="s">
        <v>178</v>
      </c>
      <c r="W2" s="348"/>
      <c r="X2" s="348"/>
      <c r="Y2" s="347"/>
      <c r="Z2" s="346" t="s">
        <v>178</v>
      </c>
      <c r="AA2" s="348"/>
      <c r="AB2" s="348"/>
      <c r="AC2" s="347"/>
      <c r="AD2" s="360"/>
      <c r="AE2" s="352" t="s">
        <v>179</v>
      </c>
      <c r="AF2" s="352" t="s">
        <v>180</v>
      </c>
      <c r="AG2" s="352" t="s">
        <v>181</v>
      </c>
      <c r="AH2" s="352" t="s">
        <v>182</v>
      </c>
      <c r="AI2" s="360"/>
      <c r="AJ2" s="360"/>
      <c r="AK2" s="346" t="s">
        <v>183</v>
      </c>
      <c r="AL2" s="347"/>
      <c r="AM2" s="346" t="s">
        <v>183</v>
      </c>
      <c r="AN2" s="348"/>
      <c r="AO2" s="348"/>
      <c r="AP2" s="347"/>
      <c r="AQ2" s="325" t="s">
        <v>183</v>
      </c>
      <c r="AR2" s="326"/>
      <c r="AS2" s="326"/>
      <c r="AT2" s="326"/>
      <c r="AU2" s="326"/>
      <c r="AV2" s="327"/>
      <c r="AW2" s="56"/>
      <c r="AX2" s="57"/>
    </row>
    <row r="3" spans="1:50" ht="39.75" customHeight="1" x14ac:dyDescent="0.25">
      <c r="A3" s="59"/>
      <c r="B3" s="353"/>
      <c r="C3" s="353"/>
      <c r="D3" s="353"/>
      <c r="E3" s="353"/>
      <c r="F3" s="353"/>
      <c r="G3" s="353"/>
      <c r="H3" s="353"/>
      <c r="I3" s="353"/>
      <c r="J3" s="353"/>
      <c r="K3" s="60" t="s">
        <v>184</v>
      </c>
      <c r="L3" s="60" t="s">
        <v>185</v>
      </c>
      <c r="M3" s="60" t="s">
        <v>186</v>
      </c>
      <c r="N3" s="353"/>
      <c r="O3" s="353"/>
      <c r="P3" s="353"/>
      <c r="Q3" s="353"/>
      <c r="R3" s="353"/>
      <c r="S3" s="353"/>
      <c r="T3" s="353"/>
      <c r="U3" s="364"/>
      <c r="V3" s="60" t="s">
        <v>187</v>
      </c>
      <c r="W3" s="60" t="s">
        <v>188</v>
      </c>
      <c r="X3" s="60" t="s">
        <v>189</v>
      </c>
      <c r="Y3" s="60" t="s">
        <v>190</v>
      </c>
      <c r="Z3" s="60" t="s">
        <v>187</v>
      </c>
      <c r="AA3" s="60" t="s">
        <v>191</v>
      </c>
      <c r="AB3" s="60" t="s">
        <v>192</v>
      </c>
      <c r="AC3" s="60" t="s">
        <v>193</v>
      </c>
      <c r="AD3" s="353"/>
      <c r="AE3" s="353"/>
      <c r="AF3" s="353"/>
      <c r="AG3" s="353"/>
      <c r="AH3" s="353"/>
      <c r="AI3" s="353"/>
      <c r="AJ3" s="353"/>
      <c r="AK3" s="61" t="s">
        <v>194</v>
      </c>
      <c r="AL3" s="61" t="s">
        <v>195</v>
      </c>
      <c r="AM3" s="61" t="s">
        <v>196</v>
      </c>
      <c r="AN3" s="61" t="s">
        <v>197</v>
      </c>
      <c r="AO3" s="61" t="s">
        <v>198</v>
      </c>
      <c r="AP3" s="61" t="s">
        <v>199</v>
      </c>
      <c r="AQ3" s="62" t="s">
        <v>200</v>
      </c>
      <c r="AR3" s="62" t="s">
        <v>201</v>
      </c>
      <c r="AS3" s="62" t="s">
        <v>202</v>
      </c>
      <c r="AT3" s="62" t="s">
        <v>203</v>
      </c>
      <c r="AU3" s="62" t="s">
        <v>204</v>
      </c>
      <c r="AV3" s="62" t="s">
        <v>205</v>
      </c>
      <c r="AW3" s="63"/>
      <c r="AX3" s="64"/>
    </row>
    <row r="4" spans="1:50" ht="33" customHeight="1" x14ac:dyDescent="0.25">
      <c r="A4" s="328">
        <v>1</v>
      </c>
      <c r="B4" s="330" t="s">
        <v>2</v>
      </c>
      <c r="C4" s="333" t="s">
        <v>206</v>
      </c>
      <c r="D4" s="336">
        <v>0.75</v>
      </c>
      <c r="E4" s="339" t="s">
        <v>735</v>
      </c>
      <c r="F4" s="342">
        <v>0.3</v>
      </c>
      <c r="G4" s="343" t="s">
        <v>207</v>
      </c>
      <c r="H4" s="333" t="s">
        <v>208</v>
      </c>
      <c r="I4" s="65" t="s">
        <v>209</v>
      </c>
      <c r="J4" s="367">
        <v>1</v>
      </c>
      <c r="K4" s="367" t="s">
        <v>102</v>
      </c>
      <c r="L4" s="367" t="s">
        <v>736</v>
      </c>
      <c r="M4" s="370" t="s">
        <v>737</v>
      </c>
      <c r="N4" s="367" t="s">
        <v>738</v>
      </c>
      <c r="O4" s="367" t="s">
        <v>73</v>
      </c>
      <c r="P4" s="367" t="s">
        <v>88</v>
      </c>
      <c r="Q4" s="367">
        <v>0.9</v>
      </c>
      <c r="R4" s="367">
        <v>1</v>
      </c>
      <c r="S4" s="367">
        <v>0.9</v>
      </c>
      <c r="T4" s="367" t="s">
        <v>291</v>
      </c>
      <c r="U4" s="66" t="s">
        <v>102</v>
      </c>
      <c r="V4" s="72"/>
      <c r="W4" s="72"/>
      <c r="X4" s="72"/>
      <c r="Y4" s="72"/>
      <c r="Z4" s="72">
        <f>+V4</f>
        <v>0</v>
      </c>
      <c r="AA4" s="72">
        <f>+V4+W4</f>
        <v>0</v>
      </c>
      <c r="AB4" s="72">
        <f>V4+W4+X4</f>
        <v>0</v>
      </c>
      <c r="AC4" s="72">
        <f>V4+W4+X4+Y4</f>
        <v>0</v>
      </c>
      <c r="AD4" s="383" t="s">
        <v>739</v>
      </c>
      <c r="AE4" s="355">
        <f>AF4+AG4+AH4</f>
        <v>1105347635</v>
      </c>
      <c r="AF4" s="354">
        <v>180563376.59999999</v>
      </c>
      <c r="AG4" s="354">
        <v>891284018</v>
      </c>
      <c r="AH4" s="354">
        <v>33500240.400000002</v>
      </c>
      <c r="AI4" s="377" t="s">
        <v>211</v>
      </c>
      <c r="AJ4" s="354" t="s">
        <v>212</v>
      </c>
      <c r="AK4" s="354" t="s">
        <v>213</v>
      </c>
      <c r="AL4" s="354" t="s">
        <v>213</v>
      </c>
      <c r="AM4" s="354"/>
      <c r="AN4" s="354" t="s">
        <v>213</v>
      </c>
      <c r="AO4" s="354" t="s">
        <v>213</v>
      </c>
      <c r="AP4" s="354"/>
      <c r="AQ4" s="354"/>
      <c r="AR4" s="354" t="s">
        <v>213</v>
      </c>
      <c r="AS4" s="354"/>
      <c r="AT4" s="354" t="s">
        <v>213</v>
      </c>
      <c r="AU4" s="354"/>
      <c r="AV4" s="354"/>
      <c r="AW4" s="67"/>
      <c r="AX4" s="68"/>
    </row>
    <row r="5" spans="1:50" ht="33" customHeight="1" x14ac:dyDescent="0.25">
      <c r="A5" s="329"/>
      <c r="B5" s="331"/>
      <c r="C5" s="334"/>
      <c r="D5" s="337"/>
      <c r="E5" s="340"/>
      <c r="F5" s="342"/>
      <c r="G5" s="344"/>
      <c r="H5" s="334"/>
      <c r="I5" s="382" t="s">
        <v>740</v>
      </c>
      <c r="J5" s="368"/>
      <c r="K5" s="368"/>
      <c r="L5" s="368"/>
      <c r="M5" s="371"/>
      <c r="N5" s="368"/>
      <c r="O5" s="368"/>
      <c r="P5" s="368"/>
      <c r="Q5" s="368"/>
      <c r="R5" s="368"/>
      <c r="S5" s="368"/>
      <c r="T5" s="368"/>
      <c r="U5" s="69" t="s">
        <v>214</v>
      </c>
      <c r="V5" s="70">
        <v>0.05</v>
      </c>
      <c r="W5" s="70">
        <v>0.2</v>
      </c>
      <c r="X5" s="70">
        <v>0.2</v>
      </c>
      <c r="Y5" s="70">
        <v>0.55000000000000004</v>
      </c>
      <c r="Z5" s="70">
        <f>+V5</f>
        <v>0.05</v>
      </c>
      <c r="AA5" s="70">
        <f>+V5+W5</f>
        <v>0.25</v>
      </c>
      <c r="AB5" s="70">
        <f>+V5+W5+X5</f>
        <v>0.45</v>
      </c>
      <c r="AC5" s="70">
        <f>+V5+W5+X5+Y5</f>
        <v>1</v>
      </c>
      <c r="AD5" s="384"/>
      <c r="AE5" s="356"/>
      <c r="AF5" s="358"/>
      <c r="AG5" s="358"/>
      <c r="AH5" s="358"/>
      <c r="AI5" s="334"/>
      <c r="AJ5" s="334"/>
      <c r="AK5" s="334"/>
      <c r="AL5" s="334"/>
      <c r="AM5" s="334"/>
      <c r="AN5" s="334"/>
      <c r="AO5" s="334"/>
      <c r="AP5" s="334"/>
      <c r="AQ5" s="334"/>
      <c r="AR5" s="334"/>
      <c r="AS5" s="334"/>
      <c r="AT5" s="334"/>
      <c r="AU5" s="334"/>
      <c r="AV5" s="334"/>
      <c r="AW5" s="67"/>
      <c r="AX5" s="68"/>
    </row>
    <row r="6" spans="1:50" ht="24.95" customHeight="1" x14ac:dyDescent="0.25">
      <c r="A6" s="329"/>
      <c r="B6" s="331"/>
      <c r="C6" s="334"/>
      <c r="D6" s="337"/>
      <c r="E6" s="340"/>
      <c r="F6" s="342"/>
      <c r="G6" s="344"/>
      <c r="H6" s="334"/>
      <c r="I6" s="334"/>
      <c r="J6" s="368"/>
      <c r="K6" s="368"/>
      <c r="L6" s="368"/>
      <c r="M6" s="371"/>
      <c r="N6" s="368"/>
      <c r="O6" s="368"/>
      <c r="P6" s="368"/>
      <c r="Q6" s="368"/>
      <c r="R6" s="368"/>
      <c r="S6" s="368"/>
      <c r="T6" s="368"/>
      <c r="U6" s="71" t="s">
        <v>215</v>
      </c>
      <c r="V6" s="72">
        <f>V4/V5</f>
        <v>0</v>
      </c>
      <c r="W6" s="72">
        <f t="shared" ref="W6:Y6" si="0">W4/W5</f>
        <v>0</v>
      </c>
      <c r="X6" s="72">
        <f t="shared" si="0"/>
        <v>0</v>
      </c>
      <c r="Y6" s="72">
        <f t="shared" si="0"/>
        <v>0</v>
      </c>
      <c r="Z6" s="72">
        <f>Z4/Z5</f>
        <v>0</v>
      </c>
      <c r="AA6" s="72">
        <f t="shared" ref="AA6:AC6" si="1">AA4/AA5</f>
        <v>0</v>
      </c>
      <c r="AB6" s="72">
        <f t="shared" si="1"/>
        <v>0</v>
      </c>
      <c r="AC6" s="72">
        <f t="shared" si="1"/>
        <v>0</v>
      </c>
      <c r="AD6" s="384"/>
      <c r="AE6" s="356"/>
      <c r="AF6" s="358"/>
      <c r="AG6" s="358"/>
      <c r="AH6" s="358"/>
      <c r="AI6" s="334"/>
      <c r="AJ6" s="334"/>
      <c r="AK6" s="334"/>
      <c r="AL6" s="334"/>
      <c r="AM6" s="334"/>
      <c r="AN6" s="334"/>
      <c r="AO6" s="334"/>
      <c r="AP6" s="334"/>
      <c r="AQ6" s="334"/>
      <c r="AR6" s="334"/>
      <c r="AS6" s="334"/>
      <c r="AT6" s="334"/>
      <c r="AU6" s="334"/>
      <c r="AV6" s="334"/>
      <c r="AW6" s="67"/>
      <c r="AX6" s="68"/>
    </row>
    <row r="7" spans="1:50" ht="270" customHeight="1" x14ac:dyDescent="0.25">
      <c r="A7" s="329"/>
      <c r="B7" s="331"/>
      <c r="C7" s="334"/>
      <c r="D7" s="337"/>
      <c r="E7" s="341"/>
      <c r="F7" s="342"/>
      <c r="G7" s="344"/>
      <c r="H7" s="345"/>
      <c r="I7" s="345"/>
      <c r="J7" s="369"/>
      <c r="K7" s="369"/>
      <c r="L7" s="369"/>
      <c r="M7" s="372"/>
      <c r="N7" s="369"/>
      <c r="O7" s="369"/>
      <c r="P7" s="369"/>
      <c r="Q7" s="369"/>
      <c r="R7" s="369"/>
      <c r="S7" s="369"/>
      <c r="T7" s="369"/>
      <c r="U7" s="71" t="s">
        <v>216</v>
      </c>
      <c r="V7" s="73" t="s">
        <v>946</v>
      </c>
      <c r="W7" s="73" t="s">
        <v>946</v>
      </c>
      <c r="X7" s="73" t="s">
        <v>946</v>
      </c>
      <c r="Y7" s="73" t="s">
        <v>946</v>
      </c>
      <c r="Z7" s="386" t="s">
        <v>145</v>
      </c>
      <c r="AA7" s="387"/>
      <c r="AB7" s="387"/>
      <c r="AC7" s="388"/>
      <c r="AD7" s="385"/>
      <c r="AE7" s="356"/>
      <c r="AF7" s="358"/>
      <c r="AG7" s="358"/>
      <c r="AH7" s="358"/>
      <c r="AI7" s="345"/>
      <c r="AJ7" s="345"/>
      <c r="AK7" s="345"/>
      <c r="AL7" s="345"/>
      <c r="AM7" s="345"/>
      <c r="AN7" s="345"/>
      <c r="AO7" s="345"/>
      <c r="AP7" s="345"/>
      <c r="AQ7" s="345"/>
      <c r="AR7" s="345"/>
      <c r="AS7" s="345"/>
      <c r="AT7" s="345"/>
      <c r="AU7" s="345"/>
      <c r="AV7" s="345"/>
      <c r="AW7" s="67"/>
      <c r="AX7" s="68"/>
    </row>
    <row r="8" spans="1:50" ht="33" customHeight="1" x14ac:dyDescent="0.25">
      <c r="A8" s="328">
        <v>2</v>
      </c>
      <c r="B8" s="331"/>
      <c r="C8" s="334"/>
      <c r="D8" s="337"/>
      <c r="E8" s="378" t="s">
        <v>741</v>
      </c>
      <c r="F8" s="381">
        <v>0.3</v>
      </c>
      <c r="G8" s="334"/>
      <c r="H8" s="333" t="s">
        <v>208</v>
      </c>
      <c r="I8" s="65" t="s">
        <v>88</v>
      </c>
      <c r="J8" s="367">
        <v>1</v>
      </c>
      <c r="K8" s="367" t="str">
        <f>'[3]FICHAS DE INDICADORES'!$K$8:$K$11</f>
        <v>% de implementación del Modelo Integtrado de Planeación y Gestión (MIPG)</v>
      </c>
      <c r="L8" s="373" t="s">
        <v>742</v>
      </c>
      <c r="M8" s="367" t="s">
        <v>217</v>
      </c>
      <c r="N8" s="367" t="s">
        <v>743</v>
      </c>
      <c r="O8" s="367" t="s">
        <v>73</v>
      </c>
      <c r="P8" s="367">
        <v>0.4</v>
      </c>
      <c r="Q8" s="367">
        <v>0.65</v>
      </c>
      <c r="R8" s="367">
        <v>1</v>
      </c>
      <c r="S8" s="367">
        <v>0.8</v>
      </c>
      <c r="T8" s="367" t="s">
        <v>291</v>
      </c>
      <c r="U8" s="66" t="s">
        <v>744</v>
      </c>
      <c r="V8" s="153"/>
      <c r="W8" s="154"/>
      <c r="X8" s="154"/>
      <c r="Y8" s="154"/>
      <c r="Z8" s="155">
        <f>+V8</f>
        <v>0</v>
      </c>
      <c r="AA8" s="155">
        <f>V8+W8</f>
        <v>0</v>
      </c>
      <c r="AB8" s="155">
        <f>V8+W8+X8</f>
        <v>0</v>
      </c>
      <c r="AC8" s="155">
        <f>V8+W8+X8+Y8</f>
        <v>0</v>
      </c>
      <c r="AD8" s="391" t="s">
        <v>745</v>
      </c>
      <c r="AE8" s="356"/>
      <c r="AF8" s="358"/>
      <c r="AG8" s="358"/>
      <c r="AH8" s="358"/>
      <c r="AI8" s="377" t="s">
        <v>211</v>
      </c>
      <c r="AJ8" s="354" t="s">
        <v>218</v>
      </c>
      <c r="AK8" s="354"/>
      <c r="AL8" s="354" t="s">
        <v>213</v>
      </c>
      <c r="AM8" s="354"/>
      <c r="AN8" s="354"/>
      <c r="AO8" s="354" t="s">
        <v>213</v>
      </c>
      <c r="AP8" s="354" t="s">
        <v>213</v>
      </c>
      <c r="AQ8" s="354" t="s">
        <v>213</v>
      </c>
      <c r="AR8" s="354"/>
      <c r="AS8" s="354"/>
      <c r="AT8" s="354" t="s">
        <v>213</v>
      </c>
      <c r="AU8" s="354"/>
      <c r="AV8" s="354"/>
      <c r="AW8" s="67"/>
      <c r="AX8" s="68"/>
    </row>
    <row r="9" spans="1:50" ht="33" customHeight="1" x14ac:dyDescent="0.25">
      <c r="A9" s="329"/>
      <c r="B9" s="331"/>
      <c r="C9" s="334"/>
      <c r="D9" s="337"/>
      <c r="E9" s="379"/>
      <c r="F9" s="379"/>
      <c r="G9" s="334"/>
      <c r="H9" s="334"/>
      <c r="I9" s="382" t="s">
        <v>219</v>
      </c>
      <c r="J9" s="368"/>
      <c r="K9" s="368"/>
      <c r="L9" s="389"/>
      <c r="M9" s="368"/>
      <c r="N9" s="368"/>
      <c r="O9" s="368"/>
      <c r="P9" s="368"/>
      <c r="Q9" s="368"/>
      <c r="R9" s="368"/>
      <c r="S9" s="368"/>
      <c r="T9" s="368"/>
      <c r="U9" s="69" t="s">
        <v>746</v>
      </c>
      <c r="V9" s="74">
        <v>2.5</v>
      </c>
      <c r="W9" s="75">
        <v>8.5</v>
      </c>
      <c r="X9" s="156"/>
      <c r="Y9" s="156"/>
      <c r="Z9" s="156">
        <f>+V9</f>
        <v>2.5</v>
      </c>
      <c r="AA9" s="156">
        <f>W9</f>
        <v>8.5</v>
      </c>
      <c r="AB9" s="156">
        <f>W9+X9</f>
        <v>8.5</v>
      </c>
      <c r="AC9" s="156">
        <f>W9+X9+Y9</f>
        <v>8.5</v>
      </c>
      <c r="AD9" s="392"/>
      <c r="AE9" s="356"/>
      <c r="AF9" s="358"/>
      <c r="AG9" s="358"/>
      <c r="AH9" s="358"/>
      <c r="AI9" s="334"/>
      <c r="AJ9" s="334"/>
      <c r="AK9" s="334"/>
      <c r="AL9" s="334"/>
      <c r="AM9" s="334"/>
      <c r="AN9" s="334"/>
      <c r="AO9" s="334"/>
      <c r="AP9" s="334"/>
      <c r="AQ9" s="334"/>
      <c r="AR9" s="334"/>
      <c r="AS9" s="334"/>
      <c r="AT9" s="334"/>
      <c r="AU9" s="334"/>
      <c r="AV9" s="334"/>
      <c r="AW9" s="67"/>
      <c r="AX9" s="68"/>
    </row>
    <row r="10" spans="1:50" ht="24.95" customHeight="1" x14ac:dyDescent="0.25">
      <c r="A10" s="329"/>
      <c r="B10" s="331"/>
      <c r="C10" s="334"/>
      <c r="D10" s="337"/>
      <c r="E10" s="379"/>
      <c r="F10" s="379"/>
      <c r="G10" s="334"/>
      <c r="H10" s="334"/>
      <c r="I10" s="334"/>
      <c r="J10" s="368"/>
      <c r="K10" s="368"/>
      <c r="L10" s="389"/>
      <c r="M10" s="368"/>
      <c r="N10" s="368"/>
      <c r="O10" s="368"/>
      <c r="P10" s="368"/>
      <c r="Q10" s="368"/>
      <c r="R10" s="368"/>
      <c r="S10" s="368"/>
      <c r="T10" s="368"/>
      <c r="U10" s="71" t="s">
        <v>215</v>
      </c>
      <c r="V10" s="70">
        <f>V8/V9</f>
        <v>0</v>
      </c>
      <c r="W10" s="70">
        <f>W8/W9</f>
        <v>0</v>
      </c>
      <c r="X10" s="70"/>
      <c r="Y10" s="70"/>
      <c r="Z10" s="72">
        <f>Z8/Z9</f>
        <v>0</v>
      </c>
      <c r="AA10" s="72">
        <f>AA8/AA9</f>
        <v>0</v>
      </c>
      <c r="AB10" s="72">
        <f>AB8/AB9</f>
        <v>0</v>
      </c>
      <c r="AC10" s="72">
        <f>AC8/AC9</f>
        <v>0</v>
      </c>
      <c r="AD10" s="392"/>
      <c r="AE10" s="356"/>
      <c r="AF10" s="358"/>
      <c r="AG10" s="358"/>
      <c r="AH10" s="358"/>
      <c r="AI10" s="334"/>
      <c r="AJ10" s="334"/>
      <c r="AK10" s="334"/>
      <c r="AL10" s="334"/>
      <c r="AM10" s="334"/>
      <c r="AN10" s="334"/>
      <c r="AO10" s="334"/>
      <c r="AP10" s="334"/>
      <c r="AQ10" s="334"/>
      <c r="AR10" s="334"/>
      <c r="AS10" s="334"/>
      <c r="AT10" s="334"/>
      <c r="AU10" s="334"/>
      <c r="AV10" s="334"/>
      <c r="AW10" s="67"/>
      <c r="AX10" s="68"/>
    </row>
    <row r="11" spans="1:50" ht="270" customHeight="1" x14ac:dyDescent="0.25">
      <c r="A11" s="329"/>
      <c r="B11" s="331"/>
      <c r="C11" s="334"/>
      <c r="D11" s="337"/>
      <c r="E11" s="380"/>
      <c r="F11" s="380"/>
      <c r="G11" s="334"/>
      <c r="H11" s="345"/>
      <c r="I11" s="345"/>
      <c r="J11" s="369"/>
      <c r="K11" s="369"/>
      <c r="L11" s="390"/>
      <c r="M11" s="369"/>
      <c r="N11" s="369"/>
      <c r="O11" s="369"/>
      <c r="P11" s="369"/>
      <c r="Q11" s="369"/>
      <c r="R11" s="369"/>
      <c r="S11" s="369"/>
      <c r="T11" s="369"/>
      <c r="U11" s="71" t="s">
        <v>216</v>
      </c>
      <c r="V11" s="73" t="s">
        <v>946</v>
      </c>
      <c r="W11" s="73" t="s">
        <v>946</v>
      </c>
      <c r="X11" s="73" t="s">
        <v>946</v>
      </c>
      <c r="Y11" s="73" t="s">
        <v>946</v>
      </c>
      <c r="Z11" s="386" t="s">
        <v>145</v>
      </c>
      <c r="AA11" s="387"/>
      <c r="AB11" s="387"/>
      <c r="AC11" s="388"/>
      <c r="AD11" s="393"/>
      <c r="AE11" s="356"/>
      <c r="AF11" s="358"/>
      <c r="AG11" s="358"/>
      <c r="AH11" s="358"/>
      <c r="AI11" s="345"/>
      <c r="AJ11" s="345"/>
      <c r="AK11" s="345"/>
      <c r="AL11" s="345"/>
      <c r="AM11" s="345"/>
      <c r="AN11" s="345"/>
      <c r="AO11" s="345"/>
      <c r="AP11" s="345"/>
      <c r="AQ11" s="345"/>
      <c r="AR11" s="345"/>
      <c r="AS11" s="345"/>
      <c r="AT11" s="345"/>
      <c r="AU11" s="345"/>
      <c r="AV11" s="345"/>
      <c r="AW11" s="67"/>
      <c r="AX11" s="68"/>
    </row>
    <row r="12" spans="1:50" ht="33" customHeight="1" x14ac:dyDescent="0.25">
      <c r="A12" s="328">
        <v>3</v>
      </c>
      <c r="B12" s="331"/>
      <c r="C12" s="334"/>
      <c r="D12" s="337"/>
      <c r="E12" s="333" t="s">
        <v>26</v>
      </c>
      <c r="F12" s="336">
        <v>0.4</v>
      </c>
      <c r="G12" s="334"/>
      <c r="H12" s="333" t="s">
        <v>220</v>
      </c>
      <c r="I12" s="65" t="s">
        <v>209</v>
      </c>
      <c r="J12" s="367">
        <v>1</v>
      </c>
      <c r="K12" s="373" t="s">
        <v>747</v>
      </c>
      <c r="L12" s="373" t="s">
        <v>748</v>
      </c>
      <c r="M12" s="367" t="s">
        <v>221</v>
      </c>
      <c r="N12" s="367" t="s">
        <v>738</v>
      </c>
      <c r="O12" s="367" t="s">
        <v>73</v>
      </c>
      <c r="P12" s="367">
        <v>0.15</v>
      </c>
      <c r="Q12" s="367">
        <v>0.9</v>
      </c>
      <c r="R12" s="367">
        <v>1</v>
      </c>
      <c r="S12" s="367">
        <v>0.95</v>
      </c>
      <c r="T12" s="367" t="s">
        <v>291</v>
      </c>
      <c r="U12" s="66" t="s">
        <v>749</v>
      </c>
      <c r="V12" s="157"/>
      <c r="W12" s="76"/>
      <c r="X12" s="76"/>
      <c r="Y12" s="76"/>
      <c r="Z12" s="158">
        <f>+V12</f>
        <v>0</v>
      </c>
      <c r="AA12" s="158">
        <f>+V12+W12</f>
        <v>0</v>
      </c>
      <c r="AB12" s="158">
        <f>+V12+W12+X12</f>
        <v>0</v>
      </c>
      <c r="AC12" s="158">
        <f>+V12+W12+X12+Y12</f>
        <v>0</v>
      </c>
      <c r="AD12" s="394" t="s">
        <v>750</v>
      </c>
      <c r="AE12" s="356"/>
      <c r="AF12" s="358"/>
      <c r="AG12" s="358"/>
      <c r="AH12" s="358"/>
      <c r="AI12" s="377" t="s">
        <v>211</v>
      </c>
      <c r="AJ12" s="377" t="s">
        <v>222</v>
      </c>
      <c r="AK12" s="354"/>
      <c r="AL12" s="354" t="s">
        <v>213</v>
      </c>
      <c r="AM12" s="354"/>
      <c r="AN12" s="354"/>
      <c r="AO12" s="354" t="s">
        <v>213</v>
      </c>
      <c r="AP12" s="354" t="s">
        <v>213</v>
      </c>
      <c r="AQ12" s="354" t="s">
        <v>213</v>
      </c>
      <c r="AR12" s="354"/>
      <c r="AS12" s="354"/>
      <c r="AT12" s="354" t="s">
        <v>213</v>
      </c>
      <c r="AU12" s="354"/>
      <c r="AV12" s="354"/>
      <c r="AW12" s="67"/>
      <c r="AX12" s="68"/>
    </row>
    <row r="13" spans="1:50" ht="33" customHeight="1" x14ac:dyDescent="0.25">
      <c r="A13" s="329"/>
      <c r="B13" s="331"/>
      <c r="C13" s="334"/>
      <c r="D13" s="337"/>
      <c r="E13" s="334"/>
      <c r="F13" s="337"/>
      <c r="G13" s="334"/>
      <c r="H13" s="334"/>
      <c r="I13" s="382" t="s">
        <v>223</v>
      </c>
      <c r="J13" s="368"/>
      <c r="K13" s="374"/>
      <c r="L13" s="374"/>
      <c r="M13" s="368"/>
      <c r="N13" s="368"/>
      <c r="O13" s="368"/>
      <c r="P13" s="368"/>
      <c r="Q13" s="368"/>
      <c r="R13" s="368"/>
      <c r="S13" s="368"/>
      <c r="T13" s="368"/>
      <c r="U13" s="69" t="s">
        <v>224</v>
      </c>
      <c r="V13" s="77">
        <v>172476755</v>
      </c>
      <c r="W13" s="77">
        <v>304319414</v>
      </c>
      <c r="X13" s="77">
        <v>125597697</v>
      </c>
      <c r="Y13" s="77">
        <v>356493467</v>
      </c>
      <c r="Z13" s="77">
        <f>+V13</f>
        <v>172476755</v>
      </c>
      <c r="AA13" s="77">
        <f>+V13+W13</f>
        <v>476796169</v>
      </c>
      <c r="AB13" s="77">
        <f>+V13+W13+X13</f>
        <v>602393866</v>
      </c>
      <c r="AC13" s="77">
        <f>+V13+W13+X13+Y13</f>
        <v>958887333</v>
      </c>
      <c r="AD13" s="395"/>
      <c r="AE13" s="356"/>
      <c r="AF13" s="358"/>
      <c r="AG13" s="358"/>
      <c r="AH13" s="358"/>
      <c r="AI13" s="334"/>
      <c r="AJ13" s="334"/>
      <c r="AK13" s="334"/>
      <c r="AL13" s="334"/>
      <c r="AM13" s="334"/>
      <c r="AN13" s="334"/>
      <c r="AO13" s="334"/>
      <c r="AP13" s="334"/>
      <c r="AQ13" s="334"/>
      <c r="AR13" s="334"/>
      <c r="AS13" s="334"/>
      <c r="AT13" s="334"/>
      <c r="AU13" s="334"/>
      <c r="AV13" s="334"/>
      <c r="AW13" s="67"/>
      <c r="AX13" s="68"/>
    </row>
    <row r="14" spans="1:50" ht="24.95" customHeight="1" x14ac:dyDescent="0.25">
      <c r="A14" s="329"/>
      <c r="B14" s="331"/>
      <c r="C14" s="334"/>
      <c r="D14" s="337"/>
      <c r="E14" s="334"/>
      <c r="F14" s="337"/>
      <c r="G14" s="334"/>
      <c r="H14" s="334"/>
      <c r="I14" s="334"/>
      <c r="J14" s="368"/>
      <c r="K14" s="374"/>
      <c r="L14" s="374"/>
      <c r="M14" s="368"/>
      <c r="N14" s="368"/>
      <c r="O14" s="368"/>
      <c r="P14" s="368"/>
      <c r="Q14" s="368"/>
      <c r="R14" s="368"/>
      <c r="S14" s="368"/>
      <c r="T14" s="368"/>
      <c r="U14" s="71" t="s">
        <v>215</v>
      </c>
      <c r="V14" s="72">
        <f>V12/V13</f>
        <v>0</v>
      </c>
      <c r="W14" s="72">
        <f t="shared" ref="W14:AC14" si="2">W12/W13</f>
        <v>0</v>
      </c>
      <c r="X14" s="72">
        <f t="shared" si="2"/>
        <v>0</v>
      </c>
      <c r="Y14" s="72">
        <f t="shared" si="2"/>
        <v>0</v>
      </c>
      <c r="Z14" s="72">
        <f t="shared" si="2"/>
        <v>0</v>
      </c>
      <c r="AA14" s="72">
        <f t="shared" si="2"/>
        <v>0</v>
      </c>
      <c r="AB14" s="72">
        <f t="shared" si="2"/>
        <v>0</v>
      </c>
      <c r="AC14" s="72">
        <f t="shared" si="2"/>
        <v>0</v>
      </c>
      <c r="AD14" s="395"/>
      <c r="AE14" s="356"/>
      <c r="AF14" s="358"/>
      <c r="AG14" s="358"/>
      <c r="AH14" s="358"/>
      <c r="AI14" s="334"/>
      <c r="AJ14" s="334"/>
      <c r="AK14" s="334"/>
      <c r="AL14" s="334"/>
      <c r="AM14" s="334"/>
      <c r="AN14" s="334"/>
      <c r="AO14" s="334"/>
      <c r="AP14" s="334"/>
      <c r="AQ14" s="334"/>
      <c r="AR14" s="334"/>
      <c r="AS14" s="334"/>
      <c r="AT14" s="334"/>
      <c r="AU14" s="334"/>
      <c r="AV14" s="334"/>
      <c r="AW14" s="67"/>
      <c r="AX14" s="68"/>
    </row>
    <row r="15" spans="1:50" ht="270" customHeight="1" x14ac:dyDescent="0.25">
      <c r="A15" s="329"/>
      <c r="B15" s="331"/>
      <c r="C15" s="335"/>
      <c r="D15" s="338"/>
      <c r="E15" s="335"/>
      <c r="F15" s="338"/>
      <c r="G15" s="335"/>
      <c r="H15" s="335"/>
      <c r="I15" s="335"/>
      <c r="J15" s="376"/>
      <c r="K15" s="375"/>
      <c r="L15" s="375"/>
      <c r="M15" s="376"/>
      <c r="N15" s="376"/>
      <c r="O15" s="376"/>
      <c r="P15" s="376"/>
      <c r="Q15" s="376"/>
      <c r="R15" s="376"/>
      <c r="S15" s="376"/>
      <c r="T15" s="369"/>
      <c r="U15" s="71" t="s">
        <v>216</v>
      </c>
      <c r="V15" s="73" t="s">
        <v>946</v>
      </c>
      <c r="W15" s="73" t="s">
        <v>946</v>
      </c>
      <c r="X15" s="73" t="s">
        <v>946</v>
      </c>
      <c r="Y15" s="73" t="s">
        <v>946</v>
      </c>
      <c r="Z15" s="386"/>
      <c r="AA15" s="387"/>
      <c r="AB15" s="387"/>
      <c r="AC15" s="388"/>
      <c r="AD15" s="396"/>
      <c r="AE15" s="356"/>
      <c r="AF15" s="358"/>
      <c r="AG15" s="358"/>
      <c r="AH15" s="358"/>
      <c r="AI15" s="345"/>
      <c r="AJ15" s="345"/>
      <c r="AK15" s="345"/>
      <c r="AL15" s="345"/>
      <c r="AM15" s="345"/>
      <c r="AN15" s="345"/>
      <c r="AO15" s="345"/>
      <c r="AP15" s="345"/>
      <c r="AQ15" s="345"/>
      <c r="AR15" s="345"/>
      <c r="AS15" s="345"/>
      <c r="AT15" s="345"/>
      <c r="AU15" s="345"/>
      <c r="AV15" s="345"/>
      <c r="AW15" s="67"/>
      <c r="AX15" s="68"/>
    </row>
    <row r="16" spans="1:50" ht="43.5" customHeight="1" x14ac:dyDescent="0.25">
      <c r="A16" s="405">
        <v>4</v>
      </c>
      <c r="B16" s="331"/>
      <c r="C16" s="406" t="s">
        <v>10</v>
      </c>
      <c r="D16" s="402">
        <v>0.25</v>
      </c>
      <c r="E16" s="402" t="s">
        <v>947</v>
      </c>
      <c r="F16" s="402">
        <v>1</v>
      </c>
      <c r="G16" s="402" t="s">
        <v>207</v>
      </c>
      <c r="H16" s="402" t="s">
        <v>322</v>
      </c>
      <c r="I16" s="78" t="s">
        <v>751</v>
      </c>
      <c r="J16" s="397">
        <v>1</v>
      </c>
      <c r="K16" s="397" t="s">
        <v>734</v>
      </c>
      <c r="L16" s="397" t="s">
        <v>752</v>
      </c>
      <c r="M16" s="397" t="s">
        <v>753</v>
      </c>
      <c r="N16" s="397" t="s">
        <v>754</v>
      </c>
      <c r="O16" s="397" t="s">
        <v>73</v>
      </c>
      <c r="P16" s="397">
        <v>0.2</v>
      </c>
      <c r="Q16" s="397" t="s">
        <v>755</v>
      </c>
      <c r="R16" s="397">
        <v>1</v>
      </c>
      <c r="S16" s="397">
        <v>1</v>
      </c>
      <c r="T16" s="397" t="s">
        <v>291</v>
      </c>
      <c r="U16" s="79" t="s">
        <v>756</v>
      </c>
      <c r="V16" s="80"/>
      <c r="W16" s="82"/>
      <c r="X16" s="80"/>
      <c r="Y16" s="80"/>
      <c r="Z16" s="82">
        <f>+V16</f>
        <v>0</v>
      </c>
      <c r="AA16" s="82">
        <f>+V16+W16</f>
        <v>0</v>
      </c>
      <c r="AB16" s="82">
        <f>+V16+W16+X16</f>
        <v>0</v>
      </c>
      <c r="AC16" s="82">
        <f>+V16+W16+X16+Y16</f>
        <v>0</v>
      </c>
      <c r="AD16" s="443" t="s">
        <v>757</v>
      </c>
      <c r="AE16" s="356"/>
      <c r="AF16" s="358"/>
      <c r="AG16" s="358"/>
      <c r="AH16" s="358"/>
      <c r="AI16" s="445" t="s">
        <v>211</v>
      </c>
      <c r="AJ16" s="445" t="s">
        <v>211</v>
      </c>
      <c r="AK16" s="437"/>
      <c r="AL16" s="418" t="s">
        <v>213</v>
      </c>
      <c r="AM16" s="437"/>
      <c r="AN16" s="437"/>
      <c r="AO16" s="440" t="s">
        <v>213</v>
      </c>
      <c r="AP16" s="440" t="s">
        <v>213</v>
      </c>
      <c r="AQ16" s="437"/>
      <c r="AR16" s="437"/>
      <c r="AS16" s="421" t="s">
        <v>213</v>
      </c>
      <c r="AT16" s="418"/>
      <c r="AU16" s="418"/>
      <c r="AV16" s="421" t="s">
        <v>213</v>
      </c>
      <c r="AW16" s="67"/>
      <c r="AX16" s="68"/>
    </row>
    <row r="17" spans="1:56" ht="35.25" customHeight="1" x14ac:dyDescent="0.25">
      <c r="A17" s="405"/>
      <c r="B17" s="331"/>
      <c r="C17" s="406"/>
      <c r="D17" s="402"/>
      <c r="E17" s="402"/>
      <c r="F17" s="402"/>
      <c r="G17" s="402"/>
      <c r="H17" s="402"/>
      <c r="I17" s="406" t="s">
        <v>758</v>
      </c>
      <c r="J17" s="403"/>
      <c r="K17" s="398"/>
      <c r="L17" s="398"/>
      <c r="M17" s="398"/>
      <c r="N17" s="398"/>
      <c r="O17" s="398"/>
      <c r="P17" s="398"/>
      <c r="Q17" s="398"/>
      <c r="R17" s="398"/>
      <c r="S17" s="400"/>
      <c r="T17" s="398"/>
      <c r="U17" s="81" t="s">
        <v>759</v>
      </c>
      <c r="V17" s="82">
        <v>1E-4</v>
      </c>
      <c r="W17" s="82">
        <v>0.35</v>
      </c>
      <c r="X17" s="82">
        <v>0.45</v>
      </c>
      <c r="Y17" s="82">
        <v>0.15</v>
      </c>
      <c r="Z17" s="82">
        <f>+V17</f>
        <v>1E-4</v>
      </c>
      <c r="AA17" s="82">
        <f>+V17+W17</f>
        <v>0.35009999999999997</v>
      </c>
      <c r="AB17" s="82">
        <f>+V17+W17+X17</f>
        <v>0.80010000000000003</v>
      </c>
      <c r="AC17" s="82">
        <f>+V17+W17+X17+Y17</f>
        <v>0.95010000000000006</v>
      </c>
      <c r="AD17" s="444"/>
      <c r="AE17" s="356"/>
      <c r="AF17" s="358"/>
      <c r="AG17" s="358"/>
      <c r="AH17" s="358"/>
      <c r="AI17" s="446"/>
      <c r="AJ17" s="446"/>
      <c r="AK17" s="438"/>
      <c r="AL17" s="419"/>
      <c r="AM17" s="438"/>
      <c r="AN17" s="438"/>
      <c r="AO17" s="441"/>
      <c r="AP17" s="441"/>
      <c r="AQ17" s="438"/>
      <c r="AR17" s="438"/>
      <c r="AS17" s="422"/>
      <c r="AT17" s="419"/>
      <c r="AU17" s="419"/>
      <c r="AV17" s="422"/>
      <c r="AW17" s="67"/>
      <c r="AX17" s="68"/>
    </row>
    <row r="18" spans="1:56" ht="50.25" customHeight="1" x14ac:dyDescent="0.25">
      <c r="A18" s="405"/>
      <c r="B18" s="331"/>
      <c r="C18" s="406"/>
      <c r="D18" s="402"/>
      <c r="E18" s="402"/>
      <c r="F18" s="402"/>
      <c r="G18" s="402"/>
      <c r="H18" s="402"/>
      <c r="I18" s="406"/>
      <c r="J18" s="403"/>
      <c r="K18" s="398"/>
      <c r="L18" s="398"/>
      <c r="M18" s="398"/>
      <c r="N18" s="398"/>
      <c r="O18" s="398"/>
      <c r="P18" s="398"/>
      <c r="Q18" s="398"/>
      <c r="R18" s="398"/>
      <c r="S18" s="400"/>
      <c r="T18" s="398"/>
      <c r="U18" s="83" t="s">
        <v>215</v>
      </c>
      <c r="V18" s="84">
        <f>V16/V17</f>
        <v>0</v>
      </c>
      <c r="W18" s="84">
        <f>W16/W17</f>
        <v>0</v>
      </c>
      <c r="X18" s="84">
        <f t="shared" ref="X18:Y18" si="3">X16/X17</f>
        <v>0</v>
      </c>
      <c r="Y18" s="84">
        <f t="shared" si="3"/>
        <v>0</v>
      </c>
      <c r="Z18" s="84">
        <f>Z16/Z17</f>
        <v>0</v>
      </c>
      <c r="AA18" s="84">
        <f t="shared" ref="AA18:AC18" si="4">AA16/AA17</f>
        <v>0</v>
      </c>
      <c r="AB18" s="84">
        <f t="shared" si="4"/>
        <v>0</v>
      </c>
      <c r="AC18" s="84">
        <f t="shared" si="4"/>
        <v>0</v>
      </c>
      <c r="AD18" s="444"/>
      <c r="AE18" s="356"/>
      <c r="AF18" s="358"/>
      <c r="AG18" s="358"/>
      <c r="AH18" s="358"/>
      <c r="AI18" s="446"/>
      <c r="AJ18" s="446"/>
      <c r="AK18" s="438"/>
      <c r="AL18" s="419"/>
      <c r="AM18" s="438"/>
      <c r="AN18" s="438"/>
      <c r="AO18" s="441"/>
      <c r="AP18" s="441"/>
      <c r="AQ18" s="438"/>
      <c r="AR18" s="438"/>
      <c r="AS18" s="422"/>
      <c r="AT18" s="419"/>
      <c r="AU18" s="419"/>
      <c r="AV18" s="422"/>
      <c r="AW18" s="67"/>
      <c r="AX18" s="68"/>
    </row>
    <row r="19" spans="1:56" ht="270" customHeight="1" x14ac:dyDescent="0.25">
      <c r="A19" s="405"/>
      <c r="B19" s="332"/>
      <c r="C19" s="406"/>
      <c r="D19" s="402"/>
      <c r="E19" s="402"/>
      <c r="F19" s="402"/>
      <c r="G19" s="402"/>
      <c r="H19" s="402"/>
      <c r="I19" s="406"/>
      <c r="J19" s="404"/>
      <c r="K19" s="399"/>
      <c r="L19" s="399"/>
      <c r="M19" s="399"/>
      <c r="N19" s="399"/>
      <c r="O19" s="399"/>
      <c r="P19" s="399"/>
      <c r="Q19" s="399"/>
      <c r="R19" s="399"/>
      <c r="S19" s="401"/>
      <c r="T19" s="399"/>
      <c r="U19" s="83" t="s">
        <v>216</v>
      </c>
      <c r="V19" s="159" t="s">
        <v>946</v>
      </c>
      <c r="W19" s="159" t="s">
        <v>946</v>
      </c>
      <c r="X19" s="159" t="s">
        <v>946</v>
      </c>
      <c r="Y19" s="159" t="s">
        <v>946</v>
      </c>
      <c r="Z19" s="424"/>
      <c r="AA19" s="425"/>
      <c r="AB19" s="425"/>
      <c r="AC19" s="426"/>
      <c r="AD19" s="444"/>
      <c r="AE19" s="357"/>
      <c r="AF19" s="359"/>
      <c r="AG19" s="359"/>
      <c r="AH19" s="359"/>
      <c r="AI19" s="447"/>
      <c r="AJ19" s="447"/>
      <c r="AK19" s="439"/>
      <c r="AL19" s="420"/>
      <c r="AM19" s="439"/>
      <c r="AN19" s="439"/>
      <c r="AO19" s="442"/>
      <c r="AP19" s="442"/>
      <c r="AQ19" s="439"/>
      <c r="AR19" s="439"/>
      <c r="AS19" s="423"/>
      <c r="AT19" s="420"/>
      <c r="AU19" s="420"/>
      <c r="AV19" s="423"/>
      <c r="AW19" s="67"/>
      <c r="AX19" s="68"/>
    </row>
    <row r="20" spans="1:56" s="87" customFormat="1" ht="25.5" customHeight="1" x14ac:dyDescent="0.25">
      <c r="A20" s="427">
        <v>1</v>
      </c>
      <c r="B20" s="429" t="s">
        <v>1</v>
      </c>
      <c r="C20" s="432" t="s">
        <v>206</v>
      </c>
      <c r="D20" s="407">
        <v>1</v>
      </c>
      <c r="E20" s="434" t="s">
        <v>760</v>
      </c>
      <c r="F20" s="413">
        <v>1</v>
      </c>
      <c r="G20" s="415" t="s">
        <v>207</v>
      </c>
      <c r="H20" s="407" t="s">
        <v>225</v>
      </c>
      <c r="I20" s="1" t="s">
        <v>88</v>
      </c>
      <c r="J20" s="410">
        <v>0.5</v>
      </c>
      <c r="K20" s="407" t="s">
        <v>141</v>
      </c>
      <c r="L20" s="407" t="s">
        <v>226</v>
      </c>
      <c r="M20" s="407" t="s">
        <v>227</v>
      </c>
      <c r="N20" s="407" t="s">
        <v>228</v>
      </c>
      <c r="O20" s="407" t="s">
        <v>73</v>
      </c>
      <c r="P20" s="410">
        <v>0.5</v>
      </c>
      <c r="Q20" s="407">
        <v>1</v>
      </c>
      <c r="R20" s="407">
        <v>1</v>
      </c>
      <c r="S20" s="407">
        <v>1</v>
      </c>
      <c r="T20" s="407" t="s">
        <v>210</v>
      </c>
      <c r="U20" s="79" t="s">
        <v>229</v>
      </c>
      <c r="V20" s="160"/>
      <c r="W20" s="161"/>
      <c r="X20" s="161"/>
      <c r="Y20" s="161"/>
      <c r="Z20" s="161">
        <f>V20</f>
        <v>0</v>
      </c>
      <c r="AA20" s="161">
        <f>V20+W20</f>
        <v>0</v>
      </c>
      <c r="AB20" s="161">
        <f>V20+W20+X20</f>
        <v>0</v>
      </c>
      <c r="AC20" s="161">
        <f>V20+W20+X20+Y20</f>
        <v>0</v>
      </c>
      <c r="AD20" s="455" t="s">
        <v>230</v>
      </c>
      <c r="AE20" s="458">
        <f>AF20+AG20+AH20</f>
        <v>0</v>
      </c>
      <c r="AF20" s="448">
        <v>0</v>
      </c>
      <c r="AG20" s="448">
        <v>0</v>
      </c>
      <c r="AH20" s="448">
        <v>0</v>
      </c>
      <c r="AI20" s="454" t="s">
        <v>231</v>
      </c>
      <c r="AJ20" s="448" t="s">
        <v>232</v>
      </c>
      <c r="AK20" s="448"/>
      <c r="AL20" s="453" t="s">
        <v>213</v>
      </c>
      <c r="AM20" s="453"/>
      <c r="AN20" s="453"/>
      <c r="AO20" s="453" t="s">
        <v>213</v>
      </c>
      <c r="AP20" s="448" t="s">
        <v>213</v>
      </c>
      <c r="AQ20" s="448" t="s">
        <v>213</v>
      </c>
      <c r="AR20" s="448"/>
      <c r="AS20" s="448"/>
      <c r="AT20" s="448" t="s">
        <v>213</v>
      </c>
      <c r="AU20" s="448"/>
      <c r="AV20" s="448"/>
      <c r="AW20" s="85"/>
      <c r="AX20" s="86"/>
    </row>
    <row r="21" spans="1:56" s="87" customFormat="1" ht="39.950000000000003" customHeight="1" x14ac:dyDescent="0.25">
      <c r="A21" s="428"/>
      <c r="B21" s="430"/>
      <c r="C21" s="408"/>
      <c r="D21" s="408"/>
      <c r="E21" s="435"/>
      <c r="F21" s="414"/>
      <c r="G21" s="416"/>
      <c r="H21" s="408"/>
      <c r="I21" s="407" t="s">
        <v>233</v>
      </c>
      <c r="J21" s="411"/>
      <c r="K21" s="408"/>
      <c r="L21" s="408"/>
      <c r="M21" s="408"/>
      <c r="N21" s="408"/>
      <c r="O21" s="408"/>
      <c r="P21" s="411"/>
      <c r="Q21" s="408"/>
      <c r="R21" s="408"/>
      <c r="S21" s="408"/>
      <c r="T21" s="408"/>
      <c r="U21" s="81" t="s">
        <v>234</v>
      </c>
      <c r="V21" s="162">
        <v>0</v>
      </c>
      <c r="W21" s="160">
        <v>3</v>
      </c>
      <c r="X21" s="161">
        <v>3</v>
      </c>
      <c r="Y21" s="161">
        <v>3</v>
      </c>
      <c r="Z21" s="161"/>
      <c r="AA21" s="161">
        <f>W21</f>
        <v>3</v>
      </c>
      <c r="AB21" s="161">
        <f>X21+W21</f>
        <v>6</v>
      </c>
      <c r="AC21" s="161">
        <f>W21+X21+Y21</f>
        <v>9</v>
      </c>
      <c r="AD21" s="456"/>
      <c r="AE21" s="408"/>
      <c r="AF21" s="408"/>
      <c r="AG21" s="408"/>
      <c r="AH21" s="408"/>
      <c r="AI21" s="408"/>
      <c r="AJ21" s="408"/>
      <c r="AK21" s="408"/>
      <c r="AL21" s="411"/>
      <c r="AM21" s="411"/>
      <c r="AN21" s="411"/>
      <c r="AO21" s="411"/>
      <c r="AP21" s="408"/>
      <c r="AQ21" s="408"/>
      <c r="AR21" s="408"/>
      <c r="AS21" s="408"/>
      <c r="AT21" s="408"/>
      <c r="AU21" s="408"/>
      <c r="AV21" s="408"/>
      <c r="AW21" s="85"/>
      <c r="AX21" s="86"/>
    </row>
    <row r="22" spans="1:56" s="87" customFormat="1" ht="24.95" customHeight="1" x14ac:dyDescent="0.25">
      <c r="A22" s="428"/>
      <c r="B22" s="430"/>
      <c r="C22" s="408"/>
      <c r="D22" s="408"/>
      <c r="E22" s="435"/>
      <c r="F22" s="414"/>
      <c r="G22" s="416"/>
      <c r="H22" s="408"/>
      <c r="I22" s="408"/>
      <c r="J22" s="411"/>
      <c r="K22" s="408"/>
      <c r="L22" s="408"/>
      <c r="M22" s="408"/>
      <c r="N22" s="408"/>
      <c r="O22" s="408"/>
      <c r="P22" s="411"/>
      <c r="Q22" s="408"/>
      <c r="R22" s="408"/>
      <c r="S22" s="408"/>
      <c r="T22" s="408"/>
      <c r="U22" s="289" t="s">
        <v>215</v>
      </c>
      <c r="V22" s="7"/>
      <c r="W22" s="7">
        <f t="shared" ref="W22:Y22" si="5">W20/W21</f>
        <v>0</v>
      </c>
      <c r="X22" s="7">
        <f t="shared" si="5"/>
        <v>0</v>
      </c>
      <c r="Y22" s="7">
        <f t="shared" si="5"/>
        <v>0</v>
      </c>
      <c r="Z22" s="7"/>
      <c r="AA22" s="7">
        <f>AA20/AA21</f>
        <v>0</v>
      </c>
      <c r="AB22" s="7">
        <f t="shared" ref="AB22:AC22" si="6">AB20/AB21</f>
        <v>0</v>
      </c>
      <c r="AC22" s="7">
        <f t="shared" si="6"/>
        <v>0</v>
      </c>
      <c r="AD22" s="456"/>
      <c r="AE22" s="408"/>
      <c r="AF22" s="408"/>
      <c r="AG22" s="408"/>
      <c r="AH22" s="408"/>
      <c r="AI22" s="408"/>
      <c r="AJ22" s="408"/>
      <c r="AK22" s="408"/>
      <c r="AL22" s="411"/>
      <c r="AM22" s="411"/>
      <c r="AN22" s="411"/>
      <c r="AO22" s="411"/>
      <c r="AP22" s="408"/>
      <c r="AQ22" s="408"/>
      <c r="AR22" s="408"/>
      <c r="AS22" s="408"/>
      <c r="AT22" s="408"/>
      <c r="AU22" s="408"/>
      <c r="AV22" s="408"/>
      <c r="AW22" s="85"/>
      <c r="AX22" s="86"/>
    </row>
    <row r="23" spans="1:56" s="87" customFormat="1" ht="270" customHeight="1" x14ac:dyDescent="0.25">
      <c r="A23" s="428"/>
      <c r="B23" s="430"/>
      <c r="C23" s="408"/>
      <c r="D23" s="408"/>
      <c r="E23" s="435"/>
      <c r="F23" s="414"/>
      <c r="G23" s="416"/>
      <c r="H23" s="409"/>
      <c r="I23" s="409"/>
      <c r="J23" s="412"/>
      <c r="K23" s="409"/>
      <c r="L23" s="409"/>
      <c r="M23" s="409"/>
      <c r="N23" s="409"/>
      <c r="O23" s="409"/>
      <c r="P23" s="412"/>
      <c r="Q23" s="409"/>
      <c r="R23" s="409"/>
      <c r="S23" s="409"/>
      <c r="T23" s="409"/>
      <c r="U23" s="289" t="s">
        <v>216</v>
      </c>
      <c r="V23" s="8" t="s">
        <v>761</v>
      </c>
      <c r="W23" s="8" t="s">
        <v>761</v>
      </c>
      <c r="X23" s="8" t="s">
        <v>761</v>
      </c>
      <c r="Y23" s="8" t="s">
        <v>762</v>
      </c>
      <c r="Z23" s="449"/>
      <c r="AA23" s="450"/>
      <c r="AB23" s="450"/>
      <c r="AC23" s="451"/>
      <c r="AD23" s="457"/>
      <c r="AE23" s="409"/>
      <c r="AF23" s="409"/>
      <c r="AG23" s="409"/>
      <c r="AH23" s="409"/>
      <c r="AI23" s="409"/>
      <c r="AJ23" s="409"/>
      <c r="AK23" s="409"/>
      <c r="AL23" s="412"/>
      <c r="AM23" s="412"/>
      <c r="AN23" s="412"/>
      <c r="AO23" s="412"/>
      <c r="AP23" s="409"/>
      <c r="AQ23" s="409"/>
      <c r="AR23" s="409"/>
      <c r="AS23" s="409"/>
      <c r="AT23" s="409"/>
      <c r="AU23" s="409"/>
      <c r="AV23" s="409"/>
      <c r="AW23" s="85"/>
      <c r="AX23" s="86"/>
    </row>
    <row r="24" spans="1:56" s="87" customFormat="1" ht="45" customHeight="1" x14ac:dyDescent="0.25">
      <c r="A24" s="427">
        <v>2</v>
      </c>
      <c r="B24" s="430"/>
      <c r="C24" s="408"/>
      <c r="D24" s="408"/>
      <c r="E24" s="435"/>
      <c r="F24" s="414"/>
      <c r="G24" s="416"/>
      <c r="H24" s="407" t="s">
        <v>235</v>
      </c>
      <c r="I24" s="1" t="s">
        <v>88</v>
      </c>
      <c r="J24" s="410">
        <v>0.5</v>
      </c>
      <c r="K24" s="407" t="s">
        <v>142</v>
      </c>
      <c r="L24" s="407" t="s">
        <v>763</v>
      </c>
      <c r="M24" s="407" t="s">
        <v>764</v>
      </c>
      <c r="N24" s="407" t="s">
        <v>228</v>
      </c>
      <c r="O24" s="407" t="s">
        <v>73</v>
      </c>
      <c r="P24" s="410">
        <v>0.5</v>
      </c>
      <c r="Q24" s="407">
        <v>1</v>
      </c>
      <c r="R24" s="407">
        <v>1</v>
      </c>
      <c r="S24" s="407">
        <v>1</v>
      </c>
      <c r="T24" s="407" t="s">
        <v>210</v>
      </c>
      <c r="U24" s="79" t="s">
        <v>765</v>
      </c>
      <c r="V24" s="160"/>
      <c r="W24" s="163"/>
      <c r="X24" s="161"/>
      <c r="Y24" s="161"/>
      <c r="Z24" s="161">
        <f>+V24</f>
        <v>0</v>
      </c>
      <c r="AA24" s="161">
        <f>+V24+W24</f>
        <v>0</v>
      </c>
      <c r="AB24" s="161">
        <f>+W24+X24</f>
        <v>0</v>
      </c>
      <c r="AC24" s="161">
        <f>+V24+W24+X24+Y24</f>
        <v>0</v>
      </c>
      <c r="AD24" s="455" t="s">
        <v>236</v>
      </c>
      <c r="AE24" s="458">
        <f>AF24+AG24+AH24</f>
        <v>0</v>
      </c>
      <c r="AF24" s="448">
        <v>0</v>
      </c>
      <c r="AG24" s="448">
        <v>0</v>
      </c>
      <c r="AH24" s="448">
        <v>0</v>
      </c>
      <c r="AI24" s="454" t="s">
        <v>231</v>
      </c>
      <c r="AJ24" s="448" t="s">
        <v>237</v>
      </c>
      <c r="AK24" s="448"/>
      <c r="AL24" s="453" t="s">
        <v>213</v>
      </c>
      <c r="AM24" s="453"/>
      <c r="AN24" s="453"/>
      <c r="AO24" s="453" t="s">
        <v>213</v>
      </c>
      <c r="AP24" s="448" t="s">
        <v>213</v>
      </c>
      <c r="AQ24" s="448" t="s">
        <v>213</v>
      </c>
      <c r="AR24" s="448"/>
      <c r="AS24" s="448"/>
      <c r="AT24" s="448" t="s">
        <v>213</v>
      </c>
      <c r="AU24" s="448"/>
      <c r="AV24" s="448"/>
      <c r="AW24" s="85"/>
      <c r="AX24" s="86"/>
    </row>
    <row r="25" spans="1:56" s="87" customFormat="1" ht="45" customHeight="1" x14ac:dyDescent="0.25">
      <c r="A25" s="428"/>
      <c r="B25" s="430"/>
      <c r="C25" s="408"/>
      <c r="D25" s="408"/>
      <c r="E25" s="435"/>
      <c r="F25" s="414"/>
      <c r="G25" s="416"/>
      <c r="H25" s="408"/>
      <c r="I25" s="407" t="s">
        <v>238</v>
      </c>
      <c r="J25" s="411"/>
      <c r="K25" s="408"/>
      <c r="L25" s="408"/>
      <c r="M25" s="408"/>
      <c r="N25" s="408"/>
      <c r="O25" s="408"/>
      <c r="P25" s="411"/>
      <c r="Q25" s="408"/>
      <c r="R25" s="408"/>
      <c r="S25" s="408"/>
      <c r="T25" s="408"/>
      <c r="U25" s="81" t="s">
        <v>239</v>
      </c>
      <c r="V25" s="160">
        <v>11</v>
      </c>
      <c r="W25" s="163">
        <v>23</v>
      </c>
      <c r="X25" s="161">
        <v>9.9999999999999995E-7</v>
      </c>
      <c r="Y25" s="161">
        <v>9.9999999999999995E-7</v>
      </c>
      <c r="Z25" s="161">
        <f>+V25</f>
        <v>11</v>
      </c>
      <c r="AA25" s="161">
        <f>+V25+W25</f>
        <v>34</v>
      </c>
      <c r="AB25" s="161">
        <f>+V25+W25+X25</f>
        <v>34.000000999999997</v>
      </c>
      <c r="AC25" s="161">
        <f>+V25+W25+X25+Y25</f>
        <v>34.000001999999995</v>
      </c>
      <c r="AD25" s="456"/>
      <c r="AE25" s="408"/>
      <c r="AF25" s="408"/>
      <c r="AG25" s="408"/>
      <c r="AH25" s="408"/>
      <c r="AI25" s="408"/>
      <c r="AJ25" s="408"/>
      <c r="AK25" s="408"/>
      <c r="AL25" s="411"/>
      <c r="AM25" s="411"/>
      <c r="AN25" s="411"/>
      <c r="AO25" s="411"/>
      <c r="AP25" s="408"/>
      <c r="AQ25" s="408"/>
      <c r="AR25" s="408"/>
      <c r="AS25" s="408"/>
      <c r="AT25" s="408"/>
      <c r="AU25" s="408"/>
      <c r="AV25" s="408"/>
      <c r="AW25" s="85"/>
      <c r="AX25" s="86"/>
    </row>
    <row r="26" spans="1:56" s="87" customFormat="1" ht="24.95" customHeight="1" x14ac:dyDescent="0.25">
      <c r="A26" s="428"/>
      <c r="B26" s="430"/>
      <c r="C26" s="408"/>
      <c r="D26" s="408"/>
      <c r="E26" s="435"/>
      <c r="F26" s="414"/>
      <c r="G26" s="416"/>
      <c r="H26" s="408"/>
      <c r="I26" s="408"/>
      <c r="J26" s="411"/>
      <c r="K26" s="408"/>
      <c r="L26" s="408"/>
      <c r="M26" s="408"/>
      <c r="N26" s="408"/>
      <c r="O26" s="408"/>
      <c r="P26" s="411"/>
      <c r="Q26" s="408"/>
      <c r="R26" s="408"/>
      <c r="S26" s="408"/>
      <c r="T26" s="408"/>
      <c r="U26" s="289" t="s">
        <v>215</v>
      </c>
      <c r="V26" s="7">
        <f>V24/V25</f>
        <v>0</v>
      </c>
      <c r="W26" s="7">
        <f t="shared" ref="W26:AC26" si="7">W24/W25</f>
        <v>0</v>
      </c>
      <c r="X26" s="7">
        <f t="shared" si="7"/>
        <v>0</v>
      </c>
      <c r="Y26" s="7">
        <f t="shared" si="7"/>
        <v>0</v>
      </c>
      <c r="Z26" s="7">
        <f t="shared" si="7"/>
        <v>0</v>
      </c>
      <c r="AA26" s="7">
        <f t="shared" si="7"/>
        <v>0</v>
      </c>
      <c r="AB26" s="7">
        <f t="shared" si="7"/>
        <v>0</v>
      </c>
      <c r="AC26" s="7">
        <f t="shared" si="7"/>
        <v>0</v>
      </c>
      <c r="AD26" s="456"/>
      <c r="AE26" s="408"/>
      <c r="AF26" s="408"/>
      <c r="AG26" s="408"/>
      <c r="AH26" s="408"/>
      <c r="AI26" s="408"/>
      <c r="AJ26" s="408"/>
      <c r="AK26" s="408"/>
      <c r="AL26" s="411"/>
      <c r="AM26" s="411"/>
      <c r="AN26" s="411"/>
      <c r="AO26" s="411"/>
      <c r="AP26" s="408"/>
      <c r="AQ26" s="408"/>
      <c r="AR26" s="408"/>
      <c r="AS26" s="408"/>
      <c r="AT26" s="408"/>
      <c r="AU26" s="408"/>
      <c r="AV26" s="408"/>
      <c r="AW26" s="85"/>
      <c r="AX26" s="86"/>
    </row>
    <row r="27" spans="1:56" s="87" customFormat="1" ht="270" customHeight="1" x14ac:dyDescent="0.25">
      <c r="A27" s="428"/>
      <c r="B27" s="431"/>
      <c r="C27" s="433"/>
      <c r="D27" s="433"/>
      <c r="E27" s="436"/>
      <c r="F27" s="414"/>
      <c r="G27" s="417"/>
      <c r="H27" s="433"/>
      <c r="I27" s="433"/>
      <c r="J27" s="452"/>
      <c r="K27" s="433"/>
      <c r="L27" s="433"/>
      <c r="M27" s="433"/>
      <c r="N27" s="409"/>
      <c r="O27" s="409"/>
      <c r="P27" s="412"/>
      <c r="Q27" s="409"/>
      <c r="R27" s="409"/>
      <c r="S27" s="409"/>
      <c r="T27" s="409"/>
      <c r="U27" s="289" t="s">
        <v>216</v>
      </c>
      <c r="V27" s="8" t="s">
        <v>761</v>
      </c>
      <c r="W27" s="8" t="s">
        <v>761</v>
      </c>
      <c r="X27" s="8" t="s">
        <v>761</v>
      </c>
      <c r="Y27" s="8" t="s">
        <v>762</v>
      </c>
      <c r="Z27" s="449"/>
      <c r="AA27" s="450"/>
      <c r="AB27" s="450"/>
      <c r="AC27" s="451"/>
      <c r="AD27" s="457"/>
      <c r="AE27" s="409"/>
      <c r="AF27" s="409"/>
      <c r="AG27" s="409"/>
      <c r="AH27" s="409"/>
      <c r="AI27" s="409"/>
      <c r="AJ27" s="409"/>
      <c r="AK27" s="409"/>
      <c r="AL27" s="412"/>
      <c r="AM27" s="412"/>
      <c r="AN27" s="412"/>
      <c r="AO27" s="412"/>
      <c r="AP27" s="409"/>
      <c r="AQ27" s="409"/>
      <c r="AR27" s="409"/>
      <c r="AS27" s="409"/>
      <c r="AT27" s="409"/>
      <c r="AU27" s="409"/>
      <c r="AV27" s="409"/>
      <c r="AW27" s="85"/>
      <c r="AX27" s="86"/>
    </row>
    <row r="28" spans="1:56" s="90" customFormat="1" ht="45.75" customHeight="1" x14ac:dyDescent="0.25">
      <c r="A28" s="459">
        <v>1</v>
      </c>
      <c r="B28" s="461" t="s">
        <v>3</v>
      </c>
      <c r="C28" s="465" t="s">
        <v>240</v>
      </c>
      <c r="D28" s="465">
        <v>0.1</v>
      </c>
      <c r="E28" s="465" t="s">
        <v>22</v>
      </c>
      <c r="F28" s="465">
        <v>1</v>
      </c>
      <c r="G28" s="465" t="s">
        <v>241</v>
      </c>
      <c r="H28" s="465" t="s">
        <v>242</v>
      </c>
      <c r="I28" s="2" t="s">
        <v>209</v>
      </c>
      <c r="J28" s="471">
        <v>1</v>
      </c>
      <c r="K28" s="472" t="s">
        <v>766</v>
      </c>
      <c r="L28" s="472" t="s">
        <v>767</v>
      </c>
      <c r="M28" s="410" t="s">
        <v>243</v>
      </c>
      <c r="N28" s="468" t="s">
        <v>244</v>
      </c>
      <c r="O28" s="410" t="s">
        <v>74</v>
      </c>
      <c r="P28" s="410">
        <v>0.1</v>
      </c>
      <c r="Q28" s="469">
        <v>2</v>
      </c>
      <c r="R28" s="410" t="s">
        <v>245</v>
      </c>
      <c r="S28" s="410" t="s">
        <v>245</v>
      </c>
      <c r="T28" s="410" t="s">
        <v>210</v>
      </c>
      <c r="U28" s="79" t="s">
        <v>246</v>
      </c>
      <c r="V28" s="5"/>
      <c r="W28" s="164"/>
      <c r="X28" s="5"/>
      <c r="Y28" s="5"/>
      <c r="Z28" s="6">
        <f>+V28</f>
        <v>0</v>
      </c>
      <c r="AA28" s="6">
        <f>+V28+W28</f>
        <v>0</v>
      </c>
      <c r="AB28" s="6">
        <f>+V28+W28+X28</f>
        <v>0</v>
      </c>
      <c r="AC28" s="6">
        <f>+V28+W28+X28+Y28</f>
        <v>0</v>
      </c>
      <c r="AD28" s="453" t="s">
        <v>247</v>
      </c>
      <c r="AE28" s="467">
        <f>+AF28+AG28+AH28</f>
        <v>46200000</v>
      </c>
      <c r="AF28" s="453">
        <v>0</v>
      </c>
      <c r="AG28" s="453">
        <v>46200000</v>
      </c>
      <c r="AH28" s="453">
        <v>0</v>
      </c>
      <c r="AI28" s="479" t="s">
        <v>248</v>
      </c>
      <c r="AJ28" s="453" t="s">
        <v>249</v>
      </c>
      <c r="AK28" s="453" t="s">
        <v>213</v>
      </c>
      <c r="AL28" s="453" t="s">
        <v>213</v>
      </c>
      <c r="AM28" s="453"/>
      <c r="AN28" s="453" t="s">
        <v>213</v>
      </c>
      <c r="AO28" s="453" t="s">
        <v>213</v>
      </c>
      <c r="AP28" s="453" t="s">
        <v>213</v>
      </c>
      <c r="AQ28" s="453" t="s">
        <v>213</v>
      </c>
      <c r="AR28" s="453"/>
      <c r="AS28" s="453"/>
      <c r="AT28" s="453" t="s">
        <v>213</v>
      </c>
      <c r="AU28" s="453"/>
      <c r="AV28" s="453"/>
      <c r="AW28" s="88"/>
      <c r="AX28" s="89"/>
    </row>
    <row r="29" spans="1:56" s="90" customFormat="1" ht="45" customHeight="1" x14ac:dyDescent="0.25">
      <c r="A29" s="460"/>
      <c r="B29" s="462"/>
      <c r="C29" s="466"/>
      <c r="D29" s="466"/>
      <c r="E29" s="466"/>
      <c r="F29" s="466"/>
      <c r="G29" s="466"/>
      <c r="H29" s="466"/>
      <c r="I29" s="476" t="s">
        <v>768</v>
      </c>
      <c r="J29" s="466"/>
      <c r="K29" s="473"/>
      <c r="L29" s="473"/>
      <c r="M29" s="411"/>
      <c r="N29" s="411"/>
      <c r="O29" s="411"/>
      <c r="P29" s="411"/>
      <c r="Q29" s="411"/>
      <c r="R29" s="411"/>
      <c r="S29" s="411"/>
      <c r="T29" s="411"/>
      <c r="U29" s="81" t="s">
        <v>250</v>
      </c>
      <c r="V29" s="5">
        <v>9.9999999999999995E-7</v>
      </c>
      <c r="W29" s="5">
        <v>1</v>
      </c>
      <c r="X29" s="5">
        <v>1E-4</v>
      </c>
      <c r="Y29" s="5">
        <v>1</v>
      </c>
      <c r="Z29" s="5">
        <f>+V29</f>
        <v>9.9999999999999995E-7</v>
      </c>
      <c r="AA29" s="5">
        <f>+W29</f>
        <v>1</v>
      </c>
      <c r="AB29" s="5">
        <f t="shared" ref="AB29" si="8">+X29</f>
        <v>1E-4</v>
      </c>
      <c r="AC29" s="5">
        <f>+W29+Y29</f>
        <v>2</v>
      </c>
      <c r="AD29" s="411"/>
      <c r="AE29" s="411"/>
      <c r="AF29" s="411"/>
      <c r="AG29" s="411"/>
      <c r="AH29" s="411"/>
      <c r="AI29" s="411"/>
      <c r="AJ29" s="411"/>
      <c r="AK29" s="411"/>
      <c r="AL29" s="411"/>
      <c r="AM29" s="411"/>
      <c r="AN29" s="411"/>
      <c r="AO29" s="411"/>
      <c r="AP29" s="411"/>
      <c r="AQ29" s="411"/>
      <c r="AR29" s="411"/>
      <c r="AS29" s="411"/>
      <c r="AT29" s="411"/>
      <c r="AU29" s="411"/>
      <c r="AV29" s="411"/>
      <c r="AW29" s="88"/>
      <c r="AX29" s="89"/>
    </row>
    <row r="30" spans="1:56" s="90" customFormat="1" ht="24.95" customHeight="1" x14ac:dyDescent="0.25">
      <c r="A30" s="460"/>
      <c r="B30" s="462"/>
      <c r="C30" s="466"/>
      <c r="D30" s="466"/>
      <c r="E30" s="466"/>
      <c r="F30" s="466"/>
      <c r="G30" s="466"/>
      <c r="H30" s="466"/>
      <c r="I30" s="477"/>
      <c r="J30" s="466"/>
      <c r="K30" s="473"/>
      <c r="L30" s="473"/>
      <c r="M30" s="411"/>
      <c r="N30" s="411"/>
      <c r="O30" s="411"/>
      <c r="P30" s="411"/>
      <c r="Q30" s="411"/>
      <c r="R30" s="411"/>
      <c r="S30" s="411"/>
      <c r="T30" s="411"/>
      <c r="U30" s="83" t="s">
        <v>215</v>
      </c>
      <c r="V30" s="7">
        <f>V28/V29</f>
        <v>0</v>
      </c>
      <c r="W30" s="7">
        <f t="shared" ref="W30:Y30" si="9">W28/W29</f>
        <v>0</v>
      </c>
      <c r="X30" s="7">
        <f t="shared" si="9"/>
        <v>0</v>
      </c>
      <c r="Y30" s="7">
        <f t="shared" si="9"/>
        <v>0</v>
      </c>
      <c r="Z30" s="7">
        <f>Z28/Z29</f>
        <v>0</v>
      </c>
      <c r="AA30" s="7">
        <f t="shared" ref="AA30:AC30" si="10">AA28/AA29</f>
        <v>0</v>
      </c>
      <c r="AB30" s="7">
        <f t="shared" si="10"/>
        <v>0</v>
      </c>
      <c r="AC30" s="7">
        <f t="shared" si="10"/>
        <v>0</v>
      </c>
      <c r="AD30" s="411"/>
      <c r="AE30" s="411"/>
      <c r="AF30" s="411"/>
      <c r="AG30" s="411"/>
      <c r="AH30" s="411"/>
      <c r="AI30" s="411"/>
      <c r="AJ30" s="411"/>
      <c r="AK30" s="411"/>
      <c r="AL30" s="411"/>
      <c r="AM30" s="411"/>
      <c r="AN30" s="411"/>
      <c r="AO30" s="411"/>
      <c r="AP30" s="411"/>
      <c r="AQ30" s="411"/>
      <c r="AR30" s="411"/>
      <c r="AS30" s="411"/>
      <c r="AT30" s="411"/>
      <c r="AU30" s="411"/>
      <c r="AV30" s="411"/>
      <c r="AW30" s="88"/>
      <c r="AX30" s="89"/>
    </row>
    <row r="31" spans="1:56" s="90" customFormat="1" ht="270" customHeight="1" x14ac:dyDescent="0.25">
      <c r="A31" s="460"/>
      <c r="B31" s="462"/>
      <c r="C31" s="466"/>
      <c r="D31" s="466"/>
      <c r="E31" s="466"/>
      <c r="F31" s="466"/>
      <c r="G31" s="470"/>
      <c r="H31" s="470"/>
      <c r="I31" s="478"/>
      <c r="J31" s="470"/>
      <c r="K31" s="474"/>
      <c r="L31" s="474"/>
      <c r="M31" s="412"/>
      <c r="N31" s="412"/>
      <c r="O31" s="412"/>
      <c r="P31" s="412"/>
      <c r="Q31" s="412"/>
      <c r="R31" s="412"/>
      <c r="S31" s="412"/>
      <c r="T31" s="412"/>
      <c r="U31" s="289" t="s">
        <v>216</v>
      </c>
      <c r="V31" s="8" t="s">
        <v>769</v>
      </c>
      <c r="W31" s="8" t="s">
        <v>769</v>
      </c>
      <c r="X31" s="8" t="s">
        <v>769</v>
      </c>
      <c r="Y31" s="8" t="s">
        <v>769</v>
      </c>
      <c r="Z31" s="449"/>
      <c r="AA31" s="450"/>
      <c r="AB31" s="450"/>
      <c r="AC31" s="451"/>
      <c r="AD31" s="412"/>
      <c r="AE31" s="412"/>
      <c r="AF31" s="412"/>
      <c r="AG31" s="412"/>
      <c r="AH31" s="412"/>
      <c r="AI31" s="412"/>
      <c r="AJ31" s="412"/>
      <c r="AK31" s="412"/>
      <c r="AL31" s="412"/>
      <c r="AM31" s="412"/>
      <c r="AN31" s="412"/>
      <c r="AO31" s="412"/>
      <c r="AP31" s="412"/>
      <c r="AQ31" s="412"/>
      <c r="AR31" s="412"/>
      <c r="AS31" s="412"/>
      <c r="AT31" s="412"/>
      <c r="AU31" s="412"/>
      <c r="AV31" s="412"/>
      <c r="AW31" s="88"/>
      <c r="AX31" s="89"/>
      <c r="BA31" s="91">
        <f>BA32/BE33</f>
        <v>0.12173913043478261</v>
      </c>
      <c r="BB31" s="91">
        <f>BB32/BE33</f>
        <v>0.39130434782608697</v>
      </c>
    </row>
    <row r="32" spans="1:56" s="90" customFormat="1" ht="34.5" customHeight="1" x14ac:dyDescent="0.25">
      <c r="A32" s="459">
        <v>2</v>
      </c>
      <c r="B32" s="462"/>
      <c r="C32" s="465" t="s">
        <v>251</v>
      </c>
      <c r="D32" s="465">
        <v>0.8</v>
      </c>
      <c r="E32" s="465" t="s">
        <v>23</v>
      </c>
      <c r="F32" s="410">
        <v>1</v>
      </c>
      <c r="G32" s="465" t="s">
        <v>241</v>
      </c>
      <c r="H32" s="465" t="s">
        <v>242</v>
      </c>
      <c r="I32" s="2" t="s">
        <v>209</v>
      </c>
      <c r="J32" s="471">
        <v>0.25</v>
      </c>
      <c r="K32" s="468" t="s">
        <v>122</v>
      </c>
      <c r="L32" s="468" t="s">
        <v>252</v>
      </c>
      <c r="M32" s="468" t="s">
        <v>253</v>
      </c>
      <c r="N32" s="468" t="s">
        <v>254</v>
      </c>
      <c r="O32" s="410" t="s">
        <v>73</v>
      </c>
      <c r="P32" s="468">
        <v>0.2</v>
      </c>
      <c r="Q32" s="475">
        <v>230</v>
      </c>
      <c r="R32" s="475">
        <f>S32*4</f>
        <v>920</v>
      </c>
      <c r="S32" s="475">
        <v>230</v>
      </c>
      <c r="T32" s="410" t="s">
        <v>210</v>
      </c>
      <c r="U32" s="79" t="s">
        <v>255</v>
      </c>
      <c r="V32" s="5"/>
      <c r="W32" s="164"/>
      <c r="X32" s="165"/>
      <c r="Y32" s="165"/>
      <c r="Z32" s="6">
        <f>+V32</f>
        <v>0</v>
      </c>
      <c r="AA32" s="6">
        <f>+V32+W32</f>
        <v>0</v>
      </c>
      <c r="AB32" s="6" t="e">
        <f>+V32+W32+#REF!</f>
        <v>#REF!</v>
      </c>
      <c r="AC32" s="6" t="e">
        <f>+V32+W32+#REF!+#REF!</f>
        <v>#REF!</v>
      </c>
      <c r="AD32" s="481" t="s">
        <v>770</v>
      </c>
      <c r="AE32" s="467">
        <f>AF32+AG32+AH32</f>
        <v>383932500</v>
      </c>
      <c r="AF32" s="453">
        <v>0</v>
      </c>
      <c r="AG32" s="453">
        <f>767865000/2</f>
        <v>383932500</v>
      </c>
      <c r="AH32" s="453">
        <v>0</v>
      </c>
      <c r="AI32" s="479" t="s">
        <v>256</v>
      </c>
      <c r="AJ32" s="453" t="s">
        <v>257</v>
      </c>
      <c r="AK32" s="453"/>
      <c r="AL32" s="453" t="s">
        <v>213</v>
      </c>
      <c r="AM32" s="453"/>
      <c r="AN32" s="453" t="s">
        <v>213</v>
      </c>
      <c r="AO32" s="453" t="s">
        <v>213</v>
      </c>
      <c r="AP32" s="453" t="s">
        <v>213</v>
      </c>
      <c r="AQ32" s="453"/>
      <c r="AR32" s="453" t="s">
        <v>258</v>
      </c>
      <c r="AS32" s="453"/>
      <c r="AT32" s="453" t="s">
        <v>258</v>
      </c>
      <c r="AU32" s="453"/>
      <c r="AV32" s="453"/>
      <c r="AW32" s="88"/>
      <c r="AX32" s="89"/>
      <c r="BA32" s="3">
        <v>28</v>
      </c>
      <c r="BB32" s="4">
        <v>90</v>
      </c>
      <c r="BC32" s="5"/>
      <c r="BD32" s="5"/>
    </row>
    <row r="33" spans="1:57" s="90" customFormat="1" ht="34.5" customHeight="1" x14ac:dyDescent="0.25">
      <c r="A33" s="460"/>
      <c r="B33" s="462"/>
      <c r="C33" s="466"/>
      <c r="D33" s="466"/>
      <c r="E33" s="466"/>
      <c r="F33" s="411"/>
      <c r="G33" s="466"/>
      <c r="H33" s="466"/>
      <c r="I33" s="465" t="s">
        <v>259</v>
      </c>
      <c r="J33" s="466"/>
      <c r="K33" s="411"/>
      <c r="L33" s="411"/>
      <c r="M33" s="411"/>
      <c r="N33" s="411"/>
      <c r="O33" s="411"/>
      <c r="P33" s="411"/>
      <c r="Q33" s="411"/>
      <c r="R33" s="411"/>
      <c r="S33" s="411"/>
      <c r="T33" s="411"/>
      <c r="U33" s="81" t="s">
        <v>260</v>
      </c>
      <c r="V33" s="5">
        <v>40</v>
      </c>
      <c r="W33" s="5">
        <v>60</v>
      </c>
      <c r="X33" s="9">
        <v>80</v>
      </c>
      <c r="Y33" s="9">
        <v>50</v>
      </c>
      <c r="Z33" s="9">
        <f>+V33</f>
        <v>40</v>
      </c>
      <c r="AA33" s="9">
        <f>+V33+W33</f>
        <v>100</v>
      </c>
      <c r="AB33" s="9">
        <f>+V33+W33+X33</f>
        <v>180</v>
      </c>
      <c r="AC33" s="9">
        <f>+V33+W33+X33+Y33</f>
        <v>230</v>
      </c>
      <c r="AD33" s="482"/>
      <c r="AE33" s="411"/>
      <c r="AF33" s="411"/>
      <c r="AG33" s="411"/>
      <c r="AH33" s="411"/>
      <c r="AI33" s="411"/>
      <c r="AJ33" s="411"/>
      <c r="AK33" s="411"/>
      <c r="AL33" s="411"/>
      <c r="AM33" s="411"/>
      <c r="AN33" s="411"/>
      <c r="AO33" s="411"/>
      <c r="AP33" s="411"/>
      <c r="AQ33" s="411"/>
      <c r="AR33" s="411"/>
      <c r="AS33" s="411"/>
      <c r="AT33" s="411"/>
      <c r="AU33" s="411"/>
      <c r="AV33" s="411"/>
      <c r="AW33" s="88"/>
      <c r="AX33" s="89"/>
      <c r="BA33" s="3">
        <v>40</v>
      </c>
      <c r="BB33" s="3">
        <v>60</v>
      </c>
      <c r="BC33" s="9">
        <v>80</v>
      </c>
      <c r="BD33" s="9">
        <v>50</v>
      </c>
      <c r="BE33" s="92">
        <f>SUM(BA33:BD33)</f>
        <v>230</v>
      </c>
    </row>
    <row r="34" spans="1:57" s="90" customFormat="1" ht="24.95" customHeight="1" x14ac:dyDescent="0.25">
      <c r="A34" s="460"/>
      <c r="B34" s="462"/>
      <c r="C34" s="466"/>
      <c r="D34" s="466"/>
      <c r="E34" s="466"/>
      <c r="F34" s="411"/>
      <c r="G34" s="466"/>
      <c r="H34" s="466"/>
      <c r="I34" s="466"/>
      <c r="J34" s="466"/>
      <c r="K34" s="411"/>
      <c r="L34" s="411"/>
      <c r="M34" s="411"/>
      <c r="N34" s="411"/>
      <c r="O34" s="411"/>
      <c r="P34" s="411"/>
      <c r="Q34" s="411"/>
      <c r="R34" s="411"/>
      <c r="S34" s="411"/>
      <c r="T34" s="411"/>
      <c r="U34" s="83" t="s">
        <v>215</v>
      </c>
      <c r="V34" s="7">
        <f>V32/V33</f>
        <v>0</v>
      </c>
      <c r="W34" s="7">
        <f t="shared" ref="W34:AC34" si="11">W32/W33</f>
        <v>0</v>
      </c>
      <c r="X34" s="7">
        <f t="shared" si="11"/>
        <v>0</v>
      </c>
      <c r="Y34" s="7">
        <f t="shared" si="11"/>
        <v>0</v>
      </c>
      <c r="Z34" s="7">
        <f t="shared" si="11"/>
        <v>0</v>
      </c>
      <c r="AA34" s="7">
        <f t="shared" si="11"/>
        <v>0</v>
      </c>
      <c r="AB34" s="7" t="e">
        <f t="shared" si="11"/>
        <v>#REF!</v>
      </c>
      <c r="AC34" s="7" t="e">
        <f t="shared" si="11"/>
        <v>#REF!</v>
      </c>
      <c r="AD34" s="482"/>
      <c r="AE34" s="411"/>
      <c r="AF34" s="411"/>
      <c r="AG34" s="411"/>
      <c r="AH34" s="411"/>
      <c r="AI34" s="411"/>
      <c r="AJ34" s="411"/>
      <c r="AK34" s="411"/>
      <c r="AL34" s="411"/>
      <c r="AM34" s="411"/>
      <c r="AN34" s="411"/>
      <c r="AO34" s="411"/>
      <c r="AP34" s="411"/>
      <c r="AQ34" s="411"/>
      <c r="AR34" s="411"/>
      <c r="AS34" s="411"/>
      <c r="AT34" s="411"/>
      <c r="AU34" s="411"/>
      <c r="AV34" s="411"/>
      <c r="AW34" s="88"/>
      <c r="AX34" s="89"/>
      <c r="BA34" s="91">
        <f>BA33/BE33</f>
        <v>0.17391304347826086</v>
      </c>
      <c r="BB34" s="91">
        <f>BB33/BE33</f>
        <v>0.2608695652173913</v>
      </c>
    </row>
    <row r="35" spans="1:57" s="90" customFormat="1" ht="270" customHeight="1" x14ac:dyDescent="0.25">
      <c r="A35" s="460"/>
      <c r="B35" s="462"/>
      <c r="C35" s="466"/>
      <c r="D35" s="466"/>
      <c r="E35" s="466"/>
      <c r="F35" s="411"/>
      <c r="G35" s="470"/>
      <c r="H35" s="470"/>
      <c r="I35" s="470"/>
      <c r="J35" s="470"/>
      <c r="K35" s="412"/>
      <c r="L35" s="412"/>
      <c r="M35" s="412"/>
      <c r="N35" s="412"/>
      <c r="O35" s="412"/>
      <c r="P35" s="412"/>
      <c r="Q35" s="412"/>
      <c r="R35" s="412"/>
      <c r="S35" s="412"/>
      <c r="T35" s="412"/>
      <c r="U35" s="289" t="s">
        <v>216</v>
      </c>
      <c r="V35" s="8" t="s">
        <v>769</v>
      </c>
      <c r="W35" s="8" t="s">
        <v>769</v>
      </c>
      <c r="X35" s="8" t="s">
        <v>769</v>
      </c>
      <c r="Y35" s="8" t="s">
        <v>769</v>
      </c>
      <c r="Z35" s="449"/>
      <c r="AA35" s="450"/>
      <c r="AB35" s="450"/>
      <c r="AC35" s="451"/>
      <c r="AD35" s="483"/>
      <c r="AE35" s="412"/>
      <c r="AF35" s="412"/>
      <c r="AG35" s="412"/>
      <c r="AH35" s="412"/>
      <c r="AI35" s="412"/>
      <c r="AJ35" s="412"/>
      <c r="AK35" s="412"/>
      <c r="AL35" s="412"/>
      <c r="AM35" s="412"/>
      <c r="AN35" s="412"/>
      <c r="AO35" s="412"/>
      <c r="AP35" s="412"/>
      <c r="AQ35" s="412"/>
      <c r="AR35" s="412"/>
      <c r="AS35" s="412"/>
      <c r="AT35" s="412"/>
      <c r="AU35" s="412"/>
      <c r="AV35" s="412"/>
      <c r="AW35" s="88"/>
      <c r="AX35" s="89"/>
      <c r="BB35" s="91">
        <f>BB36/BE37</f>
        <v>0.11111106995886298</v>
      </c>
    </row>
    <row r="36" spans="1:57" s="90" customFormat="1" ht="34.5" customHeight="1" x14ac:dyDescent="0.25">
      <c r="A36" s="459">
        <v>3</v>
      </c>
      <c r="B36" s="462"/>
      <c r="C36" s="466"/>
      <c r="D36" s="466"/>
      <c r="E36" s="466"/>
      <c r="F36" s="411"/>
      <c r="G36" s="465" t="s">
        <v>241</v>
      </c>
      <c r="H36" s="465" t="s">
        <v>242</v>
      </c>
      <c r="I36" s="2" t="s">
        <v>209</v>
      </c>
      <c r="J36" s="471">
        <v>0.25</v>
      </c>
      <c r="K36" s="468" t="s">
        <v>123</v>
      </c>
      <c r="L36" s="480" t="s">
        <v>261</v>
      </c>
      <c r="M36" s="480" t="s">
        <v>262</v>
      </c>
      <c r="N36" s="468" t="s">
        <v>254</v>
      </c>
      <c r="O36" s="410" t="s">
        <v>73</v>
      </c>
      <c r="P36" s="468">
        <v>0.15</v>
      </c>
      <c r="Q36" s="475">
        <v>27</v>
      </c>
      <c r="R36" s="475">
        <f>S36*4</f>
        <v>108</v>
      </c>
      <c r="S36" s="475">
        <v>27</v>
      </c>
      <c r="T36" s="410" t="s">
        <v>210</v>
      </c>
      <c r="U36" s="79" t="s">
        <v>263</v>
      </c>
      <c r="V36" s="5"/>
      <c r="W36" s="164"/>
      <c r="X36" s="9"/>
      <c r="Y36" s="9"/>
      <c r="Z36" s="6">
        <f>+V36</f>
        <v>0</v>
      </c>
      <c r="AA36" s="6">
        <f>+V36+W36</f>
        <v>0</v>
      </c>
      <c r="AB36" s="6">
        <f>+V36+W36+X36</f>
        <v>0</v>
      </c>
      <c r="AC36" s="6">
        <f>+V36+W36+X36+Y36</f>
        <v>0</v>
      </c>
      <c r="AD36" s="453" t="s">
        <v>264</v>
      </c>
      <c r="AE36" s="467">
        <f>AF36+AG36+AH36</f>
        <v>469012500</v>
      </c>
      <c r="AF36" s="453">
        <v>0</v>
      </c>
      <c r="AG36" s="453">
        <v>469012500</v>
      </c>
      <c r="AH36" s="453">
        <v>0</v>
      </c>
      <c r="AI36" s="479" t="s">
        <v>256</v>
      </c>
      <c r="AJ36" s="453" t="s">
        <v>257</v>
      </c>
      <c r="AK36" s="453"/>
      <c r="AL36" s="453" t="s">
        <v>213</v>
      </c>
      <c r="AM36" s="453"/>
      <c r="AN36" s="453" t="s">
        <v>258</v>
      </c>
      <c r="AO36" s="453" t="s">
        <v>213</v>
      </c>
      <c r="AP36" s="453" t="s">
        <v>213</v>
      </c>
      <c r="AQ36" s="453" t="s">
        <v>258</v>
      </c>
      <c r="AR36" s="453"/>
      <c r="AS36" s="453"/>
      <c r="AT36" s="453" t="s">
        <v>258</v>
      </c>
      <c r="AU36" s="453"/>
      <c r="AV36" s="453"/>
      <c r="AW36" s="88"/>
      <c r="AX36" s="89"/>
      <c r="BA36" s="3">
        <v>0</v>
      </c>
      <c r="BB36" s="4">
        <v>3</v>
      </c>
      <c r="BC36" s="9"/>
      <c r="BD36" s="9"/>
    </row>
    <row r="37" spans="1:57" s="90" customFormat="1" ht="34.5" customHeight="1" x14ac:dyDescent="0.25">
      <c r="A37" s="460"/>
      <c r="B37" s="462"/>
      <c r="C37" s="466"/>
      <c r="D37" s="466"/>
      <c r="E37" s="466"/>
      <c r="F37" s="411"/>
      <c r="G37" s="466"/>
      <c r="H37" s="466"/>
      <c r="I37" s="455" t="s">
        <v>265</v>
      </c>
      <c r="J37" s="466"/>
      <c r="K37" s="411"/>
      <c r="L37" s="411"/>
      <c r="M37" s="411"/>
      <c r="N37" s="411"/>
      <c r="O37" s="411"/>
      <c r="P37" s="411"/>
      <c r="Q37" s="411"/>
      <c r="R37" s="411"/>
      <c r="S37" s="411"/>
      <c r="T37" s="411"/>
      <c r="U37" s="81" t="s">
        <v>266</v>
      </c>
      <c r="V37" s="5">
        <v>1.0000000000000001E-5</v>
      </c>
      <c r="W37" s="5">
        <v>8</v>
      </c>
      <c r="X37" s="9">
        <v>12</v>
      </c>
      <c r="Y37" s="9">
        <v>7</v>
      </c>
      <c r="Z37" s="5">
        <f>+V37</f>
        <v>1.0000000000000001E-5</v>
      </c>
      <c r="AA37" s="5">
        <f>+V37+W37</f>
        <v>8.0000099999999996</v>
      </c>
      <c r="AB37" s="5">
        <f>+W37+X37</f>
        <v>20</v>
      </c>
      <c r="AC37" s="5">
        <f>+V37+W37+X37+Y37</f>
        <v>27.00001</v>
      </c>
      <c r="AD37" s="411"/>
      <c r="AE37" s="411"/>
      <c r="AF37" s="411"/>
      <c r="AG37" s="411"/>
      <c r="AH37" s="411"/>
      <c r="AI37" s="411"/>
      <c r="AJ37" s="411"/>
      <c r="AK37" s="411"/>
      <c r="AL37" s="411"/>
      <c r="AM37" s="411"/>
      <c r="AN37" s="411"/>
      <c r="AO37" s="411"/>
      <c r="AP37" s="411"/>
      <c r="AQ37" s="411"/>
      <c r="AR37" s="411"/>
      <c r="AS37" s="411"/>
      <c r="AT37" s="411"/>
      <c r="AU37" s="411"/>
      <c r="AV37" s="411"/>
      <c r="AW37" s="88"/>
      <c r="AX37" s="89"/>
      <c r="BA37" s="3">
        <v>1.0000000000000001E-5</v>
      </c>
      <c r="BB37" s="3">
        <v>8</v>
      </c>
      <c r="BC37" s="9">
        <v>12</v>
      </c>
      <c r="BD37" s="9">
        <v>7</v>
      </c>
      <c r="BE37" s="92">
        <f>SUM(BA37:BD37)</f>
        <v>27.00001</v>
      </c>
    </row>
    <row r="38" spans="1:57" s="90" customFormat="1" ht="24.95" customHeight="1" x14ac:dyDescent="0.25">
      <c r="A38" s="460"/>
      <c r="B38" s="462"/>
      <c r="C38" s="466"/>
      <c r="D38" s="466"/>
      <c r="E38" s="466"/>
      <c r="F38" s="411"/>
      <c r="G38" s="466"/>
      <c r="H38" s="466"/>
      <c r="I38" s="466"/>
      <c r="J38" s="466"/>
      <c r="K38" s="411"/>
      <c r="L38" s="411"/>
      <c r="M38" s="411"/>
      <c r="N38" s="411"/>
      <c r="O38" s="411"/>
      <c r="P38" s="411"/>
      <c r="Q38" s="411"/>
      <c r="R38" s="411"/>
      <c r="S38" s="411"/>
      <c r="T38" s="411"/>
      <c r="U38" s="83" t="s">
        <v>215</v>
      </c>
      <c r="V38" s="7">
        <f>V36/V37</f>
        <v>0</v>
      </c>
      <c r="W38" s="7">
        <f t="shared" ref="W38:Y38" si="12">W36/W37</f>
        <v>0</v>
      </c>
      <c r="X38" s="7">
        <f t="shared" si="12"/>
        <v>0</v>
      </c>
      <c r="Y38" s="7">
        <f t="shared" si="12"/>
        <v>0</v>
      </c>
      <c r="Z38" s="7">
        <f>Z36/Z37</f>
        <v>0</v>
      </c>
      <c r="AA38" s="7">
        <f t="shared" ref="AA38:AC38" si="13">AA36/AA37</f>
        <v>0</v>
      </c>
      <c r="AB38" s="7">
        <f t="shared" si="13"/>
        <v>0</v>
      </c>
      <c r="AC38" s="7">
        <f t="shared" si="13"/>
        <v>0</v>
      </c>
      <c r="AD38" s="411"/>
      <c r="AE38" s="411"/>
      <c r="AF38" s="411"/>
      <c r="AG38" s="411"/>
      <c r="AH38" s="411"/>
      <c r="AI38" s="411"/>
      <c r="AJ38" s="411"/>
      <c r="AK38" s="411"/>
      <c r="AL38" s="411"/>
      <c r="AM38" s="411"/>
      <c r="AN38" s="411"/>
      <c r="AO38" s="411"/>
      <c r="AP38" s="411"/>
      <c r="AQ38" s="411"/>
      <c r="AR38" s="411"/>
      <c r="AS38" s="411"/>
      <c r="AT38" s="411"/>
      <c r="AU38" s="411"/>
      <c r="AV38" s="411"/>
      <c r="AW38" s="88"/>
      <c r="AX38" s="89"/>
      <c r="BB38" s="91">
        <f>BB37/BE37</f>
        <v>0.29629618655696793</v>
      </c>
    </row>
    <row r="39" spans="1:57" s="90" customFormat="1" ht="270" customHeight="1" x14ac:dyDescent="0.25">
      <c r="A39" s="460"/>
      <c r="B39" s="462"/>
      <c r="C39" s="466"/>
      <c r="D39" s="466"/>
      <c r="E39" s="466"/>
      <c r="F39" s="411"/>
      <c r="G39" s="470"/>
      <c r="H39" s="470"/>
      <c r="I39" s="470"/>
      <c r="J39" s="470"/>
      <c r="K39" s="412"/>
      <c r="L39" s="412"/>
      <c r="M39" s="412"/>
      <c r="N39" s="412"/>
      <c r="O39" s="412"/>
      <c r="P39" s="412"/>
      <c r="Q39" s="412"/>
      <c r="R39" s="412"/>
      <c r="S39" s="412"/>
      <c r="T39" s="412"/>
      <c r="U39" s="289" t="s">
        <v>216</v>
      </c>
      <c r="V39" s="8" t="s">
        <v>769</v>
      </c>
      <c r="W39" s="8" t="s">
        <v>769</v>
      </c>
      <c r="X39" s="8" t="s">
        <v>769</v>
      </c>
      <c r="Y39" s="8" t="s">
        <v>769</v>
      </c>
      <c r="Z39" s="449"/>
      <c r="AA39" s="450"/>
      <c r="AB39" s="450"/>
      <c r="AC39" s="451"/>
      <c r="AD39" s="412"/>
      <c r="AE39" s="412"/>
      <c r="AF39" s="412"/>
      <c r="AG39" s="412"/>
      <c r="AH39" s="412"/>
      <c r="AI39" s="412"/>
      <c r="AJ39" s="412"/>
      <c r="AK39" s="412"/>
      <c r="AL39" s="412"/>
      <c r="AM39" s="412"/>
      <c r="AN39" s="412"/>
      <c r="AO39" s="412"/>
      <c r="AP39" s="412"/>
      <c r="AQ39" s="412"/>
      <c r="AR39" s="412"/>
      <c r="AS39" s="412"/>
      <c r="AT39" s="412"/>
      <c r="AU39" s="412"/>
      <c r="AV39" s="412"/>
      <c r="AW39" s="88"/>
      <c r="AX39" s="89"/>
    </row>
    <row r="40" spans="1:57" s="90" customFormat="1" ht="45" customHeight="1" x14ac:dyDescent="0.25">
      <c r="A40" s="459">
        <v>4</v>
      </c>
      <c r="B40" s="462"/>
      <c r="C40" s="466"/>
      <c r="D40" s="466"/>
      <c r="E40" s="466"/>
      <c r="F40" s="411"/>
      <c r="G40" s="465" t="s">
        <v>241</v>
      </c>
      <c r="H40" s="465" t="s">
        <v>242</v>
      </c>
      <c r="I40" s="2" t="s">
        <v>209</v>
      </c>
      <c r="J40" s="471">
        <v>0.25</v>
      </c>
      <c r="K40" s="468" t="s">
        <v>124</v>
      </c>
      <c r="L40" s="468" t="s">
        <v>267</v>
      </c>
      <c r="M40" s="468" t="s">
        <v>253</v>
      </c>
      <c r="N40" s="468" t="s">
        <v>254</v>
      </c>
      <c r="O40" s="410" t="s">
        <v>73</v>
      </c>
      <c r="P40" s="468">
        <v>0.05</v>
      </c>
      <c r="Q40" s="475">
        <v>70</v>
      </c>
      <c r="R40" s="475">
        <v>280</v>
      </c>
      <c r="S40" s="469">
        <v>70</v>
      </c>
      <c r="T40" s="410" t="s">
        <v>210</v>
      </c>
      <c r="U40" s="79" t="s">
        <v>268</v>
      </c>
      <c r="V40" s="5"/>
      <c r="W40" s="164"/>
      <c r="X40" s="9"/>
      <c r="Y40" s="9"/>
      <c r="Z40" s="6">
        <f>+V40</f>
        <v>0</v>
      </c>
      <c r="AA40" s="6">
        <f>+V40+W40</f>
        <v>0</v>
      </c>
      <c r="AB40" s="6">
        <f>+V40+W40+X40</f>
        <v>0</v>
      </c>
      <c r="AC40" s="6">
        <f>+V40+W40+X40+Y40</f>
        <v>0</v>
      </c>
      <c r="AD40" s="453" t="s">
        <v>269</v>
      </c>
      <c r="AE40" s="467">
        <f>AF40+AG40+AH40</f>
        <v>219003750</v>
      </c>
      <c r="AF40" s="453">
        <v>0</v>
      </c>
      <c r="AG40" s="453">
        <v>219003750</v>
      </c>
      <c r="AH40" s="453">
        <v>0</v>
      </c>
      <c r="AI40" s="479" t="s">
        <v>256</v>
      </c>
      <c r="AJ40" s="453" t="s">
        <v>257</v>
      </c>
      <c r="AK40" s="453"/>
      <c r="AL40" s="453" t="s">
        <v>213</v>
      </c>
      <c r="AM40" s="453"/>
      <c r="AN40" s="453" t="s">
        <v>258</v>
      </c>
      <c r="AO40" s="453" t="s">
        <v>213</v>
      </c>
      <c r="AP40" s="453" t="s">
        <v>213</v>
      </c>
      <c r="AQ40" s="453" t="s">
        <v>258</v>
      </c>
      <c r="AR40" s="453"/>
      <c r="AS40" s="453"/>
      <c r="AT40" s="453" t="s">
        <v>258</v>
      </c>
      <c r="AU40" s="453"/>
      <c r="AV40" s="453"/>
      <c r="AW40" s="88"/>
      <c r="AX40" s="89"/>
      <c r="AZ40" s="93">
        <f>BA40/BB40</f>
        <v>0.17142857142857143</v>
      </c>
      <c r="BA40" s="4">
        <v>12</v>
      </c>
      <c r="BB40" s="92">
        <f>SUM(V41:Y41)</f>
        <v>70</v>
      </c>
    </row>
    <row r="41" spans="1:57" s="90" customFormat="1" ht="34.5" customHeight="1" x14ac:dyDescent="0.25">
      <c r="A41" s="460"/>
      <c r="B41" s="462"/>
      <c r="C41" s="466"/>
      <c r="D41" s="466"/>
      <c r="E41" s="466"/>
      <c r="F41" s="411"/>
      <c r="G41" s="466"/>
      <c r="H41" s="466"/>
      <c r="I41" s="465" t="s">
        <v>270</v>
      </c>
      <c r="J41" s="466"/>
      <c r="K41" s="411"/>
      <c r="L41" s="411"/>
      <c r="M41" s="411"/>
      <c r="N41" s="411"/>
      <c r="O41" s="411"/>
      <c r="P41" s="411"/>
      <c r="Q41" s="411"/>
      <c r="R41" s="411"/>
      <c r="S41" s="411"/>
      <c r="T41" s="411"/>
      <c r="U41" s="81" t="s">
        <v>271</v>
      </c>
      <c r="V41" s="5">
        <v>10</v>
      </c>
      <c r="W41" s="5">
        <v>18</v>
      </c>
      <c r="X41" s="9">
        <v>18</v>
      </c>
      <c r="Y41" s="9">
        <v>24</v>
      </c>
      <c r="Z41" s="5">
        <f>+V41</f>
        <v>10</v>
      </c>
      <c r="AA41" s="5">
        <f>+V41+W41</f>
        <v>28</v>
      </c>
      <c r="AB41" s="5">
        <f>+V41+W41+X41</f>
        <v>46</v>
      </c>
      <c r="AC41" s="5">
        <f>+V41+W41+X41+Y41</f>
        <v>70</v>
      </c>
      <c r="AD41" s="411"/>
      <c r="AE41" s="411"/>
      <c r="AF41" s="411"/>
      <c r="AG41" s="411"/>
      <c r="AH41" s="411"/>
      <c r="AI41" s="411"/>
      <c r="AJ41" s="411"/>
      <c r="AK41" s="411"/>
      <c r="AL41" s="411"/>
      <c r="AM41" s="411"/>
      <c r="AN41" s="411"/>
      <c r="AO41" s="411"/>
      <c r="AP41" s="411"/>
      <c r="AQ41" s="411"/>
      <c r="AR41" s="411"/>
      <c r="AS41" s="411"/>
      <c r="AT41" s="411"/>
      <c r="AU41" s="411"/>
      <c r="AV41" s="411"/>
      <c r="AW41" s="88"/>
      <c r="AX41" s="89"/>
      <c r="AZ41" s="93">
        <f>BA41/BB40</f>
        <v>0.25714285714285712</v>
      </c>
      <c r="BA41" s="3">
        <v>18</v>
      </c>
    </row>
    <row r="42" spans="1:57" s="90" customFormat="1" ht="24.95" customHeight="1" x14ac:dyDescent="0.25">
      <c r="A42" s="460"/>
      <c r="B42" s="462"/>
      <c r="C42" s="466"/>
      <c r="D42" s="466"/>
      <c r="E42" s="466"/>
      <c r="F42" s="411"/>
      <c r="G42" s="466"/>
      <c r="H42" s="466"/>
      <c r="I42" s="466"/>
      <c r="J42" s="466"/>
      <c r="K42" s="411"/>
      <c r="L42" s="411"/>
      <c r="M42" s="411"/>
      <c r="N42" s="411"/>
      <c r="O42" s="411"/>
      <c r="P42" s="411"/>
      <c r="Q42" s="411"/>
      <c r="R42" s="411"/>
      <c r="S42" s="411"/>
      <c r="T42" s="411"/>
      <c r="U42" s="83" t="s">
        <v>215</v>
      </c>
      <c r="V42" s="7">
        <f>V40/V41</f>
        <v>0</v>
      </c>
      <c r="W42" s="7">
        <f t="shared" ref="W42:Y42" si="14">W40/W41</f>
        <v>0</v>
      </c>
      <c r="X42" s="7">
        <f t="shared" si="14"/>
        <v>0</v>
      </c>
      <c r="Y42" s="7">
        <f t="shared" si="14"/>
        <v>0</v>
      </c>
      <c r="Z42" s="7">
        <f>Z40/Z41</f>
        <v>0</v>
      </c>
      <c r="AA42" s="7">
        <f t="shared" ref="AA42:AC42" si="15">AA40/AA41</f>
        <v>0</v>
      </c>
      <c r="AB42" s="7">
        <f t="shared" si="15"/>
        <v>0</v>
      </c>
      <c r="AC42" s="7">
        <f t="shared" si="15"/>
        <v>0</v>
      </c>
      <c r="AD42" s="411"/>
      <c r="AE42" s="411"/>
      <c r="AF42" s="411"/>
      <c r="AG42" s="411"/>
      <c r="AH42" s="411"/>
      <c r="AI42" s="411"/>
      <c r="AJ42" s="411"/>
      <c r="AK42" s="411"/>
      <c r="AL42" s="411"/>
      <c r="AM42" s="411"/>
      <c r="AN42" s="411"/>
      <c r="AO42" s="411"/>
      <c r="AP42" s="411"/>
      <c r="AQ42" s="411"/>
      <c r="AR42" s="411"/>
      <c r="AS42" s="411"/>
      <c r="AT42" s="411"/>
      <c r="AU42" s="411"/>
      <c r="AV42" s="411"/>
      <c r="AW42" s="88"/>
      <c r="AX42" s="89"/>
    </row>
    <row r="43" spans="1:57" s="90" customFormat="1" ht="270" customHeight="1" x14ac:dyDescent="0.25">
      <c r="A43" s="460"/>
      <c r="B43" s="462"/>
      <c r="C43" s="466"/>
      <c r="D43" s="466"/>
      <c r="E43" s="466"/>
      <c r="F43" s="411"/>
      <c r="G43" s="470"/>
      <c r="H43" s="470"/>
      <c r="I43" s="470"/>
      <c r="J43" s="470"/>
      <c r="K43" s="412"/>
      <c r="L43" s="412"/>
      <c r="M43" s="412"/>
      <c r="N43" s="412"/>
      <c r="O43" s="412"/>
      <c r="P43" s="412"/>
      <c r="Q43" s="412"/>
      <c r="R43" s="412"/>
      <c r="S43" s="412"/>
      <c r="T43" s="412"/>
      <c r="U43" s="289" t="s">
        <v>216</v>
      </c>
      <c r="V43" s="8" t="s">
        <v>769</v>
      </c>
      <c r="W43" s="8" t="s">
        <v>769</v>
      </c>
      <c r="X43" s="8" t="s">
        <v>769</v>
      </c>
      <c r="Y43" s="8" t="s">
        <v>769</v>
      </c>
      <c r="Z43" s="449"/>
      <c r="AA43" s="450"/>
      <c r="AB43" s="450"/>
      <c r="AC43" s="451"/>
      <c r="AD43" s="412"/>
      <c r="AE43" s="412"/>
      <c r="AF43" s="412"/>
      <c r="AG43" s="412"/>
      <c r="AH43" s="412"/>
      <c r="AI43" s="412"/>
      <c r="AJ43" s="412"/>
      <c r="AK43" s="412"/>
      <c r="AL43" s="412"/>
      <c r="AM43" s="412"/>
      <c r="AN43" s="412"/>
      <c r="AO43" s="412"/>
      <c r="AP43" s="412"/>
      <c r="AQ43" s="412"/>
      <c r="AR43" s="412"/>
      <c r="AS43" s="412"/>
      <c r="AT43" s="412"/>
      <c r="AU43" s="412"/>
      <c r="AV43" s="412"/>
      <c r="AW43" s="88"/>
      <c r="AX43" s="89"/>
    </row>
    <row r="44" spans="1:57" s="90" customFormat="1" ht="34.5" customHeight="1" x14ac:dyDescent="0.25">
      <c r="A44" s="459">
        <v>5</v>
      </c>
      <c r="B44" s="462"/>
      <c r="C44" s="466"/>
      <c r="D44" s="466"/>
      <c r="E44" s="466"/>
      <c r="F44" s="411"/>
      <c r="G44" s="465" t="s">
        <v>241</v>
      </c>
      <c r="H44" s="465" t="s">
        <v>242</v>
      </c>
      <c r="I44" s="2" t="s">
        <v>209</v>
      </c>
      <c r="J44" s="471">
        <v>0.25</v>
      </c>
      <c r="K44" s="468" t="s">
        <v>125</v>
      </c>
      <c r="L44" s="480" t="s">
        <v>272</v>
      </c>
      <c r="M44" s="480" t="s">
        <v>262</v>
      </c>
      <c r="N44" s="468" t="s">
        <v>254</v>
      </c>
      <c r="O44" s="410" t="s">
        <v>73</v>
      </c>
      <c r="P44" s="468">
        <v>0.05</v>
      </c>
      <c r="Q44" s="475">
        <v>10</v>
      </c>
      <c r="R44" s="475">
        <v>40</v>
      </c>
      <c r="S44" s="475">
        <v>10</v>
      </c>
      <c r="T44" s="410" t="s">
        <v>210</v>
      </c>
      <c r="U44" s="79" t="s">
        <v>273</v>
      </c>
      <c r="V44" s="5"/>
      <c r="W44" s="164"/>
      <c r="X44" s="9"/>
      <c r="Y44" s="9"/>
      <c r="Z44" s="6">
        <f>+V44</f>
        <v>0</v>
      </c>
      <c r="AA44" s="6">
        <f>+V44+W44</f>
        <v>0</v>
      </c>
      <c r="AB44" s="6">
        <f>+V44+W44+X44</f>
        <v>0</v>
      </c>
      <c r="AC44" s="6">
        <f>+V44+W44+X44+Y44</f>
        <v>0</v>
      </c>
      <c r="AD44" s="453" t="s">
        <v>274</v>
      </c>
      <c r="AE44" s="467">
        <f>AF44+AG44+AH44</f>
        <v>1025746221</v>
      </c>
      <c r="AF44" s="453">
        <v>0</v>
      </c>
      <c r="AG44" s="453">
        <f>697507430+328238791</f>
        <v>1025746221</v>
      </c>
      <c r="AH44" s="453">
        <v>0</v>
      </c>
      <c r="AI44" s="479" t="s">
        <v>256</v>
      </c>
      <c r="AJ44" s="453" t="s">
        <v>257</v>
      </c>
      <c r="AK44" s="453"/>
      <c r="AL44" s="453" t="s">
        <v>213</v>
      </c>
      <c r="AM44" s="453"/>
      <c r="AN44" s="453" t="s">
        <v>258</v>
      </c>
      <c r="AO44" s="453" t="s">
        <v>213</v>
      </c>
      <c r="AP44" s="453" t="s">
        <v>213</v>
      </c>
      <c r="AQ44" s="453" t="s">
        <v>258</v>
      </c>
      <c r="AR44" s="453"/>
      <c r="AS44" s="453"/>
      <c r="AT44" s="453" t="s">
        <v>258</v>
      </c>
      <c r="AU44" s="453"/>
      <c r="AV44" s="453"/>
      <c r="AW44" s="88"/>
      <c r="AX44" s="89"/>
    </row>
    <row r="45" spans="1:57" s="90" customFormat="1" ht="34.5" customHeight="1" x14ac:dyDescent="0.25">
      <c r="A45" s="460"/>
      <c r="B45" s="462"/>
      <c r="C45" s="466"/>
      <c r="D45" s="466"/>
      <c r="E45" s="466"/>
      <c r="F45" s="411"/>
      <c r="G45" s="466"/>
      <c r="H45" s="466"/>
      <c r="I45" s="455" t="s">
        <v>275</v>
      </c>
      <c r="J45" s="466"/>
      <c r="K45" s="411"/>
      <c r="L45" s="411"/>
      <c r="M45" s="411"/>
      <c r="N45" s="411"/>
      <c r="O45" s="411"/>
      <c r="P45" s="411"/>
      <c r="Q45" s="411"/>
      <c r="R45" s="411"/>
      <c r="S45" s="411"/>
      <c r="T45" s="411"/>
      <c r="U45" s="81" t="s">
        <v>276</v>
      </c>
      <c r="V45" s="5">
        <v>9.9999999999999995E-7</v>
      </c>
      <c r="W45" s="5">
        <v>9.9999999999999995E-7</v>
      </c>
      <c r="X45" s="9">
        <v>5</v>
      </c>
      <c r="Y45" s="9">
        <v>5</v>
      </c>
      <c r="Z45" s="5">
        <f>+V45</f>
        <v>9.9999999999999995E-7</v>
      </c>
      <c r="AA45" s="5">
        <f>+V45+W45</f>
        <v>1.9999999999999999E-6</v>
      </c>
      <c r="AB45" s="5">
        <f>+W45+X45</f>
        <v>5.0000010000000001</v>
      </c>
      <c r="AC45" s="5">
        <f>+V45+W45+X45+Y45</f>
        <v>10.000002</v>
      </c>
      <c r="AD45" s="411"/>
      <c r="AE45" s="411"/>
      <c r="AF45" s="411"/>
      <c r="AG45" s="411"/>
      <c r="AH45" s="411"/>
      <c r="AI45" s="411"/>
      <c r="AJ45" s="411"/>
      <c r="AK45" s="411"/>
      <c r="AL45" s="411"/>
      <c r="AM45" s="411"/>
      <c r="AN45" s="411"/>
      <c r="AO45" s="411"/>
      <c r="AP45" s="411"/>
      <c r="AQ45" s="411"/>
      <c r="AR45" s="411"/>
      <c r="AS45" s="411"/>
      <c r="AT45" s="411"/>
      <c r="AU45" s="411"/>
      <c r="AV45" s="411"/>
      <c r="AW45" s="88"/>
      <c r="AX45" s="89"/>
    </row>
    <row r="46" spans="1:57" s="90" customFormat="1" ht="24.95" customHeight="1" x14ac:dyDescent="0.25">
      <c r="A46" s="460"/>
      <c r="B46" s="462"/>
      <c r="C46" s="466"/>
      <c r="D46" s="466"/>
      <c r="E46" s="466"/>
      <c r="F46" s="411"/>
      <c r="G46" s="466"/>
      <c r="H46" s="466"/>
      <c r="I46" s="466"/>
      <c r="J46" s="466"/>
      <c r="K46" s="411"/>
      <c r="L46" s="411"/>
      <c r="M46" s="411"/>
      <c r="N46" s="411"/>
      <c r="O46" s="411"/>
      <c r="P46" s="411"/>
      <c r="Q46" s="411"/>
      <c r="R46" s="411"/>
      <c r="S46" s="411"/>
      <c r="T46" s="411"/>
      <c r="U46" s="83" t="s">
        <v>215</v>
      </c>
      <c r="V46" s="7">
        <f>V44/V45</f>
        <v>0</v>
      </c>
      <c r="W46" s="7">
        <f t="shared" ref="W46:Y46" si="16">W44/W45</f>
        <v>0</v>
      </c>
      <c r="X46" s="7">
        <f t="shared" si="16"/>
        <v>0</v>
      </c>
      <c r="Y46" s="7">
        <f t="shared" si="16"/>
        <v>0</v>
      </c>
      <c r="Z46" s="7">
        <f>Z44/Z45</f>
        <v>0</v>
      </c>
      <c r="AA46" s="7">
        <f t="shared" ref="AA46:AC46" si="17">AA44/AA45</f>
        <v>0</v>
      </c>
      <c r="AB46" s="7">
        <f t="shared" si="17"/>
        <v>0</v>
      </c>
      <c r="AC46" s="7">
        <f t="shared" si="17"/>
        <v>0</v>
      </c>
      <c r="AD46" s="411"/>
      <c r="AE46" s="411"/>
      <c r="AF46" s="411"/>
      <c r="AG46" s="411"/>
      <c r="AH46" s="411"/>
      <c r="AI46" s="411"/>
      <c r="AJ46" s="411"/>
      <c r="AK46" s="411"/>
      <c r="AL46" s="411"/>
      <c r="AM46" s="411"/>
      <c r="AN46" s="411"/>
      <c r="AO46" s="411"/>
      <c r="AP46" s="411"/>
      <c r="AQ46" s="411"/>
      <c r="AR46" s="411"/>
      <c r="AS46" s="411"/>
      <c r="AT46" s="411"/>
      <c r="AU46" s="411"/>
      <c r="AV46" s="411"/>
      <c r="AW46" s="88"/>
      <c r="AX46" s="89"/>
    </row>
    <row r="47" spans="1:57" s="90" customFormat="1" ht="270" customHeight="1" x14ac:dyDescent="0.25">
      <c r="A47" s="460"/>
      <c r="B47" s="462"/>
      <c r="C47" s="470"/>
      <c r="D47" s="470"/>
      <c r="E47" s="470"/>
      <c r="F47" s="412"/>
      <c r="G47" s="470"/>
      <c r="H47" s="470"/>
      <c r="I47" s="470"/>
      <c r="J47" s="470"/>
      <c r="K47" s="412"/>
      <c r="L47" s="412"/>
      <c r="M47" s="412"/>
      <c r="N47" s="412"/>
      <c r="O47" s="412"/>
      <c r="P47" s="412"/>
      <c r="Q47" s="412"/>
      <c r="R47" s="412"/>
      <c r="S47" s="412"/>
      <c r="T47" s="412"/>
      <c r="U47" s="289" t="s">
        <v>216</v>
      </c>
      <c r="V47" s="8" t="s">
        <v>769</v>
      </c>
      <c r="W47" s="8" t="s">
        <v>769</v>
      </c>
      <c r="X47" s="8" t="s">
        <v>769</v>
      </c>
      <c r="Y47" s="8" t="s">
        <v>769</v>
      </c>
      <c r="Z47" s="449"/>
      <c r="AA47" s="450"/>
      <c r="AB47" s="450"/>
      <c r="AC47" s="451"/>
      <c r="AD47" s="412"/>
      <c r="AE47" s="412"/>
      <c r="AF47" s="412"/>
      <c r="AG47" s="412"/>
      <c r="AH47" s="412"/>
      <c r="AI47" s="412"/>
      <c r="AJ47" s="412"/>
      <c r="AK47" s="412"/>
      <c r="AL47" s="412"/>
      <c r="AM47" s="412"/>
      <c r="AN47" s="412"/>
      <c r="AO47" s="412"/>
      <c r="AP47" s="412"/>
      <c r="AQ47" s="412"/>
      <c r="AR47" s="412"/>
      <c r="AS47" s="412"/>
      <c r="AT47" s="412"/>
      <c r="AU47" s="412"/>
      <c r="AV47" s="412"/>
      <c r="AW47" s="88"/>
      <c r="AX47" s="89"/>
    </row>
    <row r="48" spans="1:57" s="90" customFormat="1" ht="45" customHeight="1" x14ac:dyDescent="0.25">
      <c r="A48" s="427">
        <v>6</v>
      </c>
      <c r="B48" s="463"/>
      <c r="C48" s="465" t="s">
        <v>206</v>
      </c>
      <c r="D48" s="465">
        <v>0.1</v>
      </c>
      <c r="E48" s="465" t="s">
        <v>24</v>
      </c>
      <c r="F48" s="465">
        <v>1</v>
      </c>
      <c r="G48" s="465" t="s">
        <v>207</v>
      </c>
      <c r="H48" s="465" t="s">
        <v>220</v>
      </c>
      <c r="I48" s="2" t="s">
        <v>88</v>
      </c>
      <c r="J48" s="471">
        <v>1</v>
      </c>
      <c r="K48" s="468" t="s">
        <v>101</v>
      </c>
      <c r="L48" s="480" t="s">
        <v>277</v>
      </c>
      <c r="M48" s="480" t="s">
        <v>278</v>
      </c>
      <c r="N48" s="468" t="s">
        <v>279</v>
      </c>
      <c r="O48" s="410" t="s">
        <v>73</v>
      </c>
      <c r="P48" s="468">
        <v>0.1</v>
      </c>
      <c r="Q48" s="468">
        <v>0.93</v>
      </c>
      <c r="R48" s="468">
        <v>1</v>
      </c>
      <c r="S48" s="468">
        <v>0.96</v>
      </c>
      <c r="T48" s="410" t="s">
        <v>210</v>
      </c>
      <c r="U48" s="79" t="s">
        <v>280</v>
      </c>
      <c r="V48" s="166"/>
      <c r="W48" s="164"/>
      <c r="X48" s="10"/>
      <c r="Y48" s="10"/>
      <c r="Z48" s="11">
        <f>+V48</f>
        <v>0</v>
      </c>
      <c r="AA48" s="11">
        <f>+V48+W48</f>
        <v>0</v>
      </c>
      <c r="AB48" s="11">
        <f>+V48+W48+X48</f>
        <v>0</v>
      </c>
      <c r="AC48" s="11">
        <f>+V48+W48+X48+Y48</f>
        <v>0</v>
      </c>
      <c r="AD48" s="491" t="s">
        <v>281</v>
      </c>
      <c r="AE48" s="467">
        <v>0</v>
      </c>
      <c r="AF48" s="453">
        <v>8800000</v>
      </c>
      <c r="AG48" s="453">
        <v>9429341316</v>
      </c>
      <c r="AH48" s="453">
        <v>0</v>
      </c>
      <c r="AI48" s="479" t="s">
        <v>282</v>
      </c>
      <c r="AJ48" s="453" t="s">
        <v>283</v>
      </c>
      <c r="AK48" s="453"/>
      <c r="AL48" s="453" t="s">
        <v>213</v>
      </c>
      <c r="AM48" s="453"/>
      <c r="AN48" s="453" t="s">
        <v>258</v>
      </c>
      <c r="AO48" s="453" t="s">
        <v>213</v>
      </c>
      <c r="AP48" s="453" t="s">
        <v>213</v>
      </c>
      <c r="AQ48" s="453" t="s">
        <v>258</v>
      </c>
      <c r="AR48" s="453"/>
      <c r="AS48" s="453"/>
      <c r="AT48" s="453" t="s">
        <v>258</v>
      </c>
      <c r="AU48" s="453"/>
      <c r="AV48" s="453"/>
      <c r="AW48" s="88"/>
      <c r="AX48" s="89"/>
    </row>
    <row r="49" spans="1:63" s="90" customFormat="1" ht="45" customHeight="1" x14ac:dyDescent="0.25">
      <c r="A49" s="428"/>
      <c r="B49" s="463"/>
      <c r="C49" s="466"/>
      <c r="D49" s="466"/>
      <c r="E49" s="466"/>
      <c r="F49" s="466"/>
      <c r="G49" s="466"/>
      <c r="H49" s="466"/>
      <c r="I49" s="455" t="s">
        <v>284</v>
      </c>
      <c r="J49" s="466"/>
      <c r="K49" s="411"/>
      <c r="L49" s="411"/>
      <c r="M49" s="411"/>
      <c r="N49" s="411"/>
      <c r="O49" s="411"/>
      <c r="P49" s="411"/>
      <c r="Q49" s="411"/>
      <c r="R49" s="411"/>
      <c r="S49" s="411"/>
      <c r="T49" s="411"/>
      <c r="U49" s="81" t="s">
        <v>285</v>
      </c>
      <c r="V49" s="166">
        <v>213405062.5</v>
      </c>
      <c r="W49" s="5">
        <v>895771153.59782612</v>
      </c>
      <c r="X49" s="10">
        <v>2265077925.0478258</v>
      </c>
      <c r="Y49" s="10">
        <v>6494733797.1043482</v>
      </c>
      <c r="Z49" s="10">
        <f>+V49</f>
        <v>213405062.5</v>
      </c>
      <c r="AA49" s="10">
        <f>+V49+W49</f>
        <v>1109176216.097826</v>
      </c>
      <c r="AB49" s="10">
        <f>+V49+W49+X49</f>
        <v>3374254141.1456518</v>
      </c>
      <c r="AC49" s="10">
        <f>+V49+W49+X49+Y49</f>
        <v>9868987938.25</v>
      </c>
      <c r="AD49" s="492"/>
      <c r="AE49" s="411"/>
      <c r="AF49" s="411"/>
      <c r="AG49" s="411"/>
      <c r="AH49" s="411"/>
      <c r="AI49" s="411"/>
      <c r="AJ49" s="411"/>
      <c r="AK49" s="411"/>
      <c r="AL49" s="411"/>
      <c r="AM49" s="411"/>
      <c r="AN49" s="411"/>
      <c r="AO49" s="411"/>
      <c r="AP49" s="411"/>
      <c r="AQ49" s="411"/>
      <c r="AR49" s="411"/>
      <c r="AS49" s="411"/>
      <c r="AT49" s="411"/>
      <c r="AU49" s="411"/>
      <c r="AV49" s="411"/>
      <c r="AW49" s="88"/>
      <c r="AX49" s="89"/>
    </row>
    <row r="50" spans="1:63" s="90" customFormat="1" ht="24.95" customHeight="1" x14ac:dyDescent="0.25">
      <c r="A50" s="428"/>
      <c r="B50" s="463"/>
      <c r="C50" s="466"/>
      <c r="D50" s="466"/>
      <c r="E50" s="466"/>
      <c r="F50" s="466"/>
      <c r="G50" s="466"/>
      <c r="H50" s="466"/>
      <c r="I50" s="466"/>
      <c r="J50" s="466"/>
      <c r="K50" s="411"/>
      <c r="L50" s="411"/>
      <c r="M50" s="411"/>
      <c r="N50" s="411"/>
      <c r="O50" s="411"/>
      <c r="P50" s="411"/>
      <c r="Q50" s="411"/>
      <c r="R50" s="411"/>
      <c r="S50" s="411"/>
      <c r="T50" s="411"/>
      <c r="U50" s="83" t="s">
        <v>215</v>
      </c>
      <c r="V50" s="7">
        <f>V48/V49</f>
        <v>0</v>
      </c>
      <c r="W50" s="7">
        <f t="shared" ref="W50:AC50" si="18">W48/W49</f>
        <v>0</v>
      </c>
      <c r="X50" s="7">
        <f t="shared" si="18"/>
        <v>0</v>
      </c>
      <c r="Y50" s="7">
        <f t="shared" si="18"/>
        <v>0</v>
      </c>
      <c r="Z50" s="7">
        <f t="shared" si="18"/>
        <v>0</v>
      </c>
      <c r="AA50" s="7">
        <f t="shared" si="18"/>
        <v>0</v>
      </c>
      <c r="AB50" s="7">
        <f t="shared" si="18"/>
        <v>0</v>
      </c>
      <c r="AC50" s="7">
        <f t="shared" si="18"/>
        <v>0</v>
      </c>
      <c r="AD50" s="492"/>
      <c r="AE50" s="411"/>
      <c r="AF50" s="411"/>
      <c r="AG50" s="411"/>
      <c r="AH50" s="411"/>
      <c r="AI50" s="411"/>
      <c r="AJ50" s="411"/>
      <c r="AK50" s="411"/>
      <c r="AL50" s="411"/>
      <c r="AM50" s="411"/>
      <c r="AN50" s="411"/>
      <c r="AO50" s="411"/>
      <c r="AP50" s="411"/>
      <c r="AQ50" s="411"/>
      <c r="AR50" s="411"/>
      <c r="AS50" s="411"/>
      <c r="AT50" s="411"/>
      <c r="AU50" s="411"/>
      <c r="AV50" s="411"/>
      <c r="AW50" s="88"/>
      <c r="AX50" s="89"/>
    </row>
    <row r="51" spans="1:63" s="90" customFormat="1" ht="270" customHeight="1" x14ac:dyDescent="0.25">
      <c r="A51" s="428"/>
      <c r="B51" s="464"/>
      <c r="C51" s="470"/>
      <c r="D51" s="470"/>
      <c r="E51" s="470"/>
      <c r="F51" s="470"/>
      <c r="G51" s="470"/>
      <c r="H51" s="470"/>
      <c r="I51" s="470"/>
      <c r="J51" s="470"/>
      <c r="K51" s="412"/>
      <c r="L51" s="412"/>
      <c r="M51" s="412"/>
      <c r="N51" s="412"/>
      <c r="O51" s="412"/>
      <c r="P51" s="412"/>
      <c r="Q51" s="412"/>
      <c r="R51" s="412"/>
      <c r="S51" s="412"/>
      <c r="T51" s="412"/>
      <c r="U51" s="289" t="s">
        <v>216</v>
      </c>
      <c r="V51" s="8" t="s">
        <v>769</v>
      </c>
      <c r="W51" s="8" t="s">
        <v>769</v>
      </c>
      <c r="X51" s="8" t="s">
        <v>769</v>
      </c>
      <c r="Y51" s="8" t="s">
        <v>769</v>
      </c>
      <c r="Z51" s="449"/>
      <c r="AA51" s="450"/>
      <c r="AB51" s="450"/>
      <c r="AC51" s="451"/>
      <c r="AD51" s="493"/>
      <c r="AE51" s="412"/>
      <c r="AF51" s="412"/>
      <c r="AG51" s="412"/>
      <c r="AH51" s="412"/>
      <c r="AI51" s="412"/>
      <c r="AJ51" s="412"/>
      <c r="AK51" s="412"/>
      <c r="AL51" s="412"/>
      <c r="AM51" s="412"/>
      <c r="AN51" s="412"/>
      <c r="AO51" s="412"/>
      <c r="AP51" s="412"/>
      <c r="AQ51" s="412"/>
      <c r="AR51" s="412"/>
      <c r="AS51" s="412"/>
      <c r="AT51" s="412"/>
      <c r="AU51" s="412"/>
      <c r="AV51" s="412"/>
      <c r="AW51" s="88"/>
      <c r="AX51" s="89"/>
    </row>
    <row r="52" spans="1:63" s="97" customFormat="1" ht="45" customHeight="1" x14ac:dyDescent="0.25">
      <c r="A52" s="484">
        <v>1</v>
      </c>
      <c r="B52" s="486" t="s">
        <v>5</v>
      </c>
      <c r="C52" s="487" t="s">
        <v>240</v>
      </c>
      <c r="D52" s="488">
        <v>1</v>
      </c>
      <c r="E52" s="487" t="s">
        <v>22</v>
      </c>
      <c r="F52" s="487">
        <v>1</v>
      </c>
      <c r="G52" s="505" t="s">
        <v>468</v>
      </c>
      <c r="H52" s="499" t="s">
        <v>242</v>
      </c>
      <c r="I52" s="12" t="s">
        <v>209</v>
      </c>
      <c r="J52" s="508">
        <v>0.8</v>
      </c>
      <c r="K52" s="499" t="s">
        <v>126</v>
      </c>
      <c r="L52" s="499" t="s">
        <v>726</v>
      </c>
      <c r="M52" s="499" t="s">
        <v>243</v>
      </c>
      <c r="N52" s="498" t="s">
        <v>244</v>
      </c>
      <c r="O52" s="499" t="s">
        <v>74</v>
      </c>
      <c r="P52" s="500">
        <v>0.15</v>
      </c>
      <c r="Q52" s="503">
        <v>8</v>
      </c>
      <c r="R52" s="504" t="s">
        <v>245</v>
      </c>
      <c r="S52" s="504" t="s">
        <v>245</v>
      </c>
      <c r="T52" s="504" t="s">
        <v>210</v>
      </c>
      <c r="U52" s="290" t="s">
        <v>727</v>
      </c>
      <c r="V52" s="13"/>
      <c r="W52" s="167"/>
      <c r="X52" s="14"/>
      <c r="Y52" s="13"/>
      <c r="Z52" s="14">
        <f>+V52</f>
        <v>0</v>
      </c>
      <c r="AA52" s="14">
        <f>+V52+W52</f>
        <v>0</v>
      </c>
      <c r="AB52" s="14">
        <f>V52+W52+X52</f>
        <v>0</v>
      </c>
      <c r="AC52" s="14">
        <f>V52+W52+X52+Y52</f>
        <v>0</v>
      </c>
      <c r="AD52" s="494" t="s">
        <v>728</v>
      </c>
      <c r="AE52" s="497">
        <f>AF52+AG52+AH52</f>
        <v>753796969</v>
      </c>
      <c r="AF52" s="494">
        <v>0</v>
      </c>
      <c r="AG52" s="494">
        <f>676026969+((63525000+4410000)/3)+55125000</f>
        <v>753796969</v>
      </c>
      <c r="AH52" s="494">
        <v>0</v>
      </c>
      <c r="AI52" s="518" t="s">
        <v>472</v>
      </c>
      <c r="AJ52" s="494" t="s">
        <v>473</v>
      </c>
      <c r="AK52" s="494"/>
      <c r="AL52" s="494" t="s">
        <v>213</v>
      </c>
      <c r="AM52" s="494"/>
      <c r="AN52" s="494" t="s">
        <v>213</v>
      </c>
      <c r="AO52" s="494" t="s">
        <v>213</v>
      </c>
      <c r="AP52" s="494" t="s">
        <v>213</v>
      </c>
      <c r="AQ52" s="494"/>
      <c r="AR52" s="494" t="s">
        <v>213</v>
      </c>
      <c r="AS52" s="494"/>
      <c r="AT52" s="494" t="s">
        <v>213</v>
      </c>
      <c r="AU52" s="494"/>
      <c r="AV52" s="494"/>
      <c r="AW52" s="94"/>
      <c r="AX52" s="95"/>
      <c r="AY52" s="96"/>
      <c r="AZ52" s="96"/>
      <c r="BA52" s="96"/>
      <c r="BB52" s="96"/>
      <c r="BC52" s="96"/>
      <c r="BD52" s="96"/>
      <c r="BE52" s="96"/>
      <c r="BF52" s="96"/>
      <c r="BG52" s="96"/>
      <c r="BH52" s="96"/>
      <c r="BI52" s="96"/>
      <c r="BJ52" s="96"/>
      <c r="BK52" s="96"/>
    </row>
    <row r="53" spans="1:63" s="97" customFormat="1" ht="34.5" customHeight="1" x14ac:dyDescent="0.25">
      <c r="A53" s="485"/>
      <c r="B53" s="486"/>
      <c r="C53" s="487"/>
      <c r="D53" s="489"/>
      <c r="E53" s="487"/>
      <c r="F53" s="487"/>
      <c r="G53" s="506"/>
      <c r="H53" s="495"/>
      <c r="I53" s="511" t="s">
        <v>729</v>
      </c>
      <c r="J53" s="509"/>
      <c r="K53" s="495"/>
      <c r="L53" s="495"/>
      <c r="M53" s="495"/>
      <c r="N53" s="495"/>
      <c r="O53" s="495"/>
      <c r="P53" s="501"/>
      <c r="Q53" s="501"/>
      <c r="R53" s="501"/>
      <c r="S53" s="501"/>
      <c r="T53" s="501"/>
      <c r="U53" s="291" t="s">
        <v>730</v>
      </c>
      <c r="V53" s="13">
        <v>9.9999999999999995E-7</v>
      </c>
      <c r="W53" s="168">
        <v>3</v>
      </c>
      <c r="X53" s="14">
        <v>1E-3</v>
      </c>
      <c r="Y53" s="13">
        <v>7</v>
      </c>
      <c r="Z53" s="14">
        <f>+V53</f>
        <v>9.9999999999999995E-7</v>
      </c>
      <c r="AA53" s="14">
        <f>+V53+W53</f>
        <v>3.0000010000000001</v>
      </c>
      <c r="AB53" s="14">
        <f>V53+W53+X53</f>
        <v>3.001001</v>
      </c>
      <c r="AC53" s="14">
        <f>V53+W53+X53+Y53</f>
        <v>10.001001</v>
      </c>
      <c r="AD53" s="495"/>
      <c r="AE53" s="495"/>
      <c r="AF53" s="495"/>
      <c r="AG53" s="495"/>
      <c r="AH53" s="495"/>
      <c r="AI53" s="495"/>
      <c r="AJ53" s="495"/>
      <c r="AK53" s="495"/>
      <c r="AL53" s="495"/>
      <c r="AM53" s="495"/>
      <c r="AN53" s="495"/>
      <c r="AO53" s="495"/>
      <c r="AP53" s="495"/>
      <c r="AQ53" s="495"/>
      <c r="AR53" s="495"/>
      <c r="AS53" s="495"/>
      <c r="AT53" s="495"/>
      <c r="AU53" s="495"/>
      <c r="AV53" s="495"/>
      <c r="AW53" s="94"/>
      <c r="AX53" s="95"/>
      <c r="AY53" s="96"/>
      <c r="AZ53" s="96"/>
      <c r="BA53" s="96"/>
      <c r="BB53" s="96"/>
      <c r="BC53" s="96"/>
      <c r="BD53" s="96"/>
      <c r="BE53" s="96"/>
      <c r="BF53" s="96"/>
      <c r="BG53" s="96"/>
      <c r="BH53" s="96"/>
      <c r="BI53" s="96"/>
      <c r="BJ53" s="96"/>
      <c r="BK53" s="96"/>
    </row>
    <row r="54" spans="1:63" s="97" customFormat="1" ht="24.75" customHeight="1" x14ac:dyDescent="0.25">
      <c r="A54" s="485"/>
      <c r="B54" s="486"/>
      <c r="C54" s="487"/>
      <c r="D54" s="489"/>
      <c r="E54" s="487"/>
      <c r="F54" s="487"/>
      <c r="G54" s="506"/>
      <c r="H54" s="495"/>
      <c r="I54" s="495"/>
      <c r="J54" s="509"/>
      <c r="K54" s="495"/>
      <c r="L54" s="495"/>
      <c r="M54" s="495"/>
      <c r="N54" s="495"/>
      <c r="O54" s="495"/>
      <c r="P54" s="501"/>
      <c r="Q54" s="501"/>
      <c r="R54" s="501"/>
      <c r="S54" s="501"/>
      <c r="T54" s="501"/>
      <c r="U54" s="292" t="s">
        <v>215</v>
      </c>
      <c r="V54" s="15">
        <f>V52/V53</f>
        <v>0</v>
      </c>
      <c r="W54" s="15">
        <f t="shared" ref="W54:Y54" si="19">W52/W53</f>
        <v>0</v>
      </c>
      <c r="X54" s="15">
        <f t="shared" si="19"/>
        <v>0</v>
      </c>
      <c r="Y54" s="15">
        <f t="shared" si="19"/>
        <v>0</v>
      </c>
      <c r="Z54" s="15">
        <f>Z52/Z53</f>
        <v>0</v>
      </c>
      <c r="AA54" s="15">
        <f t="shared" ref="AA54:AC54" si="20">AA52/AA53</f>
        <v>0</v>
      </c>
      <c r="AB54" s="15">
        <f t="shared" si="20"/>
        <v>0</v>
      </c>
      <c r="AC54" s="15">
        <f t="shared" si="20"/>
        <v>0</v>
      </c>
      <c r="AD54" s="495"/>
      <c r="AE54" s="495"/>
      <c r="AF54" s="495"/>
      <c r="AG54" s="495"/>
      <c r="AH54" s="495"/>
      <c r="AI54" s="495"/>
      <c r="AJ54" s="495"/>
      <c r="AK54" s="495"/>
      <c r="AL54" s="495"/>
      <c r="AM54" s="495"/>
      <c r="AN54" s="495"/>
      <c r="AO54" s="495"/>
      <c r="AP54" s="495"/>
      <c r="AQ54" s="495"/>
      <c r="AR54" s="495"/>
      <c r="AS54" s="495"/>
      <c r="AT54" s="495"/>
      <c r="AU54" s="495"/>
      <c r="AV54" s="495"/>
      <c r="AW54" s="94"/>
      <c r="AX54" s="95"/>
      <c r="AY54" s="96"/>
      <c r="AZ54" s="96"/>
      <c r="BA54" s="96"/>
      <c r="BB54" s="96"/>
      <c r="BC54" s="96"/>
      <c r="BD54" s="96"/>
      <c r="BE54" s="96"/>
      <c r="BF54" s="96"/>
      <c r="BG54" s="96"/>
      <c r="BH54" s="96"/>
      <c r="BI54" s="96"/>
      <c r="BJ54" s="96"/>
      <c r="BK54" s="96"/>
    </row>
    <row r="55" spans="1:63" s="97" customFormat="1" ht="270" customHeight="1" x14ac:dyDescent="0.25">
      <c r="A55" s="485"/>
      <c r="B55" s="486"/>
      <c r="C55" s="487"/>
      <c r="D55" s="489"/>
      <c r="E55" s="487"/>
      <c r="F55" s="487"/>
      <c r="G55" s="507"/>
      <c r="H55" s="496"/>
      <c r="I55" s="496"/>
      <c r="J55" s="510"/>
      <c r="K55" s="496"/>
      <c r="L55" s="496"/>
      <c r="M55" s="496"/>
      <c r="N55" s="496"/>
      <c r="O55" s="496"/>
      <c r="P55" s="502"/>
      <c r="Q55" s="502"/>
      <c r="R55" s="502"/>
      <c r="S55" s="502"/>
      <c r="T55" s="502"/>
      <c r="U55" s="293" t="s">
        <v>216</v>
      </c>
      <c r="V55" s="16" t="s">
        <v>771</v>
      </c>
      <c r="W55" s="16" t="s">
        <v>771</v>
      </c>
      <c r="X55" s="16" t="s">
        <v>771</v>
      </c>
      <c r="Y55" s="16" t="s">
        <v>771</v>
      </c>
      <c r="Z55" s="512"/>
      <c r="AA55" s="513"/>
      <c r="AB55" s="513"/>
      <c r="AC55" s="514"/>
      <c r="AD55" s="496"/>
      <c r="AE55" s="496"/>
      <c r="AF55" s="496"/>
      <c r="AG55" s="496"/>
      <c r="AH55" s="496"/>
      <c r="AI55" s="496"/>
      <c r="AJ55" s="496"/>
      <c r="AK55" s="496"/>
      <c r="AL55" s="496"/>
      <c r="AM55" s="496"/>
      <c r="AN55" s="496"/>
      <c r="AO55" s="496"/>
      <c r="AP55" s="496"/>
      <c r="AQ55" s="496"/>
      <c r="AR55" s="496"/>
      <c r="AS55" s="496"/>
      <c r="AT55" s="496"/>
      <c r="AU55" s="496"/>
      <c r="AV55" s="496"/>
      <c r="AW55" s="94"/>
      <c r="AX55" s="95"/>
      <c r="AY55" s="96"/>
      <c r="AZ55" s="96"/>
      <c r="BA55" s="96"/>
      <c r="BB55" s="96"/>
      <c r="BC55" s="96"/>
      <c r="BD55" s="96"/>
      <c r="BE55" s="96"/>
      <c r="BF55" s="96"/>
      <c r="BG55" s="96"/>
      <c r="BH55" s="96"/>
      <c r="BI55" s="96"/>
      <c r="BJ55" s="96"/>
      <c r="BK55" s="96"/>
    </row>
    <row r="56" spans="1:63" s="87" customFormat="1" ht="45.75" customHeight="1" x14ac:dyDescent="0.25">
      <c r="A56" s="484">
        <v>2</v>
      </c>
      <c r="B56" s="486"/>
      <c r="C56" s="487"/>
      <c r="D56" s="489"/>
      <c r="E56" s="487"/>
      <c r="F56" s="487"/>
      <c r="G56" s="505" t="s">
        <v>468</v>
      </c>
      <c r="H56" s="499" t="s">
        <v>463</v>
      </c>
      <c r="I56" s="12" t="s">
        <v>209</v>
      </c>
      <c r="J56" s="499">
        <v>0.2</v>
      </c>
      <c r="K56" s="499" t="s">
        <v>127</v>
      </c>
      <c r="L56" s="515" t="s">
        <v>772</v>
      </c>
      <c r="M56" s="499" t="s">
        <v>243</v>
      </c>
      <c r="N56" s="498" t="s">
        <v>244</v>
      </c>
      <c r="O56" s="499" t="s">
        <v>74</v>
      </c>
      <c r="P56" s="500">
        <v>0.05</v>
      </c>
      <c r="Q56" s="503">
        <v>0</v>
      </c>
      <c r="R56" s="504" t="s">
        <v>245</v>
      </c>
      <c r="S56" s="504" t="s">
        <v>245</v>
      </c>
      <c r="T56" s="504" t="s">
        <v>210</v>
      </c>
      <c r="U56" s="290" t="s">
        <v>731</v>
      </c>
      <c r="V56" s="13"/>
      <c r="W56" s="169"/>
      <c r="X56" s="13"/>
      <c r="Y56" s="13"/>
      <c r="Z56" s="14">
        <f>+V56</f>
        <v>0</v>
      </c>
      <c r="AA56" s="14">
        <f>+V56+W56</f>
        <v>0</v>
      </c>
      <c r="AB56" s="14">
        <f>V56+W56+X56</f>
        <v>0</v>
      </c>
      <c r="AC56" s="14">
        <f>V56+W56+X56+Y56</f>
        <v>0</v>
      </c>
      <c r="AD56" s="494" t="s">
        <v>732</v>
      </c>
      <c r="AE56" s="497">
        <f>AF56+AG56+AH56</f>
        <v>46182500</v>
      </c>
      <c r="AF56" s="494">
        <v>0</v>
      </c>
      <c r="AG56" s="494">
        <f>(88935000/3)+16537500</f>
        <v>46182500</v>
      </c>
      <c r="AH56" s="494">
        <v>0</v>
      </c>
      <c r="AI56" s="518" t="s">
        <v>472</v>
      </c>
      <c r="AJ56" s="494" t="s">
        <v>473</v>
      </c>
      <c r="AK56" s="494"/>
      <c r="AL56" s="535" t="s">
        <v>213</v>
      </c>
      <c r="AM56" s="535"/>
      <c r="AN56" s="535" t="s">
        <v>213</v>
      </c>
      <c r="AO56" s="535" t="s">
        <v>213</v>
      </c>
      <c r="AP56" s="535" t="s">
        <v>213</v>
      </c>
      <c r="AQ56" s="535" t="s">
        <v>213</v>
      </c>
      <c r="AR56" s="535"/>
      <c r="AS56" s="494"/>
      <c r="AT56" s="494" t="s">
        <v>213</v>
      </c>
      <c r="AU56" s="494"/>
      <c r="AV56" s="494"/>
      <c r="AW56" s="85"/>
      <c r="AX56" s="86"/>
    </row>
    <row r="57" spans="1:63" s="87" customFormat="1" ht="44.25" customHeight="1" x14ac:dyDescent="0.25">
      <c r="A57" s="485"/>
      <c r="B57" s="486"/>
      <c r="C57" s="487"/>
      <c r="D57" s="489"/>
      <c r="E57" s="487"/>
      <c r="F57" s="487"/>
      <c r="G57" s="506"/>
      <c r="H57" s="495"/>
      <c r="I57" s="511" t="s">
        <v>773</v>
      </c>
      <c r="J57" s="495"/>
      <c r="K57" s="495"/>
      <c r="L57" s="516"/>
      <c r="M57" s="495"/>
      <c r="N57" s="495"/>
      <c r="O57" s="495"/>
      <c r="P57" s="501"/>
      <c r="Q57" s="501"/>
      <c r="R57" s="501"/>
      <c r="S57" s="501"/>
      <c r="T57" s="501"/>
      <c r="U57" s="291" t="s">
        <v>733</v>
      </c>
      <c r="V57" s="13">
        <v>9.9999999999999995E-7</v>
      </c>
      <c r="W57" s="13">
        <v>2</v>
      </c>
      <c r="X57" s="13">
        <v>1E-3</v>
      </c>
      <c r="Y57" s="13">
        <v>2</v>
      </c>
      <c r="Z57" s="14">
        <f>+V57</f>
        <v>9.9999999999999995E-7</v>
      </c>
      <c r="AA57" s="14">
        <f>+V57+W57</f>
        <v>2.0000010000000001</v>
      </c>
      <c r="AB57" s="14">
        <f>V57+W57+X57</f>
        <v>2.001001</v>
      </c>
      <c r="AC57" s="14">
        <f>V57+W57+X57+Y57</f>
        <v>4.0010010000000005</v>
      </c>
      <c r="AD57" s="495"/>
      <c r="AE57" s="495"/>
      <c r="AF57" s="495"/>
      <c r="AG57" s="495"/>
      <c r="AH57" s="495"/>
      <c r="AI57" s="495"/>
      <c r="AJ57" s="495"/>
      <c r="AK57" s="495"/>
      <c r="AL57" s="509"/>
      <c r="AM57" s="509"/>
      <c r="AN57" s="509"/>
      <c r="AO57" s="509"/>
      <c r="AP57" s="509"/>
      <c r="AQ57" s="509"/>
      <c r="AR57" s="509"/>
      <c r="AS57" s="495"/>
      <c r="AT57" s="495"/>
      <c r="AU57" s="495"/>
      <c r="AV57" s="495"/>
      <c r="AW57" s="85"/>
      <c r="AX57" s="86"/>
    </row>
    <row r="58" spans="1:63" s="87" customFormat="1" ht="24.75" customHeight="1" x14ac:dyDescent="0.25">
      <c r="A58" s="485"/>
      <c r="B58" s="486"/>
      <c r="C58" s="487"/>
      <c r="D58" s="489"/>
      <c r="E58" s="487"/>
      <c r="F58" s="487"/>
      <c r="G58" s="506"/>
      <c r="H58" s="495"/>
      <c r="I58" s="495"/>
      <c r="J58" s="495"/>
      <c r="K58" s="495"/>
      <c r="L58" s="516"/>
      <c r="M58" s="495"/>
      <c r="N58" s="495"/>
      <c r="O58" s="495"/>
      <c r="P58" s="501"/>
      <c r="Q58" s="501"/>
      <c r="R58" s="501"/>
      <c r="S58" s="501"/>
      <c r="T58" s="501"/>
      <c r="U58" s="292" t="s">
        <v>215</v>
      </c>
      <c r="V58" s="15">
        <f>V56/V57</f>
        <v>0</v>
      </c>
      <c r="W58" s="15">
        <f t="shared" ref="W58:Y58" si="21">W56/W57</f>
        <v>0</v>
      </c>
      <c r="X58" s="15">
        <f t="shared" si="21"/>
        <v>0</v>
      </c>
      <c r="Y58" s="15">
        <f t="shared" si="21"/>
        <v>0</v>
      </c>
      <c r="Z58" s="15">
        <f>Z56/Z57</f>
        <v>0</v>
      </c>
      <c r="AA58" s="15">
        <f t="shared" ref="AA58:AC58" si="22">AA56/AA57</f>
        <v>0</v>
      </c>
      <c r="AB58" s="15">
        <f t="shared" si="22"/>
        <v>0</v>
      </c>
      <c r="AC58" s="15">
        <f t="shared" si="22"/>
        <v>0</v>
      </c>
      <c r="AD58" s="495"/>
      <c r="AE58" s="495"/>
      <c r="AF58" s="495"/>
      <c r="AG58" s="495"/>
      <c r="AH58" s="495"/>
      <c r="AI58" s="495"/>
      <c r="AJ58" s="495"/>
      <c r="AK58" s="495"/>
      <c r="AL58" s="509"/>
      <c r="AM58" s="509"/>
      <c r="AN58" s="509"/>
      <c r="AO58" s="509"/>
      <c r="AP58" s="509"/>
      <c r="AQ58" s="509"/>
      <c r="AR58" s="509"/>
      <c r="AS58" s="495"/>
      <c r="AT58" s="495"/>
      <c r="AU58" s="495"/>
      <c r="AV58" s="495"/>
      <c r="AW58" s="85"/>
      <c r="AX58" s="86"/>
    </row>
    <row r="59" spans="1:63" s="87" customFormat="1" ht="270" customHeight="1" x14ac:dyDescent="0.25">
      <c r="A59" s="485"/>
      <c r="B59" s="486"/>
      <c r="C59" s="487"/>
      <c r="D59" s="490"/>
      <c r="E59" s="487"/>
      <c r="F59" s="487"/>
      <c r="G59" s="507"/>
      <c r="H59" s="496"/>
      <c r="I59" s="496"/>
      <c r="J59" s="496"/>
      <c r="K59" s="496"/>
      <c r="L59" s="517"/>
      <c r="M59" s="496"/>
      <c r="N59" s="496"/>
      <c r="O59" s="496"/>
      <c r="P59" s="502"/>
      <c r="Q59" s="502"/>
      <c r="R59" s="502"/>
      <c r="S59" s="502"/>
      <c r="T59" s="502"/>
      <c r="U59" s="293" t="s">
        <v>216</v>
      </c>
      <c r="V59" s="16" t="s">
        <v>771</v>
      </c>
      <c r="W59" s="16" t="s">
        <v>771</v>
      </c>
      <c r="X59" s="16" t="s">
        <v>771</v>
      </c>
      <c r="Y59" s="16" t="s">
        <v>771</v>
      </c>
      <c r="Z59" s="512"/>
      <c r="AA59" s="513"/>
      <c r="AB59" s="513"/>
      <c r="AC59" s="514"/>
      <c r="AD59" s="496"/>
      <c r="AE59" s="496"/>
      <c r="AF59" s="496"/>
      <c r="AG59" s="496"/>
      <c r="AH59" s="496"/>
      <c r="AI59" s="496"/>
      <c r="AJ59" s="496"/>
      <c r="AK59" s="496"/>
      <c r="AL59" s="510"/>
      <c r="AM59" s="510"/>
      <c r="AN59" s="510"/>
      <c r="AO59" s="510"/>
      <c r="AP59" s="510"/>
      <c r="AQ59" s="510"/>
      <c r="AR59" s="510"/>
      <c r="AS59" s="496"/>
      <c r="AT59" s="496"/>
      <c r="AU59" s="496"/>
      <c r="AV59" s="496"/>
      <c r="AW59" s="85"/>
      <c r="AX59" s="86"/>
    </row>
    <row r="60" spans="1:63" s="87" customFormat="1" ht="45" customHeight="1" x14ac:dyDescent="0.25">
      <c r="A60" s="528">
        <v>1</v>
      </c>
      <c r="B60" s="530" t="s">
        <v>914</v>
      </c>
      <c r="C60" s="519" t="s">
        <v>251</v>
      </c>
      <c r="D60" s="533">
        <v>0.7</v>
      </c>
      <c r="E60" s="534" t="s">
        <v>27</v>
      </c>
      <c r="F60" s="544">
        <v>0.5</v>
      </c>
      <c r="G60" s="519" t="s">
        <v>286</v>
      </c>
      <c r="H60" s="519" t="s">
        <v>287</v>
      </c>
      <c r="I60" s="36" t="s">
        <v>88</v>
      </c>
      <c r="J60" s="522">
        <v>0.35</v>
      </c>
      <c r="K60" s="519" t="s">
        <v>134</v>
      </c>
      <c r="L60" s="519" t="s">
        <v>288</v>
      </c>
      <c r="M60" s="519" t="s">
        <v>289</v>
      </c>
      <c r="N60" s="519" t="s">
        <v>290</v>
      </c>
      <c r="O60" s="519" t="s">
        <v>73</v>
      </c>
      <c r="P60" s="540">
        <v>0.05</v>
      </c>
      <c r="Q60" s="540">
        <v>1</v>
      </c>
      <c r="R60" s="540">
        <v>1</v>
      </c>
      <c r="S60" s="540">
        <v>1</v>
      </c>
      <c r="T60" s="540" t="s">
        <v>291</v>
      </c>
      <c r="U60" s="294" t="s">
        <v>292</v>
      </c>
      <c r="V60" s="170"/>
      <c r="W60" s="171"/>
      <c r="X60" s="172"/>
      <c r="Y60" s="172"/>
      <c r="Z60" s="110">
        <f>+V60</f>
        <v>0</v>
      </c>
      <c r="AA60" s="110">
        <f>+V60+W60</f>
        <v>0</v>
      </c>
      <c r="AB60" s="110">
        <f>+V60+W60+X60</f>
        <v>0</v>
      </c>
      <c r="AC60" s="110">
        <f>+V60+W60+X60+Y60</f>
        <v>0</v>
      </c>
      <c r="AD60" s="494" t="s">
        <v>293</v>
      </c>
      <c r="AE60" s="543">
        <f>AF60+AG60+AH60</f>
        <v>428653109</v>
      </c>
      <c r="AF60" s="535">
        <v>0</v>
      </c>
      <c r="AG60" s="535">
        <v>428653109</v>
      </c>
      <c r="AH60" s="535">
        <v>0</v>
      </c>
      <c r="AI60" s="539" t="s">
        <v>294</v>
      </c>
      <c r="AJ60" s="494" t="s">
        <v>295</v>
      </c>
      <c r="AK60" s="494"/>
      <c r="AL60" s="494" t="s">
        <v>213</v>
      </c>
      <c r="AM60" s="536"/>
      <c r="AN60" s="536" t="s">
        <v>213</v>
      </c>
      <c r="AO60" s="536" t="s">
        <v>213</v>
      </c>
      <c r="AP60" s="536" t="s">
        <v>213</v>
      </c>
      <c r="AQ60" s="536" t="s">
        <v>258</v>
      </c>
      <c r="AR60" s="536"/>
      <c r="AS60" s="536"/>
      <c r="AT60" s="536" t="s">
        <v>213</v>
      </c>
      <c r="AU60" s="536"/>
      <c r="AV60" s="536"/>
      <c r="AW60" s="85"/>
      <c r="AX60" s="86"/>
    </row>
    <row r="61" spans="1:63" s="87" customFormat="1" ht="42" customHeight="1" x14ac:dyDescent="0.25">
      <c r="A61" s="529"/>
      <c r="B61" s="531"/>
      <c r="C61" s="520"/>
      <c r="D61" s="526"/>
      <c r="E61" s="534"/>
      <c r="F61" s="523"/>
      <c r="G61" s="520"/>
      <c r="H61" s="520"/>
      <c r="I61" s="534" t="s">
        <v>296</v>
      </c>
      <c r="J61" s="523"/>
      <c r="K61" s="520"/>
      <c r="L61" s="520"/>
      <c r="M61" s="520"/>
      <c r="N61" s="520"/>
      <c r="O61" s="520"/>
      <c r="P61" s="541"/>
      <c r="Q61" s="541"/>
      <c r="R61" s="541"/>
      <c r="S61" s="541"/>
      <c r="T61" s="541"/>
      <c r="U61" s="294" t="s">
        <v>297</v>
      </c>
      <c r="V61" s="173">
        <v>587</v>
      </c>
      <c r="W61" s="101">
        <v>737</v>
      </c>
      <c r="X61" s="101">
        <v>738</v>
      </c>
      <c r="Y61" s="101">
        <v>738</v>
      </c>
      <c r="Z61" s="102">
        <f>+V61</f>
        <v>587</v>
      </c>
      <c r="AA61" s="102">
        <f>+V61+W61</f>
        <v>1324</v>
      </c>
      <c r="AB61" s="102">
        <f>+W61+X61</f>
        <v>1475</v>
      </c>
      <c r="AC61" s="102">
        <f>+V61+W61+X61+Y61</f>
        <v>2800</v>
      </c>
      <c r="AD61" s="495"/>
      <c r="AE61" s="509"/>
      <c r="AF61" s="509"/>
      <c r="AG61" s="509"/>
      <c r="AH61" s="509"/>
      <c r="AI61" s="509"/>
      <c r="AJ61" s="495"/>
      <c r="AK61" s="495"/>
      <c r="AL61" s="495"/>
      <c r="AM61" s="537"/>
      <c r="AN61" s="537"/>
      <c r="AO61" s="537"/>
      <c r="AP61" s="537"/>
      <c r="AQ61" s="537"/>
      <c r="AR61" s="537"/>
      <c r="AS61" s="537"/>
      <c r="AT61" s="537"/>
      <c r="AU61" s="537"/>
      <c r="AV61" s="537"/>
      <c r="AW61" s="85"/>
      <c r="AX61" s="86"/>
    </row>
    <row r="62" spans="1:63" s="87" customFormat="1" ht="24.75" customHeight="1" x14ac:dyDescent="0.25">
      <c r="A62" s="529"/>
      <c r="B62" s="531"/>
      <c r="C62" s="520"/>
      <c r="D62" s="526"/>
      <c r="E62" s="534"/>
      <c r="F62" s="523"/>
      <c r="G62" s="520"/>
      <c r="H62" s="520"/>
      <c r="I62" s="534"/>
      <c r="J62" s="523"/>
      <c r="K62" s="520"/>
      <c r="L62" s="520"/>
      <c r="M62" s="520"/>
      <c r="N62" s="520"/>
      <c r="O62" s="520"/>
      <c r="P62" s="541"/>
      <c r="Q62" s="541"/>
      <c r="R62" s="541"/>
      <c r="S62" s="541"/>
      <c r="T62" s="541"/>
      <c r="U62" s="295" t="s">
        <v>215</v>
      </c>
      <c r="V62" s="98">
        <f>V60/V61</f>
        <v>0</v>
      </c>
      <c r="W62" s="15">
        <f t="shared" ref="W62:Y62" si="23">W60/W61</f>
        <v>0</v>
      </c>
      <c r="X62" s="15">
        <f t="shared" si="23"/>
        <v>0</v>
      </c>
      <c r="Y62" s="15">
        <f t="shared" si="23"/>
        <v>0</v>
      </c>
      <c r="Z62" s="15">
        <f>+Z60/Z61</f>
        <v>0</v>
      </c>
      <c r="AA62" s="15">
        <f t="shared" ref="AA62:AC62" si="24">+AA60/AA61</f>
        <v>0</v>
      </c>
      <c r="AB62" s="15">
        <f t="shared" si="24"/>
        <v>0</v>
      </c>
      <c r="AC62" s="15">
        <f t="shared" si="24"/>
        <v>0</v>
      </c>
      <c r="AD62" s="495"/>
      <c r="AE62" s="509"/>
      <c r="AF62" s="509"/>
      <c r="AG62" s="509"/>
      <c r="AH62" s="509"/>
      <c r="AI62" s="509"/>
      <c r="AJ62" s="495"/>
      <c r="AK62" s="495"/>
      <c r="AL62" s="495"/>
      <c r="AM62" s="537"/>
      <c r="AN62" s="537"/>
      <c r="AO62" s="537"/>
      <c r="AP62" s="537"/>
      <c r="AQ62" s="537"/>
      <c r="AR62" s="537"/>
      <c r="AS62" s="537"/>
      <c r="AT62" s="537"/>
      <c r="AU62" s="537"/>
      <c r="AV62" s="537"/>
      <c r="AW62" s="85"/>
      <c r="AX62" s="86"/>
    </row>
    <row r="63" spans="1:63" s="87" customFormat="1" ht="270" customHeight="1" x14ac:dyDescent="0.25">
      <c r="A63" s="529"/>
      <c r="B63" s="531"/>
      <c r="C63" s="520"/>
      <c r="D63" s="526"/>
      <c r="E63" s="534"/>
      <c r="F63" s="523"/>
      <c r="G63" s="521"/>
      <c r="H63" s="521"/>
      <c r="I63" s="534"/>
      <c r="J63" s="524"/>
      <c r="K63" s="521"/>
      <c r="L63" s="521"/>
      <c r="M63" s="521"/>
      <c r="N63" s="521"/>
      <c r="O63" s="521"/>
      <c r="P63" s="542"/>
      <c r="Q63" s="542"/>
      <c r="R63" s="542"/>
      <c r="S63" s="542"/>
      <c r="T63" s="542"/>
      <c r="U63" s="295" t="s">
        <v>216</v>
      </c>
      <c r="V63" s="16" t="s">
        <v>825</v>
      </c>
      <c r="W63" s="16" t="s">
        <v>825</v>
      </c>
      <c r="X63" s="16" t="s">
        <v>825</v>
      </c>
      <c r="Y63" s="16" t="s">
        <v>825</v>
      </c>
      <c r="Z63" s="512"/>
      <c r="AA63" s="513"/>
      <c r="AB63" s="513"/>
      <c r="AC63" s="514"/>
      <c r="AD63" s="496"/>
      <c r="AE63" s="510"/>
      <c r="AF63" s="510"/>
      <c r="AG63" s="510"/>
      <c r="AH63" s="510"/>
      <c r="AI63" s="510"/>
      <c r="AJ63" s="496"/>
      <c r="AK63" s="496"/>
      <c r="AL63" s="496"/>
      <c r="AM63" s="538"/>
      <c r="AN63" s="538"/>
      <c r="AO63" s="538"/>
      <c r="AP63" s="538"/>
      <c r="AQ63" s="538"/>
      <c r="AR63" s="538"/>
      <c r="AS63" s="538"/>
      <c r="AT63" s="538"/>
      <c r="AU63" s="538"/>
      <c r="AV63" s="538"/>
      <c r="AW63" s="85"/>
      <c r="AX63" s="86"/>
    </row>
    <row r="64" spans="1:63" s="87" customFormat="1" ht="45" customHeight="1" x14ac:dyDescent="0.25">
      <c r="A64" s="528">
        <v>2</v>
      </c>
      <c r="B64" s="531"/>
      <c r="C64" s="520"/>
      <c r="D64" s="526"/>
      <c r="E64" s="534"/>
      <c r="F64" s="523"/>
      <c r="G64" s="519" t="s">
        <v>286</v>
      </c>
      <c r="H64" s="519" t="s">
        <v>287</v>
      </c>
      <c r="I64" s="36" t="s">
        <v>88</v>
      </c>
      <c r="J64" s="522">
        <v>0.15</v>
      </c>
      <c r="K64" s="519" t="s">
        <v>135</v>
      </c>
      <c r="L64" s="519" t="s">
        <v>941</v>
      </c>
      <c r="M64" s="519" t="s">
        <v>298</v>
      </c>
      <c r="N64" s="519" t="s">
        <v>290</v>
      </c>
      <c r="O64" s="519" t="s">
        <v>73</v>
      </c>
      <c r="P64" s="540">
        <v>0.05</v>
      </c>
      <c r="Q64" s="540">
        <v>1</v>
      </c>
      <c r="R64" s="540">
        <v>1</v>
      </c>
      <c r="S64" s="540">
        <v>1</v>
      </c>
      <c r="T64" s="540" t="s">
        <v>291</v>
      </c>
      <c r="U64" s="294" t="s">
        <v>299</v>
      </c>
      <c r="V64" s="170"/>
      <c r="W64" s="174"/>
      <c r="X64" s="175"/>
      <c r="Y64" s="175"/>
      <c r="Z64" s="110">
        <f>+V64</f>
        <v>0</v>
      </c>
      <c r="AA64" s="110">
        <f>+V64+W64</f>
        <v>0</v>
      </c>
      <c r="AB64" s="110">
        <f>+V64+W64+X64</f>
        <v>0</v>
      </c>
      <c r="AC64" s="110">
        <f>+V64+W64+X64+Y64</f>
        <v>0</v>
      </c>
      <c r="AD64" s="494" t="s">
        <v>293</v>
      </c>
      <c r="AE64" s="543">
        <f>AF64+AG64+AH64</f>
        <v>428653109</v>
      </c>
      <c r="AF64" s="535">
        <v>0</v>
      </c>
      <c r="AG64" s="535">
        <v>428653109</v>
      </c>
      <c r="AH64" s="535">
        <v>0</v>
      </c>
      <c r="AI64" s="539" t="s">
        <v>294</v>
      </c>
      <c r="AJ64" s="494" t="s">
        <v>295</v>
      </c>
      <c r="AK64" s="494"/>
      <c r="AL64" s="494" t="s">
        <v>213</v>
      </c>
      <c r="AM64" s="536"/>
      <c r="AN64" s="536" t="s">
        <v>213</v>
      </c>
      <c r="AO64" s="536" t="s">
        <v>213</v>
      </c>
      <c r="AP64" s="536" t="s">
        <v>213</v>
      </c>
      <c r="AQ64" s="536"/>
      <c r="AR64" s="536" t="s">
        <v>213</v>
      </c>
      <c r="AS64" s="536"/>
      <c r="AT64" s="536" t="s">
        <v>213</v>
      </c>
      <c r="AU64" s="536"/>
      <c r="AV64" s="536"/>
      <c r="AW64" s="85"/>
      <c r="AX64" s="86"/>
    </row>
    <row r="65" spans="1:50" s="87" customFormat="1" ht="45" customHeight="1" x14ac:dyDescent="0.25">
      <c r="A65" s="529"/>
      <c r="B65" s="531"/>
      <c r="C65" s="520"/>
      <c r="D65" s="526"/>
      <c r="E65" s="534"/>
      <c r="F65" s="523"/>
      <c r="G65" s="520"/>
      <c r="H65" s="520"/>
      <c r="I65" s="534" t="s">
        <v>942</v>
      </c>
      <c r="J65" s="523"/>
      <c r="K65" s="520"/>
      <c r="L65" s="520"/>
      <c r="M65" s="520"/>
      <c r="N65" s="520"/>
      <c r="O65" s="520"/>
      <c r="P65" s="541"/>
      <c r="Q65" s="541"/>
      <c r="R65" s="541"/>
      <c r="S65" s="541"/>
      <c r="T65" s="541"/>
      <c r="U65" s="294" t="s">
        <v>300</v>
      </c>
      <c r="V65" s="173">
        <v>20</v>
      </c>
      <c r="W65" s="101">
        <v>45</v>
      </c>
      <c r="X65" s="101">
        <v>55</v>
      </c>
      <c r="Y65" s="101">
        <v>55</v>
      </c>
      <c r="Z65" s="102">
        <f>+V65</f>
        <v>20</v>
      </c>
      <c r="AA65" s="102">
        <f>+V65+W65</f>
        <v>65</v>
      </c>
      <c r="AB65" s="102">
        <f>+W65+X65</f>
        <v>100</v>
      </c>
      <c r="AC65" s="102">
        <f>+V65+W65+X65+Y65</f>
        <v>175</v>
      </c>
      <c r="AD65" s="495"/>
      <c r="AE65" s="509"/>
      <c r="AF65" s="509"/>
      <c r="AG65" s="509"/>
      <c r="AH65" s="509"/>
      <c r="AI65" s="509"/>
      <c r="AJ65" s="495"/>
      <c r="AK65" s="495"/>
      <c r="AL65" s="495"/>
      <c r="AM65" s="537"/>
      <c r="AN65" s="537"/>
      <c r="AO65" s="537"/>
      <c r="AP65" s="537"/>
      <c r="AQ65" s="537"/>
      <c r="AR65" s="537"/>
      <c r="AS65" s="537"/>
      <c r="AT65" s="537"/>
      <c r="AU65" s="537"/>
      <c r="AV65" s="537"/>
      <c r="AW65" s="85"/>
      <c r="AX65" s="86"/>
    </row>
    <row r="66" spans="1:50" s="87" customFormat="1" ht="24.75" customHeight="1" x14ac:dyDescent="0.25">
      <c r="A66" s="529"/>
      <c r="B66" s="531"/>
      <c r="C66" s="520"/>
      <c r="D66" s="526"/>
      <c r="E66" s="534"/>
      <c r="F66" s="523"/>
      <c r="G66" s="520"/>
      <c r="H66" s="520"/>
      <c r="I66" s="534"/>
      <c r="J66" s="523"/>
      <c r="K66" s="520"/>
      <c r="L66" s="520"/>
      <c r="M66" s="520"/>
      <c r="N66" s="520"/>
      <c r="O66" s="520"/>
      <c r="P66" s="541"/>
      <c r="Q66" s="541"/>
      <c r="R66" s="541"/>
      <c r="S66" s="541"/>
      <c r="T66" s="541"/>
      <c r="U66" s="295" t="s">
        <v>215</v>
      </c>
      <c r="V66" s="176">
        <f>V64/V65</f>
        <v>0</v>
      </c>
      <c r="W66" s="177">
        <f t="shared" ref="W66:Y66" si="25">W64/W65</f>
        <v>0</v>
      </c>
      <c r="X66" s="15">
        <f t="shared" si="25"/>
        <v>0</v>
      </c>
      <c r="Y66" s="15">
        <f t="shared" si="25"/>
        <v>0</v>
      </c>
      <c r="Z66" s="15">
        <f>Z64/Z65</f>
        <v>0</v>
      </c>
      <c r="AA66" s="15">
        <f t="shared" ref="AA66:AC66" si="26">AA64/AA65</f>
        <v>0</v>
      </c>
      <c r="AB66" s="15">
        <f t="shared" si="26"/>
        <v>0</v>
      </c>
      <c r="AC66" s="15">
        <f t="shared" si="26"/>
        <v>0</v>
      </c>
      <c r="AD66" s="495"/>
      <c r="AE66" s="509"/>
      <c r="AF66" s="509"/>
      <c r="AG66" s="509"/>
      <c r="AH66" s="509"/>
      <c r="AI66" s="509"/>
      <c r="AJ66" s="495"/>
      <c r="AK66" s="495"/>
      <c r="AL66" s="495"/>
      <c r="AM66" s="537"/>
      <c r="AN66" s="537"/>
      <c r="AO66" s="537"/>
      <c r="AP66" s="537"/>
      <c r="AQ66" s="537"/>
      <c r="AR66" s="537"/>
      <c r="AS66" s="537"/>
      <c r="AT66" s="537"/>
      <c r="AU66" s="537"/>
      <c r="AV66" s="537"/>
      <c r="AW66" s="85"/>
      <c r="AX66" s="86"/>
    </row>
    <row r="67" spans="1:50" s="87" customFormat="1" ht="270" customHeight="1" x14ac:dyDescent="0.25">
      <c r="A67" s="529"/>
      <c r="B67" s="531"/>
      <c r="C67" s="520"/>
      <c r="D67" s="526"/>
      <c r="E67" s="534"/>
      <c r="F67" s="523"/>
      <c r="G67" s="521"/>
      <c r="H67" s="521"/>
      <c r="I67" s="534"/>
      <c r="J67" s="524"/>
      <c r="K67" s="521"/>
      <c r="L67" s="521"/>
      <c r="M67" s="521"/>
      <c r="N67" s="521"/>
      <c r="O67" s="521"/>
      <c r="P67" s="542"/>
      <c r="Q67" s="542"/>
      <c r="R67" s="542"/>
      <c r="S67" s="542"/>
      <c r="T67" s="542"/>
      <c r="U67" s="295" t="s">
        <v>216</v>
      </c>
      <c r="V67" s="16" t="s">
        <v>825</v>
      </c>
      <c r="W67" s="16" t="s">
        <v>825</v>
      </c>
      <c r="X67" s="16" t="s">
        <v>825</v>
      </c>
      <c r="Y67" s="16" t="s">
        <v>825</v>
      </c>
      <c r="Z67" s="29"/>
      <c r="AA67" s="178"/>
      <c r="AB67" s="178"/>
      <c r="AC67" s="179"/>
      <c r="AD67" s="496"/>
      <c r="AE67" s="510"/>
      <c r="AF67" s="510"/>
      <c r="AG67" s="510"/>
      <c r="AH67" s="510"/>
      <c r="AI67" s="510"/>
      <c r="AJ67" s="496"/>
      <c r="AK67" s="496"/>
      <c r="AL67" s="496"/>
      <c r="AM67" s="538"/>
      <c r="AN67" s="538"/>
      <c r="AO67" s="538"/>
      <c r="AP67" s="538"/>
      <c r="AQ67" s="538"/>
      <c r="AR67" s="538"/>
      <c r="AS67" s="538"/>
      <c r="AT67" s="538"/>
      <c r="AU67" s="538"/>
      <c r="AV67" s="538"/>
      <c r="AW67" s="85"/>
      <c r="AX67" s="86"/>
    </row>
    <row r="68" spans="1:50" s="87" customFormat="1" ht="45" customHeight="1" x14ac:dyDescent="0.25">
      <c r="A68" s="528">
        <v>3</v>
      </c>
      <c r="B68" s="531"/>
      <c r="C68" s="520"/>
      <c r="D68" s="526"/>
      <c r="E68" s="534"/>
      <c r="F68" s="523"/>
      <c r="G68" s="519" t="s">
        <v>286</v>
      </c>
      <c r="H68" s="519" t="s">
        <v>287</v>
      </c>
      <c r="I68" s="36" t="s">
        <v>88</v>
      </c>
      <c r="J68" s="522">
        <v>0.15</v>
      </c>
      <c r="K68" s="519" t="s">
        <v>136</v>
      </c>
      <c r="L68" s="519" t="s">
        <v>774</v>
      </c>
      <c r="M68" s="519" t="s">
        <v>301</v>
      </c>
      <c r="N68" s="519" t="s">
        <v>290</v>
      </c>
      <c r="O68" s="519" t="s">
        <v>73</v>
      </c>
      <c r="P68" s="540">
        <v>0.06</v>
      </c>
      <c r="Q68" s="540">
        <v>1</v>
      </c>
      <c r="R68" s="540">
        <v>1</v>
      </c>
      <c r="S68" s="522">
        <v>1</v>
      </c>
      <c r="T68" s="540" t="s">
        <v>291</v>
      </c>
      <c r="U68" s="294" t="s">
        <v>302</v>
      </c>
      <c r="V68" s="180"/>
      <c r="W68" s="181"/>
      <c r="X68" s="99"/>
      <c r="Y68" s="99"/>
      <c r="Z68" s="99">
        <f>V68</f>
        <v>0</v>
      </c>
      <c r="AA68" s="99" t="e">
        <f>AVERAGE(V68:W68)</f>
        <v>#DIV/0!</v>
      </c>
      <c r="AB68" s="99" t="e">
        <f>AVERAGE(V68:X68)</f>
        <v>#DIV/0!</v>
      </c>
      <c r="AC68" s="99" t="e">
        <f>AVERAGE(V68:Y68)</f>
        <v>#DIV/0!</v>
      </c>
      <c r="AD68" s="494" t="s">
        <v>293</v>
      </c>
      <c r="AE68" s="543">
        <f>AF68+AG68+AH68</f>
        <v>428653109</v>
      </c>
      <c r="AF68" s="535">
        <v>0</v>
      </c>
      <c r="AG68" s="535">
        <v>428653109</v>
      </c>
      <c r="AH68" s="535">
        <v>0</v>
      </c>
      <c r="AI68" s="539" t="s">
        <v>294</v>
      </c>
      <c r="AJ68" s="494" t="s">
        <v>295</v>
      </c>
      <c r="AK68" s="494"/>
      <c r="AL68" s="494" t="s">
        <v>213</v>
      </c>
      <c r="AM68" s="536"/>
      <c r="AN68" s="536" t="s">
        <v>213</v>
      </c>
      <c r="AO68" s="536" t="s">
        <v>213</v>
      </c>
      <c r="AP68" s="536" t="s">
        <v>213</v>
      </c>
      <c r="AQ68" s="536"/>
      <c r="AR68" s="536" t="s">
        <v>213</v>
      </c>
      <c r="AS68" s="536"/>
      <c r="AT68" s="536"/>
      <c r="AU68" s="536" t="s">
        <v>213</v>
      </c>
      <c r="AV68" s="536"/>
      <c r="AW68" s="85"/>
      <c r="AX68" s="86"/>
    </row>
    <row r="69" spans="1:50" s="87" customFormat="1" ht="45" customHeight="1" x14ac:dyDescent="0.25">
      <c r="A69" s="529"/>
      <c r="B69" s="531"/>
      <c r="C69" s="520"/>
      <c r="D69" s="526"/>
      <c r="E69" s="534"/>
      <c r="F69" s="523"/>
      <c r="G69" s="520"/>
      <c r="H69" s="520"/>
      <c r="I69" s="534" t="s">
        <v>303</v>
      </c>
      <c r="J69" s="523"/>
      <c r="K69" s="520"/>
      <c r="L69" s="520"/>
      <c r="M69" s="520"/>
      <c r="N69" s="520"/>
      <c r="O69" s="520"/>
      <c r="P69" s="541"/>
      <c r="Q69" s="541"/>
      <c r="R69" s="541"/>
      <c r="S69" s="523"/>
      <c r="T69" s="541"/>
      <c r="U69" s="294" t="s">
        <v>304</v>
      </c>
      <c r="V69" s="182">
        <v>0.8</v>
      </c>
      <c r="W69" s="99">
        <v>0.8</v>
      </c>
      <c r="X69" s="99">
        <v>1</v>
      </c>
      <c r="Y69" s="99">
        <v>1</v>
      </c>
      <c r="Z69" s="99">
        <f>V69</f>
        <v>0.8</v>
      </c>
      <c r="AA69" s="99">
        <f>AVERAGE(V69:W69)</f>
        <v>0.8</v>
      </c>
      <c r="AB69" s="99">
        <f>AVERAGE(V69:X69)</f>
        <v>0.8666666666666667</v>
      </c>
      <c r="AC69" s="99">
        <f>AVERAGE(V69:Y69)</f>
        <v>0.9</v>
      </c>
      <c r="AD69" s="495"/>
      <c r="AE69" s="509"/>
      <c r="AF69" s="509"/>
      <c r="AG69" s="509"/>
      <c r="AH69" s="509"/>
      <c r="AI69" s="509"/>
      <c r="AJ69" s="495"/>
      <c r="AK69" s="495"/>
      <c r="AL69" s="495"/>
      <c r="AM69" s="537"/>
      <c r="AN69" s="537"/>
      <c r="AO69" s="537"/>
      <c r="AP69" s="537"/>
      <c r="AQ69" s="537"/>
      <c r="AR69" s="537"/>
      <c r="AS69" s="537"/>
      <c r="AT69" s="537"/>
      <c r="AU69" s="537"/>
      <c r="AV69" s="537"/>
      <c r="AW69" s="85"/>
      <c r="AX69" s="86"/>
    </row>
    <row r="70" spans="1:50" s="87" customFormat="1" ht="24.75" customHeight="1" x14ac:dyDescent="0.25">
      <c r="A70" s="529"/>
      <c r="B70" s="531"/>
      <c r="C70" s="520"/>
      <c r="D70" s="526"/>
      <c r="E70" s="534"/>
      <c r="F70" s="523"/>
      <c r="G70" s="520"/>
      <c r="H70" s="520"/>
      <c r="I70" s="534"/>
      <c r="J70" s="523"/>
      <c r="K70" s="520"/>
      <c r="L70" s="520"/>
      <c r="M70" s="520"/>
      <c r="N70" s="520"/>
      <c r="O70" s="520"/>
      <c r="P70" s="541"/>
      <c r="Q70" s="541"/>
      <c r="R70" s="541"/>
      <c r="S70" s="523"/>
      <c r="T70" s="541"/>
      <c r="U70" s="295" t="s">
        <v>215</v>
      </c>
      <c r="V70" s="176">
        <f>V68/V69</f>
        <v>0</v>
      </c>
      <c r="W70" s="15">
        <f t="shared" ref="W70:Y70" si="27">W68/W69</f>
        <v>0</v>
      </c>
      <c r="X70" s="15">
        <f t="shared" si="27"/>
        <v>0</v>
      </c>
      <c r="Y70" s="15">
        <f t="shared" si="27"/>
        <v>0</v>
      </c>
      <c r="Z70" s="15">
        <f>Z68/Z69</f>
        <v>0</v>
      </c>
      <c r="AA70" s="15" t="e">
        <f>AA68/AA69</f>
        <v>#DIV/0!</v>
      </c>
      <c r="AB70" s="15" t="e">
        <f>AB68/AB69</f>
        <v>#DIV/0!</v>
      </c>
      <c r="AC70" s="15" t="e">
        <f>AC68/AC69</f>
        <v>#DIV/0!</v>
      </c>
      <c r="AD70" s="495"/>
      <c r="AE70" s="509"/>
      <c r="AF70" s="509"/>
      <c r="AG70" s="509"/>
      <c r="AH70" s="509"/>
      <c r="AI70" s="509"/>
      <c r="AJ70" s="495"/>
      <c r="AK70" s="495"/>
      <c r="AL70" s="495"/>
      <c r="AM70" s="537"/>
      <c r="AN70" s="537"/>
      <c r="AO70" s="537"/>
      <c r="AP70" s="537"/>
      <c r="AQ70" s="537"/>
      <c r="AR70" s="537"/>
      <c r="AS70" s="537"/>
      <c r="AT70" s="537"/>
      <c r="AU70" s="537"/>
      <c r="AV70" s="537"/>
      <c r="AW70" s="85"/>
      <c r="AX70" s="86"/>
    </row>
    <row r="71" spans="1:50" s="87" customFormat="1" ht="270" customHeight="1" x14ac:dyDescent="0.25">
      <c r="A71" s="529"/>
      <c r="B71" s="531"/>
      <c r="C71" s="520"/>
      <c r="D71" s="526"/>
      <c r="E71" s="534"/>
      <c r="F71" s="523"/>
      <c r="G71" s="521"/>
      <c r="H71" s="521"/>
      <c r="I71" s="534"/>
      <c r="J71" s="524"/>
      <c r="K71" s="521"/>
      <c r="L71" s="521"/>
      <c r="M71" s="521"/>
      <c r="N71" s="521"/>
      <c r="O71" s="521"/>
      <c r="P71" s="542"/>
      <c r="Q71" s="542"/>
      <c r="R71" s="542"/>
      <c r="S71" s="524"/>
      <c r="T71" s="542"/>
      <c r="U71" s="296" t="s">
        <v>216</v>
      </c>
      <c r="V71" s="16" t="s">
        <v>825</v>
      </c>
      <c r="W71" s="16" t="s">
        <v>825</v>
      </c>
      <c r="X71" s="16" t="s">
        <v>825</v>
      </c>
      <c r="Y71" s="16" t="s">
        <v>825</v>
      </c>
      <c r="Z71" s="29"/>
      <c r="AA71" s="178"/>
      <c r="AB71" s="178"/>
      <c r="AC71" s="179"/>
      <c r="AD71" s="496"/>
      <c r="AE71" s="510"/>
      <c r="AF71" s="510"/>
      <c r="AG71" s="510"/>
      <c r="AH71" s="510"/>
      <c r="AI71" s="510"/>
      <c r="AJ71" s="496"/>
      <c r="AK71" s="496"/>
      <c r="AL71" s="496"/>
      <c r="AM71" s="538"/>
      <c r="AN71" s="538"/>
      <c r="AO71" s="538"/>
      <c r="AP71" s="538"/>
      <c r="AQ71" s="538"/>
      <c r="AR71" s="538"/>
      <c r="AS71" s="538"/>
      <c r="AT71" s="538"/>
      <c r="AU71" s="538"/>
      <c r="AV71" s="538"/>
      <c r="AW71" s="85"/>
      <c r="AX71" s="86"/>
    </row>
    <row r="72" spans="1:50" s="87" customFormat="1" ht="34.5" customHeight="1" x14ac:dyDescent="0.25">
      <c r="A72" s="528">
        <v>4</v>
      </c>
      <c r="B72" s="531"/>
      <c r="C72" s="520"/>
      <c r="D72" s="526"/>
      <c r="E72" s="534"/>
      <c r="F72" s="523"/>
      <c r="G72" s="519" t="s">
        <v>286</v>
      </c>
      <c r="H72" s="519" t="s">
        <v>287</v>
      </c>
      <c r="I72" s="36" t="s">
        <v>88</v>
      </c>
      <c r="J72" s="522">
        <v>0.15</v>
      </c>
      <c r="K72" s="519" t="s">
        <v>305</v>
      </c>
      <c r="L72" s="519" t="s">
        <v>306</v>
      </c>
      <c r="M72" s="519" t="s">
        <v>307</v>
      </c>
      <c r="N72" s="519" t="s">
        <v>290</v>
      </c>
      <c r="O72" s="519" t="s">
        <v>73</v>
      </c>
      <c r="P72" s="540">
        <v>0.05</v>
      </c>
      <c r="Q72" s="540">
        <v>1</v>
      </c>
      <c r="R72" s="540">
        <v>1</v>
      </c>
      <c r="S72" s="540">
        <v>1</v>
      </c>
      <c r="T72" s="540" t="s">
        <v>291</v>
      </c>
      <c r="U72" s="294" t="s">
        <v>308</v>
      </c>
      <c r="V72" s="183"/>
      <c r="W72" s="184"/>
      <c r="X72" s="185"/>
      <c r="Y72" s="110"/>
      <c r="Z72" s="110">
        <f>+V72</f>
        <v>0</v>
      </c>
      <c r="AA72" s="110">
        <f>+V72+W72</f>
        <v>0</v>
      </c>
      <c r="AB72" s="110">
        <f>+V72+W72+X72</f>
        <v>0</v>
      </c>
      <c r="AC72" s="110">
        <f>+V72+W72+X72+Y72</f>
        <v>0</v>
      </c>
      <c r="AD72" s="535" t="s">
        <v>293</v>
      </c>
      <c r="AE72" s="543">
        <f>AF72+AG72+AH72</f>
        <v>428653109</v>
      </c>
      <c r="AF72" s="545"/>
      <c r="AG72" s="535">
        <v>428653109</v>
      </c>
      <c r="AH72" s="535">
        <v>0</v>
      </c>
      <c r="AI72" s="539" t="s">
        <v>294</v>
      </c>
      <c r="AJ72" s="494" t="s">
        <v>295</v>
      </c>
      <c r="AK72" s="494"/>
      <c r="AL72" s="494" t="s">
        <v>213</v>
      </c>
      <c r="AM72" s="536"/>
      <c r="AN72" s="536" t="s">
        <v>213</v>
      </c>
      <c r="AO72" s="536" t="s">
        <v>213</v>
      </c>
      <c r="AP72" s="536" t="s">
        <v>213</v>
      </c>
      <c r="AQ72" s="536" t="s">
        <v>213</v>
      </c>
      <c r="AR72" s="536"/>
      <c r="AS72" s="536"/>
      <c r="AT72" s="536"/>
      <c r="AU72" s="536" t="s">
        <v>213</v>
      </c>
      <c r="AV72" s="536"/>
      <c r="AW72" s="85"/>
      <c r="AX72" s="86"/>
    </row>
    <row r="73" spans="1:50" s="87" customFormat="1" ht="34.5" customHeight="1" x14ac:dyDescent="0.25">
      <c r="A73" s="529"/>
      <c r="B73" s="531"/>
      <c r="C73" s="520"/>
      <c r="D73" s="526"/>
      <c r="E73" s="534"/>
      <c r="F73" s="523"/>
      <c r="G73" s="520"/>
      <c r="H73" s="520"/>
      <c r="I73" s="534" t="s">
        <v>309</v>
      </c>
      <c r="J73" s="523"/>
      <c r="K73" s="520"/>
      <c r="L73" s="520"/>
      <c r="M73" s="520"/>
      <c r="N73" s="520"/>
      <c r="O73" s="520"/>
      <c r="P73" s="541"/>
      <c r="Q73" s="541"/>
      <c r="R73" s="541"/>
      <c r="S73" s="541"/>
      <c r="T73" s="541"/>
      <c r="U73" s="294" t="s">
        <v>310</v>
      </c>
      <c r="V73" s="186">
        <v>585</v>
      </c>
      <c r="W73" s="101">
        <v>805</v>
      </c>
      <c r="X73" s="100">
        <v>805</v>
      </c>
      <c r="Y73" s="101">
        <v>805</v>
      </c>
      <c r="Z73" s="102">
        <f>+V73</f>
        <v>585</v>
      </c>
      <c r="AA73" s="102">
        <f>+V73+W73</f>
        <v>1390</v>
      </c>
      <c r="AB73" s="102">
        <f>+W73+X73</f>
        <v>1610</v>
      </c>
      <c r="AC73" s="102">
        <f>+V73+W73+X73+Y73</f>
        <v>3000</v>
      </c>
      <c r="AD73" s="509"/>
      <c r="AE73" s="509"/>
      <c r="AF73" s="509"/>
      <c r="AG73" s="509"/>
      <c r="AH73" s="509"/>
      <c r="AI73" s="509"/>
      <c r="AJ73" s="495"/>
      <c r="AK73" s="495"/>
      <c r="AL73" s="495"/>
      <c r="AM73" s="537"/>
      <c r="AN73" s="537"/>
      <c r="AO73" s="537"/>
      <c r="AP73" s="537"/>
      <c r="AQ73" s="537"/>
      <c r="AR73" s="537"/>
      <c r="AS73" s="537"/>
      <c r="AT73" s="537"/>
      <c r="AU73" s="537"/>
      <c r="AV73" s="537"/>
      <c r="AW73" s="85"/>
      <c r="AX73" s="86"/>
    </row>
    <row r="74" spans="1:50" s="87" customFormat="1" ht="24.75" customHeight="1" x14ac:dyDescent="0.25">
      <c r="A74" s="529"/>
      <c r="B74" s="531"/>
      <c r="C74" s="520"/>
      <c r="D74" s="526"/>
      <c r="E74" s="534"/>
      <c r="F74" s="523"/>
      <c r="G74" s="520"/>
      <c r="H74" s="520"/>
      <c r="I74" s="534"/>
      <c r="J74" s="523"/>
      <c r="K74" s="520"/>
      <c r="L74" s="520"/>
      <c r="M74" s="520"/>
      <c r="N74" s="520"/>
      <c r="O74" s="520"/>
      <c r="P74" s="541"/>
      <c r="Q74" s="541"/>
      <c r="R74" s="541"/>
      <c r="S74" s="541"/>
      <c r="T74" s="541"/>
      <c r="U74" s="297" t="s">
        <v>215</v>
      </c>
      <c r="V74" s="187">
        <f>V72/V73</f>
        <v>0</v>
      </c>
      <c r="W74" s="119">
        <f t="shared" ref="W74:Y74" si="28">W72/W73</f>
        <v>0</v>
      </c>
      <c r="X74" s="15">
        <f t="shared" si="28"/>
        <v>0</v>
      </c>
      <c r="Y74" s="15">
        <f t="shared" si="28"/>
        <v>0</v>
      </c>
      <c r="Z74" s="15">
        <f>Z72/Z73</f>
        <v>0</v>
      </c>
      <c r="AA74" s="15">
        <f t="shared" ref="AA74:AC74" si="29">AA72/AA73</f>
        <v>0</v>
      </c>
      <c r="AB74" s="15">
        <f t="shared" si="29"/>
        <v>0</v>
      </c>
      <c r="AC74" s="15">
        <f t="shared" si="29"/>
        <v>0</v>
      </c>
      <c r="AD74" s="509"/>
      <c r="AE74" s="509"/>
      <c r="AF74" s="509"/>
      <c r="AG74" s="509"/>
      <c r="AH74" s="509"/>
      <c r="AI74" s="509"/>
      <c r="AJ74" s="495"/>
      <c r="AK74" s="495"/>
      <c r="AL74" s="495"/>
      <c r="AM74" s="537"/>
      <c r="AN74" s="537"/>
      <c r="AO74" s="537"/>
      <c r="AP74" s="537"/>
      <c r="AQ74" s="537"/>
      <c r="AR74" s="537"/>
      <c r="AS74" s="537"/>
      <c r="AT74" s="537"/>
      <c r="AU74" s="537"/>
      <c r="AV74" s="537"/>
      <c r="AW74" s="85"/>
      <c r="AX74" s="86"/>
    </row>
    <row r="75" spans="1:50" s="87" customFormat="1" ht="270" customHeight="1" x14ac:dyDescent="0.25">
      <c r="A75" s="529"/>
      <c r="B75" s="531"/>
      <c r="C75" s="520"/>
      <c r="D75" s="526"/>
      <c r="E75" s="534"/>
      <c r="F75" s="523"/>
      <c r="G75" s="521"/>
      <c r="H75" s="521"/>
      <c r="I75" s="534"/>
      <c r="J75" s="524"/>
      <c r="K75" s="521"/>
      <c r="L75" s="521"/>
      <c r="M75" s="521"/>
      <c r="N75" s="521"/>
      <c r="O75" s="521"/>
      <c r="P75" s="542"/>
      <c r="Q75" s="542"/>
      <c r="R75" s="542"/>
      <c r="S75" s="542"/>
      <c r="T75" s="542"/>
      <c r="U75" s="296" t="s">
        <v>216</v>
      </c>
      <c r="V75" s="16" t="s">
        <v>825</v>
      </c>
      <c r="W75" s="16" t="s">
        <v>825</v>
      </c>
      <c r="X75" s="16" t="s">
        <v>825</v>
      </c>
      <c r="Y75" s="16" t="s">
        <v>825</v>
      </c>
      <c r="Z75" s="512"/>
      <c r="AA75" s="513"/>
      <c r="AB75" s="513"/>
      <c r="AC75" s="514"/>
      <c r="AD75" s="510"/>
      <c r="AE75" s="510"/>
      <c r="AF75" s="509"/>
      <c r="AG75" s="510"/>
      <c r="AH75" s="510"/>
      <c r="AI75" s="510"/>
      <c r="AJ75" s="496"/>
      <c r="AK75" s="496"/>
      <c r="AL75" s="496"/>
      <c r="AM75" s="538"/>
      <c r="AN75" s="538"/>
      <c r="AO75" s="538"/>
      <c r="AP75" s="538"/>
      <c r="AQ75" s="538"/>
      <c r="AR75" s="538"/>
      <c r="AS75" s="538"/>
      <c r="AT75" s="538"/>
      <c r="AU75" s="538"/>
      <c r="AV75" s="538"/>
      <c r="AW75" s="85"/>
      <c r="AX75" s="86"/>
    </row>
    <row r="76" spans="1:50" s="87" customFormat="1" ht="45" customHeight="1" x14ac:dyDescent="0.25">
      <c r="A76" s="528">
        <v>5</v>
      </c>
      <c r="B76" s="531"/>
      <c r="C76" s="520"/>
      <c r="D76" s="526"/>
      <c r="E76" s="534"/>
      <c r="F76" s="523"/>
      <c r="G76" s="519" t="s">
        <v>286</v>
      </c>
      <c r="H76" s="519" t="s">
        <v>287</v>
      </c>
      <c r="I76" s="103" t="s">
        <v>88</v>
      </c>
      <c r="J76" s="546">
        <v>0.2</v>
      </c>
      <c r="K76" s="549" t="s">
        <v>311</v>
      </c>
      <c r="L76" s="525" t="s">
        <v>775</v>
      </c>
      <c r="M76" s="519" t="s">
        <v>312</v>
      </c>
      <c r="N76" s="519" t="s">
        <v>290</v>
      </c>
      <c r="O76" s="519" t="s">
        <v>73</v>
      </c>
      <c r="P76" s="540">
        <v>0.06</v>
      </c>
      <c r="Q76" s="540">
        <v>1</v>
      </c>
      <c r="R76" s="540">
        <v>1</v>
      </c>
      <c r="S76" s="540">
        <v>1</v>
      </c>
      <c r="T76" s="540" t="s">
        <v>291</v>
      </c>
      <c r="U76" s="294" t="s">
        <v>776</v>
      </c>
      <c r="V76" s="188"/>
      <c r="W76" s="189"/>
      <c r="X76" s="104"/>
      <c r="Y76" s="105"/>
      <c r="Z76" s="105">
        <f>+V76</f>
        <v>0</v>
      </c>
      <c r="AA76" s="105">
        <f>+V76+W76</f>
        <v>0</v>
      </c>
      <c r="AB76" s="105">
        <f>+V76+W76+X76</f>
        <v>0</v>
      </c>
      <c r="AC76" s="105">
        <f>+V76+W76+X76+Y76</f>
        <v>0</v>
      </c>
      <c r="AD76" s="535" t="s">
        <v>293</v>
      </c>
      <c r="AE76" s="543">
        <f>AF76+AG76+AH76</f>
        <v>428653109</v>
      </c>
      <c r="AF76" s="545"/>
      <c r="AG76" s="535">
        <v>428653109</v>
      </c>
      <c r="AH76" s="535">
        <v>0</v>
      </c>
      <c r="AI76" s="539" t="s">
        <v>294</v>
      </c>
      <c r="AJ76" s="535" t="s">
        <v>295</v>
      </c>
      <c r="AK76" s="494"/>
      <c r="AL76" s="494" t="s">
        <v>213</v>
      </c>
      <c r="AM76" s="536"/>
      <c r="AN76" s="536" t="s">
        <v>213</v>
      </c>
      <c r="AO76" s="536" t="s">
        <v>213</v>
      </c>
      <c r="AP76" s="536" t="s">
        <v>213</v>
      </c>
      <c r="AQ76" s="536" t="s">
        <v>213</v>
      </c>
      <c r="AR76" s="536"/>
      <c r="AS76" s="536"/>
      <c r="AT76" s="536"/>
      <c r="AU76" s="536" t="s">
        <v>213</v>
      </c>
      <c r="AV76" s="536"/>
      <c r="AW76" s="85"/>
      <c r="AX76" s="86"/>
    </row>
    <row r="77" spans="1:50" s="87" customFormat="1" ht="34.5" customHeight="1" x14ac:dyDescent="0.25">
      <c r="A77" s="529"/>
      <c r="B77" s="531"/>
      <c r="C77" s="520"/>
      <c r="D77" s="526"/>
      <c r="E77" s="534"/>
      <c r="F77" s="523"/>
      <c r="G77" s="520"/>
      <c r="H77" s="520"/>
      <c r="I77" s="552" t="s">
        <v>777</v>
      </c>
      <c r="J77" s="547"/>
      <c r="K77" s="550"/>
      <c r="L77" s="526"/>
      <c r="M77" s="520"/>
      <c r="N77" s="520"/>
      <c r="O77" s="520"/>
      <c r="P77" s="541"/>
      <c r="Q77" s="541"/>
      <c r="R77" s="541"/>
      <c r="S77" s="541"/>
      <c r="T77" s="541"/>
      <c r="U77" s="294" t="s">
        <v>778</v>
      </c>
      <c r="V77" s="107">
        <v>20</v>
      </c>
      <c r="W77" s="190">
        <v>54</v>
      </c>
      <c r="X77" s="106"/>
      <c r="Y77" s="107"/>
      <c r="Z77" s="107">
        <f>V77</f>
        <v>20</v>
      </c>
      <c r="AA77" s="107">
        <f>AVERAGE(V77:W77)</f>
        <v>37</v>
      </c>
      <c r="AB77" s="107">
        <f>AVERAGE(V77:X77)</f>
        <v>37</v>
      </c>
      <c r="AC77" s="107">
        <f>AVERAGE(V77:Y77)</f>
        <v>37</v>
      </c>
      <c r="AD77" s="509"/>
      <c r="AE77" s="509"/>
      <c r="AF77" s="509"/>
      <c r="AG77" s="509"/>
      <c r="AH77" s="509"/>
      <c r="AI77" s="509"/>
      <c r="AJ77" s="509"/>
      <c r="AK77" s="495"/>
      <c r="AL77" s="495"/>
      <c r="AM77" s="537"/>
      <c r="AN77" s="537"/>
      <c r="AO77" s="537"/>
      <c r="AP77" s="537"/>
      <c r="AQ77" s="537"/>
      <c r="AR77" s="537"/>
      <c r="AS77" s="537"/>
      <c r="AT77" s="537"/>
      <c r="AU77" s="537"/>
      <c r="AV77" s="537"/>
      <c r="AW77" s="85"/>
      <c r="AX77" s="86"/>
    </row>
    <row r="78" spans="1:50" s="87" customFormat="1" ht="24.75" customHeight="1" x14ac:dyDescent="0.25">
      <c r="A78" s="529"/>
      <c r="B78" s="531"/>
      <c r="C78" s="520"/>
      <c r="D78" s="526"/>
      <c r="E78" s="534"/>
      <c r="F78" s="523"/>
      <c r="G78" s="520"/>
      <c r="H78" s="520"/>
      <c r="I78" s="552"/>
      <c r="J78" s="547"/>
      <c r="K78" s="550"/>
      <c r="L78" s="526"/>
      <c r="M78" s="520"/>
      <c r="N78" s="520"/>
      <c r="O78" s="520"/>
      <c r="P78" s="541"/>
      <c r="Q78" s="541"/>
      <c r="R78" s="541"/>
      <c r="S78" s="541"/>
      <c r="T78" s="541"/>
      <c r="U78" s="297" t="s">
        <v>215</v>
      </c>
      <c r="V78" s="191">
        <f>V76/V77</f>
        <v>0</v>
      </c>
      <c r="W78" s="192">
        <f t="shared" ref="W78:Y78" si="30">W76/W77</f>
        <v>0</v>
      </c>
      <c r="X78" s="15" t="e">
        <f t="shared" si="30"/>
        <v>#DIV/0!</v>
      </c>
      <c r="Y78" s="15" t="e">
        <f t="shared" si="30"/>
        <v>#DIV/0!</v>
      </c>
      <c r="Z78" s="15">
        <f>Z76/Z77</f>
        <v>0</v>
      </c>
      <c r="AA78" s="15">
        <f t="shared" ref="AA78:AC78" si="31">AA76/AA77</f>
        <v>0</v>
      </c>
      <c r="AB78" s="15">
        <f t="shared" si="31"/>
        <v>0</v>
      </c>
      <c r="AC78" s="15">
        <f t="shared" si="31"/>
        <v>0</v>
      </c>
      <c r="AD78" s="509"/>
      <c r="AE78" s="509"/>
      <c r="AF78" s="509"/>
      <c r="AG78" s="509"/>
      <c r="AH78" s="509"/>
      <c r="AI78" s="509"/>
      <c r="AJ78" s="509"/>
      <c r="AK78" s="495"/>
      <c r="AL78" s="495"/>
      <c r="AM78" s="537"/>
      <c r="AN78" s="537"/>
      <c r="AO78" s="537"/>
      <c r="AP78" s="537"/>
      <c r="AQ78" s="537"/>
      <c r="AR78" s="537"/>
      <c r="AS78" s="537"/>
      <c r="AT78" s="537"/>
      <c r="AU78" s="537"/>
      <c r="AV78" s="537"/>
      <c r="AW78" s="85"/>
      <c r="AX78" s="86"/>
    </row>
    <row r="79" spans="1:50" s="87" customFormat="1" ht="270" customHeight="1" x14ac:dyDescent="0.25">
      <c r="A79" s="529"/>
      <c r="B79" s="531"/>
      <c r="C79" s="520"/>
      <c r="D79" s="526"/>
      <c r="E79" s="534"/>
      <c r="F79" s="524"/>
      <c r="G79" s="521"/>
      <c r="H79" s="521"/>
      <c r="I79" s="552"/>
      <c r="J79" s="548"/>
      <c r="K79" s="551"/>
      <c r="L79" s="527"/>
      <c r="M79" s="521"/>
      <c r="N79" s="521"/>
      <c r="O79" s="521"/>
      <c r="P79" s="542"/>
      <c r="Q79" s="542"/>
      <c r="R79" s="542"/>
      <c r="S79" s="542"/>
      <c r="T79" s="542"/>
      <c r="U79" s="295" t="s">
        <v>216</v>
      </c>
      <c r="V79" s="16" t="s">
        <v>825</v>
      </c>
      <c r="W79" s="16" t="s">
        <v>825</v>
      </c>
      <c r="X79" s="16" t="s">
        <v>825</v>
      </c>
      <c r="Y79" s="16" t="s">
        <v>825</v>
      </c>
      <c r="Z79" s="512"/>
      <c r="AA79" s="513"/>
      <c r="AB79" s="513"/>
      <c r="AC79" s="514"/>
      <c r="AD79" s="510"/>
      <c r="AE79" s="510"/>
      <c r="AF79" s="509"/>
      <c r="AG79" s="510"/>
      <c r="AH79" s="510"/>
      <c r="AI79" s="510"/>
      <c r="AJ79" s="510"/>
      <c r="AK79" s="496"/>
      <c r="AL79" s="496"/>
      <c r="AM79" s="538"/>
      <c r="AN79" s="538"/>
      <c r="AO79" s="538"/>
      <c r="AP79" s="538"/>
      <c r="AQ79" s="538"/>
      <c r="AR79" s="538"/>
      <c r="AS79" s="538"/>
      <c r="AT79" s="538"/>
      <c r="AU79" s="538"/>
      <c r="AV79" s="538"/>
      <c r="AW79" s="85"/>
      <c r="AX79" s="86"/>
    </row>
    <row r="80" spans="1:50" s="87" customFormat="1" ht="34.5" customHeight="1" x14ac:dyDescent="0.25">
      <c r="A80" s="484">
        <v>6</v>
      </c>
      <c r="B80" s="531"/>
      <c r="C80" s="520"/>
      <c r="D80" s="526"/>
      <c r="E80" s="519" t="s">
        <v>28</v>
      </c>
      <c r="F80" s="534">
        <v>0.5</v>
      </c>
      <c r="G80" s="519" t="s">
        <v>286</v>
      </c>
      <c r="H80" s="519" t="s">
        <v>287</v>
      </c>
      <c r="I80" s="36" t="s">
        <v>88</v>
      </c>
      <c r="J80" s="519">
        <v>0.35</v>
      </c>
      <c r="K80" s="519" t="s">
        <v>313</v>
      </c>
      <c r="L80" s="519" t="s">
        <v>314</v>
      </c>
      <c r="M80" s="519" t="s">
        <v>315</v>
      </c>
      <c r="N80" s="519" t="s">
        <v>779</v>
      </c>
      <c r="O80" s="519" t="s">
        <v>73</v>
      </c>
      <c r="P80" s="540">
        <v>0.05</v>
      </c>
      <c r="Q80" s="540">
        <v>1</v>
      </c>
      <c r="R80" s="540">
        <v>1</v>
      </c>
      <c r="S80" s="540">
        <v>1</v>
      </c>
      <c r="T80" s="540" t="s">
        <v>210</v>
      </c>
      <c r="U80" s="294" t="s">
        <v>317</v>
      </c>
      <c r="V80" s="110"/>
      <c r="W80" s="193"/>
      <c r="X80" s="110"/>
      <c r="Y80" s="110"/>
      <c r="Z80" s="110">
        <f>+V80</f>
        <v>0</v>
      </c>
      <c r="AA80" s="110">
        <f>+V80+W80</f>
        <v>0</v>
      </c>
      <c r="AB80" s="110">
        <f>+V80+W80+X80</f>
        <v>0</v>
      </c>
      <c r="AC80" s="110">
        <f>+V80+W80+X80+Y80</f>
        <v>0</v>
      </c>
      <c r="AD80" s="494" t="s">
        <v>780</v>
      </c>
      <c r="AE80" s="543">
        <f>AF80+AG80+AH80</f>
        <v>89560361</v>
      </c>
      <c r="AF80" s="545"/>
      <c r="AG80" s="535">
        <v>89560361</v>
      </c>
      <c r="AH80" s="494">
        <v>0</v>
      </c>
      <c r="AI80" s="518" t="s">
        <v>318</v>
      </c>
      <c r="AJ80" s="494" t="s">
        <v>319</v>
      </c>
      <c r="AK80" s="25"/>
      <c r="AL80" s="494" t="s">
        <v>213</v>
      </c>
      <c r="AM80" s="536"/>
      <c r="AN80" s="536" t="s">
        <v>213</v>
      </c>
      <c r="AO80" s="536" t="s">
        <v>213</v>
      </c>
      <c r="AP80" s="536" t="s">
        <v>213</v>
      </c>
      <c r="AQ80" s="536" t="s">
        <v>213</v>
      </c>
      <c r="AR80" s="44"/>
      <c r="AS80" s="44"/>
      <c r="AT80" s="44"/>
      <c r="AU80" s="536" t="s">
        <v>213</v>
      </c>
      <c r="AV80" s="44"/>
      <c r="AW80" s="85"/>
      <c r="AX80" s="86"/>
    </row>
    <row r="81" spans="1:63" s="87" customFormat="1" ht="34.5" customHeight="1" x14ac:dyDescent="0.25">
      <c r="A81" s="485"/>
      <c r="B81" s="531"/>
      <c r="C81" s="520"/>
      <c r="D81" s="526"/>
      <c r="E81" s="520"/>
      <c r="F81" s="534"/>
      <c r="G81" s="520"/>
      <c r="H81" s="520"/>
      <c r="I81" s="534" t="s">
        <v>320</v>
      </c>
      <c r="J81" s="520"/>
      <c r="K81" s="520"/>
      <c r="L81" s="520"/>
      <c r="M81" s="520"/>
      <c r="N81" s="520"/>
      <c r="O81" s="520"/>
      <c r="P81" s="541"/>
      <c r="Q81" s="541"/>
      <c r="R81" s="541"/>
      <c r="S81" s="541"/>
      <c r="T81" s="541"/>
      <c r="U81" s="298" t="s">
        <v>321</v>
      </c>
      <c r="V81" s="101">
        <v>100</v>
      </c>
      <c r="W81" s="101">
        <v>50</v>
      </c>
      <c r="X81" s="101">
        <v>50</v>
      </c>
      <c r="Y81" s="101">
        <v>50</v>
      </c>
      <c r="Z81" s="101">
        <f>+V81</f>
        <v>100</v>
      </c>
      <c r="AA81" s="101">
        <f>+V81+W81</f>
        <v>150</v>
      </c>
      <c r="AB81" s="101">
        <f>+W81+X81+V81</f>
        <v>200</v>
      </c>
      <c r="AC81" s="101">
        <f>+V81+W81+X81+Y81</f>
        <v>250</v>
      </c>
      <c r="AD81" s="495"/>
      <c r="AE81" s="509"/>
      <c r="AF81" s="509"/>
      <c r="AG81" s="509"/>
      <c r="AH81" s="495"/>
      <c r="AI81" s="495"/>
      <c r="AJ81" s="495"/>
      <c r="AK81" s="108"/>
      <c r="AL81" s="495"/>
      <c r="AM81" s="537"/>
      <c r="AN81" s="537"/>
      <c r="AO81" s="537"/>
      <c r="AP81" s="553"/>
      <c r="AQ81" s="537"/>
      <c r="AR81" s="52"/>
      <c r="AS81" s="52"/>
      <c r="AT81" s="52"/>
      <c r="AU81" s="537"/>
      <c r="AV81" s="52"/>
      <c r="AW81" s="85"/>
      <c r="AX81" s="86"/>
    </row>
    <row r="82" spans="1:63" s="87" customFormat="1" ht="24.75" customHeight="1" x14ac:dyDescent="0.25">
      <c r="A82" s="485"/>
      <c r="B82" s="531"/>
      <c r="C82" s="520"/>
      <c r="D82" s="526"/>
      <c r="E82" s="520"/>
      <c r="F82" s="534"/>
      <c r="G82" s="520"/>
      <c r="H82" s="520"/>
      <c r="I82" s="534"/>
      <c r="J82" s="520"/>
      <c r="K82" s="520"/>
      <c r="L82" s="520"/>
      <c r="M82" s="520"/>
      <c r="N82" s="520"/>
      <c r="O82" s="520"/>
      <c r="P82" s="541"/>
      <c r="Q82" s="541"/>
      <c r="R82" s="541"/>
      <c r="S82" s="541"/>
      <c r="T82" s="541"/>
      <c r="U82" s="295" t="s">
        <v>215</v>
      </c>
      <c r="V82" s="15">
        <f>V80/V81</f>
        <v>0</v>
      </c>
      <c r="W82" s="15">
        <f t="shared" ref="W82:Y82" si="32">W80/W81</f>
        <v>0</v>
      </c>
      <c r="X82" s="15">
        <f t="shared" si="32"/>
        <v>0</v>
      </c>
      <c r="Y82" s="15">
        <f t="shared" si="32"/>
        <v>0</v>
      </c>
      <c r="Z82" s="15">
        <f>Z80/Z81</f>
        <v>0</v>
      </c>
      <c r="AA82" s="15">
        <f t="shared" ref="AA82:AC82" si="33">AA80/AA81</f>
        <v>0</v>
      </c>
      <c r="AB82" s="15">
        <f t="shared" si="33"/>
        <v>0</v>
      </c>
      <c r="AC82" s="15">
        <f t="shared" si="33"/>
        <v>0</v>
      </c>
      <c r="AD82" s="495"/>
      <c r="AE82" s="509"/>
      <c r="AF82" s="509"/>
      <c r="AG82" s="509"/>
      <c r="AH82" s="495"/>
      <c r="AI82" s="495"/>
      <c r="AJ82" s="495"/>
      <c r="AK82" s="108"/>
      <c r="AL82" s="495"/>
      <c r="AM82" s="537"/>
      <c r="AN82" s="537"/>
      <c r="AO82" s="537"/>
      <c r="AP82" s="553"/>
      <c r="AQ82" s="537"/>
      <c r="AR82" s="52"/>
      <c r="AS82" s="52"/>
      <c r="AT82" s="52"/>
      <c r="AU82" s="537"/>
      <c r="AV82" s="52"/>
      <c r="AW82" s="85"/>
      <c r="AX82" s="86"/>
    </row>
    <row r="83" spans="1:63" s="87" customFormat="1" ht="270" customHeight="1" x14ac:dyDescent="0.25">
      <c r="A83" s="485"/>
      <c r="B83" s="531"/>
      <c r="C83" s="520"/>
      <c r="D83" s="526"/>
      <c r="E83" s="520"/>
      <c r="F83" s="534"/>
      <c r="G83" s="521"/>
      <c r="H83" s="521"/>
      <c r="I83" s="534"/>
      <c r="J83" s="521"/>
      <c r="K83" s="521"/>
      <c r="L83" s="521"/>
      <c r="M83" s="521"/>
      <c r="N83" s="521"/>
      <c r="O83" s="521"/>
      <c r="P83" s="542"/>
      <c r="Q83" s="542"/>
      <c r="R83" s="542"/>
      <c r="S83" s="542"/>
      <c r="T83" s="542"/>
      <c r="U83" s="295" t="s">
        <v>216</v>
      </c>
      <c r="V83" s="16" t="s">
        <v>771</v>
      </c>
      <c r="W83" s="16" t="s">
        <v>771</v>
      </c>
      <c r="X83" s="16" t="s">
        <v>771</v>
      </c>
      <c r="Y83" s="16" t="s">
        <v>771</v>
      </c>
      <c r="Z83" s="512"/>
      <c r="AA83" s="513"/>
      <c r="AB83" s="513"/>
      <c r="AC83" s="514"/>
      <c r="AD83" s="496"/>
      <c r="AE83" s="510"/>
      <c r="AF83" s="509"/>
      <c r="AG83" s="510"/>
      <c r="AH83" s="496"/>
      <c r="AI83" s="496"/>
      <c r="AJ83" s="496"/>
      <c r="AK83" s="109"/>
      <c r="AL83" s="496"/>
      <c r="AM83" s="538"/>
      <c r="AN83" s="538"/>
      <c r="AO83" s="538"/>
      <c r="AP83" s="554"/>
      <c r="AQ83" s="538"/>
      <c r="AR83" s="53"/>
      <c r="AS83" s="53"/>
      <c r="AT83" s="53"/>
      <c r="AU83" s="538"/>
      <c r="AV83" s="53"/>
      <c r="AW83" s="85"/>
      <c r="AX83" s="86"/>
    </row>
    <row r="84" spans="1:63" s="87" customFormat="1" ht="34.5" customHeight="1" x14ac:dyDescent="0.25">
      <c r="A84" s="484">
        <v>7</v>
      </c>
      <c r="B84" s="531"/>
      <c r="C84" s="520"/>
      <c r="D84" s="526"/>
      <c r="E84" s="520"/>
      <c r="F84" s="534"/>
      <c r="G84" s="519" t="s">
        <v>241</v>
      </c>
      <c r="H84" s="519" t="s">
        <v>322</v>
      </c>
      <c r="I84" s="36" t="s">
        <v>88</v>
      </c>
      <c r="J84" s="519">
        <v>0.35</v>
      </c>
      <c r="K84" s="519" t="s">
        <v>323</v>
      </c>
      <c r="L84" s="519" t="s">
        <v>324</v>
      </c>
      <c r="M84" s="519" t="s">
        <v>325</v>
      </c>
      <c r="N84" s="519" t="s">
        <v>779</v>
      </c>
      <c r="O84" s="519" t="s">
        <v>73</v>
      </c>
      <c r="P84" s="540">
        <v>0.03</v>
      </c>
      <c r="Q84" s="540">
        <v>1</v>
      </c>
      <c r="R84" s="540">
        <v>1</v>
      </c>
      <c r="S84" s="540">
        <v>1</v>
      </c>
      <c r="T84" s="540" t="s">
        <v>210</v>
      </c>
      <c r="U84" s="294" t="s">
        <v>326</v>
      </c>
      <c r="V84" s="110"/>
      <c r="W84" s="193"/>
      <c r="X84" s="110"/>
      <c r="Y84" s="110"/>
      <c r="Z84" s="110">
        <f>+V84</f>
        <v>0</v>
      </c>
      <c r="AA84" s="110">
        <f>+V84+W84</f>
        <v>0</v>
      </c>
      <c r="AB84" s="110">
        <f>+V84+W84+X84</f>
        <v>0</v>
      </c>
      <c r="AC84" s="110">
        <f>+V84+W84+X84+Y84</f>
        <v>0</v>
      </c>
      <c r="AD84" s="494" t="s">
        <v>781</v>
      </c>
      <c r="AE84" s="543">
        <f>AF84+AG84+AH84</f>
        <v>89560361</v>
      </c>
      <c r="AF84" s="545"/>
      <c r="AG84" s="535">
        <v>89560361</v>
      </c>
      <c r="AH84" s="494">
        <v>0</v>
      </c>
      <c r="AI84" s="518" t="s">
        <v>318</v>
      </c>
      <c r="AJ84" s="494" t="s">
        <v>319</v>
      </c>
      <c r="AK84" s="494"/>
      <c r="AL84" s="494" t="s">
        <v>213</v>
      </c>
      <c r="AM84" s="536"/>
      <c r="AN84" s="536" t="s">
        <v>213</v>
      </c>
      <c r="AO84" s="536" t="s">
        <v>213</v>
      </c>
      <c r="AP84" s="536" t="s">
        <v>213</v>
      </c>
      <c r="AQ84" s="536"/>
      <c r="AR84" s="536" t="s">
        <v>213</v>
      </c>
      <c r="AS84" s="536"/>
      <c r="AT84" s="536"/>
      <c r="AU84" s="536"/>
      <c r="AV84" s="536" t="s">
        <v>213</v>
      </c>
      <c r="AW84" s="85"/>
      <c r="AX84" s="86"/>
    </row>
    <row r="85" spans="1:63" s="87" customFormat="1" ht="34.5" customHeight="1" x14ac:dyDescent="0.25">
      <c r="A85" s="485"/>
      <c r="B85" s="531"/>
      <c r="C85" s="520"/>
      <c r="D85" s="526"/>
      <c r="E85" s="520"/>
      <c r="F85" s="534"/>
      <c r="G85" s="520"/>
      <c r="H85" s="520"/>
      <c r="I85" s="534" t="s">
        <v>327</v>
      </c>
      <c r="J85" s="520"/>
      <c r="K85" s="520"/>
      <c r="L85" s="520"/>
      <c r="M85" s="520"/>
      <c r="N85" s="520"/>
      <c r="O85" s="520"/>
      <c r="P85" s="541"/>
      <c r="Q85" s="541"/>
      <c r="R85" s="541"/>
      <c r="S85" s="541"/>
      <c r="T85" s="541"/>
      <c r="U85" s="298" t="s">
        <v>328</v>
      </c>
      <c r="V85" s="102">
        <v>36</v>
      </c>
      <c r="W85" s="102">
        <v>18</v>
      </c>
      <c r="X85" s="102">
        <v>21</v>
      </c>
      <c r="Y85" s="102">
        <v>18</v>
      </c>
      <c r="Z85" s="102">
        <f>+V85</f>
        <v>36</v>
      </c>
      <c r="AA85" s="102">
        <f>+V85+W85</f>
        <v>54</v>
      </c>
      <c r="AB85" s="102">
        <f>+W85+X85</f>
        <v>39</v>
      </c>
      <c r="AC85" s="102">
        <f>+V85+W85+X85+Y85</f>
        <v>93</v>
      </c>
      <c r="AD85" s="495"/>
      <c r="AE85" s="509"/>
      <c r="AF85" s="509"/>
      <c r="AG85" s="509"/>
      <c r="AH85" s="495"/>
      <c r="AI85" s="495"/>
      <c r="AJ85" s="495"/>
      <c r="AK85" s="495"/>
      <c r="AL85" s="495"/>
      <c r="AM85" s="537"/>
      <c r="AN85" s="537"/>
      <c r="AO85" s="537"/>
      <c r="AP85" s="537"/>
      <c r="AQ85" s="537"/>
      <c r="AR85" s="537"/>
      <c r="AS85" s="537"/>
      <c r="AT85" s="537"/>
      <c r="AU85" s="537"/>
      <c r="AV85" s="537"/>
      <c r="AW85" s="85"/>
      <c r="AX85" s="86"/>
    </row>
    <row r="86" spans="1:63" s="87" customFormat="1" ht="24.75" customHeight="1" x14ac:dyDescent="0.25">
      <c r="A86" s="485"/>
      <c r="B86" s="531"/>
      <c r="C86" s="520"/>
      <c r="D86" s="526"/>
      <c r="E86" s="520"/>
      <c r="F86" s="534"/>
      <c r="G86" s="520"/>
      <c r="H86" s="520"/>
      <c r="I86" s="534"/>
      <c r="J86" s="520"/>
      <c r="K86" s="520"/>
      <c r="L86" s="520"/>
      <c r="M86" s="520"/>
      <c r="N86" s="520"/>
      <c r="O86" s="520"/>
      <c r="P86" s="541"/>
      <c r="Q86" s="541"/>
      <c r="R86" s="541"/>
      <c r="S86" s="541"/>
      <c r="T86" s="541"/>
      <c r="U86" s="295" t="s">
        <v>215</v>
      </c>
      <c r="V86" s="15">
        <f>V84/V85</f>
        <v>0</v>
      </c>
      <c r="W86" s="15">
        <f t="shared" ref="W86:Y86" si="34">W84/W85</f>
        <v>0</v>
      </c>
      <c r="X86" s="15">
        <f t="shared" si="34"/>
        <v>0</v>
      </c>
      <c r="Y86" s="15">
        <f t="shared" si="34"/>
        <v>0</v>
      </c>
      <c r="Z86" s="15">
        <f>Z84/Z85</f>
        <v>0</v>
      </c>
      <c r="AA86" s="15">
        <f t="shared" ref="AA86:AC86" si="35">AA84/AA85</f>
        <v>0</v>
      </c>
      <c r="AB86" s="15">
        <f t="shared" si="35"/>
        <v>0</v>
      </c>
      <c r="AC86" s="15">
        <f t="shared" si="35"/>
        <v>0</v>
      </c>
      <c r="AD86" s="495"/>
      <c r="AE86" s="509"/>
      <c r="AF86" s="509"/>
      <c r="AG86" s="509"/>
      <c r="AH86" s="495"/>
      <c r="AI86" s="495"/>
      <c r="AJ86" s="495"/>
      <c r="AK86" s="495"/>
      <c r="AL86" s="495"/>
      <c r="AM86" s="537"/>
      <c r="AN86" s="537"/>
      <c r="AO86" s="537"/>
      <c r="AP86" s="537"/>
      <c r="AQ86" s="537"/>
      <c r="AR86" s="537"/>
      <c r="AS86" s="537"/>
      <c r="AT86" s="537"/>
      <c r="AU86" s="537"/>
      <c r="AV86" s="537"/>
      <c r="AW86" s="85"/>
      <c r="AX86" s="86"/>
    </row>
    <row r="87" spans="1:63" s="87" customFormat="1" ht="270" customHeight="1" x14ac:dyDescent="0.25">
      <c r="A87" s="485"/>
      <c r="B87" s="531"/>
      <c r="C87" s="520"/>
      <c r="D87" s="526"/>
      <c r="E87" s="520"/>
      <c r="F87" s="534"/>
      <c r="G87" s="521"/>
      <c r="H87" s="521"/>
      <c r="I87" s="534"/>
      <c r="J87" s="521"/>
      <c r="K87" s="521"/>
      <c r="L87" s="521"/>
      <c r="M87" s="521"/>
      <c r="N87" s="521"/>
      <c r="O87" s="521"/>
      <c r="P87" s="542"/>
      <c r="Q87" s="542"/>
      <c r="R87" s="542"/>
      <c r="S87" s="542"/>
      <c r="T87" s="542"/>
      <c r="U87" s="295" t="s">
        <v>216</v>
      </c>
      <c r="V87" s="16" t="s">
        <v>771</v>
      </c>
      <c r="W87" s="16" t="s">
        <v>771</v>
      </c>
      <c r="X87" s="16" t="s">
        <v>771</v>
      </c>
      <c r="Y87" s="16" t="s">
        <v>771</v>
      </c>
      <c r="Z87" s="512"/>
      <c r="AA87" s="513"/>
      <c r="AB87" s="513"/>
      <c r="AC87" s="514"/>
      <c r="AD87" s="496"/>
      <c r="AE87" s="510"/>
      <c r="AF87" s="509"/>
      <c r="AG87" s="510"/>
      <c r="AH87" s="496"/>
      <c r="AI87" s="496"/>
      <c r="AJ87" s="496"/>
      <c r="AK87" s="496"/>
      <c r="AL87" s="496"/>
      <c r="AM87" s="538"/>
      <c r="AN87" s="538"/>
      <c r="AO87" s="538"/>
      <c r="AP87" s="538"/>
      <c r="AQ87" s="538"/>
      <c r="AR87" s="538"/>
      <c r="AS87" s="538"/>
      <c r="AT87" s="538"/>
      <c r="AU87" s="538"/>
      <c r="AV87" s="538"/>
      <c r="AW87" s="85"/>
      <c r="AX87" s="86"/>
    </row>
    <row r="88" spans="1:63" s="87" customFormat="1" ht="45" customHeight="1" x14ac:dyDescent="0.25">
      <c r="A88" s="484">
        <v>8</v>
      </c>
      <c r="B88" s="531"/>
      <c r="C88" s="520"/>
      <c r="D88" s="526"/>
      <c r="E88" s="520"/>
      <c r="F88" s="534"/>
      <c r="G88" s="534" t="s">
        <v>241</v>
      </c>
      <c r="H88" s="534" t="s">
        <v>322</v>
      </c>
      <c r="I88" s="103" t="s">
        <v>88</v>
      </c>
      <c r="J88" s="525">
        <v>0.15</v>
      </c>
      <c r="K88" s="525" t="s">
        <v>137</v>
      </c>
      <c r="L88" s="555" t="s">
        <v>782</v>
      </c>
      <c r="M88" s="519" t="s">
        <v>329</v>
      </c>
      <c r="N88" s="519" t="s">
        <v>779</v>
      </c>
      <c r="O88" s="534" t="s">
        <v>73</v>
      </c>
      <c r="P88" s="540">
        <v>0.04</v>
      </c>
      <c r="Q88" s="540">
        <v>1</v>
      </c>
      <c r="R88" s="540">
        <v>1</v>
      </c>
      <c r="S88" s="540">
        <v>1</v>
      </c>
      <c r="T88" s="540" t="s">
        <v>210</v>
      </c>
      <c r="U88" s="294" t="s">
        <v>330</v>
      </c>
      <c r="V88" s="111"/>
      <c r="W88" s="194"/>
      <c r="X88" s="111"/>
      <c r="Y88" s="111"/>
      <c r="Z88" s="102">
        <f>+V88</f>
        <v>0</v>
      </c>
      <c r="AA88" s="102">
        <f>+V88+W88</f>
        <v>0</v>
      </c>
      <c r="AB88" s="102">
        <f>+V88+W88+X88</f>
        <v>0</v>
      </c>
      <c r="AC88" s="102">
        <f>+V88+W88+X88+Y88</f>
        <v>0</v>
      </c>
      <c r="AD88" s="494" t="s">
        <v>783</v>
      </c>
      <c r="AE88" s="543">
        <f>AF88+AG88+AH88</f>
        <v>89560361</v>
      </c>
      <c r="AF88" s="545"/>
      <c r="AG88" s="535">
        <v>89560361</v>
      </c>
      <c r="AH88" s="494">
        <v>0</v>
      </c>
      <c r="AI88" s="518" t="s">
        <v>318</v>
      </c>
      <c r="AJ88" s="494" t="s">
        <v>319</v>
      </c>
      <c r="AK88" s="494"/>
      <c r="AL88" s="494" t="s">
        <v>213</v>
      </c>
      <c r="AM88" s="536"/>
      <c r="AN88" s="536" t="s">
        <v>213</v>
      </c>
      <c r="AO88" s="536" t="s">
        <v>213</v>
      </c>
      <c r="AP88" s="536" t="s">
        <v>213</v>
      </c>
      <c r="AQ88" s="536"/>
      <c r="AR88" s="536" t="s">
        <v>213</v>
      </c>
      <c r="AS88" s="536"/>
      <c r="AT88" s="536"/>
      <c r="AU88" s="536" t="s">
        <v>213</v>
      </c>
      <c r="AV88" s="536"/>
      <c r="AW88" s="85"/>
      <c r="AX88" s="86"/>
    </row>
    <row r="89" spans="1:63" s="87" customFormat="1" ht="34.5" customHeight="1" x14ac:dyDescent="0.25">
      <c r="A89" s="485"/>
      <c r="B89" s="531"/>
      <c r="C89" s="520"/>
      <c r="D89" s="526"/>
      <c r="E89" s="520"/>
      <c r="F89" s="534"/>
      <c r="G89" s="534"/>
      <c r="H89" s="534"/>
      <c r="I89" s="555" t="s">
        <v>331</v>
      </c>
      <c r="J89" s="526"/>
      <c r="K89" s="526"/>
      <c r="L89" s="555"/>
      <c r="M89" s="520"/>
      <c r="N89" s="520"/>
      <c r="O89" s="534"/>
      <c r="P89" s="541"/>
      <c r="Q89" s="541"/>
      <c r="R89" s="541"/>
      <c r="S89" s="541"/>
      <c r="T89" s="541"/>
      <c r="U89" s="298" t="s">
        <v>332</v>
      </c>
      <c r="V89" s="111">
        <v>9</v>
      </c>
      <c r="W89" s="111">
        <v>11</v>
      </c>
      <c r="X89" s="111">
        <v>11</v>
      </c>
      <c r="Y89" s="111">
        <v>10</v>
      </c>
      <c r="Z89" s="102">
        <f>+V89</f>
        <v>9</v>
      </c>
      <c r="AA89" s="102">
        <f>+V89+W89</f>
        <v>20</v>
      </c>
      <c r="AB89" s="102">
        <f>+W89+X89</f>
        <v>22</v>
      </c>
      <c r="AC89" s="102">
        <f>+V89+W89+X89+Y89</f>
        <v>41</v>
      </c>
      <c r="AD89" s="495"/>
      <c r="AE89" s="509"/>
      <c r="AF89" s="509"/>
      <c r="AG89" s="509"/>
      <c r="AH89" s="495"/>
      <c r="AI89" s="495"/>
      <c r="AJ89" s="495"/>
      <c r="AK89" s="495"/>
      <c r="AL89" s="495"/>
      <c r="AM89" s="537"/>
      <c r="AN89" s="537"/>
      <c r="AO89" s="537"/>
      <c r="AP89" s="537"/>
      <c r="AQ89" s="537"/>
      <c r="AR89" s="537"/>
      <c r="AS89" s="537"/>
      <c r="AT89" s="537"/>
      <c r="AU89" s="537"/>
      <c r="AV89" s="537"/>
      <c r="AW89" s="85"/>
      <c r="AX89" s="86"/>
    </row>
    <row r="90" spans="1:63" s="87" customFormat="1" ht="24.75" customHeight="1" x14ac:dyDescent="0.25">
      <c r="A90" s="485"/>
      <c r="B90" s="531"/>
      <c r="C90" s="520"/>
      <c r="D90" s="526"/>
      <c r="E90" s="520"/>
      <c r="F90" s="534"/>
      <c r="G90" s="534"/>
      <c r="H90" s="534"/>
      <c r="I90" s="555"/>
      <c r="J90" s="526"/>
      <c r="K90" s="526"/>
      <c r="L90" s="555"/>
      <c r="M90" s="520"/>
      <c r="N90" s="520"/>
      <c r="O90" s="534"/>
      <c r="P90" s="541"/>
      <c r="Q90" s="541"/>
      <c r="R90" s="541"/>
      <c r="S90" s="541"/>
      <c r="T90" s="541"/>
      <c r="U90" s="295" t="s">
        <v>215</v>
      </c>
      <c r="V90" s="15">
        <f>V88/V89</f>
        <v>0</v>
      </c>
      <c r="W90" s="15">
        <f t="shared" ref="W90:Y90" si="36">W88/W89</f>
        <v>0</v>
      </c>
      <c r="X90" s="15">
        <f t="shared" si="36"/>
        <v>0</v>
      </c>
      <c r="Y90" s="15">
        <f t="shared" si="36"/>
        <v>0</v>
      </c>
      <c r="Z90" s="15">
        <f>Z88/Z89</f>
        <v>0</v>
      </c>
      <c r="AA90" s="15">
        <f t="shared" ref="AA90:AC90" si="37">AA88/AA89</f>
        <v>0</v>
      </c>
      <c r="AB90" s="15">
        <f t="shared" si="37"/>
        <v>0</v>
      </c>
      <c r="AC90" s="15">
        <f t="shared" si="37"/>
        <v>0</v>
      </c>
      <c r="AD90" s="495"/>
      <c r="AE90" s="509"/>
      <c r="AF90" s="509"/>
      <c r="AG90" s="509"/>
      <c r="AH90" s="495"/>
      <c r="AI90" s="495"/>
      <c r="AJ90" s="495"/>
      <c r="AK90" s="495"/>
      <c r="AL90" s="495"/>
      <c r="AM90" s="537"/>
      <c r="AN90" s="537"/>
      <c r="AO90" s="537"/>
      <c r="AP90" s="537"/>
      <c r="AQ90" s="537"/>
      <c r="AR90" s="537"/>
      <c r="AS90" s="537"/>
      <c r="AT90" s="537"/>
      <c r="AU90" s="537"/>
      <c r="AV90" s="537"/>
      <c r="AW90" s="85"/>
      <c r="AX90" s="86"/>
    </row>
    <row r="91" spans="1:63" s="87" customFormat="1" ht="270" customHeight="1" x14ac:dyDescent="0.25">
      <c r="A91" s="485"/>
      <c r="B91" s="531"/>
      <c r="C91" s="520"/>
      <c r="D91" s="526"/>
      <c r="E91" s="520"/>
      <c r="F91" s="534"/>
      <c r="G91" s="534"/>
      <c r="H91" s="534"/>
      <c r="I91" s="555"/>
      <c r="J91" s="527"/>
      <c r="K91" s="527"/>
      <c r="L91" s="555"/>
      <c r="M91" s="521"/>
      <c r="N91" s="521"/>
      <c r="O91" s="534"/>
      <c r="P91" s="542"/>
      <c r="Q91" s="542"/>
      <c r="R91" s="542"/>
      <c r="S91" s="542"/>
      <c r="T91" s="542"/>
      <c r="U91" s="295" t="s">
        <v>216</v>
      </c>
      <c r="V91" s="16" t="s">
        <v>771</v>
      </c>
      <c r="W91" s="16" t="s">
        <v>771</v>
      </c>
      <c r="X91" s="16" t="s">
        <v>771</v>
      </c>
      <c r="Y91" s="112" t="s">
        <v>771</v>
      </c>
      <c r="Z91" s="512"/>
      <c r="AA91" s="513"/>
      <c r="AB91" s="513"/>
      <c r="AC91" s="514"/>
      <c r="AD91" s="496"/>
      <c r="AE91" s="510"/>
      <c r="AF91" s="509"/>
      <c r="AG91" s="510"/>
      <c r="AH91" s="496"/>
      <c r="AI91" s="496"/>
      <c r="AJ91" s="496"/>
      <c r="AK91" s="496"/>
      <c r="AL91" s="496"/>
      <c r="AM91" s="538"/>
      <c r="AN91" s="538"/>
      <c r="AO91" s="538"/>
      <c r="AP91" s="538"/>
      <c r="AQ91" s="538"/>
      <c r="AR91" s="538"/>
      <c r="AS91" s="538"/>
      <c r="AT91" s="538"/>
      <c r="AU91" s="538"/>
      <c r="AV91" s="538"/>
      <c r="AW91" s="85"/>
      <c r="AX91" s="86"/>
    </row>
    <row r="92" spans="1:63" s="87" customFormat="1" ht="45" customHeight="1" x14ac:dyDescent="0.25">
      <c r="A92" s="484">
        <v>9</v>
      </c>
      <c r="B92" s="531"/>
      <c r="C92" s="520"/>
      <c r="D92" s="526"/>
      <c r="E92" s="520"/>
      <c r="F92" s="534"/>
      <c r="G92" s="520" t="s">
        <v>241</v>
      </c>
      <c r="H92" s="520" t="s">
        <v>322</v>
      </c>
      <c r="I92" s="36" t="s">
        <v>88</v>
      </c>
      <c r="J92" s="519">
        <v>0.15</v>
      </c>
      <c r="K92" s="519" t="s">
        <v>138</v>
      </c>
      <c r="L92" s="519" t="s">
        <v>333</v>
      </c>
      <c r="M92" s="519" t="s">
        <v>329</v>
      </c>
      <c r="N92" s="519" t="s">
        <v>316</v>
      </c>
      <c r="O92" s="534" t="s">
        <v>73</v>
      </c>
      <c r="P92" s="540">
        <v>0.04</v>
      </c>
      <c r="Q92" s="540">
        <v>1</v>
      </c>
      <c r="R92" s="540">
        <v>1</v>
      </c>
      <c r="S92" s="540">
        <v>1</v>
      </c>
      <c r="T92" s="540" t="s">
        <v>210</v>
      </c>
      <c r="U92" s="294" t="s">
        <v>334</v>
      </c>
      <c r="V92" s="110"/>
      <c r="W92" s="193"/>
      <c r="X92" s="110"/>
      <c r="Y92" s="110"/>
      <c r="Z92" s="110">
        <f>+V92</f>
        <v>0</v>
      </c>
      <c r="AA92" s="110">
        <f>+V92+W92</f>
        <v>0</v>
      </c>
      <c r="AB92" s="110">
        <f>+V92+W92+X92</f>
        <v>0</v>
      </c>
      <c r="AC92" s="110">
        <f>+V92+W92+X92+Y92</f>
        <v>0</v>
      </c>
      <c r="AD92" s="536" t="s">
        <v>783</v>
      </c>
      <c r="AE92" s="560">
        <f>AF92+AG92+AH92</f>
        <v>89560361</v>
      </c>
      <c r="AF92" s="563"/>
      <c r="AG92" s="556">
        <v>89560361</v>
      </c>
      <c r="AH92" s="536">
        <v>0</v>
      </c>
      <c r="AI92" s="559" t="s">
        <v>318</v>
      </c>
      <c r="AJ92" s="536" t="s">
        <v>319</v>
      </c>
      <c r="AK92" s="536"/>
      <c r="AL92" s="536" t="s">
        <v>213</v>
      </c>
      <c r="AM92" s="536"/>
      <c r="AN92" s="536" t="s">
        <v>213</v>
      </c>
      <c r="AO92" s="536" t="s">
        <v>213</v>
      </c>
      <c r="AP92" s="536" t="s">
        <v>213</v>
      </c>
      <c r="AQ92" s="536"/>
      <c r="AR92" s="536" t="s">
        <v>213</v>
      </c>
      <c r="AS92" s="536"/>
      <c r="AT92" s="536"/>
      <c r="AU92" s="536" t="s">
        <v>213</v>
      </c>
      <c r="AV92" s="536"/>
      <c r="AW92" s="85"/>
      <c r="AX92" s="86"/>
    </row>
    <row r="93" spans="1:63" s="87" customFormat="1" ht="45" customHeight="1" x14ac:dyDescent="0.25">
      <c r="A93" s="485"/>
      <c r="B93" s="531"/>
      <c r="C93" s="520"/>
      <c r="D93" s="526"/>
      <c r="E93" s="520"/>
      <c r="F93" s="534"/>
      <c r="G93" s="520"/>
      <c r="H93" s="520"/>
      <c r="I93" s="534" t="s">
        <v>335</v>
      </c>
      <c r="J93" s="520"/>
      <c r="K93" s="520"/>
      <c r="L93" s="520"/>
      <c r="M93" s="520"/>
      <c r="N93" s="520"/>
      <c r="O93" s="534"/>
      <c r="P93" s="541"/>
      <c r="Q93" s="541"/>
      <c r="R93" s="541"/>
      <c r="S93" s="541"/>
      <c r="T93" s="541"/>
      <c r="U93" s="298" t="s">
        <v>332</v>
      </c>
      <c r="V93" s="113">
        <v>9</v>
      </c>
      <c r="W93" s="113">
        <v>10</v>
      </c>
      <c r="X93" s="113">
        <v>10</v>
      </c>
      <c r="Y93" s="113">
        <v>9</v>
      </c>
      <c r="Z93" s="102">
        <f>+V93</f>
        <v>9</v>
      </c>
      <c r="AA93" s="102">
        <f>+V93+W93</f>
        <v>19</v>
      </c>
      <c r="AB93" s="102">
        <f>+W93+X93</f>
        <v>20</v>
      </c>
      <c r="AC93" s="102">
        <f>+V93+W93+X93+Y93</f>
        <v>38</v>
      </c>
      <c r="AD93" s="537"/>
      <c r="AE93" s="561"/>
      <c r="AF93" s="564"/>
      <c r="AG93" s="557"/>
      <c r="AH93" s="537"/>
      <c r="AI93" s="537"/>
      <c r="AJ93" s="537"/>
      <c r="AK93" s="537"/>
      <c r="AL93" s="537"/>
      <c r="AM93" s="537"/>
      <c r="AN93" s="537"/>
      <c r="AO93" s="537"/>
      <c r="AP93" s="537"/>
      <c r="AQ93" s="537"/>
      <c r="AR93" s="537"/>
      <c r="AS93" s="537"/>
      <c r="AT93" s="537"/>
      <c r="AU93" s="537"/>
      <c r="AV93" s="537"/>
      <c r="AW93" s="85"/>
      <c r="AX93" s="86"/>
    </row>
    <row r="94" spans="1:63" s="87" customFormat="1" ht="24.75" customHeight="1" x14ac:dyDescent="0.25">
      <c r="A94" s="485"/>
      <c r="B94" s="531"/>
      <c r="C94" s="520"/>
      <c r="D94" s="526"/>
      <c r="E94" s="520"/>
      <c r="F94" s="534"/>
      <c r="G94" s="520"/>
      <c r="H94" s="520"/>
      <c r="I94" s="534"/>
      <c r="J94" s="520"/>
      <c r="K94" s="520"/>
      <c r="L94" s="520"/>
      <c r="M94" s="520"/>
      <c r="N94" s="520"/>
      <c r="O94" s="534"/>
      <c r="P94" s="541"/>
      <c r="Q94" s="541"/>
      <c r="R94" s="541"/>
      <c r="S94" s="541"/>
      <c r="T94" s="541"/>
      <c r="U94" s="295" t="s">
        <v>215</v>
      </c>
      <c r="V94" s="15">
        <f>V92/V93</f>
        <v>0</v>
      </c>
      <c r="W94" s="15">
        <f t="shared" ref="W94:Y94" si="38">W92/W93</f>
        <v>0</v>
      </c>
      <c r="X94" s="15">
        <f t="shared" si="38"/>
        <v>0</v>
      </c>
      <c r="Y94" s="15">
        <f t="shared" si="38"/>
        <v>0</v>
      </c>
      <c r="Z94" s="15">
        <f>Z92/Z93</f>
        <v>0</v>
      </c>
      <c r="AA94" s="15">
        <f t="shared" ref="AA94:AC94" si="39">AA92/AA93</f>
        <v>0</v>
      </c>
      <c r="AB94" s="15">
        <f t="shared" si="39"/>
        <v>0</v>
      </c>
      <c r="AC94" s="15">
        <f t="shared" si="39"/>
        <v>0</v>
      </c>
      <c r="AD94" s="537"/>
      <c r="AE94" s="561"/>
      <c r="AF94" s="564"/>
      <c r="AG94" s="557"/>
      <c r="AH94" s="537"/>
      <c r="AI94" s="537"/>
      <c r="AJ94" s="537"/>
      <c r="AK94" s="537"/>
      <c r="AL94" s="537"/>
      <c r="AM94" s="537"/>
      <c r="AN94" s="537"/>
      <c r="AO94" s="537"/>
      <c r="AP94" s="537"/>
      <c r="AQ94" s="537"/>
      <c r="AR94" s="537"/>
      <c r="AS94" s="537"/>
      <c r="AT94" s="537"/>
      <c r="AU94" s="537"/>
      <c r="AV94" s="537"/>
      <c r="AW94" s="85"/>
      <c r="AX94" s="86"/>
    </row>
    <row r="95" spans="1:63" s="87" customFormat="1" ht="270" customHeight="1" x14ac:dyDescent="0.25">
      <c r="A95" s="485"/>
      <c r="B95" s="531"/>
      <c r="C95" s="520"/>
      <c r="D95" s="527"/>
      <c r="E95" s="520"/>
      <c r="F95" s="534"/>
      <c r="G95" s="521"/>
      <c r="H95" s="521"/>
      <c r="I95" s="534"/>
      <c r="J95" s="521"/>
      <c r="K95" s="521"/>
      <c r="L95" s="521"/>
      <c r="M95" s="521"/>
      <c r="N95" s="521"/>
      <c r="O95" s="534"/>
      <c r="P95" s="542"/>
      <c r="Q95" s="542"/>
      <c r="R95" s="542"/>
      <c r="S95" s="542"/>
      <c r="T95" s="542"/>
      <c r="U95" s="295" t="s">
        <v>216</v>
      </c>
      <c r="V95" s="16" t="s">
        <v>771</v>
      </c>
      <c r="W95" s="16" t="s">
        <v>771</v>
      </c>
      <c r="X95" s="16" t="s">
        <v>771</v>
      </c>
      <c r="Y95" s="16" t="s">
        <v>771</v>
      </c>
      <c r="Z95" s="512"/>
      <c r="AA95" s="513"/>
      <c r="AB95" s="513"/>
      <c r="AC95" s="514"/>
      <c r="AD95" s="538"/>
      <c r="AE95" s="562"/>
      <c r="AF95" s="564"/>
      <c r="AG95" s="558"/>
      <c r="AH95" s="538"/>
      <c r="AI95" s="538"/>
      <c r="AJ95" s="538"/>
      <c r="AK95" s="538"/>
      <c r="AL95" s="538"/>
      <c r="AM95" s="538"/>
      <c r="AN95" s="538"/>
      <c r="AO95" s="538"/>
      <c r="AP95" s="538"/>
      <c r="AQ95" s="538"/>
      <c r="AR95" s="538"/>
      <c r="AS95" s="538"/>
      <c r="AT95" s="538"/>
      <c r="AU95" s="538"/>
      <c r="AV95" s="538"/>
      <c r="AW95" s="85"/>
      <c r="AX95" s="86"/>
    </row>
    <row r="96" spans="1:63" s="97" customFormat="1" ht="34.5" customHeight="1" x14ac:dyDescent="0.25">
      <c r="A96" s="528">
        <v>10</v>
      </c>
      <c r="B96" s="531"/>
      <c r="C96" s="565" t="s">
        <v>4</v>
      </c>
      <c r="D96" s="552">
        <v>0.2</v>
      </c>
      <c r="E96" s="565" t="s">
        <v>30</v>
      </c>
      <c r="F96" s="534">
        <v>1</v>
      </c>
      <c r="G96" s="534" t="s">
        <v>286</v>
      </c>
      <c r="H96" s="519" t="s">
        <v>287</v>
      </c>
      <c r="I96" s="36" t="s">
        <v>88</v>
      </c>
      <c r="J96" s="519">
        <v>1</v>
      </c>
      <c r="K96" s="519" t="s">
        <v>139</v>
      </c>
      <c r="L96" s="519" t="s">
        <v>336</v>
      </c>
      <c r="M96" s="519" t="s">
        <v>337</v>
      </c>
      <c r="N96" s="519" t="s">
        <v>290</v>
      </c>
      <c r="O96" s="519" t="s">
        <v>73</v>
      </c>
      <c r="P96" s="540">
        <v>0.05</v>
      </c>
      <c r="Q96" s="540">
        <v>1</v>
      </c>
      <c r="R96" s="540">
        <v>1</v>
      </c>
      <c r="S96" s="540">
        <v>1</v>
      </c>
      <c r="T96" s="540" t="s">
        <v>291</v>
      </c>
      <c r="U96" s="294" t="s">
        <v>338</v>
      </c>
      <c r="V96" s="174"/>
      <c r="W96" s="174"/>
      <c r="X96" s="175"/>
      <c r="Y96" s="175"/>
      <c r="Z96" s="17">
        <f>+V96</f>
        <v>0</v>
      </c>
      <c r="AA96" s="17">
        <f>+V96+W96</f>
        <v>0</v>
      </c>
      <c r="AB96" s="17">
        <f>+V96+W96+X96</f>
        <v>0</v>
      </c>
      <c r="AC96" s="17">
        <f>+V96+W96+X96+Y96</f>
        <v>0</v>
      </c>
      <c r="AD96" s="536" t="s">
        <v>293</v>
      </c>
      <c r="AE96" s="579">
        <f>AF96+AG96+AH96</f>
        <v>744723520</v>
      </c>
      <c r="AF96" s="536">
        <v>44723520</v>
      </c>
      <c r="AG96" s="536">
        <v>700000000</v>
      </c>
      <c r="AH96" s="536">
        <v>0</v>
      </c>
      <c r="AI96" s="559" t="s">
        <v>294</v>
      </c>
      <c r="AJ96" s="536" t="s">
        <v>295</v>
      </c>
      <c r="AK96" s="536"/>
      <c r="AL96" s="536" t="s">
        <v>213</v>
      </c>
      <c r="AM96" s="536"/>
      <c r="AN96" s="536" t="s">
        <v>213</v>
      </c>
      <c r="AO96" s="536" t="s">
        <v>213</v>
      </c>
      <c r="AP96" s="536" t="s">
        <v>213</v>
      </c>
      <c r="AQ96" s="536"/>
      <c r="AR96" s="536" t="s">
        <v>213</v>
      </c>
      <c r="AS96" s="536"/>
      <c r="AT96" s="536" t="s">
        <v>213</v>
      </c>
      <c r="AU96" s="536"/>
      <c r="AV96" s="536"/>
      <c r="AW96" s="94"/>
      <c r="AX96" s="95"/>
      <c r="AY96" s="96"/>
      <c r="AZ96" s="96"/>
      <c r="BA96" s="96"/>
      <c r="BB96" s="96"/>
      <c r="BC96" s="96"/>
      <c r="BD96" s="96"/>
      <c r="BE96" s="96"/>
      <c r="BF96" s="96"/>
      <c r="BG96" s="96"/>
      <c r="BH96" s="96"/>
      <c r="BI96" s="96"/>
      <c r="BJ96" s="96"/>
      <c r="BK96" s="96"/>
    </row>
    <row r="97" spans="1:63" s="97" customFormat="1" ht="34.5" customHeight="1" x14ac:dyDescent="0.25">
      <c r="A97" s="529"/>
      <c r="B97" s="531"/>
      <c r="C97" s="565"/>
      <c r="D97" s="552"/>
      <c r="E97" s="565"/>
      <c r="F97" s="534"/>
      <c r="G97" s="534"/>
      <c r="H97" s="520"/>
      <c r="I97" s="534" t="s">
        <v>339</v>
      </c>
      <c r="J97" s="520"/>
      <c r="K97" s="520"/>
      <c r="L97" s="520"/>
      <c r="M97" s="520"/>
      <c r="N97" s="520"/>
      <c r="O97" s="520"/>
      <c r="P97" s="541"/>
      <c r="Q97" s="541"/>
      <c r="R97" s="541"/>
      <c r="S97" s="541"/>
      <c r="T97" s="541"/>
      <c r="U97" s="294" t="s">
        <v>340</v>
      </c>
      <c r="V97" s="101">
        <v>6</v>
      </c>
      <c r="W97" s="101">
        <v>18</v>
      </c>
      <c r="X97" s="101">
        <v>13</v>
      </c>
      <c r="Y97" s="101">
        <v>13</v>
      </c>
      <c r="Z97" s="102">
        <f>+V97</f>
        <v>6</v>
      </c>
      <c r="AA97" s="102">
        <f>+V97+W97</f>
        <v>24</v>
      </c>
      <c r="AB97" s="102">
        <f>+W97+X97</f>
        <v>31</v>
      </c>
      <c r="AC97" s="102">
        <f>+V97+W97+X97+Y97</f>
        <v>50</v>
      </c>
      <c r="AD97" s="537"/>
      <c r="AE97" s="537"/>
      <c r="AF97" s="537"/>
      <c r="AG97" s="537"/>
      <c r="AH97" s="537"/>
      <c r="AI97" s="537"/>
      <c r="AJ97" s="537"/>
      <c r="AK97" s="537"/>
      <c r="AL97" s="537"/>
      <c r="AM97" s="537"/>
      <c r="AN97" s="537"/>
      <c r="AO97" s="537"/>
      <c r="AP97" s="537"/>
      <c r="AQ97" s="537"/>
      <c r="AR97" s="537"/>
      <c r="AS97" s="537"/>
      <c r="AT97" s="537"/>
      <c r="AU97" s="537"/>
      <c r="AV97" s="537"/>
      <c r="AW97" s="94"/>
      <c r="AX97" s="95"/>
      <c r="AY97" s="96"/>
      <c r="AZ97" s="96"/>
      <c r="BA97" s="96"/>
      <c r="BB97" s="96"/>
      <c r="BC97" s="96"/>
      <c r="BD97" s="96"/>
      <c r="BE97" s="96"/>
      <c r="BF97" s="96"/>
      <c r="BG97" s="96"/>
      <c r="BH97" s="96"/>
      <c r="BI97" s="96"/>
      <c r="BJ97" s="96"/>
      <c r="BK97" s="96"/>
    </row>
    <row r="98" spans="1:63" s="97" customFormat="1" ht="24.75" customHeight="1" x14ac:dyDescent="0.25">
      <c r="A98" s="529"/>
      <c r="B98" s="531"/>
      <c r="C98" s="565"/>
      <c r="D98" s="552"/>
      <c r="E98" s="565"/>
      <c r="F98" s="534"/>
      <c r="G98" s="534"/>
      <c r="H98" s="520"/>
      <c r="I98" s="534"/>
      <c r="J98" s="520"/>
      <c r="K98" s="520"/>
      <c r="L98" s="520"/>
      <c r="M98" s="520"/>
      <c r="N98" s="520"/>
      <c r="O98" s="520"/>
      <c r="P98" s="541"/>
      <c r="Q98" s="541"/>
      <c r="R98" s="541"/>
      <c r="S98" s="541"/>
      <c r="T98" s="541"/>
      <c r="U98" s="295" t="s">
        <v>215</v>
      </c>
      <c r="V98" s="15">
        <f>V96/V97</f>
        <v>0</v>
      </c>
      <c r="W98" s="15">
        <f t="shared" ref="W98:Y98" si="40">W96/W97</f>
        <v>0</v>
      </c>
      <c r="X98" s="15">
        <f t="shared" si="40"/>
        <v>0</v>
      </c>
      <c r="Y98" s="15">
        <f t="shared" si="40"/>
        <v>0</v>
      </c>
      <c r="Z98" s="15">
        <f>Z96/Z97</f>
        <v>0</v>
      </c>
      <c r="AA98" s="15">
        <f t="shared" ref="AA98:AC98" si="41">AA96/AA97</f>
        <v>0</v>
      </c>
      <c r="AB98" s="15">
        <f t="shared" si="41"/>
        <v>0</v>
      </c>
      <c r="AC98" s="15">
        <f t="shared" si="41"/>
        <v>0</v>
      </c>
      <c r="AD98" s="537"/>
      <c r="AE98" s="537"/>
      <c r="AF98" s="537"/>
      <c r="AG98" s="537"/>
      <c r="AH98" s="537"/>
      <c r="AI98" s="537"/>
      <c r="AJ98" s="537"/>
      <c r="AK98" s="537"/>
      <c r="AL98" s="537"/>
      <c r="AM98" s="537"/>
      <c r="AN98" s="537"/>
      <c r="AO98" s="537"/>
      <c r="AP98" s="537"/>
      <c r="AQ98" s="537"/>
      <c r="AR98" s="537"/>
      <c r="AS98" s="537"/>
      <c r="AT98" s="537"/>
      <c r="AU98" s="537"/>
      <c r="AV98" s="537"/>
      <c r="AW98" s="94"/>
      <c r="AX98" s="95"/>
      <c r="AY98" s="96"/>
      <c r="AZ98" s="96"/>
      <c r="BA98" s="96"/>
      <c r="BB98" s="96"/>
      <c r="BC98" s="96"/>
      <c r="BD98" s="96"/>
      <c r="BE98" s="96"/>
      <c r="BF98" s="96"/>
      <c r="BG98" s="96"/>
      <c r="BH98" s="96"/>
      <c r="BI98" s="96"/>
      <c r="BJ98" s="96"/>
      <c r="BK98" s="96"/>
    </row>
    <row r="99" spans="1:63" s="97" customFormat="1" ht="228" customHeight="1" x14ac:dyDescent="0.25">
      <c r="A99" s="529"/>
      <c r="B99" s="531"/>
      <c r="C99" s="565"/>
      <c r="D99" s="552"/>
      <c r="E99" s="565"/>
      <c r="F99" s="534"/>
      <c r="G99" s="534"/>
      <c r="H99" s="521"/>
      <c r="I99" s="534"/>
      <c r="J99" s="521"/>
      <c r="K99" s="521"/>
      <c r="L99" s="521"/>
      <c r="M99" s="521"/>
      <c r="N99" s="521"/>
      <c r="O99" s="521"/>
      <c r="P99" s="542"/>
      <c r="Q99" s="542"/>
      <c r="R99" s="542"/>
      <c r="S99" s="542"/>
      <c r="T99" s="542"/>
      <c r="U99" s="295" t="s">
        <v>216</v>
      </c>
      <c r="V99" s="16" t="s">
        <v>825</v>
      </c>
      <c r="W99" s="16" t="s">
        <v>825</v>
      </c>
      <c r="X99" s="16" t="s">
        <v>825</v>
      </c>
      <c r="Y99" s="16" t="s">
        <v>825</v>
      </c>
      <c r="Z99" s="29"/>
      <c r="AA99" s="178"/>
      <c r="AB99" s="178"/>
      <c r="AC99" s="179"/>
      <c r="AD99" s="538"/>
      <c r="AE99" s="538"/>
      <c r="AF99" s="538"/>
      <c r="AG99" s="538"/>
      <c r="AH99" s="538"/>
      <c r="AI99" s="538"/>
      <c r="AJ99" s="538"/>
      <c r="AK99" s="538"/>
      <c r="AL99" s="538"/>
      <c r="AM99" s="538"/>
      <c r="AN99" s="538"/>
      <c r="AO99" s="538"/>
      <c r="AP99" s="538"/>
      <c r="AQ99" s="538"/>
      <c r="AR99" s="538"/>
      <c r="AS99" s="538"/>
      <c r="AT99" s="538"/>
      <c r="AU99" s="538"/>
      <c r="AV99" s="538"/>
      <c r="AW99" s="94"/>
      <c r="AX99" s="95"/>
      <c r="AY99" s="96"/>
      <c r="AZ99" s="96"/>
      <c r="BA99" s="96"/>
      <c r="BB99" s="96"/>
      <c r="BC99" s="96"/>
      <c r="BD99" s="96"/>
      <c r="BE99" s="96"/>
      <c r="BF99" s="96"/>
      <c r="BG99" s="96"/>
      <c r="BH99" s="96"/>
      <c r="BI99" s="96"/>
      <c r="BJ99" s="96"/>
      <c r="BK99" s="96"/>
    </row>
    <row r="100" spans="1:63" s="97" customFormat="1" ht="48.75" customHeight="1" x14ac:dyDescent="0.25">
      <c r="A100" s="528">
        <v>11</v>
      </c>
      <c r="B100" s="531"/>
      <c r="C100" s="576" t="s">
        <v>0</v>
      </c>
      <c r="D100" s="525">
        <v>0.1</v>
      </c>
      <c r="E100" s="566" t="s">
        <v>35</v>
      </c>
      <c r="F100" s="566">
        <v>1</v>
      </c>
      <c r="G100" s="566" t="s">
        <v>286</v>
      </c>
      <c r="H100" s="566" t="s">
        <v>287</v>
      </c>
      <c r="I100" s="36" t="s">
        <v>88</v>
      </c>
      <c r="J100" s="566">
        <v>1</v>
      </c>
      <c r="K100" s="566" t="s">
        <v>341</v>
      </c>
      <c r="L100" s="568" t="s">
        <v>784</v>
      </c>
      <c r="M100" s="568" t="s">
        <v>342</v>
      </c>
      <c r="N100" s="568" t="s">
        <v>290</v>
      </c>
      <c r="O100" s="570" t="s">
        <v>73</v>
      </c>
      <c r="P100" s="573">
        <v>0.05</v>
      </c>
      <c r="Q100" s="582">
        <v>1</v>
      </c>
      <c r="R100" s="573">
        <v>1</v>
      </c>
      <c r="S100" s="573">
        <v>1</v>
      </c>
      <c r="T100" s="573" t="s">
        <v>291</v>
      </c>
      <c r="U100" s="290" t="s">
        <v>343</v>
      </c>
      <c r="V100" s="180"/>
      <c r="W100" s="195"/>
      <c r="X100" s="120"/>
      <c r="Y100" s="120"/>
      <c r="Z100" s="120">
        <f>V100</f>
        <v>0</v>
      </c>
      <c r="AA100" s="120">
        <f>V100+W100</f>
        <v>0</v>
      </c>
      <c r="AB100" s="120">
        <f>V100+W100+X100</f>
        <v>0</v>
      </c>
      <c r="AC100" s="120">
        <f>V100+W100+X100+Y100</f>
        <v>0</v>
      </c>
      <c r="AD100" s="585" t="s">
        <v>344</v>
      </c>
      <c r="AE100" s="536">
        <v>0</v>
      </c>
      <c r="AF100" s="536">
        <v>0</v>
      </c>
      <c r="AG100" s="536">
        <v>0</v>
      </c>
      <c r="AH100" s="536">
        <v>0</v>
      </c>
      <c r="AI100" s="559" t="s">
        <v>294</v>
      </c>
      <c r="AJ100" s="536" t="s">
        <v>295</v>
      </c>
      <c r="AK100" s="536"/>
      <c r="AL100" s="536" t="s">
        <v>213</v>
      </c>
      <c r="AM100" s="536"/>
      <c r="AN100" s="536" t="s">
        <v>213</v>
      </c>
      <c r="AO100" s="536" t="s">
        <v>213</v>
      </c>
      <c r="AP100" s="536" t="s">
        <v>213</v>
      </c>
      <c r="AQ100" s="536" t="s">
        <v>213</v>
      </c>
      <c r="AR100" s="536"/>
      <c r="AS100" s="536"/>
      <c r="AT100" s="536" t="s">
        <v>213</v>
      </c>
      <c r="AU100" s="536"/>
      <c r="AV100" s="536"/>
      <c r="AW100" s="94"/>
      <c r="AX100" s="95"/>
      <c r="AY100" s="96"/>
      <c r="AZ100" s="96"/>
      <c r="BA100" s="96"/>
      <c r="BB100" s="96"/>
      <c r="BC100" s="96"/>
      <c r="BD100" s="96"/>
      <c r="BE100" s="96"/>
      <c r="BF100" s="96"/>
      <c r="BG100" s="96"/>
      <c r="BH100" s="96"/>
      <c r="BI100" s="96"/>
      <c r="BJ100" s="96"/>
      <c r="BK100" s="96"/>
    </row>
    <row r="101" spans="1:63" s="97" customFormat="1" ht="34.5" customHeight="1" x14ac:dyDescent="0.25">
      <c r="A101" s="529"/>
      <c r="B101" s="531"/>
      <c r="C101" s="577"/>
      <c r="D101" s="526"/>
      <c r="E101" s="567"/>
      <c r="F101" s="567"/>
      <c r="G101" s="567"/>
      <c r="H101" s="567"/>
      <c r="I101" s="566" t="s">
        <v>345</v>
      </c>
      <c r="J101" s="567"/>
      <c r="K101" s="567"/>
      <c r="L101" s="569"/>
      <c r="M101" s="569"/>
      <c r="N101" s="569"/>
      <c r="O101" s="571"/>
      <c r="P101" s="574"/>
      <c r="Q101" s="583"/>
      <c r="R101" s="574"/>
      <c r="S101" s="574"/>
      <c r="T101" s="574"/>
      <c r="U101" s="291" t="s">
        <v>346</v>
      </c>
      <c r="V101" s="182">
        <v>0.11</v>
      </c>
      <c r="W101" s="120">
        <v>0.27</v>
      </c>
      <c r="X101" s="120">
        <v>0.28999999999999998</v>
      </c>
      <c r="Y101" s="120">
        <v>0.33</v>
      </c>
      <c r="Z101" s="120">
        <f>V101</f>
        <v>0.11</v>
      </c>
      <c r="AA101" s="120">
        <f>V101+W101</f>
        <v>0.38</v>
      </c>
      <c r="AB101" s="120">
        <f>V101+W101+X101</f>
        <v>0.66999999999999993</v>
      </c>
      <c r="AC101" s="120">
        <f>V101+W101+X101+Y101</f>
        <v>1</v>
      </c>
      <c r="AD101" s="586"/>
      <c r="AE101" s="537"/>
      <c r="AF101" s="537"/>
      <c r="AG101" s="537"/>
      <c r="AH101" s="537"/>
      <c r="AI101" s="537"/>
      <c r="AJ101" s="537"/>
      <c r="AK101" s="537"/>
      <c r="AL101" s="537"/>
      <c r="AM101" s="537"/>
      <c r="AN101" s="537"/>
      <c r="AO101" s="537"/>
      <c r="AP101" s="537"/>
      <c r="AQ101" s="537"/>
      <c r="AR101" s="537"/>
      <c r="AS101" s="537"/>
      <c r="AT101" s="537"/>
      <c r="AU101" s="537"/>
      <c r="AV101" s="537"/>
      <c r="AW101" s="94"/>
      <c r="AX101" s="95"/>
      <c r="AY101" s="96"/>
      <c r="AZ101" s="96"/>
      <c r="BA101" s="96"/>
      <c r="BB101" s="96"/>
      <c r="BC101" s="96"/>
      <c r="BD101" s="96"/>
      <c r="BE101" s="96"/>
      <c r="BF101" s="96"/>
      <c r="BG101" s="96"/>
      <c r="BH101" s="96"/>
      <c r="BI101" s="96"/>
      <c r="BJ101" s="96"/>
      <c r="BK101" s="96"/>
    </row>
    <row r="102" spans="1:63" s="97" customFormat="1" ht="24.75" customHeight="1" x14ac:dyDescent="0.25">
      <c r="A102" s="529"/>
      <c r="B102" s="531"/>
      <c r="C102" s="577"/>
      <c r="D102" s="526"/>
      <c r="E102" s="567"/>
      <c r="F102" s="567"/>
      <c r="G102" s="567"/>
      <c r="H102" s="567"/>
      <c r="I102" s="567"/>
      <c r="J102" s="567"/>
      <c r="K102" s="567"/>
      <c r="L102" s="569"/>
      <c r="M102" s="569"/>
      <c r="N102" s="569"/>
      <c r="O102" s="571"/>
      <c r="P102" s="574"/>
      <c r="Q102" s="583"/>
      <c r="R102" s="574"/>
      <c r="S102" s="574"/>
      <c r="T102" s="574"/>
      <c r="U102" s="293" t="s">
        <v>215</v>
      </c>
      <c r="V102" s="176">
        <f>V100/V101</f>
        <v>0</v>
      </c>
      <c r="W102" s="98">
        <f t="shared" ref="W102:AC102" si="42">W100/W101</f>
        <v>0</v>
      </c>
      <c r="X102" s="15">
        <f t="shared" si="42"/>
        <v>0</v>
      </c>
      <c r="Y102" s="15">
        <f t="shared" si="42"/>
        <v>0</v>
      </c>
      <c r="Z102" s="15">
        <f t="shared" si="42"/>
        <v>0</v>
      </c>
      <c r="AA102" s="15">
        <f t="shared" si="42"/>
        <v>0</v>
      </c>
      <c r="AB102" s="15">
        <f t="shared" si="42"/>
        <v>0</v>
      </c>
      <c r="AC102" s="15">
        <f t="shared" si="42"/>
        <v>0</v>
      </c>
      <c r="AD102" s="586"/>
      <c r="AE102" s="537"/>
      <c r="AF102" s="537"/>
      <c r="AG102" s="537"/>
      <c r="AH102" s="537"/>
      <c r="AI102" s="537"/>
      <c r="AJ102" s="537"/>
      <c r="AK102" s="537"/>
      <c r="AL102" s="537"/>
      <c r="AM102" s="537"/>
      <c r="AN102" s="537"/>
      <c r="AO102" s="537"/>
      <c r="AP102" s="537"/>
      <c r="AQ102" s="537"/>
      <c r="AR102" s="537"/>
      <c r="AS102" s="537"/>
      <c r="AT102" s="537"/>
      <c r="AU102" s="537"/>
      <c r="AV102" s="537"/>
      <c r="AW102" s="94"/>
      <c r="AX102" s="95"/>
      <c r="AY102" s="96"/>
      <c r="AZ102" s="96"/>
      <c r="BA102" s="96"/>
      <c r="BB102" s="96"/>
      <c r="BC102" s="96"/>
      <c r="BD102" s="96"/>
      <c r="BE102" s="96"/>
      <c r="BF102" s="96"/>
      <c r="BG102" s="96"/>
      <c r="BH102" s="96"/>
      <c r="BI102" s="96"/>
      <c r="BJ102" s="96"/>
      <c r="BK102" s="96"/>
    </row>
    <row r="103" spans="1:63" s="97" customFormat="1" ht="204" x14ac:dyDescent="0.25">
      <c r="A103" s="529"/>
      <c r="B103" s="532"/>
      <c r="C103" s="578"/>
      <c r="D103" s="527"/>
      <c r="E103" s="567"/>
      <c r="F103" s="567"/>
      <c r="G103" s="567"/>
      <c r="H103" s="567"/>
      <c r="I103" s="567"/>
      <c r="J103" s="567"/>
      <c r="K103" s="567"/>
      <c r="L103" s="569"/>
      <c r="M103" s="569"/>
      <c r="N103" s="569"/>
      <c r="O103" s="572"/>
      <c r="P103" s="575"/>
      <c r="Q103" s="584"/>
      <c r="R103" s="575"/>
      <c r="S103" s="575"/>
      <c r="T103" s="575"/>
      <c r="U103" s="293" t="s">
        <v>216</v>
      </c>
      <c r="V103" s="16" t="s">
        <v>825</v>
      </c>
      <c r="W103" s="16" t="s">
        <v>825</v>
      </c>
      <c r="X103" s="16" t="s">
        <v>825</v>
      </c>
      <c r="Y103" s="16" t="s">
        <v>825</v>
      </c>
      <c r="Z103" s="512"/>
      <c r="AA103" s="580"/>
      <c r="AB103" s="580"/>
      <c r="AC103" s="581"/>
      <c r="AD103" s="587"/>
      <c r="AE103" s="538"/>
      <c r="AF103" s="538"/>
      <c r="AG103" s="538"/>
      <c r="AH103" s="538"/>
      <c r="AI103" s="538"/>
      <c r="AJ103" s="538"/>
      <c r="AK103" s="538"/>
      <c r="AL103" s="538"/>
      <c r="AM103" s="538"/>
      <c r="AN103" s="538"/>
      <c r="AO103" s="538"/>
      <c r="AP103" s="538"/>
      <c r="AQ103" s="538"/>
      <c r="AR103" s="538"/>
      <c r="AS103" s="538"/>
      <c r="AT103" s="538"/>
      <c r="AU103" s="538"/>
      <c r="AV103" s="538"/>
      <c r="AW103" s="94"/>
      <c r="AX103" s="95"/>
      <c r="AY103" s="96"/>
      <c r="AZ103" s="96"/>
      <c r="BA103" s="96"/>
      <c r="BB103" s="96"/>
      <c r="BC103" s="96"/>
      <c r="BD103" s="96"/>
      <c r="BE103" s="96"/>
      <c r="BF103" s="96"/>
      <c r="BG103" s="96"/>
      <c r="BH103" s="96"/>
      <c r="BI103" s="96"/>
      <c r="BJ103" s="96"/>
      <c r="BK103" s="96"/>
    </row>
    <row r="104" spans="1:63" s="87" customFormat="1" ht="50.25" customHeight="1" x14ac:dyDescent="0.25">
      <c r="A104" s="588">
        <v>1</v>
      </c>
      <c r="B104" s="590" t="s">
        <v>6</v>
      </c>
      <c r="C104" s="576" t="s">
        <v>785</v>
      </c>
      <c r="D104" s="519">
        <v>0.94</v>
      </c>
      <c r="E104" s="519" t="s">
        <v>786</v>
      </c>
      <c r="F104" s="519">
        <v>0.3</v>
      </c>
      <c r="G104" s="519" t="s">
        <v>207</v>
      </c>
      <c r="H104" s="519" t="s">
        <v>322</v>
      </c>
      <c r="I104" s="31" t="s">
        <v>88</v>
      </c>
      <c r="J104" s="519">
        <v>1</v>
      </c>
      <c r="K104" s="519" t="s">
        <v>787</v>
      </c>
      <c r="L104" s="519" t="s">
        <v>788</v>
      </c>
      <c r="M104" s="519" t="s">
        <v>347</v>
      </c>
      <c r="N104" s="519" t="s">
        <v>789</v>
      </c>
      <c r="O104" s="519" t="s">
        <v>73</v>
      </c>
      <c r="P104" s="540">
        <v>0.6</v>
      </c>
      <c r="Q104" s="540">
        <v>0.77</v>
      </c>
      <c r="R104" s="540">
        <v>1</v>
      </c>
      <c r="S104" s="540">
        <v>0.9</v>
      </c>
      <c r="T104" s="540" t="s">
        <v>291</v>
      </c>
      <c r="U104" s="294" t="s">
        <v>348</v>
      </c>
      <c r="V104" s="196"/>
      <c r="W104" s="197"/>
      <c r="X104" s="198"/>
      <c r="Y104" s="198"/>
      <c r="Z104" s="107">
        <f>+V104</f>
        <v>0</v>
      </c>
      <c r="AA104" s="107">
        <f>+V104+W104</f>
        <v>0</v>
      </c>
      <c r="AB104" s="107">
        <f>+V104+W104+X104</f>
        <v>0</v>
      </c>
      <c r="AC104" s="107">
        <f>+V104+W104+X104+Y104</f>
        <v>0</v>
      </c>
      <c r="AD104" s="536" t="s">
        <v>790</v>
      </c>
      <c r="AE104" s="579">
        <f>AF104+AG104+AH104</f>
        <v>0</v>
      </c>
      <c r="AF104" s="536">
        <v>0</v>
      </c>
      <c r="AG104" s="536">
        <v>0</v>
      </c>
      <c r="AH104" s="536">
        <v>0</v>
      </c>
      <c r="AI104" s="536" t="s">
        <v>791</v>
      </c>
      <c r="AJ104" s="536" t="s">
        <v>791</v>
      </c>
      <c r="AK104" s="536"/>
      <c r="AL104" s="536" t="s">
        <v>258</v>
      </c>
      <c r="AM104" s="536"/>
      <c r="AN104" s="536"/>
      <c r="AO104" s="536" t="s">
        <v>258</v>
      </c>
      <c r="AP104" s="536" t="s">
        <v>258</v>
      </c>
      <c r="AQ104" s="536"/>
      <c r="AR104" s="536"/>
      <c r="AS104" s="536" t="s">
        <v>258</v>
      </c>
      <c r="AT104" s="536"/>
      <c r="AU104" s="536"/>
      <c r="AV104" s="536" t="s">
        <v>258</v>
      </c>
      <c r="AW104" s="85"/>
      <c r="AX104" s="86"/>
    </row>
    <row r="105" spans="1:63" s="87" customFormat="1" ht="39.950000000000003" customHeight="1" x14ac:dyDescent="0.25">
      <c r="A105" s="589"/>
      <c r="B105" s="591"/>
      <c r="C105" s="577"/>
      <c r="D105" s="520"/>
      <c r="E105" s="520"/>
      <c r="F105" s="520"/>
      <c r="G105" s="520"/>
      <c r="H105" s="520"/>
      <c r="I105" s="520" t="s">
        <v>349</v>
      </c>
      <c r="J105" s="520"/>
      <c r="K105" s="520"/>
      <c r="L105" s="520"/>
      <c r="M105" s="520"/>
      <c r="N105" s="520"/>
      <c r="O105" s="520"/>
      <c r="P105" s="541"/>
      <c r="Q105" s="541"/>
      <c r="R105" s="541"/>
      <c r="S105" s="541"/>
      <c r="T105" s="541"/>
      <c r="U105" s="298" t="s">
        <v>792</v>
      </c>
      <c r="V105" s="196">
        <v>649615395718</v>
      </c>
      <c r="W105" s="197">
        <v>1262280658837</v>
      </c>
      <c r="X105" s="198">
        <v>0.01</v>
      </c>
      <c r="Y105" s="198">
        <v>0.01</v>
      </c>
      <c r="Z105" s="14">
        <f>V105</f>
        <v>649615395718</v>
      </c>
      <c r="AA105" s="14">
        <f>+V105+W105</f>
        <v>1911896054555</v>
      </c>
      <c r="AB105" s="14">
        <f>+V105+W105+X105</f>
        <v>1911896054555.01</v>
      </c>
      <c r="AC105" s="14">
        <f>+V105+W105+X105+Y105</f>
        <v>1911896054555.02</v>
      </c>
      <c r="AD105" s="537"/>
      <c r="AE105" s="537"/>
      <c r="AF105" s="537"/>
      <c r="AG105" s="537"/>
      <c r="AH105" s="537"/>
      <c r="AI105" s="537"/>
      <c r="AJ105" s="537"/>
      <c r="AK105" s="537"/>
      <c r="AL105" s="537"/>
      <c r="AM105" s="537"/>
      <c r="AN105" s="537"/>
      <c r="AO105" s="537"/>
      <c r="AP105" s="537"/>
      <c r="AQ105" s="537"/>
      <c r="AR105" s="537"/>
      <c r="AS105" s="537"/>
      <c r="AT105" s="537"/>
      <c r="AU105" s="537"/>
      <c r="AV105" s="537"/>
      <c r="AW105" s="85"/>
      <c r="AX105" s="86"/>
    </row>
    <row r="106" spans="1:63" s="87" customFormat="1" ht="24.75" customHeight="1" x14ac:dyDescent="0.25">
      <c r="A106" s="589"/>
      <c r="B106" s="591"/>
      <c r="C106" s="577"/>
      <c r="D106" s="520"/>
      <c r="E106" s="520"/>
      <c r="F106" s="520"/>
      <c r="G106" s="520"/>
      <c r="H106" s="520"/>
      <c r="I106" s="520"/>
      <c r="J106" s="520"/>
      <c r="K106" s="520"/>
      <c r="L106" s="520"/>
      <c r="M106" s="520"/>
      <c r="N106" s="520"/>
      <c r="O106" s="520"/>
      <c r="P106" s="541"/>
      <c r="Q106" s="541"/>
      <c r="R106" s="541"/>
      <c r="S106" s="541"/>
      <c r="T106" s="541"/>
      <c r="U106" s="295" t="s">
        <v>215</v>
      </c>
      <c r="V106" s="15">
        <f t="shared" ref="V106:AC106" si="43">V104/V105</f>
        <v>0</v>
      </c>
      <c r="W106" s="15">
        <f t="shared" si="43"/>
        <v>0</v>
      </c>
      <c r="X106" s="15">
        <f t="shared" si="43"/>
        <v>0</v>
      </c>
      <c r="Y106" s="15">
        <f t="shared" si="43"/>
        <v>0</v>
      </c>
      <c r="Z106" s="15">
        <f t="shared" si="43"/>
        <v>0</v>
      </c>
      <c r="AA106" s="15">
        <f t="shared" si="43"/>
        <v>0</v>
      </c>
      <c r="AB106" s="15">
        <f t="shared" si="43"/>
        <v>0</v>
      </c>
      <c r="AC106" s="15">
        <f t="shared" si="43"/>
        <v>0</v>
      </c>
      <c r="AD106" s="537"/>
      <c r="AE106" s="537"/>
      <c r="AF106" s="537"/>
      <c r="AG106" s="537"/>
      <c r="AH106" s="537"/>
      <c r="AI106" s="537"/>
      <c r="AJ106" s="537"/>
      <c r="AK106" s="537"/>
      <c r="AL106" s="537"/>
      <c r="AM106" s="537"/>
      <c r="AN106" s="537"/>
      <c r="AO106" s="537"/>
      <c r="AP106" s="537"/>
      <c r="AQ106" s="537"/>
      <c r="AR106" s="537"/>
      <c r="AS106" s="537"/>
      <c r="AT106" s="537"/>
      <c r="AU106" s="537"/>
      <c r="AV106" s="537"/>
      <c r="AW106" s="85"/>
      <c r="AX106" s="86"/>
    </row>
    <row r="107" spans="1:63" s="87" customFormat="1" ht="270" customHeight="1" x14ac:dyDescent="0.25">
      <c r="A107" s="589"/>
      <c r="B107" s="591"/>
      <c r="C107" s="577"/>
      <c r="D107" s="520"/>
      <c r="E107" s="521"/>
      <c r="F107" s="521"/>
      <c r="G107" s="521"/>
      <c r="H107" s="521"/>
      <c r="I107" s="521"/>
      <c r="J107" s="521"/>
      <c r="K107" s="521"/>
      <c r="L107" s="521"/>
      <c r="M107" s="521"/>
      <c r="N107" s="521"/>
      <c r="O107" s="521"/>
      <c r="P107" s="542"/>
      <c r="Q107" s="542"/>
      <c r="R107" s="542"/>
      <c r="S107" s="542"/>
      <c r="T107" s="542"/>
      <c r="U107" s="295" t="s">
        <v>216</v>
      </c>
      <c r="V107" s="112" t="s">
        <v>771</v>
      </c>
      <c r="W107" s="112" t="s">
        <v>771</v>
      </c>
      <c r="X107" s="112" t="s">
        <v>771</v>
      </c>
      <c r="Y107" s="112" t="s">
        <v>771</v>
      </c>
      <c r="Z107" s="512"/>
      <c r="AA107" s="580"/>
      <c r="AB107" s="580"/>
      <c r="AC107" s="581"/>
      <c r="AD107" s="538"/>
      <c r="AE107" s="538"/>
      <c r="AF107" s="538"/>
      <c r="AG107" s="538"/>
      <c r="AH107" s="538"/>
      <c r="AI107" s="538"/>
      <c r="AJ107" s="538"/>
      <c r="AK107" s="538"/>
      <c r="AL107" s="538"/>
      <c r="AM107" s="538"/>
      <c r="AN107" s="538"/>
      <c r="AO107" s="538"/>
      <c r="AP107" s="538"/>
      <c r="AQ107" s="538"/>
      <c r="AR107" s="538"/>
      <c r="AS107" s="538"/>
      <c r="AT107" s="538"/>
      <c r="AU107" s="538"/>
      <c r="AV107" s="538"/>
      <c r="AW107" s="85"/>
      <c r="AX107" s="86"/>
    </row>
    <row r="108" spans="1:63" s="87" customFormat="1" ht="57" customHeight="1" x14ac:dyDescent="0.25">
      <c r="A108" s="588">
        <v>2</v>
      </c>
      <c r="B108" s="591"/>
      <c r="C108" s="577"/>
      <c r="D108" s="520"/>
      <c r="E108" s="519" t="s">
        <v>793</v>
      </c>
      <c r="F108" s="519">
        <v>0.08</v>
      </c>
      <c r="G108" s="519" t="s">
        <v>207</v>
      </c>
      <c r="H108" s="519" t="s">
        <v>322</v>
      </c>
      <c r="I108" s="31" t="s">
        <v>88</v>
      </c>
      <c r="J108" s="519">
        <v>1</v>
      </c>
      <c r="K108" s="519" t="s">
        <v>58</v>
      </c>
      <c r="L108" s="519" t="s">
        <v>794</v>
      </c>
      <c r="M108" s="519" t="s">
        <v>350</v>
      </c>
      <c r="N108" s="519" t="s">
        <v>351</v>
      </c>
      <c r="O108" s="519" t="s">
        <v>73</v>
      </c>
      <c r="P108" s="540">
        <v>0.25</v>
      </c>
      <c r="Q108" s="540">
        <v>0.85</v>
      </c>
      <c r="R108" s="540">
        <v>1</v>
      </c>
      <c r="S108" s="540">
        <v>0.85</v>
      </c>
      <c r="T108" s="540" t="s">
        <v>291</v>
      </c>
      <c r="U108" s="294" t="s">
        <v>795</v>
      </c>
      <c r="V108" s="199"/>
      <c r="W108" s="199"/>
      <c r="X108" s="199"/>
      <c r="Y108" s="199"/>
      <c r="Z108" s="14">
        <f>+V108</f>
        <v>0</v>
      </c>
      <c r="AA108" s="14">
        <f>+V108+W108</f>
        <v>0</v>
      </c>
      <c r="AB108" s="14">
        <f>+V108+W108+X108</f>
        <v>0</v>
      </c>
      <c r="AC108" s="14">
        <f>+V108+W108+X108+Y108</f>
        <v>0</v>
      </c>
      <c r="AD108" s="536" t="s">
        <v>790</v>
      </c>
      <c r="AE108" s="579">
        <f>AF108+AG108+AH108</f>
        <v>0</v>
      </c>
      <c r="AF108" s="536">
        <v>0</v>
      </c>
      <c r="AG108" s="536">
        <v>0</v>
      </c>
      <c r="AH108" s="536">
        <v>0</v>
      </c>
      <c r="AI108" s="536" t="s">
        <v>791</v>
      </c>
      <c r="AJ108" s="536" t="s">
        <v>791</v>
      </c>
      <c r="AK108" s="536"/>
      <c r="AL108" s="536" t="s">
        <v>258</v>
      </c>
      <c r="AM108" s="536"/>
      <c r="AN108" s="536"/>
      <c r="AO108" s="536" t="s">
        <v>258</v>
      </c>
      <c r="AP108" s="536" t="s">
        <v>258</v>
      </c>
      <c r="AQ108" s="536"/>
      <c r="AR108" s="536" t="s">
        <v>258</v>
      </c>
      <c r="AS108" s="536"/>
      <c r="AT108" s="536"/>
      <c r="AU108" s="536" t="s">
        <v>258</v>
      </c>
      <c r="AV108" s="536"/>
      <c r="AW108" s="85"/>
      <c r="AX108" s="86"/>
    </row>
    <row r="109" spans="1:63" s="87" customFormat="1" ht="57" customHeight="1" x14ac:dyDescent="0.25">
      <c r="A109" s="589"/>
      <c r="B109" s="591"/>
      <c r="C109" s="577"/>
      <c r="D109" s="520"/>
      <c r="E109" s="520"/>
      <c r="F109" s="520"/>
      <c r="G109" s="520"/>
      <c r="H109" s="520"/>
      <c r="I109" s="520" t="s">
        <v>352</v>
      </c>
      <c r="J109" s="520"/>
      <c r="K109" s="520"/>
      <c r="L109" s="520"/>
      <c r="M109" s="520"/>
      <c r="N109" s="520"/>
      <c r="O109" s="520"/>
      <c r="P109" s="541"/>
      <c r="Q109" s="541"/>
      <c r="R109" s="541"/>
      <c r="S109" s="541"/>
      <c r="T109" s="541"/>
      <c r="U109" s="298" t="s">
        <v>796</v>
      </c>
      <c r="V109" s="199">
        <v>444</v>
      </c>
      <c r="W109" s="199">
        <v>586</v>
      </c>
      <c r="X109" s="199">
        <v>9.9999999999999995E-7</v>
      </c>
      <c r="Y109" s="199">
        <v>9.9999999999999995E-7</v>
      </c>
      <c r="Z109" s="14">
        <f>V109</f>
        <v>444</v>
      </c>
      <c r="AA109" s="14">
        <f>+V109+W109</f>
        <v>1030</v>
      </c>
      <c r="AB109" s="14">
        <f>+V109+W109+X109</f>
        <v>1030.0000010000001</v>
      </c>
      <c r="AC109" s="14">
        <f>+V109+W109+X109+Y109</f>
        <v>1030.0000020000002</v>
      </c>
      <c r="AD109" s="537"/>
      <c r="AE109" s="537"/>
      <c r="AF109" s="537"/>
      <c r="AG109" s="537"/>
      <c r="AH109" s="537"/>
      <c r="AI109" s="537"/>
      <c r="AJ109" s="537"/>
      <c r="AK109" s="537"/>
      <c r="AL109" s="537"/>
      <c r="AM109" s="537"/>
      <c r="AN109" s="537"/>
      <c r="AO109" s="537"/>
      <c r="AP109" s="537"/>
      <c r="AQ109" s="537"/>
      <c r="AR109" s="537"/>
      <c r="AS109" s="537"/>
      <c r="AT109" s="537"/>
      <c r="AU109" s="537"/>
      <c r="AV109" s="537"/>
      <c r="AW109" s="85"/>
      <c r="AX109" s="86"/>
    </row>
    <row r="110" spans="1:63" s="87" customFormat="1" ht="24.75" customHeight="1" x14ac:dyDescent="0.25">
      <c r="A110" s="589"/>
      <c r="B110" s="591"/>
      <c r="C110" s="577"/>
      <c r="D110" s="520"/>
      <c r="E110" s="520"/>
      <c r="F110" s="520"/>
      <c r="G110" s="520"/>
      <c r="H110" s="520"/>
      <c r="I110" s="520"/>
      <c r="J110" s="520"/>
      <c r="K110" s="520"/>
      <c r="L110" s="520"/>
      <c r="M110" s="520"/>
      <c r="N110" s="520"/>
      <c r="O110" s="520"/>
      <c r="P110" s="541"/>
      <c r="Q110" s="541"/>
      <c r="R110" s="541"/>
      <c r="S110" s="541"/>
      <c r="T110" s="541"/>
      <c r="U110" s="295" t="s">
        <v>215</v>
      </c>
      <c r="V110" s="15">
        <f t="shared" ref="V110:AC110" si="44">V108/V109</f>
        <v>0</v>
      </c>
      <c r="W110" s="15">
        <f>W108/W109</f>
        <v>0</v>
      </c>
      <c r="X110" s="15">
        <f t="shared" si="44"/>
        <v>0</v>
      </c>
      <c r="Y110" s="15">
        <f t="shared" si="44"/>
        <v>0</v>
      </c>
      <c r="Z110" s="15">
        <f t="shared" si="44"/>
        <v>0</v>
      </c>
      <c r="AA110" s="15">
        <f t="shared" si="44"/>
        <v>0</v>
      </c>
      <c r="AB110" s="15">
        <f t="shared" si="44"/>
        <v>0</v>
      </c>
      <c r="AC110" s="15">
        <f t="shared" si="44"/>
        <v>0</v>
      </c>
      <c r="AD110" s="537"/>
      <c r="AE110" s="537"/>
      <c r="AF110" s="537"/>
      <c r="AG110" s="537"/>
      <c r="AH110" s="537"/>
      <c r="AI110" s="537"/>
      <c r="AJ110" s="537"/>
      <c r="AK110" s="537"/>
      <c r="AL110" s="537"/>
      <c r="AM110" s="537"/>
      <c r="AN110" s="537"/>
      <c r="AO110" s="537"/>
      <c r="AP110" s="537"/>
      <c r="AQ110" s="537"/>
      <c r="AR110" s="537"/>
      <c r="AS110" s="537"/>
      <c r="AT110" s="537"/>
      <c r="AU110" s="537"/>
      <c r="AV110" s="537"/>
      <c r="AW110" s="85"/>
      <c r="AX110" s="86"/>
    </row>
    <row r="111" spans="1:63" s="87" customFormat="1" ht="270" customHeight="1" x14ac:dyDescent="0.25">
      <c r="A111" s="589"/>
      <c r="B111" s="591"/>
      <c r="C111" s="577"/>
      <c r="D111" s="520"/>
      <c r="E111" s="521"/>
      <c r="F111" s="521"/>
      <c r="G111" s="521"/>
      <c r="H111" s="521"/>
      <c r="I111" s="521"/>
      <c r="J111" s="521"/>
      <c r="K111" s="521"/>
      <c r="L111" s="521"/>
      <c r="M111" s="521"/>
      <c r="N111" s="521"/>
      <c r="O111" s="521"/>
      <c r="P111" s="542"/>
      <c r="Q111" s="542"/>
      <c r="R111" s="542"/>
      <c r="S111" s="542"/>
      <c r="T111" s="542"/>
      <c r="U111" s="295" t="s">
        <v>216</v>
      </c>
      <c r="V111" s="112" t="s">
        <v>771</v>
      </c>
      <c r="W111" s="112" t="s">
        <v>771</v>
      </c>
      <c r="X111" s="112" t="s">
        <v>771</v>
      </c>
      <c r="Y111" s="112" t="s">
        <v>771</v>
      </c>
      <c r="Z111" s="512"/>
      <c r="AA111" s="580"/>
      <c r="AB111" s="580"/>
      <c r="AC111" s="581"/>
      <c r="AD111" s="538"/>
      <c r="AE111" s="538"/>
      <c r="AF111" s="538"/>
      <c r="AG111" s="538"/>
      <c r="AH111" s="538"/>
      <c r="AI111" s="538"/>
      <c r="AJ111" s="538"/>
      <c r="AK111" s="538"/>
      <c r="AL111" s="538"/>
      <c r="AM111" s="538"/>
      <c r="AN111" s="538"/>
      <c r="AO111" s="538"/>
      <c r="AP111" s="538"/>
      <c r="AQ111" s="538"/>
      <c r="AR111" s="538"/>
      <c r="AS111" s="538"/>
      <c r="AT111" s="538"/>
      <c r="AU111" s="538"/>
      <c r="AV111" s="538"/>
      <c r="AW111" s="85"/>
      <c r="AX111" s="86"/>
    </row>
    <row r="112" spans="1:63" s="87" customFormat="1" ht="39.950000000000003" customHeight="1" x14ac:dyDescent="0.25">
      <c r="A112" s="592">
        <v>3</v>
      </c>
      <c r="B112" s="591"/>
      <c r="C112" s="577"/>
      <c r="D112" s="520"/>
      <c r="E112" s="519" t="s">
        <v>797</v>
      </c>
      <c r="F112" s="519">
        <v>0.12</v>
      </c>
      <c r="G112" s="519" t="s">
        <v>207</v>
      </c>
      <c r="H112" s="519" t="s">
        <v>322</v>
      </c>
      <c r="I112" s="31" t="s">
        <v>88</v>
      </c>
      <c r="J112" s="519">
        <v>1</v>
      </c>
      <c r="K112" s="519" t="s">
        <v>798</v>
      </c>
      <c r="L112" s="519" t="s">
        <v>799</v>
      </c>
      <c r="M112" s="519" t="s">
        <v>800</v>
      </c>
      <c r="N112" s="519" t="s">
        <v>353</v>
      </c>
      <c r="O112" s="519" t="s">
        <v>73</v>
      </c>
      <c r="P112" s="540">
        <v>0.15</v>
      </c>
      <c r="Q112" s="540" t="s">
        <v>354</v>
      </c>
      <c r="R112" s="540">
        <v>1</v>
      </c>
      <c r="S112" s="540">
        <v>0.3</v>
      </c>
      <c r="T112" s="540" t="s">
        <v>291</v>
      </c>
      <c r="U112" s="294" t="s">
        <v>355</v>
      </c>
      <c r="V112" s="200"/>
      <c r="W112" s="201"/>
      <c r="X112" s="14">
        <v>0.01</v>
      </c>
      <c r="Y112" s="14">
        <v>0.01</v>
      </c>
      <c r="Z112" s="199">
        <f>+V112</f>
        <v>0</v>
      </c>
      <c r="AA112" s="199">
        <f>+V112+W112</f>
        <v>0</v>
      </c>
      <c r="AB112" s="199">
        <f>+V112+W112+X112</f>
        <v>0.01</v>
      </c>
      <c r="AC112" s="199">
        <f>+V112+W112+X112+Y112</f>
        <v>0.02</v>
      </c>
      <c r="AD112" s="536" t="s">
        <v>790</v>
      </c>
      <c r="AE112" s="579">
        <f>AF112+AG112+AH112</f>
        <v>0</v>
      </c>
      <c r="AF112" s="536">
        <v>0</v>
      </c>
      <c r="AG112" s="536">
        <v>0</v>
      </c>
      <c r="AH112" s="536">
        <v>0</v>
      </c>
      <c r="AI112" s="536" t="s">
        <v>791</v>
      </c>
      <c r="AJ112" s="536" t="s">
        <v>791</v>
      </c>
      <c r="AK112" s="536"/>
      <c r="AL112" s="536" t="s">
        <v>258</v>
      </c>
      <c r="AM112" s="536"/>
      <c r="AN112" s="536"/>
      <c r="AO112" s="536" t="s">
        <v>258</v>
      </c>
      <c r="AP112" s="536" t="s">
        <v>258</v>
      </c>
      <c r="AQ112" s="536"/>
      <c r="AR112" s="536"/>
      <c r="AS112" s="536" t="s">
        <v>258</v>
      </c>
      <c r="AT112" s="536"/>
      <c r="AU112" s="536"/>
      <c r="AV112" s="536" t="s">
        <v>258</v>
      </c>
      <c r="AW112" s="85"/>
      <c r="AX112" s="86"/>
    </row>
    <row r="113" spans="1:50" s="87" customFormat="1" ht="39.950000000000003" customHeight="1" x14ac:dyDescent="0.25">
      <c r="A113" s="593"/>
      <c r="B113" s="591"/>
      <c r="C113" s="577"/>
      <c r="D113" s="520"/>
      <c r="E113" s="520"/>
      <c r="F113" s="520"/>
      <c r="G113" s="520"/>
      <c r="H113" s="520"/>
      <c r="I113" s="520" t="s">
        <v>801</v>
      </c>
      <c r="J113" s="520"/>
      <c r="K113" s="520"/>
      <c r="L113" s="520"/>
      <c r="M113" s="520"/>
      <c r="N113" s="520"/>
      <c r="O113" s="520"/>
      <c r="P113" s="541"/>
      <c r="Q113" s="541"/>
      <c r="R113" s="541"/>
      <c r="S113" s="541"/>
      <c r="T113" s="541"/>
      <c r="U113" s="298" t="s">
        <v>802</v>
      </c>
      <c r="V113" s="201">
        <v>6350</v>
      </c>
      <c r="W113" s="201">
        <v>6350</v>
      </c>
      <c r="X113" s="201">
        <v>1270</v>
      </c>
      <c r="Y113" s="201">
        <v>1905</v>
      </c>
      <c r="Z113" s="199">
        <f>V113</f>
        <v>6350</v>
      </c>
      <c r="AA113" s="199">
        <f>+V113+W113</f>
        <v>12700</v>
      </c>
      <c r="AB113" s="199">
        <f>+V113+W113+X113</f>
        <v>13970</v>
      </c>
      <c r="AC113" s="199">
        <f>+V113+W113+X113+Y113</f>
        <v>15875</v>
      </c>
      <c r="AD113" s="537"/>
      <c r="AE113" s="537"/>
      <c r="AF113" s="537"/>
      <c r="AG113" s="537"/>
      <c r="AH113" s="537"/>
      <c r="AI113" s="537"/>
      <c r="AJ113" s="537"/>
      <c r="AK113" s="537"/>
      <c r="AL113" s="537"/>
      <c r="AM113" s="537"/>
      <c r="AN113" s="537"/>
      <c r="AO113" s="537"/>
      <c r="AP113" s="537"/>
      <c r="AQ113" s="537"/>
      <c r="AR113" s="537"/>
      <c r="AS113" s="537"/>
      <c r="AT113" s="537"/>
      <c r="AU113" s="537"/>
      <c r="AV113" s="537"/>
      <c r="AW113" s="85"/>
      <c r="AX113" s="86"/>
    </row>
    <row r="114" spans="1:50" s="87" customFormat="1" ht="24.75" customHeight="1" x14ac:dyDescent="0.25">
      <c r="A114" s="593"/>
      <c r="B114" s="591"/>
      <c r="C114" s="577"/>
      <c r="D114" s="520"/>
      <c r="E114" s="520"/>
      <c r="F114" s="520"/>
      <c r="G114" s="520"/>
      <c r="H114" s="520"/>
      <c r="I114" s="520"/>
      <c r="J114" s="520"/>
      <c r="K114" s="520"/>
      <c r="L114" s="520"/>
      <c r="M114" s="520"/>
      <c r="N114" s="520"/>
      <c r="O114" s="520"/>
      <c r="P114" s="541"/>
      <c r="Q114" s="541"/>
      <c r="R114" s="541"/>
      <c r="S114" s="541"/>
      <c r="T114" s="541"/>
      <c r="U114" s="295" t="s">
        <v>356</v>
      </c>
      <c r="V114" s="15">
        <f t="shared" ref="V114:AC114" si="45">V112/V113</f>
        <v>0</v>
      </c>
      <c r="W114" s="15">
        <f t="shared" si="45"/>
        <v>0</v>
      </c>
      <c r="X114" s="15">
        <f t="shared" si="45"/>
        <v>7.8740157480314964E-6</v>
      </c>
      <c r="Y114" s="15">
        <f t="shared" si="45"/>
        <v>5.2493438320209976E-6</v>
      </c>
      <c r="Z114" s="15">
        <f t="shared" si="45"/>
        <v>0</v>
      </c>
      <c r="AA114" s="15">
        <f t="shared" si="45"/>
        <v>0</v>
      </c>
      <c r="AB114" s="15">
        <f t="shared" si="45"/>
        <v>7.1581961345740879E-7</v>
      </c>
      <c r="AC114" s="15">
        <f t="shared" si="45"/>
        <v>1.2598425196850393E-6</v>
      </c>
      <c r="AD114" s="537"/>
      <c r="AE114" s="537"/>
      <c r="AF114" s="537"/>
      <c r="AG114" s="537"/>
      <c r="AH114" s="537"/>
      <c r="AI114" s="537"/>
      <c r="AJ114" s="537"/>
      <c r="AK114" s="537"/>
      <c r="AL114" s="537"/>
      <c r="AM114" s="537"/>
      <c r="AN114" s="537"/>
      <c r="AO114" s="537"/>
      <c r="AP114" s="537"/>
      <c r="AQ114" s="537"/>
      <c r="AR114" s="537"/>
      <c r="AS114" s="537"/>
      <c r="AT114" s="537"/>
      <c r="AU114" s="537"/>
      <c r="AV114" s="537"/>
      <c r="AW114" s="85"/>
      <c r="AX114" s="86"/>
    </row>
    <row r="115" spans="1:50" s="87" customFormat="1" ht="370.5" customHeight="1" x14ac:dyDescent="0.25">
      <c r="A115" s="593"/>
      <c r="B115" s="591"/>
      <c r="C115" s="577"/>
      <c r="D115" s="520"/>
      <c r="E115" s="521"/>
      <c r="F115" s="521"/>
      <c r="G115" s="521"/>
      <c r="H115" s="521"/>
      <c r="I115" s="521"/>
      <c r="J115" s="521"/>
      <c r="K115" s="521"/>
      <c r="L115" s="521"/>
      <c r="M115" s="521"/>
      <c r="N115" s="521"/>
      <c r="O115" s="521"/>
      <c r="P115" s="542"/>
      <c r="Q115" s="542"/>
      <c r="R115" s="542"/>
      <c r="S115" s="542"/>
      <c r="T115" s="542"/>
      <c r="U115" s="295" t="s">
        <v>216</v>
      </c>
      <c r="V115" s="112" t="s">
        <v>771</v>
      </c>
      <c r="W115" s="112" t="s">
        <v>771</v>
      </c>
      <c r="X115" s="112" t="s">
        <v>771</v>
      </c>
      <c r="Y115" s="112" t="s">
        <v>771</v>
      </c>
      <c r="Z115" s="512"/>
      <c r="AA115" s="580"/>
      <c r="AB115" s="580"/>
      <c r="AC115" s="581"/>
      <c r="AD115" s="538"/>
      <c r="AE115" s="538"/>
      <c r="AF115" s="538"/>
      <c r="AG115" s="538"/>
      <c r="AH115" s="538"/>
      <c r="AI115" s="538"/>
      <c r="AJ115" s="538"/>
      <c r="AK115" s="538"/>
      <c r="AL115" s="538"/>
      <c r="AM115" s="538"/>
      <c r="AN115" s="538"/>
      <c r="AO115" s="538"/>
      <c r="AP115" s="538"/>
      <c r="AQ115" s="538"/>
      <c r="AR115" s="538"/>
      <c r="AS115" s="538"/>
      <c r="AT115" s="538"/>
      <c r="AU115" s="538"/>
      <c r="AV115" s="538"/>
      <c r="AW115" s="85"/>
      <c r="AX115" s="86"/>
    </row>
    <row r="116" spans="1:50" s="90" customFormat="1" ht="39.75" customHeight="1" x14ac:dyDescent="0.25">
      <c r="A116" s="592">
        <v>4</v>
      </c>
      <c r="B116" s="591"/>
      <c r="C116" s="577"/>
      <c r="D116" s="520"/>
      <c r="E116" s="519" t="s">
        <v>803</v>
      </c>
      <c r="F116" s="519">
        <v>0.5</v>
      </c>
      <c r="G116" s="519" t="s">
        <v>207</v>
      </c>
      <c r="H116" s="519" t="s">
        <v>322</v>
      </c>
      <c r="I116" s="31" t="s">
        <v>804</v>
      </c>
      <c r="J116" s="519">
        <v>0.25</v>
      </c>
      <c r="K116" s="519" t="s">
        <v>59</v>
      </c>
      <c r="L116" s="519" t="s">
        <v>948</v>
      </c>
      <c r="M116" s="519" t="s">
        <v>800</v>
      </c>
      <c r="N116" s="519" t="s">
        <v>949</v>
      </c>
      <c r="O116" s="519" t="s">
        <v>73</v>
      </c>
      <c r="P116" s="540">
        <v>0.25</v>
      </c>
      <c r="Q116" s="540">
        <v>0.74</v>
      </c>
      <c r="R116" s="540">
        <v>1</v>
      </c>
      <c r="S116" s="540">
        <v>0.95</v>
      </c>
      <c r="T116" s="540" t="s">
        <v>210</v>
      </c>
      <c r="U116" s="294" t="s">
        <v>805</v>
      </c>
      <c r="V116" s="202"/>
      <c r="W116" s="203"/>
      <c r="X116" s="202"/>
      <c r="Y116" s="202"/>
      <c r="Z116" s="202">
        <f>V116</f>
        <v>0</v>
      </c>
      <c r="AA116" s="202">
        <f>V116+W116</f>
        <v>0</v>
      </c>
      <c r="AB116" s="202">
        <f>V116+W116+X116</f>
        <v>0</v>
      </c>
      <c r="AC116" s="202">
        <f>V116+W116+X116+Y116</f>
        <v>0</v>
      </c>
      <c r="AD116" s="536" t="s">
        <v>357</v>
      </c>
      <c r="AE116" s="579">
        <f>AF116+AG116+AH116</f>
        <v>126293572438</v>
      </c>
      <c r="AF116" s="536">
        <v>0</v>
      </c>
      <c r="AG116" s="536">
        <v>0</v>
      </c>
      <c r="AH116" s="536">
        <v>126293572438</v>
      </c>
      <c r="AI116" s="559" t="s">
        <v>51</v>
      </c>
      <c r="AJ116" s="559" t="s">
        <v>51</v>
      </c>
      <c r="AK116" s="536" t="s">
        <v>358</v>
      </c>
      <c r="AL116" s="536" t="s">
        <v>213</v>
      </c>
      <c r="AM116" s="536" t="s">
        <v>358</v>
      </c>
      <c r="AN116" s="536" t="s">
        <v>358</v>
      </c>
      <c r="AO116" s="536" t="s">
        <v>213</v>
      </c>
      <c r="AP116" s="536" t="s">
        <v>213</v>
      </c>
      <c r="AQ116" s="536"/>
      <c r="AR116" s="536" t="s">
        <v>213</v>
      </c>
      <c r="AS116" s="536"/>
      <c r="AT116" s="536" t="s">
        <v>213</v>
      </c>
      <c r="AU116" s="536"/>
      <c r="AV116" s="536"/>
      <c r="AW116" s="114"/>
      <c r="AX116" s="114"/>
    </row>
    <row r="117" spans="1:50" s="90" customFormat="1" ht="39.75" customHeight="1" x14ac:dyDescent="0.25">
      <c r="A117" s="593"/>
      <c r="B117" s="591"/>
      <c r="C117" s="577"/>
      <c r="D117" s="520"/>
      <c r="E117" s="520"/>
      <c r="F117" s="520"/>
      <c r="G117" s="520"/>
      <c r="H117" s="520"/>
      <c r="I117" s="520" t="s">
        <v>806</v>
      </c>
      <c r="J117" s="520"/>
      <c r="K117" s="520"/>
      <c r="L117" s="520"/>
      <c r="M117" s="520"/>
      <c r="N117" s="520"/>
      <c r="O117" s="520"/>
      <c r="P117" s="541"/>
      <c r="Q117" s="541"/>
      <c r="R117" s="541"/>
      <c r="S117" s="541"/>
      <c r="T117" s="541"/>
      <c r="U117" s="298" t="s">
        <v>359</v>
      </c>
      <c r="V117" s="202">
        <v>0.14599999999999999</v>
      </c>
      <c r="W117" s="202">
        <v>0.32</v>
      </c>
      <c r="X117" s="202">
        <v>0.3</v>
      </c>
      <c r="Y117" s="202">
        <v>0.188</v>
      </c>
      <c r="Z117" s="202">
        <f>V117</f>
        <v>0.14599999999999999</v>
      </c>
      <c r="AA117" s="202">
        <f>+V117+W117</f>
        <v>0.46599999999999997</v>
      </c>
      <c r="AB117" s="202">
        <f>+V117+W117+X117</f>
        <v>0.76600000000000001</v>
      </c>
      <c r="AC117" s="202">
        <f>+V117+W117+X117+Y117</f>
        <v>0.95399999999999996</v>
      </c>
      <c r="AD117" s="537"/>
      <c r="AE117" s="537"/>
      <c r="AF117" s="537"/>
      <c r="AG117" s="537"/>
      <c r="AH117" s="537"/>
      <c r="AI117" s="537"/>
      <c r="AJ117" s="537"/>
      <c r="AK117" s="537"/>
      <c r="AL117" s="537"/>
      <c r="AM117" s="537"/>
      <c r="AN117" s="537"/>
      <c r="AO117" s="537"/>
      <c r="AP117" s="537"/>
      <c r="AQ117" s="537"/>
      <c r="AR117" s="537"/>
      <c r="AS117" s="537"/>
      <c r="AT117" s="537"/>
      <c r="AU117" s="537"/>
      <c r="AV117" s="537"/>
      <c r="AW117" s="114"/>
      <c r="AX117" s="114"/>
    </row>
    <row r="118" spans="1:50" s="90" customFormat="1" ht="24.95" customHeight="1" x14ac:dyDescent="0.25">
      <c r="A118" s="593"/>
      <c r="B118" s="591"/>
      <c r="C118" s="577"/>
      <c r="D118" s="520"/>
      <c r="E118" s="520"/>
      <c r="F118" s="520"/>
      <c r="G118" s="520"/>
      <c r="H118" s="520"/>
      <c r="I118" s="520"/>
      <c r="J118" s="520"/>
      <c r="K118" s="520"/>
      <c r="L118" s="520"/>
      <c r="M118" s="520"/>
      <c r="N118" s="520"/>
      <c r="O118" s="520"/>
      <c r="P118" s="541"/>
      <c r="Q118" s="541"/>
      <c r="R118" s="541"/>
      <c r="S118" s="541"/>
      <c r="T118" s="541"/>
      <c r="U118" s="295" t="s">
        <v>215</v>
      </c>
      <c r="V118" s="15">
        <f t="shared" ref="V118:AC118" si="46">V116/V117</f>
        <v>0</v>
      </c>
      <c r="W118" s="15">
        <f t="shared" si="46"/>
        <v>0</v>
      </c>
      <c r="X118" s="15">
        <f t="shared" si="46"/>
        <v>0</v>
      </c>
      <c r="Y118" s="15">
        <f t="shared" si="46"/>
        <v>0</v>
      </c>
      <c r="Z118" s="15">
        <f t="shared" si="46"/>
        <v>0</v>
      </c>
      <c r="AA118" s="15">
        <f t="shared" si="46"/>
        <v>0</v>
      </c>
      <c r="AB118" s="15">
        <f t="shared" si="46"/>
        <v>0</v>
      </c>
      <c r="AC118" s="15">
        <f t="shared" si="46"/>
        <v>0</v>
      </c>
      <c r="AD118" s="537"/>
      <c r="AE118" s="537"/>
      <c r="AF118" s="537"/>
      <c r="AG118" s="537"/>
      <c r="AH118" s="537"/>
      <c r="AI118" s="537"/>
      <c r="AJ118" s="537"/>
      <c r="AK118" s="537"/>
      <c r="AL118" s="537"/>
      <c r="AM118" s="537"/>
      <c r="AN118" s="537"/>
      <c r="AO118" s="537"/>
      <c r="AP118" s="537"/>
      <c r="AQ118" s="537"/>
      <c r="AR118" s="537"/>
      <c r="AS118" s="537"/>
      <c r="AT118" s="537"/>
      <c r="AU118" s="537"/>
      <c r="AV118" s="537"/>
      <c r="AW118" s="114"/>
      <c r="AX118" s="114"/>
    </row>
    <row r="119" spans="1:50" s="90" customFormat="1" ht="270" customHeight="1" x14ac:dyDescent="0.25">
      <c r="A119" s="593"/>
      <c r="B119" s="591"/>
      <c r="C119" s="577"/>
      <c r="D119" s="520"/>
      <c r="E119" s="520"/>
      <c r="F119" s="520"/>
      <c r="G119" s="521"/>
      <c r="H119" s="521"/>
      <c r="I119" s="521"/>
      <c r="J119" s="521"/>
      <c r="K119" s="521"/>
      <c r="L119" s="521"/>
      <c r="M119" s="521"/>
      <c r="N119" s="521"/>
      <c r="O119" s="521"/>
      <c r="P119" s="542"/>
      <c r="Q119" s="542"/>
      <c r="R119" s="542"/>
      <c r="S119" s="542"/>
      <c r="T119" s="542"/>
      <c r="U119" s="295" t="s">
        <v>216</v>
      </c>
      <c r="V119" s="16" t="s">
        <v>771</v>
      </c>
      <c r="W119" s="16" t="s">
        <v>771</v>
      </c>
      <c r="X119" s="16" t="s">
        <v>771</v>
      </c>
      <c r="Y119" s="16" t="s">
        <v>771</v>
      </c>
      <c r="Z119" s="512"/>
      <c r="AA119" s="580"/>
      <c r="AB119" s="580"/>
      <c r="AC119" s="581"/>
      <c r="AD119" s="538"/>
      <c r="AE119" s="537"/>
      <c r="AF119" s="538"/>
      <c r="AG119" s="538"/>
      <c r="AH119" s="537"/>
      <c r="AI119" s="538"/>
      <c r="AJ119" s="538"/>
      <c r="AK119" s="538"/>
      <c r="AL119" s="538"/>
      <c r="AM119" s="538"/>
      <c r="AN119" s="538"/>
      <c r="AO119" s="538"/>
      <c r="AP119" s="538"/>
      <c r="AQ119" s="538"/>
      <c r="AR119" s="538"/>
      <c r="AS119" s="538"/>
      <c r="AT119" s="538"/>
      <c r="AU119" s="538"/>
      <c r="AV119" s="538"/>
      <c r="AW119" s="114"/>
      <c r="AX119" s="114"/>
    </row>
    <row r="120" spans="1:50" s="90" customFormat="1" ht="63.75" customHeight="1" x14ac:dyDescent="0.25">
      <c r="A120" s="592">
        <v>5</v>
      </c>
      <c r="B120" s="591"/>
      <c r="C120" s="577"/>
      <c r="D120" s="520"/>
      <c r="E120" s="520"/>
      <c r="F120" s="520"/>
      <c r="G120" s="519" t="s">
        <v>207</v>
      </c>
      <c r="H120" s="519" t="s">
        <v>322</v>
      </c>
      <c r="I120" s="31" t="s">
        <v>807</v>
      </c>
      <c r="J120" s="519">
        <v>0.2</v>
      </c>
      <c r="K120" s="519" t="s">
        <v>60</v>
      </c>
      <c r="L120" s="519" t="s">
        <v>950</v>
      </c>
      <c r="M120" s="519" t="s">
        <v>360</v>
      </c>
      <c r="N120" s="519" t="s">
        <v>361</v>
      </c>
      <c r="O120" s="519" t="s">
        <v>73</v>
      </c>
      <c r="P120" s="540">
        <v>0.1</v>
      </c>
      <c r="Q120" s="540">
        <v>0.46</v>
      </c>
      <c r="R120" s="540">
        <v>1</v>
      </c>
      <c r="S120" s="540">
        <v>0.7</v>
      </c>
      <c r="T120" s="540" t="s">
        <v>291</v>
      </c>
      <c r="U120" s="294" t="s">
        <v>362</v>
      </c>
      <c r="V120" s="14"/>
      <c r="W120" s="199"/>
      <c r="X120" s="14"/>
      <c r="Y120" s="14"/>
      <c r="Z120" s="14">
        <f>+V120</f>
        <v>0</v>
      </c>
      <c r="AA120" s="14">
        <f>+V120+W120</f>
        <v>0</v>
      </c>
      <c r="AB120" s="14">
        <f>+V120+W120+X120</f>
        <v>0</v>
      </c>
      <c r="AC120" s="14">
        <f>+V120+W120+X120+Y120</f>
        <v>0</v>
      </c>
      <c r="AD120" s="536" t="s">
        <v>357</v>
      </c>
      <c r="AE120" s="537"/>
      <c r="AF120" s="494">
        <v>0</v>
      </c>
      <c r="AG120" s="494">
        <v>0</v>
      </c>
      <c r="AH120" s="537"/>
      <c r="AI120" s="559" t="s">
        <v>51</v>
      </c>
      <c r="AJ120" s="559" t="s">
        <v>51</v>
      </c>
      <c r="AK120" s="536" t="s">
        <v>358</v>
      </c>
      <c r="AL120" s="536" t="s">
        <v>358</v>
      </c>
      <c r="AM120" s="536" t="s">
        <v>358</v>
      </c>
      <c r="AN120" s="536" t="s">
        <v>358</v>
      </c>
      <c r="AO120" s="536" t="s">
        <v>213</v>
      </c>
      <c r="AP120" s="536" t="s">
        <v>213</v>
      </c>
      <c r="AQ120" s="536"/>
      <c r="AR120" s="536" t="s">
        <v>213</v>
      </c>
      <c r="AS120" s="536"/>
      <c r="AT120" s="536" t="s">
        <v>213</v>
      </c>
      <c r="AU120" s="536"/>
      <c r="AV120" s="536"/>
      <c r="AW120" s="114"/>
      <c r="AX120" s="114"/>
    </row>
    <row r="121" spans="1:50" s="90" customFormat="1" ht="45" customHeight="1" x14ac:dyDescent="0.25">
      <c r="A121" s="593"/>
      <c r="B121" s="591"/>
      <c r="C121" s="577"/>
      <c r="D121" s="520"/>
      <c r="E121" s="520"/>
      <c r="F121" s="520"/>
      <c r="G121" s="520"/>
      <c r="H121" s="520"/>
      <c r="I121" s="534" t="s">
        <v>808</v>
      </c>
      <c r="J121" s="520"/>
      <c r="K121" s="520"/>
      <c r="L121" s="520"/>
      <c r="M121" s="520"/>
      <c r="N121" s="520"/>
      <c r="O121" s="520"/>
      <c r="P121" s="541"/>
      <c r="Q121" s="541"/>
      <c r="R121" s="541"/>
      <c r="S121" s="541"/>
      <c r="T121" s="541"/>
      <c r="U121" s="298" t="s">
        <v>363</v>
      </c>
      <c r="V121" s="14">
        <v>246</v>
      </c>
      <c r="W121" s="14">
        <v>236</v>
      </c>
      <c r="X121" s="14">
        <v>238</v>
      </c>
      <c r="Y121" s="14">
        <v>244</v>
      </c>
      <c r="Z121" s="14">
        <f>V121</f>
        <v>246</v>
      </c>
      <c r="AA121" s="14">
        <f>V121+W121</f>
        <v>482</v>
      </c>
      <c r="AB121" s="14">
        <f>V121+W121+X121</f>
        <v>720</v>
      </c>
      <c r="AC121" s="14">
        <f>V121+W121+X121+Y121</f>
        <v>964</v>
      </c>
      <c r="AD121" s="537"/>
      <c r="AE121" s="537"/>
      <c r="AF121" s="495"/>
      <c r="AG121" s="495"/>
      <c r="AH121" s="537"/>
      <c r="AI121" s="537"/>
      <c r="AJ121" s="537"/>
      <c r="AK121" s="537"/>
      <c r="AL121" s="537"/>
      <c r="AM121" s="537"/>
      <c r="AN121" s="537"/>
      <c r="AO121" s="537"/>
      <c r="AP121" s="537"/>
      <c r="AQ121" s="537"/>
      <c r="AR121" s="537"/>
      <c r="AS121" s="537"/>
      <c r="AT121" s="537"/>
      <c r="AU121" s="537"/>
      <c r="AV121" s="537"/>
      <c r="AW121" s="114"/>
      <c r="AX121" s="114"/>
    </row>
    <row r="122" spans="1:50" s="90" customFormat="1" ht="24.95" customHeight="1" x14ac:dyDescent="0.25">
      <c r="A122" s="593"/>
      <c r="B122" s="591"/>
      <c r="C122" s="577"/>
      <c r="D122" s="520"/>
      <c r="E122" s="520"/>
      <c r="F122" s="520"/>
      <c r="G122" s="520"/>
      <c r="H122" s="520"/>
      <c r="I122" s="534"/>
      <c r="J122" s="520"/>
      <c r="K122" s="520"/>
      <c r="L122" s="520"/>
      <c r="M122" s="520"/>
      <c r="N122" s="520"/>
      <c r="O122" s="520"/>
      <c r="P122" s="541"/>
      <c r="Q122" s="541"/>
      <c r="R122" s="541"/>
      <c r="S122" s="541"/>
      <c r="T122" s="541"/>
      <c r="U122" s="295" t="s">
        <v>215</v>
      </c>
      <c r="V122" s="204">
        <f t="shared" ref="V122:AC122" si="47">V120/V121</f>
        <v>0</v>
      </c>
      <c r="W122" s="204">
        <f t="shared" si="47"/>
        <v>0</v>
      </c>
      <c r="X122" s="15">
        <f t="shared" si="47"/>
        <v>0</v>
      </c>
      <c r="Y122" s="15">
        <f t="shared" si="47"/>
        <v>0</v>
      </c>
      <c r="Z122" s="15">
        <f t="shared" si="47"/>
        <v>0</v>
      </c>
      <c r="AA122" s="15">
        <f t="shared" si="47"/>
        <v>0</v>
      </c>
      <c r="AB122" s="15">
        <f t="shared" si="47"/>
        <v>0</v>
      </c>
      <c r="AC122" s="15">
        <f t="shared" si="47"/>
        <v>0</v>
      </c>
      <c r="AD122" s="537"/>
      <c r="AE122" s="537"/>
      <c r="AF122" s="495"/>
      <c r="AG122" s="495"/>
      <c r="AH122" s="537"/>
      <c r="AI122" s="537"/>
      <c r="AJ122" s="537"/>
      <c r="AK122" s="537"/>
      <c r="AL122" s="537"/>
      <c r="AM122" s="537"/>
      <c r="AN122" s="537"/>
      <c r="AO122" s="537"/>
      <c r="AP122" s="537"/>
      <c r="AQ122" s="537"/>
      <c r="AR122" s="537"/>
      <c r="AS122" s="537"/>
      <c r="AT122" s="537"/>
      <c r="AU122" s="537"/>
      <c r="AV122" s="537"/>
      <c r="AW122" s="114"/>
      <c r="AX122" s="114"/>
    </row>
    <row r="123" spans="1:50" s="90" customFormat="1" ht="270" customHeight="1" x14ac:dyDescent="0.25">
      <c r="A123" s="593"/>
      <c r="B123" s="591"/>
      <c r="C123" s="577"/>
      <c r="D123" s="520"/>
      <c r="E123" s="520"/>
      <c r="F123" s="520"/>
      <c r="G123" s="521"/>
      <c r="H123" s="521"/>
      <c r="I123" s="534"/>
      <c r="J123" s="521"/>
      <c r="K123" s="521"/>
      <c r="L123" s="521"/>
      <c r="M123" s="521"/>
      <c r="N123" s="521"/>
      <c r="O123" s="521"/>
      <c r="P123" s="542"/>
      <c r="Q123" s="542"/>
      <c r="R123" s="542"/>
      <c r="S123" s="542"/>
      <c r="T123" s="542"/>
      <c r="U123" s="295" t="s">
        <v>216</v>
      </c>
      <c r="V123" s="16" t="s">
        <v>951</v>
      </c>
      <c r="W123" s="112" t="s">
        <v>952</v>
      </c>
      <c r="X123" s="16" t="s">
        <v>771</v>
      </c>
      <c r="Y123" s="16" t="s">
        <v>771</v>
      </c>
      <c r="Z123" s="512"/>
      <c r="AA123" s="580"/>
      <c r="AB123" s="580"/>
      <c r="AC123" s="581"/>
      <c r="AD123" s="538"/>
      <c r="AE123" s="537"/>
      <c r="AF123" s="496"/>
      <c r="AG123" s="496"/>
      <c r="AH123" s="537"/>
      <c r="AI123" s="538"/>
      <c r="AJ123" s="538"/>
      <c r="AK123" s="538"/>
      <c r="AL123" s="538"/>
      <c r="AM123" s="538"/>
      <c r="AN123" s="538"/>
      <c r="AO123" s="538"/>
      <c r="AP123" s="538"/>
      <c r="AQ123" s="538"/>
      <c r="AR123" s="538"/>
      <c r="AS123" s="538"/>
      <c r="AT123" s="538"/>
      <c r="AU123" s="538"/>
      <c r="AV123" s="538"/>
      <c r="AW123" s="114"/>
      <c r="AX123" s="114"/>
    </row>
    <row r="124" spans="1:50" s="90" customFormat="1" ht="60" customHeight="1" x14ac:dyDescent="0.25">
      <c r="A124" s="594">
        <v>6</v>
      </c>
      <c r="B124" s="591"/>
      <c r="C124" s="577"/>
      <c r="D124" s="520"/>
      <c r="E124" s="520"/>
      <c r="F124" s="520"/>
      <c r="G124" s="519" t="s">
        <v>207</v>
      </c>
      <c r="H124" s="519" t="s">
        <v>322</v>
      </c>
      <c r="I124" s="31" t="s">
        <v>804</v>
      </c>
      <c r="J124" s="519">
        <v>0.22</v>
      </c>
      <c r="K124" s="519" t="s">
        <v>61</v>
      </c>
      <c r="L124" s="519" t="s">
        <v>953</v>
      </c>
      <c r="M124" s="519" t="s">
        <v>364</v>
      </c>
      <c r="N124" s="519" t="s">
        <v>954</v>
      </c>
      <c r="O124" s="519" t="s">
        <v>73</v>
      </c>
      <c r="P124" s="540">
        <v>0.25</v>
      </c>
      <c r="Q124" s="540">
        <v>1</v>
      </c>
      <c r="R124" s="540">
        <v>1</v>
      </c>
      <c r="S124" s="540">
        <v>1</v>
      </c>
      <c r="T124" s="540" t="s">
        <v>210</v>
      </c>
      <c r="U124" s="294" t="s">
        <v>809</v>
      </c>
      <c r="V124" s="205"/>
      <c r="W124" s="206"/>
      <c r="X124" s="14"/>
      <c r="Y124" s="14"/>
      <c r="Z124" s="205">
        <f>+V124</f>
        <v>0</v>
      </c>
      <c r="AA124" s="205">
        <f>+V124+W124</f>
        <v>0</v>
      </c>
      <c r="AB124" s="205">
        <f>+V124+W124+X124</f>
        <v>0</v>
      </c>
      <c r="AC124" s="205">
        <f>+V124+W124+X124+Y124</f>
        <v>0</v>
      </c>
      <c r="AD124" s="536" t="s">
        <v>365</v>
      </c>
      <c r="AE124" s="537"/>
      <c r="AF124" s="494">
        <v>0</v>
      </c>
      <c r="AG124" s="494">
        <v>0</v>
      </c>
      <c r="AH124" s="537"/>
      <c r="AI124" s="559" t="s">
        <v>52</v>
      </c>
      <c r="AJ124" s="559" t="s">
        <v>52</v>
      </c>
      <c r="AK124" s="536" t="s">
        <v>358</v>
      </c>
      <c r="AL124" s="536" t="s">
        <v>213</v>
      </c>
      <c r="AM124" s="536" t="s">
        <v>358</v>
      </c>
      <c r="AN124" s="536" t="s">
        <v>358</v>
      </c>
      <c r="AO124" s="536" t="s">
        <v>213</v>
      </c>
      <c r="AP124" s="536" t="s">
        <v>213</v>
      </c>
      <c r="AQ124" s="536"/>
      <c r="AR124" s="536" t="s">
        <v>213</v>
      </c>
      <c r="AS124" s="536"/>
      <c r="AT124" s="536" t="s">
        <v>213</v>
      </c>
      <c r="AU124" s="536"/>
      <c r="AV124" s="536"/>
      <c r="AW124" s="114"/>
      <c r="AX124" s="114"/>
    </row>
    <row r="125" spans="1:50" s="90" customFormat="1" ht="39.75" customHeight="1" x14ac:dyDescent="0.25">
      <c r="A125" s="595"/>
      <c r="B125" s="591"/>
      <c r="C125" s="577"/>
      <c r="D125" s="520"/>
      <c r="E125" s="520"/>
      <c r="F125" s="520"/>
      <c r="G125" s="520"/>
      <c r="H125" s="520"/>
      <c r="I125" s="520" t="s">
        <v>810</v>
      </c>
      <c r="J125" s="520"/>
      <c r="K125" s="520"/>
      <c r="L125" s="520"/>
      <c r="M125" s="520"/>
      <c r="N125" s="520"/>
      <c r="O125" s="520"/>
      <c r="P125" s="541"/>
      <c r="Q125" s="541"/>
      <c r="R125" s="541"/>
      <c r="S125" s="541"/>
      <c r="T125" s="541"/>
      <c r="U125" s="298" t="s">
        <v>366</v>
      </c>
      <c r="V125" s="205">
        <v>0.5</v>
      </c>
      <c r="W125" s="205">
        <v>0.2</v>
      </c>
      <c r="X125" s="205">
        <v>0.1</v>
      </c>
      <c r="Y125" s="205">
        <v>0.2</v>
      </c>
      <c r="Z125" s="205">
        <f>V125</f>
        <v>0.5</v>
      </c>
      <c r="AA125" s="205">
        <f>+V125+W125</f>
        <v>0.7</v>
      </c>
      <c r="AB125" s="205">
        <f>+V125+W125+X125</f>
        <v>0.79999999999999993</v>
      </c>
      <c r="AC125" s="205">
        <f>+V125+W125+X125+Y125</f>
        <v>1</v>
      </c>
      <c r="AD125" s="537"/>
      <c r="AE125" s="537"/>
      <c r="AF125" s="495"/>
      <c r="AG125" s="495"/>
      <c r="AH125" s="537"/>
      <c r="AI125" s="537"/>
      <c r="AJ125" s="537"/>
      <c r="AK125" s="537"/>
      <c r="AL125" s="537"/>
      <c r="AM125" s="537"/>
      <c r="AN125" s="537"/>
      <c r="AO125" s="537"/>
      <c r="AP125" s="537"/>
      <c r="AQ125" s="537"/>
      <c r="AR125" s="537"/>
      <c r="AS125" s="537"/>
      <c r="AT125" s="537"/>
      <c r="AU125" s="537"/>
      <c r="AV125" s="537"/>
      <c r="AW125" s="114"/>
      <c r="AX125" s="114"/>
    </row>
    <row r="126" spans="1:50" s="90" customFormat="1" ht="24.95" customHeight="1" x14ac:dyDescent="0.25">
      <c r="A126" s="595"/>
      <c r="B126" s="591"/>
      <c r="C126" s="577"/>
      <c r="D126" s="520"/>
      <c r="E126" s="520"/>
      <c r="F126" s="520"/>
      <c r="G126" s="520"/>
      <c r="H126" s="520"/>
      <c r="I126" s="520"/>
      <c r="J126" s="520"/>
      <c r="K126" s="520"/>
      <c r="L126" s="520"/>
      <c r="M126" s="520"/>
      <c r="N126" s="520"/>
      <c r="O126" s="520"/>
      <c r="P126" s="541"/>
      <c r="Q126" s="541"/>
      <c r="R126" s="541"/>
      <c r="S126" s="541"/>
      <c r="T126" s="541"/>
      <c r="U126" s="295" t="s">
        <v>215</v>
      </c>
      <c r="V126" s="15">
        <f>V124/V125</f>
        <v>0</v>
      </c>
      <c r="W126" s="15">
        <f t="shared" ref="W126:AC126" si="48">W124/W125</f>
        <v>0</v>
      </c>
      <c r="X126" s="15">
        <f t="shared" si="48"/>
        <v>0</v>
      </c>
      <c r="Y126" s="15">
        <f t="shared" si="48"/>
        <v>0</v>
      </c>
      <c r="Z126" s="15">
        <f t="shared" si="48"/>
        <v>0</v>
      </c>
      <c r="AA126" s="15">
        <f t="shared" si="48"/>
        <v>0</v>
      </c>
      <c r="AB126" s="15">
        <f t="shared" si="48"/>
        <v>0</v>
      </c>
      <c r="AC126" s="15">
        <f t="shared" si="48"/>
        <v>0</v>
      </c>
      <c r="AD126" s="537"/>
      <c r="AE126" s="537"/>
      <c r="AF126" s="495"/>
      <c r="AG126" s="495"/>
      <c r="AH126" s="537"/>
      <c r="AI126" s="537"/>
      <c r="AJ126" s="537"/>
      <c r="AK126" s="537"/>
      <c r="AL126" s="537"/>
      <c r="AM126" s="537"/>
      <c r="AN126" s="537"/>
      <c r="AO126" s="537"/>
      <c r="AP126" s="537"/>
      <c r="AQ126" s="537"/>
      <c r="AR126" s="537"/>
      <c r="AS126" s="537"/>
      <c r="AT126" s="537"/>
      <c r="AU126" s="537"/>
      <c r="AV126" s="537"/>
      <c r="AW126" s="114"/>
      <c r="AX126" s="114"/>
    </row>
    <row r="127" spans="1:50" s="90" customFormat="1" ht="270" customHeight="1" x14ac:dyDescent="0.25">
      <c r="A127" s="595"/>
      <c r="B127" s="591"/>
      <c r="C127" s="577"/>
      <c r="D127" s="520"/>
      <c r="E127" s="520"/>
      <c r="F127" s="520"/>
      <c r="G127" s="521"/>
      <c r="H127" s="521"/>
      <c r="I127" s="521"/>
      <c r="J127" s="521"/>
      <c r="K127" s="521"/>
      <c r="L127" s="521"/>
      <c r="M127" s="521"/>
      <c r="N127" s="521"/>
      <c r="O127" s="521"/>
      <c r="P127" s="542"/>
      <c r="Q127" s="542"/>
      <c r="R127" s="542"/>
      <c r="S127" s="542"/>
      <c r="T127" s="542"/>
      <c r="U127" s="295" t="s">
        <v>216</v>
      </c>
      <c r="V127" s="16" t="s">
        <v>771</v>
      </c>
      <c r="W127" s="16" t="s">
        <v>771</v>
      </c>
      <c r="X127" s="16" t="s">
        <v>771</v>
      </c>
      <c r="Y127" s="16" t="s">
        <v>771</v>
      </c>
      <c r="Z127" s="512"/>
      <c r="AA127" s="580"/>
      <c r="AB127" s="580"/>
      <c r="AC127" s="581"/>
      <c r="AD127" s="538"/>
      <c r="AE127" s="537"/>
      <c r="AF127" s="496"/>
      <c r="AG127" s="496"/>
      <c r="AH127" s="537"/>
      <c r="AI127" s="538"/>
      <c r="AJ127" s="538"/>
      <c r="AK127" s="538"/>
      <c r="AL127" s="538"/>
      <c r="AM127" s="538"/>
      <c r="AN127" s="538"/>
      <c r="AO127" s="538"/>
      <c r="AP127" s="538"/>
      <c r="AQ127" s="538"/>
      <c r="AR127" s="538"/>
      <c r="AS127" s="538"/>
      <c r="AT127" s="538"/>
      <c r="AU127" s="538"/>
      <c r="AV127" s="538"/>
      <c r="AW127" s="114"/>
      <c r="AX127" s="114"/>
    </row>
    <row r="128" spans="1:50" s="90" customFormat="1" ht="57" customHeight="1" x14ac:dyDescent="0.25">
      <c r="A128" s="594">
        <v>7</v>
      </c>
      <c r="B128" s="591"/>
      <c r="C128" s="577"/>
      <c r="D128" s="520"/>
      <c r="E128" s="520"/>
      <c r="F128" s="520"/>
      <c r="G128" s="519" t="s">
        <v>207</v>
      </c>
      <c r="H128" s="519" t="s">
        <v>322</v>
      </c>
      <c r="I128" s="31" t="s">
        <v>804</v>
      </c>
      <c r="J128" s="519">
        <v>0.04</v>
      </c>
      <c r="K128" s="519" t="s">
        <v>62</v>
      </c>
      <c r="L128" s="519" t="s">
        <v>955</v>
      </c>
      <c r="M128" s="519" t="s">
        <v>367</v>
      </c>
      <c r="N128" s="519" t="s">
        <v>361</v>
      </c>
      <c r="O128" s="519" t="s">
        <v>73</v>
      </c>
      <c r="P128" s="540">
        <v>0.04</v>
      </c>
      <c r="Q128" s="540">
        <v>0.31</v>
      </c>
      <c r="R128" s="540">
        <v>1</v>
      </c>
      <c r="S128" s="540">
        <v>1</v>
      </c>
      <c r="T128" s="540" t="s">
        <v>291</v>
      </c>
      <c r="U128" s="294" t="s">
        <v>368</v>
      </c>
      <c r="V128" s="14"/>
      <c r="W128" s="199"/>
      <c r="X128" s="14"/>
      <c r="Y128" s="14"/>
      <c r="Z128" s="14">
        <f>+V128</f>
        <v>0</v>
      </c>
      <c r="AA128" s="14">
        <f>+V128+W128</f>
        <v>0</v>
      </c>
      <c r="AB128" s="14">
        <f>+V128+W128+X128</f>
        <v>0</v>
      </c>
      <c r="AC128" s="14">
        <f>+V128+W128+X128+Y128</f>
        <v>0</v>
      </c>
      <c r="AD128" s="536" t="s">
        <v>369</v>
      </c>
      <c r="AE128" s="579">
        <f>AF128+AG128+AH128</f>
        <v>0</v>
      </c>
      <c r="AF128" s="536">
        <v>0</v>
      </c>
      <c r="AG128" s="536">
        <v>0</v>
      </c>
      <c r="AH128" s="536">
        <v>0</v>
      </c>
      <c r="AI128" s="559" t="s">
        <v>51</v>
      </c>
      <c r="AJ128" s="559" t="s">
        <v>51</v>
      </c>
      <c r="AK128" s="536" t="s">
        <v>358</v>
      </c>
      <c r="AL128" s="536" t="s">
        <v>213</v>
      </c>
      <c r="AM128" s="536" t="s">
        <v>358</v>
      </c>
      <c r="AN128" s="536" t="s">
        <v>358</v>
      </c>
      <c r="AO128" s="536" t="s">
        <v>213</v>
      </c>
      <c r="AP128" s="536" t="s">
        <v>213</v>
      </c>
      <c r="AQ128" s="536"/>
      <c r="AR128" s="536" t="s">
        <v>213</v>
      </c>
      <c r="AS128" s="536"/>
      <c r="AT128" s="536"/>
      <c r="AU128" s="536" t="s">
        <v>213</v>
      </c>
      <c r="AV128" s="536"/>
      <c r="AW128" s="114"/>
      <c r="AX128" s="114"/>
    </row>
    <row r="129" spans="1:50" s="90" customFormat="1" ht="57" customHeight="1" x14ac:dyDescent="0.25">
      <c r="A129" s="595"/>
      <c r="B129" s="591"/>
      <c r="C129" s="577"/>
      <c r="D129" s="520"/>
      <c r="E129" s="520"/>
      <c r="F129" s="520"/>
      <c r="G129" s="520"/>
      <c r="H129" s="520"/>
      <c r="I129" s="520" t="s">
        <v>370</v>
      </c>
      <c r="J129" s="520"/>
      <c r="K129" s="520"/>
      <c r="L129" s="520"/>
      <c r="M129" s="520"/>
      <c r="N129" s="520"/>
      <c r="O129" s="520"/>
      <c r="P129" s="541"/>
      <c r="Q129" s="541"/>
      <c r="R129" s="541"/>
      <c r="S129" s="541"/>
      <c r="T129" s="541"/>
      <c r="U129" s="298" t="s">
        <v>371</v>
      </c>
      <c r="V129" s="14">
        <v>763</v>
      </c>
      <c r="W129" s="199">
        <v>1072</v>
      </c>
      <c r="X129" s="14">
        <v>9.9999999999999995E-7</v>
      </c>
      <c r="Y129" s="14">
        <v>9.9999999999999995E-7</v>
      </c>
      <c r="Z129" s="14">
        <f>V129</f>
        <v>763</v>
      </c>
      <c r="AA129" s="14">
        <f>+V129+W129</f>
        <v>1835</v>
      </c>
      <c r="AB129" s="14">
        <f>+V129+W129+X129</f>
        <v>1835.0000010000001</v>
      </c>
      <c r="AC129" s="14">
        <f>+V129+W129+X129+Y129</f>
        <v>1835.0000020000002</v>
      </c>
      <c r="AD129" s="537"/>
      <c r="AE129" s="537"/>
      <c r="AF129" s="537"/>
      <c r="AG129" s="537"/>
      <c r="AH129" s="537"/>
      <c r="AI129" s="537"/>
      <c r="AJ129" s="537"/>
      <c r="AK129" s="537"/>
      <c r="AL129" s="537"/>
      <c r="AM129" s="537"/>
      <c r="AN129" s="537"/>
      <c r="AO129" s="537"/>
      <c r="AP129" s="537"/>
      <c r="AQ129" s="537"/>
      <c r="AR129" s="537"/>
      <c r="AS129" s="537"/>
      <c r="AT129" s="537"/>
      <c r="AU129" s="537"/>
      <c r="AV129" s="537"/>
      <c r="AW129" s="114"/>
      <c r="AX129" s="114"/>
    </row>
    <row r="130" spans="1:50" s="90" customFormat="1" ht="24.95" customHeight="1" x14ac:dyDescent="0.25">
      <c r="A130" s="595"/>
      <c r="B130" s="591"/>
      <c r="C130" s="577"/>
      <c r="D130" s="520"/>
      <c r="E130" s="520"/>
      <c r="F130" s="520"/>
      <c r="G130" s="520"/>
      <c r="H130" s="520"/>
      <c r="I130" s="520"/>
      <c r="J130" s="520"/>
      <c r="K130" s="520"/>
      <c r="L130" s="520"/>
      <c r="M130" s="520"/>
      <c r="N130" s="520"/>
      <c r="O130" s="520"/>
      <c r="P130" s="541"/>
      <c r="Q130" s="541"/>
      <c r="R130" s="541"/>
      <c r="S130" s="541"/>
      <c r="T130" s="541"/>
      <c r="U130" s="295" t="s">
        <v>215</v>
      </c>
      <c r="V130" s="15">
        <f t="shared" ref="V130:AC130" si="49">V128/V129</f>
        <v>0</v>
      </c>
      <c r="W130" s="15">
        <f t="shared" si="49"/>
        <v>0</v>
      </c>
      <c r="X130" s="15">
        <f t="shared" si="49"/>
        <v>0</v>
      </c>
      <c r="Y130" s="15">
        <f t="shared" si="49"/>
        <v>0</v>
      </c>
      <c r="Z130" s="15">
        <f t="shared" si="49"/>
        <v>0</v>
      </c>
      <c r="AA130" s="15">
        <f t="shared" si="49"/>
        <v>0</v>
      </c>
      <c r="AB130" s="15">
        <f t="shared" si="49"/>
        <v>0</v>
      </c>
      <c r="AC130" s="15">
        <f t="shared" si="49"/>
        <v>0</v>
      </c>
      <c r="AD130" s="537"/>
      <c r="AE130" s="537"/>
      <c r="AF130" s="537"/>
      <c r="AG130" s="537"/>
      <c r="AH130" s="537"/>
      <c r="AI130" s="537"/>
      <c r="AJ130" s="537"/>
      <c r="AK130" s="537"/>
      <c r="AL130" s="537"/>
      <c r="AM130" s="537"/>
      <c r="AN130" s="537"/>
      <c r="AO130" s="537"/>
      <c r="AP130" s="537"/>
      <c r="AQ130" s="537"/>
      <c r="AR130" s="537"/>
      <c r="AS130" s="537"/>
      <c r="AT130" s="537"/>
      <c r="AU130" s="537"/>
      <c r="AV130" s="537"/>
      <c r="AW130" s="114"/>
      <c r="AX130" s="114"/>
    </row>
    <row r="131" spans="1:50" s="90" customFormat="1" ht="165" customHeight="1" x14ac:dyDescent="0.25">
      <c r="A131" s="595"/>
      <c r="B131" s="591"/>
      <c r="C131" s="577"/>
      <c r="D131" s="520"/>
      <c r="E131" s="520"/>
      <c r="F131" s="520"/>
      <c r="G131" s="521"/>
      <c r="H131" s="521"/>
      <c r="I131" s="521"/>
      <c r="J131" s="521"/>
      <c r="K131" s="521"/>
      <c r="L131" s="521"/>
      <c r="M131" s="521"/>
      <c r="N131" s="521"/>
      <c r="O131" s="521"/>
      <c r="P131" s="542"/>
      <c r="Q131" s="542"/>
      <c r="R131" s="542"/>
      <c r="S131" s="542"/>
      <c r="T131" s="542"/>
      <c r="U131" s="295" t="s">
        <v>216</v>
      </c>
      <c r="V131" s="16" t="s">
        <v>771</v>
      </c>
      <c r="W131" s="16" t="s">
        <v>771</v>
      </c>
      <c r="X131" s="16" t="s">
        <v>771</v>
      </c>
      <c r="Y131" s="16" t="s">
        <v>771</v>
      </c>
      <c r="Z131" s="512"/>
      <c r="AA131" s="580"/>
      <c r="AB131" s="580"/>
      <c r="AC131" s="581"/>
      <c r="AD131" s="538"/>
      <c r="AE131" s="538"/>
      <c r="AF131" s="538"/>
      <c r="AG131" s="538"/>
      <c r="AH131" s="538"/>
      <c r="AI131" s="538"/>
      <c r="AJ131" s="538"/>
      <c r="AK131" s="538"/>
      <c r="AL131" s="538"/>
      <c r="AM131" s="538"/>
      <c r="AN131" s="538"/>
      <c r="AO131" s="538"/>
      <c r="AP131" s="538"/>
      <c r="AQ131" s="538"/>
      <c r="AR131" s="538"/>
      <c r="AS131" s="538"/>
      <c r="AT131" s="538"/>
      <c r="AU131" s="538"/>
      <c r="AV131" s="538"/>
      <c r="AW131" s="114"/>
      <c r="AX131" s="114"/>
    </row>
    <row r="132" spans="1:50" s="90" customFormat="1" ht="82.5" customHeight="1" x14ac:dyDescent="0.25">
      <c r="A132" s="594">
        <v>8</v>
      </c>
      <c r="B132" s="591"/>
      <c r="C132" s="577"/>
      <c r="D132" s="520"/>
      <c r="E132" s="520"/>
      <c r="F132" s="520"/>
      <c r="G132" s="519" t="s">
        <v>207</v>
      </c>
      <c r="H132" s="519" t="s">
        <v>322</v>
      </c>
      <c r="I132" s="31" t="s">
        <v>807</v>
      </c>
      <c r="J132" s="519">
        <v>0.05</v>
      </c>
      <c r="K132" s="519" t="s">
        <v>63</v>
      </c>
      <c r="L132" s="519" t="s">
        <v>956</v>
      </c>
      <c r="M132" s="519" t="s">
        <v>372</v>
      </c>
      <c r="N132" s="519" t="s">
        <v>373</v>
      </c>
      <c r="O132" s="519" t="s">
        <v>74</v>
      </c>
      <c r="P132" s="540">
        <v>0.06</v>
      </c>
      <c r="Q132" s="540">
        <v>0.08</v>
      </c>
      <c r="R132" s="540">
        <v>1</v>
      </c>
      <c r="S132" s="540">
        <v>0.8</v>
      </c>
      <c r="T132" s="540" t="s">
        <v>291</v>
      </c>
      <c r="U132" s="294" t="s">
        <v>374</v>
      </c>
      <c r="V132" s="14"/>
      <c r="W132" s="199"/>
      <c r="X132" s="14"/>
      <c r="Y132" s="14"/>
      <c r="Z132" s="14">
        <f>+V132</f>
        <v>0</v>
      </c>
      <c r="AA132" s="14">
        <f>+V132+W132</f>
        <v>0</v>
      </c>
      <c r="AB132" s="14">
        <f>+V132+W132+X132</f>
        <v>0</v>
      </c>
      <c r="AC132" s="14">
        <f>+V132+W132+X132+Y132</f>
        <v>0</v>
      </c>
      <c r="AD132" s="536" t="s">
        <v>375</v>
      </c>
      <c r="AE132" s="579">
        <f>AF132+AG132+AH132</f>
        <v>0</v>
      </c>
      <c r="AF132" s="536">
        <v>0</v>
      </c>
      <c r="AG132" s="536">
        <v>0</v>
      </c>
      <c r="AH132" s="536">
        <v>0</v>
      </c>
      <c r="AI132" s="559" t="s">
        <v>51</v>
      </c>
      <c r="AJ132" s="559" t="s">
        <v>51</v>
      </c>
      <c r="AK132" s="536" t="s">
        <v>358</v>
      </c>
      <c r="AL132" s="536" t="s">
        <v>213</v>
      </c>
      <c r="AM132" s="536" t="s">
        <v>358</v>
      </c>
      <c r="AN132" s="536" t="s">
        <v>358</v>
      </c>
      <c r="AO132" s="536" t="s">
        <v>213</v>
      </c>
      <c r="AP132" s="536" t="s">
        <v>213</v>
      </c>
      <c r="AQ132" s="536"/>
      <c r="AR132" s="536" t="s">
        <v>213</v>
      </c>
      <c r="AS132" s="536"/>
      <c r="AT132" s="536"/>
      <c r="AU132" s="536" t="s">
        <v>213</v>
      </c>
      <c r="AV132" s="536"/>
      <c r="AW132" s="114"/>
      <c r="AX132" s="114"/>
    </row>
    <row r="133" spans="1:50" s="90" customFormat="1" ht="39.75" customHeight="1" x14ac:dyDescent="0.25">
      <c r="A133" s="595"/>
      <c r="B133" s="591"/>
      <c r="C133" s="577"/>
      <c r="D133" s="520"/>
      <c r="E133" s="520"/>
      <c r="F133" s="520"/>
      <c r="G133" s="520"/>
      <c r="H133" s="520"/>
      <c r="I133" s="520" t="s">
        <v>376</v>
      </c>
      <c r="J133" s="520"/>
      <c r="K133" s="520"/>
      <c r="L133" s="520"/>
      <c r="M133" s="520"/>
      <c r="N133" s="520"/>
      <c r="O133" s="520"/>
      <c r="P133" s="541"/>
      <c r="Q133" s="541"/>
      <c r="R133" s="541"/>
      <c r="S133" s="541"/>
      <c r="T133" s="541"/>
      <c r="U133" s="298" t="s">
        <v>377</v>
      </c>
      <c r="V133" s="14">
        <v>9.9999999999999995E-7</v>
      </c>
      <c r="W133" s="199">
        <v>305</v>
      </c>
      <c r="X133" s="14">
        <v>9.9999999999999995E-7</v>
      </c>
      <c r="Y133" s="14">
        <v>9.9999999999999995E-7</v>
      </c>
      <c r="Z133" s="14">
        <f>V133</f>
        <v>9.9999999999999995E-7</v>
      </c>
      <c r="AA133" s="14">
        <f>+V133+W133</f>
        <v>305.000001</v>
      </c>
      <c r="AB133" s="14">
        <f>+V133+W133+X133</f>
        <v>305.00000199999999</v>
      </c>
      <c r="AC133" s="14">
        <f>+V133+W133+X133+Y133</f>
        <v>305.00000299999999</v>
      </c>
      <c r="AD133" s="537"/>
      <c r="AE133" s="537"/>
      <c r="AF133" s="537"/>
      <c r="AG133" s="537"/>
      <c r="AH133" s="537"/>
      <c r="AI133" s="537"/>
      <c r="AJ133" s="537"/>
      <c r="AK133" s="537"/>
      <c r="AL133" s="537"/>
      <c r="AM133" s="537"/>
      <c r="AN133" s="537"/>
      <c r="AO133" s="537"/>
      <c r="AP133" s="537"/>
      <c r="AQ133" s="537"/>
      <c r="AR133" s="537"/>
      <c r="AS133" s="537"/>
      <c r="AT133" s="537"/>
      <c r="AU133" s="537"/>
      <c r="AV133" s="537"/>
      <c r="AW133" s="114"/>
      <c r="AX133" s="114"/>
    </row>
    <row r="134" spans="1:50" s="90" customFormat="1" ht="24.95" customHeight="1" x14ac:dyDescent="0.25">
      <c r="A134" s="595"/>
      <c r="B134" s="591"/>
      <c r="C134" s="577"/>
      <c r="D134" s="520"/>
      <c r="E134" s="520"/>
      <c r="F134" s="520"/>
      <c r="G134" s="520"/>
      <c r="H134" s="520"/>
      <c r="I134" s="520"/>
      <c r="J134" s="520"/>
      <c r="K134" s="520"/>
      <c r="L134" s="520"/>
      <c r="M134" s="520"/>
      <c r="N134" s="520"/>
      <c r="O134" s="520"/>
      <c r="P134" s="541"/>
      <c r="Q134" s="541"/>
      <c r="R134" s="541"/>
      <c r="S134" s="541"/>
      <c r="T134" s="541"/>
      <c r="U134" s="295" t="s">
        <v>215</v>
      </c>
      <c r="V134" s="15">
        <f t="shared" ref="V134:AC134" si="50">V132/V133</f>
        <v>0</v>
      </c>
      <c r="W134" s="15">
        <f t="shared" si="50"/>
        <v>0</v>
      </c>
      <c r="X134" s="15">
        <f t="shared" si="50"/>
        <v>0</v>
      </c>
      <c r="Y134" s="15">
        <f t="shared" si="50"/>
        <v>0</v>
      </c>
      <c r="Z134" s="15">
        <f t="shared" si="50"/>
        <v>0</v>
      </c>
      <c r="AA134" s="15">
        <f t="shared" si="50"/>
        <v>0</v>
      </c>
      <c r="AB134" s="15">
        <f t="shared" si="50"/>
        <v>0</v>
      </c>
      <c r="AC134" s="15">
        <f t="shared" si="50"/>
        <v>0</v>
      </c>
      <c r="AD134" s="537"/>
      <c r="AE134" s="537"/>
      <c r="AF134" s="537"/>
      <c r="AG134" s="537"/>
      <c r="AH134" s="537"/>
      <c r="AI134" s="537"/>
      <c r="AJ134" s="537"/>
      <c r="AK134" s="537"/>
      <c r="AL134" s="537"/>
      <c r="AM134" s="537"/>
      <c r="AN134" s="537"/>
      <c r="AO134" s="537"/>
      <c r="AP134" s="537"/>
      <c r="AQ134" s="537"/>
      <c r="AR134" s="537"/>
      <c r="AS134" s="537"/>
      <c r="AT134" s="537"/>
      <c r="AU134" s="537"/>
      <c r="AV134" s="537"/>
      <c r="AW134" s="114"/>
      <c r="AX134" s="114"/>
    </row>
    <row r="135" spans="1:50" s="90" customFormat="1" ht="270" customHeight="1" x14ac:dyDescent="0.25">
      <c r="A135" s="595"/>
      <c r="B135" s="591"/>
      <c r="C135" s="577"/>
      <c r="D135" s="520"/>
      <c r="E135" s="520"/>
      <c r="F135" s="520"/>
      <c r="G135" s="521"/>
      <c r="H135" s="521"/>
      <c r="I135" s="521"/>
      <c r="J135" s="521"/>
      <c r="K135" s="521"/>
      <c r="L135" s="521"/>
      <c r="M135" s="521"/>
      <c r="N135" s="521"/>
      <c r="O135" s="521"/>
      <c r="P135" s="542"/>
      <c r="Q135" s="542"/>
      <c r="R135" s="542"/>
      <c r="S135" s="542"/>
      <c r="T135" s="542"/>
      <c r="U135" s="295" t="s">
        <v>216</v>
      </c>
      <c r="V135" s="16" t="s">
        <v>771</v>
      </c>
      <c r="W135" s="16" t="s">
        <v>771</v>
      </c>
      <c r="X135" s="16" t="s">
        <v>771</v>
      </c>
      <c r="Y135" s="16" t="s">
        <v>771</v>
      </c>
      <c r="Z135" s="512"/>
      <c r="AA135" s="580"/>
      <c r="AB135" s="580"/>
      <c r="AC135" s="581"/>
      <c r="AD135" s="538"/>
      <c r="AE135" s="538"/>
      <c r="AF135" s="538"/>
      <c r="AG135" s="538"/>
      <c r="AH135" s="538"/>
      <c r="AI135" s="538"/>
      <c r="AJ135" s="538"/>
      <c r="AK135" s="538"/>
      <c r="AL135" s="538"/>
      <c r="AM135" s="538"/>
      <c r="AN135" s="538"/>
      <c r="AO135" s="538"/>
      <c r="AP135" s="538"/>
      <c r="AQ135" s="538"/>
      <c r="AR135" s="538"/>
      <c r="AS135" s="538"/>
      <c r="AT135" s="538"/>
      <c r="AU135" s="538"/>
      <c r="AV135" s="538"/>
      <c r="AW135" s="114"/>
      <c r="AX135" s="114"/>
    </row>
    <row r="136" spans="1:50" s="90" customFormat="1" ht="39.75" customHeight="1" x14ac:dyDescent="0.25">
      <c r="A136" s="594">
        <v>9</v>
      </c>
      <c r="B136" s="591"/>
      <c r="C136" s="577"/>
      <c r="D136" s="520"/>
      <c r="E136" s="520"/>
      <c r="F136" s="520"/>
      <c r="G136" s="519" t="s">
        <v>207</v>
      </c>
      <c r="H136" s="519" t="s">
        <v>322</v>
      </c>
      <c r="I136" s="31" t="s">
        <v>378</v>
      </c>
      <c r="J136" s="519">
        <v>0.05</v>
      </c>
      <c r="K136" s="519" t="s">
        <v>64</v>
      </c>
      <c r="L136" s="519" t="s">
        <v>379</v>
      </c>
      <c r="M136" s="519" t="s">
        <v>380</v>
      </c>
      <c r="N136" s="519" t="s">
        <v>361</v>
      </c>
      <c r="O136" s="519" t="s">
        <v>73</v>
      </c>
      <c r="P136" s="540">
        <v>0.08</v>
      </c>
      <c r="Q136" s="596">
        <v>0.57099999999999995</v>
      </c>
      <c r="R136" s="596">
        <v>0.627</v>
      </c>
      <c r="S136" s="596" t="s">
        <v>811</v>
      </c>
      <c r="T136" s="540" t="s">
        <v>291</v>
      </c>
      <c r="U136" s="294" t="s">
        <v>381</v>
      </c>
      <c r="V136" s="14"/>
      <c r="W136" s="199"/>
      <c r="X136" s="14"/>
      <c r="Y136" s="14"/>
      <c r="Z136" s="17">
        <f>+V136</f>
        <v>0</v>
      </c>
      <c r="AA136" s="17">
        <f>+V136+W136</f>
        <v>0</v>
      </c>
      <c r="AB136" s="17">
        <f>+V136+W136+X136</f>
        <v>0</v>
      </c>
      <c r="AC136" s="17">
        <f>+V136+W136+X136+Y136</f>
        <v>0</v>
      </c>
      <c r="AD136" s="536" t="s">
        <v>812</v>
      </c>
      <c r="AE136" s="579">
        <f>AF136+AG136+AH136</f>
        <v>0</v>
      </c>
      <c r="AF136" s="536">
        <v>0</v>
      </c>
      <c r="AG136" s="536">
        <v>0</v>
      </c>
      <c r="AH136" s="536">
        <v>0</v>
      </c>
      <c r="AI136" s="559" t="s">
        <v>51</v>
      </c>
      <c r="AJ136" s="559" t="s">
        <v>51</v>
      </c>
      <c r="AK136" s="536" t="s">
        <v>358</v>
      </c>
      <c r="AL136" s="536" t="s">
        <v>213</v>
      </c>
      <c r="AM136" s="536" t="s">
        <v>213</v>
      </c>
      <c r="AN136" s="536" t="s">
        <v>358</v>
      </c>
      <c r="AO136" s="536" t="s">
        <v>213</v>
      </c>
      <c r="AP136" s="536" t="s">
        <v>213</v>
      </c>
      <c r="AQ136" s="536"/>
      <c r="AR136" s="536"/>
      <c r="AS136" s="536" t="s">
        <v>213</v>
      </c>
      <c r="AT136" s="536"/>
      <c r="AU136" s="536"/>
      <c r="AV136" s="536" t="s">
        <v>213</v>
      </c>
      <c r="AW136" s="114"/>
      <c r="AX136" s="114"/>
    </row>
    <row r="137" spans="1:50" s="90" customFormat="1" ht="39.75" customHeight="1" x14ac:dyDescent="0.25">
      <c r="A137" s="595"/>
      <c r="B137" s="591"/>
      <c r="C137" s="577"/>
      <c r="D137" s="520"/>
      <c r="E137" s="520"/>
      <c r="F137" s="520"/>
      <c r="G137" s="520"/>
      <c r="H137" s="520"/>
      <c r="I137" s="520" t="s">
        <v>382</v>
      </c>
      <c r="J137" s="520"/>
      <c r="K137" s="520"/>
      <c r="L137" s="520"/>
      <c r="M137" s="520"/>
      <c r="N137" s="520"/>
      <c r="O137" s="520"/>
      <c r="P137" s="541"/>
      <c r="Q137" s="597"/>
      <c r="R137" s="597"/>
      <c r="S137" s="597"/>
      <c r="T137" s="541"/>
      <c r="U137" s="298" t="s">
        <v>915</v>
      </c>
      <c r="V137" s="14">
        <v>206</v>
      </c>
      <c r="W137" s="199">
        <v>812</v>
      </c>
      <c r="X137" s="14">
        <v>1E-3</v>
      </c>
      <c r="Y137" s="14">
        <v>1E-3</v>
      </c>
      <c r="Z137" s="14">
        <f>V137</f>
        <v>206</v>
      </c>
      <c r="AA137" s="14">
        <f>+V137+W137</f>
        <v>1018</v>
      </c>
      <c r="AB137" s="14">
        <f>+V137+W137+X137</f>
        <v>1018.001</v>
      </c>
      <c r="AC137" s="14">
        <f>+V137+W137+X137+Y137</f>
        <v>1018.002</v>
      </c>
      <c r="AD137" s="537"/>
      <c r="AE137" s="537"/>
      <c r="AF137" s="537"/>
      <c r="AG137" s="537"/>
      <c r="AH137" s="537"/>
      <c r="AI137" s="537"/>
      <c r="AJ137" s="537"/>
      <c r="AK137" s="537"/>
      <c r="AL137" s="537"/>
      <c r="AM137" s="537"/>
      <c r="AN137" s="537"/>
      <c r="AO137" s="537"/>
      <c r="AP137" s="537"/>
      <c r="AQ137" s="537"/>
      <c r="AR137" s="537"/>
      <c r="AS137" s="537"/>
      <c r="AT137" s="537"/>
      <c r="AU137" s="537"/>
      <c r="AV137" s="537"/>
      <c r="AW137" s="114"/>
      <c r="AX137" s="114"/>
    </row>
    <row r="138" spans="1:50" s="90" customFormat="1" ht="24.95" customHeight="1" x14ac:dyDescent="0.25">
      <c r="A138" s="595"/>
      <c r="B138" s="591"/>
      <c r="C138" s="577"/>
      <c r="D138" s="520"/>
      <c r="E138" s="520"/>
      <c r="F138" s="520"/>
      <c r="G138" s="520"/>
      <c r="H138" s="520"/>
      <c r="I138" s="520"/>
      <c r="J138" s="520"/>
      <c r="K138" s="520"/>
      <c r="L138" s="520"/>
      <c r="M138" s="520"/>
      <c r="N138" s="520"/>
      <c r="O138" s="520"/>
      <c r="P138" s="541"/>
      <c r="Q138" s="597"/>
      <c r="R138" s="597"/>
      <c r="S138" s="597"/>
      <c r="T138" s="541"/>
      <c r="U138" s="295" t="s">
        <v>215</v>
      </c>
      <c r="V138" s="15">
        <f t="shared" ref="V138:AC138" si="51">V136/V137</f>
        <v>0</v>
      </c>
      <c r="W138" s="15">
        <f t="shared" si="51"/>
        <v>0</v>
      </c>
      <c r="X138" s="15">
        <f t="shared" si="51"/>
        <v>0</v>
      </c>
      <c r="Y138" s="15">
        <f t="shared" si="51"/>
        <v>0</v>
      </c>
      <c r="Z138" s="15">
        <f t="shared" si="51"/>
        <v>0</v>
      </c>
      <c r="AA138" s="15">
        <f t="shared" si="51"/>
        <v>0</v>
      </c>
      <c r="AB138" s="15">
        <f t="shared" si="51"/>
        <v>0</v>
      </c>
      <c r="AC138" s="15">
        <f t="shared" si="51"/>
        <v>0</v>
      </c>
      <c r="AD138" s="537"/>
      <c r="AE138" s="537"/>
      <c r="AF138" s="537"/>
      <c r="AG138" s="537"/>
      <c r="AH138" s="537"/>
      <c r="AI138" s="537"/>
      <c r="AJ138" s="537"/>
      <c r="AK138" s="537"/>
      <c r="AL138" s="537"/>
      <c r="AM138" s="537"/>
      <c r="AN138" s="537"/>
      <c r="AO138" s="537"/>
      <c r="AP138" s="537"/>
      <c r="AQ138" s="537"/>
      <c r="AR138" s="537"/>
      <c r="AS138" s="537"/>
      <c r="AT138" s="537"/>
      <c r="AU138" s="537"/>
      <c r="AV138" s="537"/>
      <c r="AW138" s="114"/>
      <c r="AX138" s="114"/>
    </row>
    <row r="139" spans="1:50" s="90" customFormat="1" ht="270" customHeight="1" x14ac:dyDescent="0.25">
      <c r="A139" s="595"/>
      <c r="B139" s="591"/>
      <c r="C139" s="577"/>
      <c r="D139" s="520"/>
      <c r="E139" s="520"/>
      <c r="F139" s="520"/>
      <c r="G139" s="521"/>
      <c r="H139" s="521"/>
      <c r="I139" s="521"/>
      <c r="J139" s="521"/>
      <c r="K139" s="521"/>
      <c r="L139" s="521"/>
      <c r="M139" s="521"/>
      <c r="N139" s="521"/>
      <c r="O139" s="521"/>
      <c r="P139" s="542"/>
      <c r="Q139" s="598"/>
      <c r="R139" s="598"/>
      <c r="S139" s="598"/>
      <c r="T139" s="542"/>
      <c r="U139" s="295" t="s">
        <v>216</v>
      </c>
      <c r="V139" s="16" t="s">
        <v>771</v>
      </c>
      <c r="W139" s="16" t="s">
        <v>771</v>
      </c>
      <c r="X139" s="16" t="s">
        <v>771</v>
      </c>
      <c r="Y139" s="16" t="s">
        <v>771</v>
      </c>
      <c r="Z139" s="512"/>
      <c r="AA139" s="580"/>
      <c r="AB139" s="580"/>
      <c r="AC139" s="581"/>
      <c r="AD139" s="538"/>
      <c r="AE139" s="538"/>
      <c r="AF139" s="538"/>
      <c r="AG139" s="538"/>
      <c r="AH139" s="538"/>
      <c r="AI139" s="538"/>
      <c r="AJ139" s="538"/>
      <c r="AK139" s="538"/>
      <c r="AL139" s="538"/>
      <c r="AM139" s="538"/>
      <c r="AN139" s="538"/>
      <c r="AO139" s="538"/>
      <c r="AP139" s="538"/>
      <c r="AQ139" s="538"/>
      <c r="AR139" s="538"/>
      <c r="AS139" s="538"/>
      <c r="AT139" s="538"/>
      <c r="AU139" s="538"/>
      <c r="AV139" s="538"/>
      <c r="AW139" s="114"/>
      <c r="AX139" s="114"/>
    </row>
    <row r="140" spans="1:50" s="90" customFormat="1" ht="39.75" customHeight="1" x14ac:dyDescent="0.25">
      <c r="A140" s="594">
        <v>10</v>
      </c>
      <c r="B140" s="591"/>
      <c r="C140" s="577"/>
      <c r="D140" s="520"/>
      <c r="E140" s="520"/>
      <c r="F140" s="520"/>
      <c r="G140" s="519" t="s">
        <v>207</v>
      </c>
      <c r="H140" s="519" t="s">
        <v>322</v>
      </c>
      <c r="I140" s="31" t="s">
        <v>151</v>
      </c>
      <c r="J140" s="519">
        <v>0.1</v>
      </c>
      <c r="K140" s="519" t="s">
        <v>65</v>
      </c>
      <c r="L140" s="519" t="s">
        <v>957</v>
      </c>
      <c r="M140" s="519" t="s">
        <v>383</v>
      </c>
      <c r="N140" s="519" t="s">
        <v>361</v>
      </c>
      <c r="O140" s="519" t="s">
        <v>73</v>
      </c>
      <c r="P140" s="540">
        <v>0.14000000000000001</v>
      </c>
      <c r="Q140" s="540">
        <v>0.4</v>
      </c>
      <c r="R140" s="540">
        <v>0.7</v>
      </c>
      <c r="S140" s="540">
        <v>0.6</v>
      </c>
      <c r="T140" s="540" t="s">
        <v>291</v>
      </c>
      <c r="U140" s="294" t="s">
        <v>384</v>
      </c>
      <c r="V140" s="14"/>
      <c r="W140" s="199"/>
      <c r="X140" s="14"/>
      <c r="Y140" s="14"/>
      <c r="Z140" s="14">
        <f>+V140</f>
        <v>0</v>
      </c>
      <c r="AA140" s="14">
        <f>+V140+W140</f>
        <v>0</v>
      </c>
      <c r="AB140" s="14">
        <f>+V140+W140+X140</f>
        <v>0</v>
      </c>
      <c r="AC140" s="14">
        <f>+V140+W140+X140+Y140</f>
        <v>0</v>
      </c>
      <c r="AD140" s="536" t="s">
        <v>385</v>
      </c>
      <c r="AE140" s="579">
        <f>AF140+AG140+AH140</f>
        <v>0</v>
      </c>
      <c r="AF140" s="536">
        <v>0</v>
      </c>
      <c r="AG140" s="536">
        <v>0</v>
      </c>
      <c r="AH140" s="536">
        <v>0</v>
      </c>
      <c r="AI140" s="559" t="s">
        <v>53</v>
      </c>
      <c r="AJ140" s="559" t="s">
        <v>53</v>
      </c>
      <c r="AK140" s="536" t="s">
        <v>358</v>
      </c>
      <c r="AL140" s="536" t="s">
        <v>213</v>
      </c>
      <c r="AM140" s="536" t="s">
        <v>358</v>
      </c>
      <c r="AN140" s="536" t="s">
        <v>358</v>
      </c>
      <c r="AO140" s="536" t="s">
        <v>213</v>
      </c>
      <c r="AP140" s="536" t="s">
        <v>213</v>
      </c>
      <c r="AQ140" s="536"/>
      <c r="AR140" s="536" t="s">
        <v>213</v>
      </c>
      <c r="AS140" s="536"/>
      <c r="AT140" s="536"/>
      <c r="AU140" s="536" t="s">
        <v>213</v>
      </c>
      <c r="AV140" s="536"/>
      <c r="AW140" s="114"/>
      <c r="AX140" s="114"/>
    </row>
    <row r="141" spans="1:50" s="90" customFormat="1" ht="39.75" customHeight="1" x14ac:dyDescent="0.25">
      <c r="A141" s="595"/>
      <c r="B141" s="591"/>
      <c r="C141" s="577"/>
      <c r="D141" s="520"/>
      <c r="E141" s="520"/>
      <c r="F141" s="520"/>
      <c r="G141" s="520"/>
      <c r="H141" s="520"/>
      <c r="I141" s="520" t="s">
        <v>386</v>
      </c>
      <c r="J141" s="520"/>
      <c r="K141" s="520"/>
      <c r="L141" s="520"/>
      <c r="M141" s="520"/>
      <c r="N141" s="520"/>
      <c r="O141" s="520"/>
      <c r="P141" s="541"/>
      <c r="Q141" s="541"/>
      <c r="R141" s="541"/>
      <c r="S141" s="541"/>
      <c r="T141" s="541"/>
      <c r="U141" s="298" t="s">
        <v>387</v>
      </c>
      <c r="V141" s="14">
        <v>402</v>
      </c>
      <c r="W141" s="199">
        <v>308</v>
      </c>
      <c r="X141" s="14">
        <v>9.9999999999999995E-7</v>
      </c>
      <c r="Y141" s="14">
        <v>9.9999999999999995E-7</v>
      </c>
      <c r="Z141" s="14">
        <f>V141</f>
        <v>402</v>
      </c>
      <c r="AA141" s="14">
        <f>+V141+W141</f>
        <v>710</v>
      </c>
      <c r="AB141" s="14">
        <f>+V141+W141+X141</f>
        <v>710.000001</v>
      </c>
      <c r="AC141" s="14">
        <f>+V141+W141+X141+Y141</f>
        <v>710.00000199999999</v>
      </c>
      <c r="AD141" s="537"/>
      <c r="AE141" s="537"/>
      <c r="AF141" s="537"/>
      <c r="AG141" s="537"/>
      <c r="AH141" s="537"/>
      <c r="AI141" s="537"/>
      <c r="AJ141" s="537"/>
      <c r="AK141" s="537"/>
      <c r="AL141" s="537"/>
      <c r="AM141" s="537"/>
      <c r="AN141" s="537"/>
      <c r="AO141" s="537"/>
      <c r="AP141" s="537"/>
      <c r="AQ141" s="537"/>
      <c r="AR141" s="537"/>
      <c r="AS141" s="537"/>
      <c r="AT141" s="537"/>
      <c r="AU141" s="537"/>
      <c r="AV141" s="537"/>
      <c r="AW141" s="114"/>
      <c r="AX141" s="114"/>
    </row>
    <row r="142" spans="1:50" s="90" customFormat="1" ht="24.75" customHeight="1" x14ac:dyDescent="0.25">
      <c r="A142" s="595"/>
      <c r="B142" s="591"/>
      <c r="C142" s="577"/>
      <c r="D142" s="520"/>
      <c r="E142" s="520"/>
      <c r="F142" s="520"/>
      <c r="G142" s="520"/>
      <c r="H142" s="520"/>
      <c r="I142" s="520"/>
      <c r="J142" s="520"/>
      <c r="K142" s="520"/>
      <c r="L142" s="520"/>
      <c r="M142" s="520"/>
      <c r="N142" s="520"/>
      <c r="O142" s="520"/>
      <c r="P142" s="541"/>
      <c r="Q142" s="541"/>
      <c r="R142" s="541"/>
      <c r="S142" s="541"/>
      <c r="T142" s="541"/>
      <c r="U142" s="295" t="s">
        <v>215</v>
      </c>
      <c r="V142" s="15">
        <f t="shared" ref="V142:AC142" si="52">V140/V141</f>
        <v>0</v>
      </c>
      <c r="W142" s="15">
        <f t="shared" si="52"/>
        <v>0</v>
      </c>
      <c r="X142" s="15">
        <f t="shared" si="52"/>
        <v>0</v>
      </c>
      <c r="Y142" s="15">
        <f t="shared" si="52"/>
        <v>0</v>
      </c>
      <c r="Z142" s="15">
        <f t="shared" si="52"/>
        <v>0</v>
      </c>
      <c r="AA142" s="15">
        <f t="shared" si="52"/>
        <v>0</v>
      </c>
      <c r="AB142" s="15">
        <f t="shared" si="52"/>
        <v>0</v>
      </c>
      <c r="AC142" s="15">
        <f t="shared" si="52"/>
        <v>0</v>
      </c>
      <c r="AD142" s="537"/>
      <c r="AE142" s="537"/>
      <c r="AF142" s="537"/>
      <c r="AG142" s="537"/>
      <c r="AH142" s="537"/>
      <c r="AI142" s="537"/>
      <c r="AJ142" s="537"/>
      <c r="AK142" s="537"/>
      <c r="AL142" s="537"/>
      <c r="AM142" s="537"/>
      <c r="AN142" s="537"/>
      <c r="AO142" s="537"/>
      <c r="AP142" s="537"/>
      <c r="AQ142" s="537"/>
      <c r="AR142" s="537"/>
      <c r="AS142" s="537"/>
      <c r="AT142" s="537"/>
      <c r="AU142" s="537"/>
      <c r="AV142" s="537"/>
      <c r="AW142" s="114"/>
      <c r="AX142" s="114"/>
    </row>
    <row r="143" spans="1:50" s="90" customFormat="1" ht="165" customHeight="1" x14ac:dyDescent="0.25">
      <c r="A143" s="595"/>
      <c r="B143" s="591"/>
      <c r="C143" s="577"/>
      <c r="D143" s="520"/>
      <c r="E143" s="520"/>
      <c r="F143" s="520"/>
      <c r="G143" s="521"/>
      <c r="H143" s="521"/>
      <c r="I143" s="521"/>
      <c r="J143" s="521"/>
      <c r="K143" s="521"/>
      <c r="L143" s="521"/>
      <c r="M143" s="521"/>
      <c r="N143" s="521"/>
      <c r="O143" s="521"/>
      <c r="P143" s="542"/>
      <c r="Q143" s="542"/>
      <c r="R143" s="542"/>
      <c r="S143" s="542"/>
      <c r="T143" s="542"/>
      <c r="U143" s="295" t="s">
        <v>216</v>
      </c>
      <c r="V143" s="16" t="s">
        <v>771</v>
      </c>
      <c r="W143" s="16" t="s">
        <v>771</v>
      </c>
      <c r="X143" s="16" t="s">
        <v>771</v>
      </c>
      <c r="Y143" s="16" t="s">
        <v>771</v>
      </c>
      <c r="Z143" s="512"/>
      <c r="AA143" s="580"/>
      <c r="AB143" s="580"/>
      <c r="AC143" s="581"/>
      <c r="AD143" s="538"/>
      <c r="AE143" s="538"/>
      <c r="AF143" s="538"/>
      <c r="AG143" s="538"/>
      <c r="AH143" s="538"/>
      <c r="AI143" s="538"/>
      <c r="AJ143" s="538"/>
      <c r="AK143" s="538"/>
      <c r="AL143" s="538"/>
      <c r="AM143" s="538"/>
      <c r="AN143" s="538"/>
      <c r="AO143" s="538"/>
      <c r="AP143" s="538"/>
      <c r="AQ143" s="538"/>
      <c r="AR143" s="538"/>
      <c r="AS143" s="538"/>
      <c r="AT143" s="538"/>
      <c r="AU143" s="538"/>
      <c r="AV143" s="538"/>
      <c r="AW143" s="114"/>
      <c r="AX143" s="114"/>
    </row>
    <row r="144" spans="1:50" s="90" customFormat="1" ht="39.75" customHeight="1" x14ac:dyDescent="0.25">
      <c r="A144" s="594">
        <v>11</v>
      </c>
      <c r="B144" s="591"/>
      <c r="C144" s="577"/>
      <c r="D144" s="520"/>
      <c r="E144" s="520"/>
      <c r="F144" s="520"/>
      <c r="G144" s="519" t="s">
        <v>207</v>
      </c>
      <c r="H144" s="519" t="s">
        <v>322</v>
      </c>
      <c r="I144" s="31" t="s">
        <v>88</v>
      </c>
      <c r="J144" s="519">
        <v>0.03</v>
      </c>
      <c r="K144" s="602" t="s">
        <v>66</v>
      </c>
      <c r="L144" s="519" t="s">
        <v>958</v>
      </c>
      <c r="M144" s="602" t="s">
        <v>929</v>
      </c>
      <c r="N144" s="519" t="s">
        <v>390</v>
      </c>
      <c r="O144" s="519" t="s">
        <v>74</v>
      </c>
      <c r="P144" s="540">
        <v>0.02</v>
      </c>
      <c r="Q144" s="540">
        <v>0</v>
      </c>
      <c r="R144" s="599">
        <v>0.5</v>
      </c>
      <c r="S144" s="599">
        <v>0.5</v>
      </c>
      <c r="T144" s="540" t="s">
        <v>210</v>
      </c>
      <c r="U144" s="294" t="s">
        <v>930</v>
      </c>
      <c r="V144" s="199"/>
      <c r="W144" s="199"/>
      <c r="X144" s="199"/>
      <c r="Y144" s="199">
        <f>+V144</f>
        <v>0</v>
      </c>
      <c r="Z144" s="199">
        <f>+V144+W144</f>
        <v>0</v>
      </c>
      <c r="AA144" s="199" t="e">
        <f>+V144+W144+#REF!</f>
        <v>#REF!</v>
      </c>
      <c r="AB144" s="199" t="e">
        <f>+V144+W144+#REF!+X144</f>
        <v>#REF!</v>
      </c>
      <c r="AC144" s="950" t="s">
        <v>931</v>
      </c>
      <c r="AD144" s="607">
        <f>AE144+AF144+AG144</f>
        <v>0</v>
      </c>
      <c r="AE144" s="603">
        <v>0</v>
      </c>
      <c r="AF144" s="603">
        <v>0</v>
      </c>
      <c r="AG144" s="603">
        <v>0</v>
      </c>
      <c r="AH144" s="606" t="s">
        <v>149</v>
      </c>
      <c r="AI144" s="606" t="s">
        <v>149</v>
      </c>
      <c r="AJ144" s="603" t="s">
        <v>358</v>
      </c>
      <c r="AK144" s="603" t="s">
        <v>213</v>
      </c>
      <c r="AL144" s="603" t="s">
        <v>358</v>
      </c>
      <c r="AM144" s="603" t="s">
        <v>358</v>
      </c>
      <c r="AN144" s="603" t="s">
        <v>213</v>
      </c>
      <c r="AO144" s="603" t="s">
        <v>213</v>
      </c>
      <c r="AP144" s="603"/>
      <c r="AQ144" s="603"/>
      <c r="AR144" s="603" t="s">
        <v>213</v>
      </c>
      <c r="AS144" s="603"/>
      <c r="AT144" s="603"/>
      <c r="AU144" s="603" t="s">
        <v>213</v>
      </c>
      <c r="AV144" s="494"/>
      <c r="AW144" s="114"/>
      <c r="AX144" s="114"/>
    </row>
    <row r="145" spans="1:50" s="90" customFormat="1" ht="39.75" customHeight="1" x14ac:dyDescent="0.25">
      <c r="A145" s="595"/>
      <c r="B145" s="591"/>
      <c r="C145" s="577"/>
      <c r="D145" s="520"/>
      <c r="E145" s="520"/>
      <c r="F145" s="520"/>
      <c r="G145" s="520"/>
      <c r="H145" s="520"/>
      <c r="I145" s="520" t="s">
        <v>932</v>
      </c>
      <c r="J145" s="520"/>
      <c r="K145" s="520"/>
      <c r="L145" s="520"/>
      <c r="M145" s="520"/>
      <c r="N145" s="520"/>
      <c r="O145" s="520"/>
      <c r="P145" s="541"/>
      <c r="Q145" s="541"/>
      <c r="R145" s="600"/>
      <c r="S145" s="600"/>
      <c r="T145" s="541"/>
      <c r="U145" s="298" t="s">
        <v>933</v>
      </c>
      <c r="V145" s="199">
        <v>0</v>
      </c>
      <c r="W145" s="199">
        <v>22</v>
      </c>
      <c r="X145" s="199">
        <v>9.9999999999999995E-7</v>
      </c>
      <c r="Y145" s="199">
        <f>$W$46</f>
        <v>0</v>
      </c>
      <c r="Z145" s="199">
        <f>$W$46</f>
        <v>0</v>
      </c>
      <c r="AA145" s="199">
        <f>$W$46</f>
        <v>0</v>
      </c>
      <c r="AB145" s="199">
        <f>$W$46</f>
        <v>0</v>
      </c>
      <c r="AC145" s="951"/>
      <c r="AD145" s="604"/>
      <c r="AE145" s="604"/>
      <c r="AF145" s="604"/>
      <c r="AG145" s="604"/>
      <c r="AH145" s="604"/>
      <c r="AI145" s="604"/>
      <c r="AJ145" s="604"/>
      <c r="AK145" s="604"/>
      <c r="AL145" s="604"/>
      <c r="AM145" s="604"/>
      <c r="AN145" s="604"/>
      <c r="AO145" s="604"/>
      <c r="AP145" s="604"/>
      <c r="AQ145" s="604"/>
      <c r="AR145" s="604"/>
      <c r="AS145" s="604"/>
      <c r="AT145" s="604"/>
      <c r="AU145" s="604"/>
      <c r="AV145" s="495"/>
      <c r="AW145" s="114"/>
      <c r="AX145" s="114"/>
    </row>
    <row r="146" spans="1:50" s="90" customFormat="1" ht="24.95" customHeight="1" x14ac:dyDescent="0.25">
      <c r="A146" s="595"/>
      <c r="B146" s="591"/>
      <c r="C146" s="577"/>
      <c r="D146" s="520"/>
      <c r="E146" s="520"/>
      <c r="F146" s="520"/>
      <c r="G146" s="520"/>
      <c r="H146" s="520"/>
      <c r="I146" s="520"/>
      <c r="J146" s="520"/>
      <c r="K146" s="520"/>
      <c r="L146" s="520"/>
      <c r="M146" s="520"/>
      <c r="N146" s="520"/>
      <c r="O146" s="520"/>
      <c r="P146" s="541"/>
      <c r="Q146" s="541"/>
      <c r="R146" s="600"/>
      <c r="S146" s="600"/>
      <c r="T146" s="541"/>
      <c r="U146" s="295" t="s">
        <v>215</v>
      </c>
      <c r="V146" s="207" t="e">
        <f t="shared" ref="V146:AB146" si="53">V144/V145</f>
        <v>#DIV/0!</v>
      </c>
      <c r="W146" s="207">
        <f t="shared" si="53"/>
        <v>0</v>
      </c>
      <c r="X146" s="207">
        <f t="shared" si="53"/>
        <v>0</v>
      </c>
      <c r="Y146" s="207" t="e">
        <f t="shared" si="53"/>
        <v>#DIV/0!</v>
      </c>
      <c r="Z146" s="207" t="e">
        <f t="shared" si="53"/>
        <v>#DIV/0!</v>
      </c>
      <c r="AA146" s="207" t="e">
        <f t="shared" si="53"/>
        <v>#REF!</v>
      </c>
      <c r="AB146" s="207" t="e">
        <f t="shared" si="53"/>
        <v>#REF!</v>
      </c>
      <c r="AC146" s="951"/>
      <c r="AD146" s="604"/>
      <c r="AE146" s="604"/>
      <c r="AF146" s="604"/>
      <c r="AG146" s="604"/>
      <c r="AH146" s="604"/>
      <c r="AI146" s="604"/>
      <c r="AJ146" s="604"/>
      <c r="AK146" s="604"/>
      <c r="AL146" s="604"/>
      <c r="AM146" s="604"/>
      <c r="AN146" s="604"/>
      <c r="AO146" s="604"/>
      <c r="AP146" s="604"/>
      <c r="AQ146" s="604"/>
      <c r="AR146" s="604"/>
      <c r="AS146" s="604"/>
      <c r="AT146" s="604"/>
      <c r="AU146" s="604"/>
      <c r="AV146" s="495"/>
      <c r="AW146" s="114"/>
      <c r="AX146" s="114"/>
    </row>
    <row r="147" spans="1:50" s="90" customFormat="1" ht="270" customHeight="1" x14ac:dyDescent="0.25">
      <c r="A147" s="595"/>
      <c r="B147" s="591"/>
      <c r="C147" s="577"/>
      <c r="D147" s="520"/>
      <c r="E147" s="520"/>
      <c r="F147" s="520"/>
      <c r="G147" s="521"/>
      <c r="H147" s="521"/>
      <c r="I147" s="521"/>
      <c r="J147" s="521"/>
      <c r="K147" s="521"/>
      <c r="L147" s="521"/>
      <c r="M147" s="521"/>
      <c r="N147" s="521"/>
      <c r="O147" s="521"/>
      <c r="P147" s="542"/>
      <c r="Q147" s="542"/>
      <c r="R147" s="601"/>
      <c r="S147" s="601"/>
      <c r="T147" s="542"/>
      <c r="U147" s="295" t="s">
        <v>216</v>
      </c>
      <c r="V147" s="112" t="s">
        <v>825</v>
      </c>
      <c r="W147" s="112" t="s">
        <v>825</v>
      </c>
      <c r="X147" s="112" t="s">
        <v>825</v>
      </c>
      <c r="Y147" s="112" t="s">
        <v>825</v>
      </c>
      <c r="Z147" s="285"/>
      <c r="AA147" s="285"/>
      <c r="AB147" s="286"/>
      <c r="AC147" s="952"/>
      <c r="AD147" s="605"/>
      <c r="AE147" s="605"/>
      <c r="AF147" s="605"/>
      <c r="AG147" s="605"/>
      <c r="AH147" s="605"/>
      <c r="AI147" s="605"/>
      <c r="AJ147" s="605"/>
      <c r="AK147" s="605"/>
      <c r="AL147" s="605"/>
      <c r="AM147" s="605"/>
      <c r="AN147" s="605"/>
      <c r="AO147" s="605"/>
      <c r="AP147" s="605"/>
      <c r="AQ147" s="605"/>
      <c r="AR147" s="605"/>
      <c r="AS147" s="605"/>
      <c r="AT147" s="605"/>
      <c r="AU147" s="605"/>
      <c r="AV147" s="496"/>
      <c r="AW147" s="114"/>
      <c r="AX147" s="114"/>
    </row>
    <row r="148" spans="1:50" s="90" customFormat="1" ht="39.75" customHeight="1" x14ac:dyDescent="0.25">
      <c r="A148" s="594">
        <v>12</v>
      </c>
      <c r="B148" s="591"/>
      <c r="C148" s="577"/>
      <c r="D148" s="520"/>
      <c r="E148" s="520"/>
      <c r="F148" s="520">
        <v>0.5</v>
      </c>
      <c r="G148" s="519" t="s">
        <v>207</v>
      </c>
      <c r="H148" s="534" t="s">
        <v>322</v>
      </c>
      <c r="I148" s="31" t="s">
        <v>88</v>
      </c>
      <c r="J148" s="519">
        <v>0.03</v>
      </c>
      <c r="K148" s="602" t="s">
        <v>934</v>
      </c>
      <c r="L148" s="602" t="s">
        <v>935</v>
      </c>
      <c r="M148" s="602" t="s">
        <v>936</v>
      </c>
      <c r="N148" s="519" t="s">
        <v>390</v>
      </c>
      <c r="O148" s="519" t="s">
        <v>74</v>
      </c>
      <c r="P148" s="540">
        <v>0.02</v>
      </c>
      <c r="Q148" s="540">
        <v>0</v>
      </c>
      <c r="R148" s="599">
        <v>0.25</v>
      </c>
      <c r="S148" s="599">
        <v>0.25</v>
      </c>
      <c r="T148" s="540" t="s">
        <v>210</v>
      </c>
      <c r="U148" s="294" t="s">
        <v>937</v>
      </c>
      <c r="V148" s="199"/>
      <c r="W148" s="199"/>
      <c r="X148" s="199"/>
      <c r="Y148" s="199">
        <f>+V148</f>
        <v>0</v>
      </c>
      <c r="Z148" s="199">
        <f>+V148+W148</f>
        <v>0</v>
      </c>
      <c r="AA148" s="199" t="e">
        <f>+V148+W148+#REF!</f>
        <v>#REF!</v>
      </c>
      <c r="AB148" s="199" t="e">
        <f>+V148+W148+#REF!+X148</f>
        <v>#REF!</v>
      </c>
      <c r="AC148" s="950" t="s">
        <v>931</v>
      </c>
      <c r="AD148" s="607">
        <f>AE148+AF148+AG148</f>
        <v>0</v>
      </c>
      <c r="AE148" s="603">
        <v>0</v>
      </c>
      <c r="AF148" s="603">
        <v>0</v>
      </c>
      <c r="AG148" s="603">
        <v>0</v>
      </c>
      <c r="AH148" s="606" t="s">
        <v>149</v>
      </c>
      <c r="AI148" s="606" t="s">
        <v>149</v>
      </c>
      <c r="AJ148" s="603" t="s">
        <v>358</v>
      </c>
      <c r="AK148" s="603" t="s">
        <v>213</v>
      </c>
      <c r="AL148" s="603" t="s">
        <v>358</v>
      </c>
      <c r="AM148" s="603" t="s">
        <v>358</v>
      </c>
      <c r="AN148" s="603" t="s">
        <v>213</v>
      </c>
      <c r="AO148" s="603" t="s">
        <v>213</v>
      </c>
      <c r="AP148" s="603"/>
      <c r="AQ148" s="603"/>
      <c r="AR148" s="603" t="s">
        <v>213</v>
      </c>
      <c r="AS148" s="603"/>
      <c r="AT148" s="603"/>
      <c r="AU148" s="603" t="s">
        <v>213</v>
      </c>
      <c r="AV148" s="494" t="s">
        <v>213</v>
      </c>
      <c r="AW148" s="114"/>
      <c r="AX148" s="114"/>
    </row>
    <row r="149" spans="1:50" s="90" customFormat="1" ht="39.75" customHeight="1" x14ac:dyDescent="0.25">
      <c r="A149" s="595"/>
      <c r="B149" s="591"/>
      <c r="C149" s="577"/>
      <c r="D149" s="520"/>
      <c r="E149" s="520"/>
      <c r="F149" s="520"/>
      <c r="G149" s="520"/>
      <c r="H149" s="534"/>
      <c r="I149" s="520" t="s">
        <v>938</v>
      </c>
      <c r="J149" s="520"/>
      <c r="K149" s="520"/>
      <c r="L149" s="520"/>
      <c r="M149" s="520"/>
      <c r="N149" s="520"/>
      <c r="O149" s="520"/>
      <c r="P149" s="541"/>
      <c r="Q149" s="541"/>
      <c r="R149" s="600"/>
      <c r="S149" s="600"/>
      <c r="T149" s="541"/>
      <c r="U149" s="298" t="s">
        <v>939</v>
      </c>
      <c r="V149" s="199">
        <v>0</v>
      </c>
      <c r="W149" s="199">
        <v>74</v>
      </c>
      <c r="X149" s="199">
        <v>9.9999999999999995E-7</v>
      </c>
      <c r="Y149" s="199">
        <f>$W$50</f>
        <v>0</v>
      </c>
      <c r="Z149" s="199">
        <f>$W$50</f>
        <v>0</v>
      </c>
      <c r="AA149" s="199">
        <f>$W$50</f>
        <v>0</v>
      </c>
      <c r="AB149" s="199">
        <f>$W$50</f>
        <v>0</v>
      </c>
      <c r="AC149" s="951"/>
      <c r="AD149" s="604"/>
      <c r="AE149" s="604"/>
      <c r="AF149" s="604"/>
      <c r="AG149" s="604"/>
      <c r="AH149" s="604"/>
      <c r="AI149" s="604"/>
      <c r="AJ149" s="604"/>
      <c r="AK149" s="604"/>
      <c r="AL149" s="604"/>
      <c r="AM149" s="604"/>
      <c r="AN149" s="604"/>
      <c r="AO149" s="604"/>
      <c r="AP149" s="604"/>
      <c r="AQ149" s="604"/>
      <c r="AR149" s="604"/>
      <c r="AS149" s="604"/>
      <c r="AT149" s="604"/>
      <c r="AU149" s="604"/>
      <c r="AV149" s="495"/>
      <c r="AW149" s="114"/>
      <c r="AX149" s="114"/>
    </row>
    <row r="150" spans="1:50" s="90" customFormat="1" ht="24.95" customHeight="1" x14ac:dyDescent="0.25">
      <c r="A150" s="595"/>
      <c r="B150" s="591"/>
      <c r="C150" s="577"/>
      <c r="D150" s="520"/>
      <c r="E150" s="520"/>
      <c r="F150" s="520"/>
      <c r="G150" s="520"/>
      <c r="H150" s="534"/>
      <c r="I150" s="520"/>
      <c r="J150" s="520"/>
      <c r="K150" s="520"/>
      <c r="L150" s="520"/>
      <c r="M150" s="520"/>
      <c r="N150" s="520"/>
      <c r="O150" s="520"/>
      <c r="P150" s="541"/>
      <c r="Q150" s="541"/>
      <c r="R150" s="600"/>
      <c r="S150" s="600"/>
      <c r="T150" s="541"/>
      <c r="U150" s="295" t="s">
        <v>215</v>
      </c>
      <c r="V150" s="207" t="e">
        <f t="shared" ref="V150:AB150" si="54">V148/V149</f>
        <v>#DIV/0!</v>
      </c>
      <c r="W150" s="207">
        <f t="shared" si="54"/>
        <v>0</v>
      </c>
      <c r="X150" s="207">
        <f t="shared" si="54"/>
        <v>0</v>
      </c>
      <c r="Y150" s="207" t="e">
        <f t="shared" si="54"/>
        <v>#DIV/0!</v>
      </c>
      <c r="Z150" s="207" t="e">
        <f t="shared" si="54"/>
        <v>#DIV/0!</v>
      </c>
      <c r="AA150" s="207" t="e">
        <f t="shared" si="54"/>
        <v>#REF!</v>
      </c>
      <c r="AB150" s="207" t="e">
        <f t="shared" si="54"/>
        <v>#REF!</v>
      </c>
      <c r="AC150" s="951"/>
      <c r="AD150" s="604"/>
      <c r="AE150" s="604"/>
      <c r="AF150" s="604"/>
      <c r="AG150" s="604"/>
      <c r="AH150" s="604"/>
      <c r="AI150" s="604"/>
      <c r="AJ150" s="604"/>
      <c r="AK150" s="604"/>
      <c r="AL150" s="604"/>
      <c r="AM150" s="604"/>
      <c r="AN150" s="604"/>
      <c r="AO150" s="604"/>
      <c r="AP150" s="604"/>
      <c r="AQ150" s="604"/>
      <c r="AR150" s="604"/>
      <c r="AS150" s="604"/>
      <c r="AT150" s="604"/>
      <c r="AU150" s="604"/>
      <c r="AV150" s="495"/>
      <c r="AW150" s="114"/>
      <c r="AX150" s="114"/>
    </row>
    <row r="151" spans="1:50" s="90" customFormat="1" ht="270" customHeight="1" x14ac:dyDescent="0.25">
      <c r="A151" s="595"/>
      <c r="B151" s="591"/>
      <c r="C151" s="577"/>
      <c r="D151" s="520"/>
      <c r="E151" s="520"/>
      <c r="F151" s="520"/>
      <c r="G151" s="520"/>
      <c r="H151" s="534"/>
      <c r="I151" s="521"/>
      <c r="J151" s="521"/>
      <c r="K151" s="521"/>
      <c r="L151" s="521"/>
      <c r="M151" s="521"/>
      <c r="N151" s="521"/>
      <c r="O151" s="521"/>
      <c r="P151" s="542"/>
      <c r="Q151" s="542"/>
      <c r="R151" s="601"/>
      <c r="S151" s="601"/>
      <c r="T151" s="542"/>
      <c r="U151" s="295" t="s">
        <v>216</v>
      </c>
      <c r="V151" s="112" t="s">
        <v>825</v>
      </c>
      <c r="W151" s="112" t="s">
        <v>825</v>
      </c>
      <c r="X151" s="112" t="s">
        <v>825</v>
      </c>
      <c r="Y151" s="112" t="s">
        <v>825</v>
      </c>
      <c r="Z151" s="285"/>
      <c r="AA151" s="285"/>
      <c r="AB151" s="286"/>
      <c r="AC151" s="952"/>
      <c r="AD151" s="605"/>
      <c r="AE151" s="605"/>
      <c r="AF151" s="605"/>
      <c r="AG151" s="605"/>
      <c r="AH151" s="605"/>
      <c r="AI151" s="605"/>
      <c r="AJ151" s="605"/>
      <c r="AK151" s="605"/>
      <c r="AL151" s="605"/>
      <c r="AM151" s="605"/>
      <c r="AN151" s="605"/>
      <c r="AO151" s="605"/>
      <c r="AP151" s="605"/>
      <c r="AQ151" s="605"/>
      <c r="AR151" s="605"/>
      <c r="AS151" s="605"/>
      <c r="AT151" s="605"/>
      <c r="AU151" s="605"/>
      <c r="AV151" s="496"/>
      <c r="AW151" s="114"/>
      <c r="AX151" s="114"/>
    </row>
    <row r="152" spans="1:50" ht="39.75" customHeight="1" x14ac:dyDescent="0.25">
      <c r="A152" s="594">
        <v>13</v>
      </c>
      <c r="B152" s="591"/>
      <c r="C152" s="577"/>
      <c r="D152" s="520"/>
      <c r="E152" s="520"/>
      <c r="F152" s="520"/>
      <c r="G152" s="534" t="s">
        <v>207</v>
      </c>
      <c r="H152" s="534" t="s">
        <v>322</v>
      </c>
      <c r="I152" s="36" t="s">
        <v>88</v>
      </c>
      <c r="J152" s="534">
        <v>0.03</v>
      </c>
      <c r="K152" s="611" t="s">
        <v>72</v>
      </c>
      <c r="L152" s="602" t="s">
        <v>388</v>
      </c>
      <c r="M152" s="602" t="s">
        <v>389</v>
      </c>
      <c r="N152" s="519" t="s">
        <v>390</v>
      </c>
      <c r="O152" s="519" t="s">
        <v>74</v>
      </c>
      <c r="P152" s="540">
        <v>0.02</v>
      </c>
      <c r="Q152" s="540">
        <v>0.3</v>
      </c>
      <c r="R152" s="540">
        <v>1</v>
      </c>
      <c r="S152" s="540">
        <v>1</v>
      </c>
      <c r="T152" s="540" t="s">
        <v>210</v>
      </c>
      <c r="U152" s="294" t="s">
        <v>391</v>
      </c>
      <c r="V152" s="199"/>
      <c r="W152" s="203"/>
      <c r="X152" s="199"/>
      <c r="Y152" s="203"/>
      <c r="Z152" s="203">
        <f>+V152</f>
        <v>0</v>
      </c>
      <c r="AA152" s="203">
        <f>+V152+W152</f>
        <v>0</v>
      </c>
      <c r="AB152" s="203">
        <f>+V152+W152+X152</f>
        <v>0</v>
      </c>
      <c r="AC152" s="203">
        <f>+V152+W152+X152+Y152</f>
        <v>0</v>
      </c>
      <c r="AD152" s="603" t="s">
        <v>392</v>
      </c>
      <c r="AE152" s="607">
        <f>AF152+AG152+AH152</f>
        <v>0</v>
      </c>
      <c r="AF152" s="603">
        <v>0</v>
      </c>
      <c r="AG152" s="603">
        <v>0</v>
      </c>
      <c r="AH152" s="603">
        <v>0</v>
      </c>
      <c r="AI152" s="606" t="s">
        <v>393</v>
      </c>
      <c r="AJ152" s="606" t="s">
        <v>148</v>
      </c>
      <c r="AK152" s="603" t="s">
        <v>358</v>
      </c>
      <c r="AL152" s="603" t="s">
        <v>213</v>
      </c>
      <c r="AM152" s="603" t="s">
        <v>358</v>
      </c>
      <c r="AN152" s="603" t="s">
        <v>358</v>
      </c>
      <c r="AO152" s="603" t="s">
        <v>213</v>
      </c>
      <c r="AP152" s="603" t="s">
        <v>213</v>
      </c>
      <c r="AQ152" s="603"/>
      <c r="AR152" s="603"/>
      <c r="AS152" s="603" t="s">
        <v>213</v>
      </c>
      <c r="AT152" s="603"/>
      <c r="AU152" s="603"/>
      <c r="AV152" s="603" t="s">
        <v>213</v>
      </c>
      <c r="AW152" s="115"/>
      <c r="AX152" s="116"/>
    </row>
    <row r="153" spans="1:50" ht="39.75" customHeight="1" x14ac:dyDescent="0.25">
      <c r="A153" s="595"/>
      <c r="B153" s="591"/>
      <c r="C153" s="577"/>
      <c r="D153" s="520"/>
      <c r="E153" s="520"/>
      <c r="F153" s="520"/>
      <c r="G153" s="534"/>
      <c r="H153" s="534"/>
      <c r="I153" s="534" t="s">
        <v>394</v>
      </c>
      <c r="J153" s="534"/>
      <c r="K153" s="534"/>
      <c r="L153" s="520"/>
      <c r="M153" s="520"/>
      <c r="N153" s="520"/>
      <c r="O153" s="520"/>
      <c r="P153" s="541"/>
      <c r="Q153" s="541"/>
      <c r="R153" s="541"/>
      <c r="S153" s="541"/>
      <c r="T153" s="541"/>
      <c r="U153" s="298" t="s">
        <v>395</v>
      </c>
      <c r="V153" s="199">
        <v>9.9999999999999995E-7</v>
      </c>
      <c r="W153" s="202">
        <v>0.5</v>
      </c>
      <c r="X153" s="199">
        <v>9.9999999999999995E-7</v>
      </c>
      <c r="Y153" s="203">
        <v>0.5</v>
      </c>
      <c r="Z153" s="203">
        <v>9.9999999999999995E-7</v>
      </c>
      <c r="AA153" s="203">
        <f>+V153+W153</f>
        <v>0.50000100000000003</v>
      </c>
      <c r="AB153" s="203">
        <f>+V153+W153+X153</f>
        <v>0.50000200000000006</v>
      </c>
      <c r="AC153" s="203">
        <f>+V153+W153+X153+Y153</f>
        <v>1.0000020000000001</v>
      </c>
      <c r="AD153" s="604"/>
      <c r="AE153" s="604"/>
      <c r="AF153" s="604"/>
      <c r="AG153" s="604"/>
      <c r="AH153" s="604"/>
      <c r="AI153" s="604"/>
      <c r="AJ153" s="604"/>
      <c r="AK153" s="604"/>
      <c r="AL153" s="604"/>
      <c r="AM153" s="604"/>
      <c r="AN153" s="604"/>
      <c r="AO153" s="604"/>
      <c r="AP153" s="604"/>
      <c r="AQ153" s="604"/>
      <c r="AR153" s="604"/>
      <c r="AS153" s="604"/>
      <c r="AT153" s="604"/>
      <c r="AU153" s="604"/>
      <c r="AV153" s="604"/>
      <c r="AW153" s="115"/>
      <c r="AX153" s="116"/>
    </row>
    <row r="154" spans="1:50" ht="24.95" customHeight="1" x14ac:dyDescent="0.25">
      <c r="A154" s="595"/>
      <c r="B154" s="591"/>
      <c r="C154" s="577"/>
      <c r="D154" s="520"/>
      <c r="E154" s="520"/>
      <c r="F154" s="520"/>
      <c r="G154" s="534"/>
      <c r="H154" s="534"/>
      <c r="I154" s="534"/>
      <c r="J154" s="534"/>
      <c r="K154" s="534"/>
      <c r="L154" s="520"/>
      <c r="M154" s="520"/>
      <c r="N154" s="520"/>
      <c r="O154" s="520"/>
      <c r="P154" s="541"/>
      <c r="Q154" s="541"/>
      <c r="R154" s="541"/>
      <c r="S154" s="541"/>
      <c r="T154" s="541"/>
      <c r="U154" s="295" t="s">
        <v>215</v>
      </c>
      <c r="V154" s="207">
        <f t="shared" ref="V154:AC154" si="55">V152/V153</f>
        <v>0</v>
      </c>
      <c r="W154" s="207">
        <f t="shared" si="55"/>
        <v>0</v>
      </c>
      <c r="X154" s="207">
        <f t="shared" si="55"/>
        <v>0</v>
      </c>
      <c r="Y154" s="207">
        <f t="shared" si="55"/>
        <v>0</v>
      </c>
      <c r="Z154" s="207">
        <f t="shared" si="55"/>
        <v>0</v>
      </c>
      <c r="AA154" s="207">
        <f t="shared" si="55"/>
        <v>0</v>
      </c>
      <c r="AB154" s="207">
        <f t="shared" si="55"/>
        <v>0</v>
      </c>
      <c r="AC154" s="207">
        <f t="shared" si="55"/>
        <v>0</v>
      </c>
      <c r="AD154" s="604"/>
      <c r="AE154" s="604"/>
      <c r="AF154" s="604"/>
      <c r="AG154" s="604"/>
      <c r="AH154" s="604"/>
      <c r="AI154" s="604"/>
      <c r="AJ154" s="604"/>
      <c r="AK154" s="604"/>
      <c r="AL154" s="604"/>
      <c r="AM154" s="604"/>
      <c r="AN154" s="604"/>
      <c r="AO154" s="604"/>
      <c r="AP154" s="604"/>
      <c r="AQ154" s="604"/>
      <c r="AR154" s="604"/>
      <c r="AS154" s="604"/>
      <c r="AT154" s="604"/>
      <c r="AU154" s="604"/>
      <c r="AV154" s="604"/>
      <c r="AW154" s="115"/>
      <c r="AX154" s="116"/>
    </row>
    <row r="155" spans="1:50" ht="270" customHeight="1" x14ac:dyDescent="0.25">
      <c r="A155" s="595"/>
      <c r="B155" s="591"/>
      <c r="C155" s="578"/>
      <c r="D155" s="521"/>
      <c r="E155" s="521"/>
      <c r="F155" s="521"/>
      <c r="G155" s="534"/>
      <c r="H155" s="534"/>
      <c r="I155" s="534"/>
      <c r="J155" s="534"/>
      <c r="K155" s="534"/>
      <c r="L155" s="521"/>
      <c r="M155" s="521"/>
      <c r="N155" s="521"/>
      <c r="O155" s="521"/>
      <c r="P155" s="542"/>
      <c r="Q155" s="542"/>
      <c r="R155" s="542"/>
      <c r="S155" s="542"/>
      <c r="T155" s="542"/>
      <c r="U155" s="295" t="s">
        <v>216</v>
      </c>
      <c r="V155" s="112" t="s">
        <v>825</v>
      </c>
      <c r="W155" s="112" t="s">
        <v>825</v>
      </c>
      <c r="X155" s="112" t="s">
        <v>825</v>
      </c>
      <c r="Y155" s="112" t="s">
        <v>825</v>
      </c>
      <c r="Z155" s="608"/>
      <c r="AA155" s="609"/>
      <c r="AB155" s="609"/>
      <c r="AC155" s="610"/>
      <c r="AD155" s="605"/>
      <c r="AE155" s="605"/>
      <c r="AF155" s="605"/>
      <c r="AG155" s="605"/>
      <c r="AH155" s="605"/>
      <c r="AI155" s="605"/>
      <c r="AJ155" s="605"/>
      <c r="AK155" s="605"/>
      <c r="AL155" s="605"/>
      <c r="AM155" s="605"/>
      <c r="AN155" s="605"/>
      <c r="AO155" s="605"/>
      <c r="AP155" s="605"/>
      <c r="AQ155" s="605"/>
      <c r="AR155" s="605"/>
      <c r="AS155" s="605"/>
      <c r="AT155" s="605"/>
      <c r="AU155" s="605"/>
      <c r="AV155" s="605"/>
      <c r="AW155" s="115"/>
      <c r="AX155" s="116"/>
    </row>
    <row r="156" spans="1:50" s="97" customFormat="1" ht="39.75" customHeight="1" x14ac:dyDescent="0.25">
      <c r="A156" s="594">
        <v>14</v>
      </c>
      <c r="B156" s="591"/>
      <c r="C156" s="612" t="s">
        <v>8</v>
      </c>
      <c r="D156" s="520">
        <v>0.03</v>
      </c>
      <c r="E156" s="519" t="s">
        <v>396</v>
      </c>
      <c r="F156" s="520">
        <v>1</v>
      </c>
      <c r="G156" s="519" t="s">
        <v>207</v>
      </c>
      <c r="H156" s="519" t="s">
        <v>397</v>
      </c>
      <c r="I156" s="31" t="s">
        <v>88</v>
      </c>
      <c r="J156" s="519">
        <v>1</v>
      </c>
      <c r="K156" s="519" t="s">
        <v>67</v>
      </c>
      <c r="L156" s="519" t="s">
        <v>959</v>
      </c>
      <c r="M156" s="519" t="s">
        <v>398</v>
      </c>
      <c r="N156" s="519" t="s">
        <v>361</v>
      </c>
      <c r="O156" s="519" t="s">
        <v>73</v>
      </c>
      <c r="P156" s="540">
        <v>0.02</v>
      </c>
      <c r="Q156" s="540">
        <v>0.48</v>
      </c>
      <c r="R156" s="540">
        <v>1</v>
      </c>
      <c r="S156" s="540">
        <v>1</v>
      </c>
      <c r="T156" s="540" t="s">
        <v>210</v>
      </c>
      <c r="U156" s="298" t="s">
        <v>399</v>
      </c>
      <c r="V156" s="208"/>
      <c r="W156" s="208"/>
      <c r="X156" s="208"/>
      <c r="Y156" s="208"/>
      <c r="Z156" s="208">
        <f>+V156</f>
        <v>0</v>
      </c>
      <c r="AA156" s="208">
        <f>+V156+W156</f>
        <v>0</v>
      </c>
      <c r="AB156" s="208">
        <f>+V156+W156+X156</f>
        <v>0</v>
      </c>
      <c r="AC156" s="208">
        <f>+V156+W156+X156+Y156</f>
        <v>0</v>
      </c>
      <c r="AD156" s="619" t="s">
        <v>400</v>
      </c>
      <c r="AE156" s="628">
        <f>AF156+AG156+AH156</f>
        <v>0</v>
      </c>
      <c r="AF156" s="619">
        <v>0</v>
      </c>
      <c r="AG156" s="619">
        <v>0</v>
      </c>
      <c r="AH156" s="619">
        <v>0</v>
      </c>
      <c r="AI156" s="627" t="s">
        <v>147</v>
      </c>
      <c r="AJ156" s="627" t="s">
        <v>147</v>
      </c>
      <c r="AK156" s="619" t="s">
        <v>358</v>
      </c>
      <c r="AL156" s="619" t="s">
        <v>213</v>
      </c>
      <c r="AM156" s="619" t="s">
        <v>358</v>
      </c>
      <c r="AN156" s="619" t="s">
        <v>358</v>
      </c>
      <c r="AO156" s="619" t="s">
        <v>213</v>
      </c>
      <c r="AP156" s="619" t="s">
        <v>213</v>
      </c>
      <c r="AQ156" s="619"/>
      <c r="AR156" s="619"/>
      <c r="AS156" s="619" t="s">
        <v>213</v>
      </c>
      <c r="AT156" s="619"/>
      <c r="AU156" s="619"/>
      <c r="AV156" s="619" t="s">
        <v>213</v>
      </c>
      <c r="AW156" s="117"/>
      <c r="AX156" s="117"/>
    </row>
    <row r="157" spans="1:50" s="97" customFormat="1" ht="39.75" customHeight="1" x14ac:dyDescent="0.25">
      <c r="A157" s="595"/>
      <c r="B157" s="591"/>
      <c r="C157" s="612"/>
      <c r="D157" s="520"/>
      <c r="E157" s="520"/>
      <c r="F157" s="520"/>
      <c r="G157" s="520"/>
      <c r="H157" s="520"/>
      <c r="I157" s="519" t="s">
        <v>401</v>
      </c>
      <c r="J157" s="520"/>
      <c r="K157" s="520"/>
      <c r="L157" s="520"/>
      <c r="M157" s="520"/>
      <c r="N157" s="520"/>
      <c r="O157" s="520"/>
      <c r="P157" s="541"/>
      <c r="Q157" s="541"/>
      <c r="R157" s="541"/>
      <c r="S157" s="541"/>
      <c r="T157" s="541"/>
      <c r="U157" s="298" t="s">
        <v>402</v>
      </c>
      <c r="V157" s="208">
        <v>0.08</v>
      </c>
      <c r="W157" s="208">
        <v>0.12</v>
      </c>
      <c r="X157" s="208">
        <v>0.18</v>
      </c>
      <c r="Y157" s="208">
        <v>0.14000000000000001</v>
      </c>
      <c r="Z157" s="208">
        <f>V157</f>
        <v>0.08</v>
      </c>
      <c r="AA157" s="208">
        <f>+V157+W157</f>
        <v>0.2</v>
      </c>
      <c r="AB157" s="208">
        <f>+V157+W157+X157</f>
        <v>0.38</v>
      </c>
      <c r="AC157" s="208">
        <f>+V157+W157+X157+Y157</f>
        <v>0.52</v>
      </c>
      <c r="AD157" s="620"/>
      <c r="AE157" s="620"/>
      <c r="AF157" s="620"/>
      <c r="AG157" s="620"/>
      <c r="AH157" s="620"/>
      <c r="AI157" s="620"/>
      <c r="AJ157" s="620"/>
      <c r="AK157" s="620"/>
      <c r="AL157" s="620"/>
      <c r="AM157" s="620"/>
      <c r="AN157" s="620"/>
      <c r="AO157" s="620"/>
      <c r="AP157" s="620"/>
      <c r="AQ157" s="620"/>
      <c r="AR157" s="620"/>
      <c r="AS157" s="620"/>
      <c r="AT157" s="620"/>
      <c r="AU157" s="620"/>
      <c r="AV157" s="620"/>
      <c r="AW157" s="117"/>
      <c r="AX157" s="117"/>
    </row>
    <row r="158" spans="1:50" s="97" customFormat="1" ht="24.75" customHeight="1" x14ac:dyDescent="0.25">
      <c r="A158" s="595"/>
      <c r="B158" s="591"/>
      <c r="C158" s="612"/>
      <c r="D158" s="520"/>
      <c r="E158" s="520"/>
      <c r="F158" s="520"/>
      <c r="G158" s="520"/>
      <c r="H158" s="520"/>
      <c r="I158" s="520"/>
      <c r="J158" s="520"/>
      <c r="K158" s="520"/>
      <c r="L158" s="520"/>
      <c r="M158" s="520"/>
      <c r="N158" s="520"/>
      <c r="O158" s="520"/>
      <c r="P158" s="541"/>
      <c r="Q158" s="541"/>
      <c r="R158" s="541"/>
      <c r="S158" s="541"/>
      <c r="T158" s="541"/>
      <c r="U158" s="295" t="s">
        <v>215</v>
      </c>
      <c r="V158" s="209">
        <f>V156/V157</f>
        <v>0</v>
      </c>
      <c r="W158" s="209">
        <f>W156/W157</f>
        <v>0</v>
      </c>
      <c r="X158" s="209">
        <f t="shared" ref="X158:AC158" si="56">X156/X157</f>
        <v>0</v>
      </c>
      <c r="Y158" s="209">
        <f t="shared" si="56"/>
        <v>0</v>
      </c>
      <c r="Z158" s="208">
        <f>Z156/Z157</f>
        <v>0</v>
      </c>
      <c r="AA158" s="208">
        <f t="shared" si="56"/>
        <v>0</v>
      </c>
      <c r="AB158" s="208">
        <f t="shared" si="56"/>
        <v>0</v>
      </c>
      <c r="AC158" s="208">
        <f t="shared" si="56"/>
        <v>0</v>
      </c>
      <c r="AD158" s="620"/>
      <c r="AE158" s="620"/>
      <c r="AF158" s="620"/>
      <c r="AG158" s="620"/>
      <c r="AH158" s="620"/>
      <c r="AI158" s="620"/>
      <c r="AJ158" s="620"/>
      <c r="AK158" s="620"/>
      <c r="AL158" s="620"/>
      <c r="AM158" s="620"/>
      <c r="AN158" s="620"/>
      <c r="AO158" s="620"/>
      <c r="AP158" s="620"/>
      <c r="AQ158" s="620"/>
      <c r="AR158" s="620"/>
      <c r="AS158" s="620"/>
      <c r="AT158" s="620"/>
      <c r="AU158" s="620"/>
      <c r="AV158" s="620"/>
      <c r="AW158" s="117"/>
      <c r="AX158" s="117"/>
    </row>
    <row r="159" spans="1:50" s="97" customFormat="1" ht="204" x14ac:dyDescent="0.25">
      <c r="A159" s="595"/>
      <c r="B159" s="591"/>
      <c r="C159" s="613"/>
      <c r="D159" s="521"/>
      <c r="E159" s="521"/>
      <c r="F159" s="520"/>
      <c r="G159" s="521"/>
      <c r="H159" s="521"/>
      <c r="I159" s="520"/>
      <c r="J159" s="521"/>
      <c r="K159" s="521"/>
      <c r="L159" s="521"/>
      <c r="M159" s="521"/>
      <c r="N159" s="521"/>
      <c r="O159" s="521"/>
      <c r="P159" s="542"/>
      <c r="Q159" s="542"/>
      <c r="R159" s="542"/>
      <c r="S159" s="542"/>
      <c r="T159" s="542"/>
      <c r="U159" s="295" t="s">
        <v>216</v>
      </c>
      <c r="V159" s="210" t="s">
        <v>825</v>
      </c>
      <c r="W159" s="210" t="s">
        <v>825</v>
      </c>
      <c r="X159" s="210" t="s">
        <v>825</v>
      </c>
      <c r="Y159" s="210" t="s">
        <v>825</v>
      </c>
      <c r="Z159" s="622"/>
      <c r="AA159" s="623"/>
      <c r="AB159" s="623"/>
      <c r="AC159" s="624"/>
      <c r="AD159" s="621"/>
      <c r="AE159" s="621"/>
      <c r="AF159" s="621"/>
      <c r="AG159" s="621"/>
      <c r="AH159" s="621"/>
      <c r="AI159" s="621"/>
      <c r="AJ159" s="621"/>
      <c r="AK159" s="621"/>
      <c r="AL159" s="621"/>
      <c r="AM159" s="621"/>
      <c r="AN159" s="621"/>
      <c r="AO159" s="621"/>
      <c r="AP159" s="621"/>
      <c r="AQ159" s="621"/>
      <c r="AR159" s="621"/>
      <c r="AS159" s="621"/>
      <c r="AT159" s="621"/>
      <c r="AU159" s="621"/>
      <c r="AV159" s="621"/>
      <c r="AW159" s="117"/>
      <c r="AX159" s="117"/>
    </row>
    <row r="160" spans="1:50" s="87" customFormat="1" ht="39.75" customHeight="1" x14ac:dyDescent="0.25">
      <c r="A160" s="588">
        <v>15</v>
      </c>
      <c r="B160" s="591"/>
      <c r="C160" s="625" t="s">
        <v>251</v>
      </c>
      <c r="D160" s="519">
        <v>0.03</v>
      </c>
      <c r="E160" s="519" t="s">
        <v>50</v>
      </c>
      <c r="F160" s="520"/>
      <c r="G160" s="534" t="s">
        <v>286</v>
      </c>
      <c r="H160" s="534" t="s">
        <v>287</v>
      </c>
      <c r="I160" s="103" t="s">
        <v>88</v>
      </c>
      <c r="J160" s="552">
        <v>0.3</v>
      </c>
      <c r="K160" s="552" t="s">
        <v>68</v>
      </c>
      <c r="L160" s="555" t="s">
        <v>403</v>
      </c>
      <c r="M160" s="534" t="s">
        <v>404</v>
      </c>
      <c r="N160" s="534" t="s">
        <v>290</v>
      </c>
      <c r="O160" s="534" t="s">
        <v>73</v>
      </c>
      <c r="P160" s="618">
        <v>0.05</v>
      </c>
      <c r="Q160" s="618">
        <v>1</v>
      </c>
      <c r="R160" s="618">
        <v>1</v>
      </c>
      <c r="S160" s="618">
        <v>1</v>
      </c>
      <c r="T160" s="618" t="s">
        <v>210</v>
      </c>
      <c r="U160" s="299" t="s">
        <v>405</v>
      </c>
      <c r="V160" s="118"/>
      <c r="W160" s="211"/>
      <c r="X160" s="118"/>
      <c r="Y160" s="118"/>
      <c r="Z160" s="118">
        <f>V160</f>
        <v>0</v>
      </c>
      <c r="AA160" s="118">
        <f>V160+W160</f>
        <v>0</v>
      </c>
      <c r="AB160" s="118">
        <f>V160+W160+X160</f>
        <v>0</v>
      </c>
      <c r="AC160" s="118">
        <f>V160+W160+X160+Y160</f>
        <v>0</v>
      </c>
      <c r="AD160" s="632" t="s">
        <v>406</v>
      </c>
      <c r="AE160" s="638">
        <f>AF160+AG160+AH160</f>
        <v>416468420</v>
      </c>
      <c r="AF160" s="632">
        <v>0</v>
      </c>
      <c r="AG160" s="635">
        <v>416468420</v>
      </c>
      <c r="AH160" s="632">
        <v>0</v>
      </c>
      <c r="AI160" s="615" t="s">
        <v>54</v>
      </c>
      <c r="AJ160" s="615" t="s">
        <v>407</v>
      </c>
      <c r="AK160" s="632"/>
      <c r="AL160" s="632" t="s">
        <v>213</v>
      </c>
      <c r="AM160" s="632"/>
      <c r="AN160" s="632" t="s">
        <v>213</v>
      </c>
      <c r="AO160" s="632" t="s">
        <v>213</v>
      </c>
      <c r="AP160" s="632" t="s">
        <v>213</v>
      </c>
      <c r="AQ160" s="632"/>
      <c r="AR160" s="632"/>
      <c r="AS160" s="632" t="s">
        <v>213</v>
      </c>
      <c r="AT160" s="632"/>
      <c r="AU160" s="632"/>
      <c r="AV160" s="629" t="s">
        <v>213</v>
      </c>
      <c r="AW160" s="85"/>
      <c r="AX160" s="86"/>
    </row>
    <row r="161" spans="1:50" s="87" customFormat="1" ht="39.75" customHeight="1" x14ac:dyDescent="0.25">
      <c r="A161" s="589"/>
      <c r="B161" s="591"/>
      <c r="C161" s="626"/>
      <c r="D161" s="520"/>
      <c r="E161" s="520"/>
      <c r="F161" s="520"/>
      <c r="G161" s="534"/>
      <c r="H161" s="534"/>
      <c r="I161" s="555" t="s">
        <v>408</v>
      </c>
      <c r="J161" s="552"/>
      <c r="K161" s="552"/>
      <c r="L161" s="555"/>
      <c r="M161" s="534"/>
      <c r="N161" s="534"/>
      <c r="O161" s="534"/>
      <c r="P161" s="618"/>
      <c r="Q161" s="618"/>
      <c r="R161" s="618"/>
      <c r="S161" s="618"/>
      <c r="T161" s="618"/>
      <c r="U161" s="300" t="s">
        <v>409</v>
      </c>
      <c r="V161" s="118">
        <v>266</v>
      </c>
      <c r="W161" s="118">
        <v>266</v>
      </c>
      <c r="X161" s="118">
        <v>266</v>
      </c>
      <c r="Y161" s="118">
        <v>264</v>
      </c>
      <c r="Z161" s="118">
        <f>+V161</f>
        <v>266</v>
      </c>
      <c r="AA161" s="118">
        <f>+V161+W161</f>
        <v>532</v>
      </c>
      <c r="AB161" s="118">
        <f>V161+W161+X161</f>
        <v>798</v>
      </c>
      <c r="AC161" s="118">
        <f>V161+W161+X161+Y161</f>
        <v>1062</v>
      </c>
      <c r="AD161" s="633"/>
      <c r="AE161" s="638"/>
      <c r="AF161" s="633"/>
      <c r="AG161" s="636"/>
      <c r="AH161" s="633"/>
      <c r="AI161" s="616"/>
      <c r="AJ161" s="616"/>
      <c r="AK161" s="633"/>
      <c r="AL161" s="633"/>
      <c r="AM161" s="633"/>
      <c r="AN161" s="633"/>
      <c r="AO161" s="633"/>
      <c r="AP161" s="633"/>
      <c r="AQ161" s="633"/>
      <c r="AR161" s="633"/>
      <c r="AS161" s="633"/>
      <c r="AT161" s="633"/>
      <c r="AU161" s="633"/>
      <c r="AV161" s="630"/>
      <c r="AW161" s="85"/>
      <c r="AX161" s="86"/>
    </row>
    <row r="162" spans="1:50" s="87" customFormat="1" ht="24.75" customHeight="1" x14ac:dyDescent="0.25">
      <c r="A162" s="589"/>
      <c r="B162" s="591"/>
      <c r="C162" s="626"/>
      <c r="D162" s="520"/>
      <c r="E162" s="520"/>
      <c r="F162" s="520"/>
      <c r="G162" s="534"/>
      <c r="H162" s="534"/>
      <c r="I162" s="555"/>
      <c r="J162" s="552"/>
      <c r="K162" s="552"/>
      <c r="L162" s="555"/>
      <c r="M162" s="534"/>
      <c r="N162" s="534"/>
      <c r="O162" s="534"/>
      <c r="P162" s="618"/>
      <c r="Q162" s="618"/>
      <c r="R162" s="618"/>
      <c r="S162" s="618"/>
      <c r="T162" s="618"/>
      <c r="U162" s="297" t="s">
        <v>215</v>
      </c>
      <c r="V162" s="119">
        <f t="shared" ref="V162:AC162" si="57">V160/V161</f>
        <v>0</v>
      </c>
      <c r="W162" s="119">
        <f t="shared" si="57"/>
        <v>0</v>
      </c>
      <c r="X162" s="119">
        <f t="shared" si="57"/>
        <v>0</v>
      </c>
      <c r="Y162" s="119">
        <f t="shared" si="57"/>
        <v>0</v>
      </c>
      <c r="Z162" s="15">
        <f t="shared" si="57"/>
        <v>0</v>
      </c>
      <c r="AA162" s="15">
        <f t="shared" si="57"/>
        <v>0</v>
      </c>
      <c r="AB162" s="15">
        <f t="shared" si="57"/>
        <v>0</v>
      </c>
      <c r="AC162" s="15">
        <f t="shared" si="57"/>
        <v>0</v>
      </c>
      <c r="AD162" s="633"/>
      <c r="AE162" s="638"/>
      <c r="AF162" s="633"/>
      <c r="AG162" s="636"/>
      <c r="AH162" s="633"/>
      <c r="AI162" s="616"/>
      <c r="AJ162" s="616"/>
      <c r="AK162" s="633"/>
      <c r="AL162" s="633"/>
      <c r="AM162" s="633"/>
      <c r="AN162" s="633"/>
      <c r="AO162" s="633"/>
      <c r="AP162" s="633"/>
      <c r="AQ162" s="633"/>
      <c r="AR162" s="633"/>
      <c r="AS162" s="633"/>
      <c r="AT162" s="633"/>
      <c r="AU162" s="633"/>
      <c r="AV162" s="630"/>
      <c r="AW162" s="85"/>
      <c r="AX162" s="86"/>
    </row>
    <row r="163" spans="1:50" s="87" customFormat="1" ht="270" customHeight="1" x14ac:dyDescent="0.25">
      <c r="A163" s="589"/>
      <c r="B163" s="591"/>
      <c r="C163" s="626"/>
      <c r="D163" s="520"/>
      <c r="E163" s="520"/>
      <c r="F163" s="520"/>
      <c r="G163" s="534"/>
      <c r="H163" s="534"/>
      <c r="I163" s="555"/>
      <c r="J163" s="552"/>
      <c r="K163" s="552"/>
      <c r="L163" s="555"/>
      <c r="M163" s="534"/>
      <c r="N163" s="534"/>
      <c r="O163" s="534"/>
      <c r="P163" s="618"/>
      <c r="Q163" s="618"/>
      <c r="R163" s="618"/>
      <c r="S163" s="618"/>
      <c r="T163" s="618"/>
      <c r="U163" s="295" t="s">
        <v>216</v>
      </c>
      <c r="V163" s="16" t="s">
        <v>825</v>
      </c>
      <c r="W163" s="16" t="s">
        <v>825</v>
      </c>
      <c r="X163" s="16" t="s">
        <v>825</v>
      </c>
      <c r="Y163" s="16" t="s">
        <v>825</v>
      </c>
      <c r="Z163" s="512"/>
      <c r="AA163" s="580"/>
      <c r="AB163" s="580"/>
      <c r="AC163" s="581"/>
      <c r="AD163" s="634"/>
      <c r="AE163" s="638"/>
      <c r="AF163" s="634"/>
      <c r="AG163" s="637"/>
      <c r="AH163" s="634"/>
      <c r="AI163" s="617"/>
      <c r="AJ163" s="617"/>
      <c r="AK163" s="634"/>
      <c r="AL163" s="634"/>
      <c r="AM163" s="634"/>
      <c r="AN163" s="634"/>
      <c r="AO163" s="634"/>
      <c r="AP163" s="634"/>
      <c r="AQ163" s="634"/>
      <c r="AR163" s="634"/>
      <c r="AS163" s="634"/>
      <c r="AT163" s="634"/>
      <c r="AU163" s="634"/>
      <c r="AV163" s="631"/>
      <c r="AW163" s="85"/>
      <c r="AX163" s="86"/>
    </row>
    <row r="164" spans="1:50" s="87" customFormat="1" ht="34.5" customHeight="1" x14ac:dyDescent="0.25">
      <c r="A164" s="588">
        <v>16</v>
      </c>
      <c r="B164" s="591"/>
      <c r="C164" s="626"/>
      <c r="D164" s="520"/>
      <c r="E164" s="520"/>
      <c r="F164" s="520"/>
      <c r="G164" s="534" t="s">
        <v>286</v>
      </c>
      <c r="H164" s="534" t="s">
        <v>287</v>
      </c>
      <c r="I164" s="103" t="s">
        <v>88</v>
      </c>
      <c r="J164" s="552">
        <v>0.3</v>
      </c>
      <c r="K164" s="552" t="s">
        <v>69</v>
      </c>
      <c r="L164" s="552" t="s">
        <v>410</v>
      </c>
      <c r="M164" s="534" t="s">
        <v>404</v>
      </c>
      <c r="N164" s="534" t="s">
        <v>290</v>
      </c>
      <c r="O164" s="534" t="s">
        <v>73</v>
      </c>
      <c r="P164" s="618">
        <v>0.05</v>
      </c>
      <c r="Q164" s="618">
        <v>1</v>
      </c>
      <c r="R164" s="618">
        <v>1</v>
      </c>
      <c r="S164" s="618">
        <v>1</v>
      </c>
      <c r="T164" s="618" t="s">
        <v>210</v>
      </c>
      <c r="U164" s="299" t="s">
        <v>411</v>
      </c>
      <c r="V164" s="120"/>
      <c r="W164" s="195"/>
      <c r="X164" s="120"/>
      <c r="Y164" s="120"/>
      <c r="Z164" s="120">
        <f>V164</f>
        <v>0</v>
      </c>
      <c r="AA164" s="120">
        <f>V164+W164</f>
        <v>0</v>
      </c>
      <c r="AB164" s="120">
        <f>V164+W164+X164</f>
        <v>0</v>
      </c>
      <c r="AC164" s="120">
        <f>V164+W164+X164+Y164</f>
        <v>0</v>
      </c>
      <c r="AD164" s="632" t="s">
        <v>406</v>
      </c>
      <c r="AE164" s="638">
        <f>AF164+AG164+AH164</f>
        <v>416468420</v>
      </c>
      <c r="AF164" s="632">
        <v>0</v>
      </c>
      <c r="AG164" s="635">
        <v>416468420</v>
      </c>
      <c r="AH164" s="632">
        <v>0</v>
      </c>
      <c r="AI164" s="615" t="s">
        <v>54</v>
      </c>
      <c r="AJ164" s="615" t="s">
        <v>407</v>
      </c>
      <c r="AK164" s="632" t="s">
        <v>213</v>
      </c>
      <c r="AL164" s="632" t="s">
        <v>213</v>
      </c>
      <c r="AM164" s="632"/>
      <c r="AN164" s="632"/>
      <c r="AO164" s="632" t="s">
        <v>213</v>
      </c>
      <c r="AP164" s="632" t="s">
        <v>213</v>
      </c>
      <c r="AQ164" s="632" t="s">
        <v>213</v>
      </c>
      <c r="AR164" s="632"/>
      <c r="AS164" s="632"/>
      <c r="AT164" s="632" t="s">
        <v>213</v>
      </c>
      <c r="AU164" s="632"/>
      <c r="AV164" s="632"/>
      <c r="AW164" s="85"/>
      <c r="AX164" s="86"/>
    </row>
    <row r="165" spans="1:50" s="87" customFormat="1" ht="34.5" customHeight="1" x14ac:dyDescent="0.25">
      <c r="A165" s="589"/>
      <c r="B165" s="591"/>
      <c r="C165" s="626"/>
      <c r="D165" s="520"/>
      <c r="E165" s="520"/>
      <c r="F165" s="520"/>
      <c r="G165" s="534"/>
      <c r="H165" s="534"/>
      <c r="I165" s="555" t="s">
        <v>412</v>
      </c>
      <c r="J165" s="552"/>
      <c r="K165" s="552"/>
      <c r="L165" s="552"/>
      <c r="M165" s="534"/>
      <c r="N165" s="534"/>
      <c r="O165" s="534"/>
      <c r="P165" s="618"/>
      <c r="Q165" s="618"/>
      <c r="R165" s="618"/>
      <c r="S165" s="618"/>
      <c r="T165" s="618"/>
      <c r="U165" s="300" t="s">
        <v>413</v>
      </c>
      <c r="V165" s="120">
        <v>0.03</v>
      </c>
      <c r="W165" s="120">
        <v>0.09</v>
      </c>
      <c r="X165" s="120">
        <v>0.09</v>
      </c>
      <c r="Y165" s="120">
        <v>0.09</v>
      </c>
      <c r="Z165" s="120">
        <f>+V165</f>
        <v>0.03</v>
      </c>
      <c r="AA165" s="120">
        <f>+V165+W165</f>
        <v>0.12</v>
      </c>
      <c r="AB165" s="120">
        <f>+W165+X165+V165</f>
        <v>0.21</v>
      </c>
      <c r="AC165" s="120">
        <f>+V165+W165+X165+Y165</f>
        <v>0.3</v>
      </c>
      <c r="AD165" s="633"/>
      <c r="AE165" s="638"/>
      <c r="AF165" s="633"/>
      <c r="AG165" s="636"/>
      <c r="AH165" s="633"/>
      <c r="AI165" s="616"/>
      <c r="AJ165" s="616"/>
      <c r="AK165" s="633"/>
      <c r="AL165" s="633"/>
      <c r="AM165" s="633"/>
      <c r="AN165" s="633"/>
      <c r="AO165" s="633"/>
      <c r="AP165" s="633"/>
      <c r="AQ165" s="633"/>
      <c r="AR165" s="633"/>
      <c r="AS165" s="633"/>
      <c r="AT165" s="633"/>
      <c r="AU165" s="633"/>
      <c r="AV165" s="633"/>
      <c r="AW165" s="85"/>
      <c r="AX165" s="86"/>
    </row>
    <row r="166" spans="1:50" s="87" customFormat="1" ht="24.75" customHeight="1" x14ac:dyDescent="0.25">
      <c r="A166" s="589"/>
      <c r="B166" s="591"/>
      <c r="C166" s="626"/>
      <c r="D166" s="520"/>
      <c r="E166" s="520"/>
      <c r="F166" s="520"/>
      <c r="G166" s="534"/>
      <c r="H166" s="534"/>
      <c r="I166" s="555"/>
      <c r="J166" s="552"/>
      <c r="K166" s="552"/>
      <c r="L166" s="552"/>
      <c r="M166" s="534"/>
      <c r="N166" s="534"/>
      <c r="O166" s="534"/>
      <c r="P166" s="618"/>
      <c r="Q166" s="618"/>
      <c r="R166" s="618"/>
      <c r="S166" s="618"/>
      <c r="T166" s="618"/>
      <c r="U166" s="297" t="s">
        <v>215</v>
      </c>
      <c r="V166" s="119">
        <f t="shared" ref="V166:AC166" si="58">V164/V165</f>
        <v>0</v>
      </c>
      <c r="W166" s="119">
        <f t="shared" si="58"/>
        <v>0</v>
      </c>
      <c r="X166" s="15">
        <f t="shared" si="58"/>
        <v>0</v>
      </c>
      <c r="Y166" s="15">
        <f t="shared" si="58"/>
        <v>0</v>
      </c>
      <c r="Z166" s="15">
        <f t="shared" si="58"/>
        <v>0</v>
      </c>
      <c r="AA166" s="15">
        <f t="shared" si="58"/>
        <v>0</v>
      </c>
      <c r="AB166" s="15">
        <f t="shared" si="58"/>
        <v>0</v>
      </c>
      <c r="AC166" s="15">
        <f t="shared" si="58"/>
        <v>0</v>
      </c>
      <c r="AD166" s="633"/>
      <c r="AE166" s="638"/>
      <c r="AF166" s="633"/>
      <c r="AG166" s="636"/>
      <c r="AH166" s="633"/>
      <c r="AI166" s="616"/>
      <c r="AJ166" s="616"/>
      <c r="AK166" s="633"/>
      <c r="AL166" s="633"/>
      <c r="AM166" s="633"/>
      <c r="AN166" s="633"/>
      <c r="AO166" s="633"/>
      <c r="AP166" s="633"/>
      <c r="AQ166" s="633"/>
      <c r="AR166" s="633"/>
      <c r="AS166" s="633"/>
      <c r="AT166" s="633"/>
      <c r="AU166" s="633"/>
      <c r="AV166" s="633"/>
      <c r="AW166" s="85"/>
      <c r="AX166" s="86"/>
    </row>
    <row r="167" spans="1:50" s="87" customFormat="1" ht="270" customHeight="1" x14ac:dyDescent="0.25">
      <c r="A167" s="589"/>
      <c r="B167" s="591"/>
      <c r="C167" s="626"/>
      <c r="D167" s="520"/>
      <c r="E167" s="520"/>
      <c r="F167" s="520"/>
      <c r="G167" s="534"/>
      <c r="H167" s="534"/>
      <c r="I167" s="555"/>
      <c r="J167" s="552"/>
      <c r="K167" s="552"/>
      <c r="L167" s="552"/>
      <c r="M167" s="534"/>
      <c r="N167" s="534"/>
      <c r="O167" s="534"/>
      <c r="P167" s="618"/>
      <c r="Q167" s="618"/>
      <c r="R167" s="618"/>
      <c r="S167" s="618"/>
      <c r="T167" s="618"/>
      <c r="U167" s="295" t="s">
        <v>216</v>
      </c>
      <c r="V167" s="16" t="s">
        <v>825</v>
      </c>
      <c r="W167" s="16" t="s">
        <v>825</v>
      </c>
      <c r="X167" s="16" t="s">
        <v>825</v>
      </c>
      <c r="Y167" s="16" t="s">
        <v>825</v>
      </c>
      <c r="Z167" s="512"/>
      <c r="AA167" s="580"/>
      <c r="AB167" s="580"/>
      <c r="AC167" s="581"/>
      <c r="AD167" s="634"/>
      <c r="AE167" s="638"/>
      <c r="AF167" s="634"/>
      <c r="AG167" s="637"/>
      <c r="AH167" s="634"/>
      <c r="AI167" s="617"/>
      <c r="AJ167" s="617"/>
      <c r="AK167" s="634"/>
      <c r="AL167" s="634"/>
      <c r="AM167" s="634"/>
      <c r="AN167" s="634"/>
      <c r="AO167" s="634"/>
      <c r="AP167" s="634"/>
      <c r="AQ167" s="634"/>
      <c r="AR167" s="634"/>
      <c r="AS167" s="634"/>
      <c r="AT167" s="634"/>
      <c r="AU167" s="634"/>
      <c r="AV167" s="634"/>
      <c r="AW167" s="85"/>
      <c r="AX167" s="86"/>
    </row>
    <row r="168" spans="1:50" s="90" customFormat="1" ht="34.5" customHeight="1" x14ac:dyDescent="0.25">
      <c r="A168" s="528">
        <v>17</v>
      </c>
      <c r="B168" s="591"/>
      <c r="C168" s="626"/>
      <c r="D168" s="520"/>
      <c r="E168" s="520"/>
      <c r="F168" s="520"/>
      <c r="G168" s="534" t="s">
        <v>286</v>
      </c>
      <c r="H168" s="534" t="s">
        <v>287</v>
      </c>
      <c r="I168" s="36" t="s">
        <v>88</v>
      </c>
      <c r="J168" s="534">
        <v>0.1</v>
      </c>
      <c r="K168" s="534" t="s">
        <v>70</v>
      </c>
      <c r="L168" s="534" t="s">
        <v>414</v>
      </c>
      <c r="M168" s="534" t="s">
        <v>404</v>
      </c>
      <c r="N168" s="534" t="s">
        <v>290</v>
      </c>
      <c r="O168" s="534" t="s">
        <v>73</v>
      </c>
      <c r="P168" s="618">
        <v>0.05</v>
      </c>
      <c r="Q168" s="618">
        <v>1</v>
      </c>
      <c r="R168" s="618">
        <v>1</v>
      </c>
      <c r="S168" s="618">
        <v>1</v>
      </c>
      <c r="T168" s="618" t="s">
        <v>210</v>
      </c>
      <c r="U168" s="299" t="s">
        <v>415</v>
      </c>
      <c r="V168" s="118"/>
      <c r="W168" s="211"/>
      <c r="X168" s="121"/>
      <c r="Y168" s="121"/>
      <c r="Z168" s="14">
        <f>V168</f>
        <v>0</v>
      </c>
      <c r="AA168" s="14">
        <f>V168+W168</f>
        <v>0</v>
      </c>
      <c r="AB168" s="14">
        <f>V168+W168+X168</f>
        <v>0</v>
      </c>
      <c r="AC168" s="14">
        <f>V168+W168+X168+Y168</f>
        <v>0</v>
      </c>
      <c r="AD168" s="319" t="s">
        <v>406</v>
      </c>
      <c r="AE168" s="643">
        <f>AF168+AG168:AG171+AH168</f>
        <v>416468420</v>
      </c>
      <c r="AF168" s="319">
        <v>0</v>
      </c>
      <c r="AG168" s="644">
        <v>416468420</v>
      </c>
      <c r="AH168" s="319">
        <v>0</v>
      </c>
      <c r="AI168" s="322" t="s">
        <v>54</v>
      </c>
      <c r="AJ168" s="322" t="s">
        <v>407</v>
      </c>
      <c r="AK168" s="319" t="s">
        <v>213</v>
      </c>
      <c r="AL168" s="632" t="s">
        <v>213</v>
      </c>
      <c r="AM168" s="319"/>
      <c r="AN168" s="632"/>
      <c r="AO168" s="632" t="s">
        <v>213</v>
      </c>
      <c r="AP168" s="632" t="s">
        <v>213</v>
      </c>
      <c r="AQ168" s="632" t="s">
        <v>213</v>
      </c>
      <c r="AR168" s="632"/>
      <c r="AS168" s="632"/>
      <c r="AT168" s="632" t="s">
        <v>213</v>
      </c>
      <c r="AU168" s="632"/>
      <c r="AV168" s="632"/>
      <c r="AW168" s="88"/>
      <c r="AX168" s="88"/>
    </row>
    <row r="169" spans="1:50" s="90" customFormat="1" ht="34.5" customHeight="1" x14ac:dyDescent="0.25">
      <c r="A169" s="529"/>
      <c r="B169" s="591"/>
      <c r="C169" s="626"/>
      <c r="D169" s="520"/>
      <c r="E169" s="520"/>
      <c r="F169" s="520"/>
      <c r="G169" s="534"/>
      <c r="H169" s="534"/>
      <c r="I169" s="534" t="s">
        <v>416</v>
      </c>
      <c r="J169" s="534"/>
      <c r="K169" s="534"/>
      <c r="L169" s="534"/>
      <c r="M169" s="534"/>
      <c r="N169" s="534"/>
      <c r="O169" s="534"/>
      <c r="P169" s="618"/>
      <c r="Q169" s="618"/>
      <c r="R169" s="618"/>
      <c r="S169" s="618"/>
      <c r="T169" s="618"/>
      <c r="U169" s="300" t="s">
        <v>417</v>
      </c>
      <c r="V169" s="118">
        <v>1</v>
      </c>
      <c r="W169" s="118">
        <v>3</v>
      </c>
      <c r="X169" s="121">
        <v>3</v>
      </c>
      <c r="Y169" s="121">
        <v>3</v>
      </c>
      <c r="Z169" s="14">
        <f>+V169</f>
        <v>1</v>
      </c>
      <c r="AA169" s="14">
        <f>+V169+W169</f>
        <v>4</v>
      </c>
      <c r="AB169" s="14">
        <f>+W169+X169</f>
        <v>6</v>
      </c>
      <c r="AC169" s="14">
        <f>+V169+W169+X169+Y169</f>
        <v>10</v>
      </c>
      <c r="AD169" s="320"/>
      <c r="AE169" s="643"/>
      <c r="AF169" s="320"/>
      <c r="AG169" s="645"/>
      <c r="AH169" s="320"/>
      <c r="AI169" s="323"/>
      <c r="AJ169" s="323"/>
      <c r="AK169" s="320"/>
      <c r="AL169" s="633"/>
      <c r="AM169" s="320"/>
      <c r="AN169" s="633"/>
      <c r="AO169" s="633"/>
      <c r="AP169" s="633"/>
      <c r="AQ169" s="633"/>
      <c r="AR169" s="633"/>
      <c r="AS169" s="633"/>
      <c r="AT169" s="633"/>
      <c r="AU169" s="633"/>
      <c r="AV169" s="633"/>
      <c r="AW169" s="88"/>
      <c r="AX169" s="88"/>
    </row>
    <row r="170" spans="1:50" s="90" customFormat="1" ht="24.75" customHeight="1" x14ac:dyDescent="0.25">
      <c r="A170" s="529"/>
      <c r="B170" s="591"/>
      <c r="C170" s="626"/>
      <c r="D170" s="520"/>
      <c r="E170" s="520"/>
      <c r="F170" s="520"/>
      <c r="G170" s="534"/>
      <c r="H170" s="534"/>
      <c r="I170" s="534"/>
      <c r="J170" s="534"/>
      <c r="K170" s="534"/>
      <c r="L170" s="534"/>
      <c r="M170" s="534"/>
      <c r="N170" s="534"/>
      <c r="O170" s="534"/>
      <c r="P170" s="618"/>
      <c r="Q170" s="618"/>
      <c r="R170" s="618"/>
      <c r="S170" s="618"/>
      <c r="T170" s="618"/>
      <c r="U170" s="297" t="s">
        <v>215</v>
      </c>
      <c r="V170" s="119">
        <f t="shared" ref="V170:AC170" si="59">V168/V169</f>
        <v>0</v>
      </c>
      <c r="W170" s="119">
        <f t="shared" si="59"/>
        <v>0</v>
      </c>
      <c r="X170" s="15">
        <f t="shared" si="59"/>
        <v>0</v>
      </c>
      <c r="Y170" s="15">
        <f t="shared" si="59"/>
        <v>0</v>
      </c>
      <c r="Z170" s="15">
        <f t="shared" si="59"/>
        <v>0</v>
      </c>
      <c r="AA170" s="15">
        <f t="shared" si="59"/>
        <v>0</v>
      </c>
      <c r="AB170" s="15">
        <f t="shared" si="59"/>
        <v>0</v>
      </c>
      <c r="AC170" s="15">
        <f t="shared" si="59"/>
        <v>0</v>
      </c>
      <c r="AD170" s="320"/>
      <c r="AE170" s="643"/>
      <c r="AF170" s="320"/>
      <c r="AG170" s="645"/>
      <c r="AH170" s="320"/>
      <c r="AI170" s="323"/>
      <c r="AJ170" s="323"/>
      <c r="AK170" s="320"/>
      <c r="AL170" s="633"/>
      <c r="AM170" s="320"/>
      <c r="AN170" s="633"/>
      <c r="AO170" s="633"/>
      <c r="AP170" s="633"/>
      <c r="AQ170" s="633"/>
      <c r="AR170" s="633"/>
      <c r="AS170" s="633"/>
      <c r="AT170" s="633"/>
      <c r="AU170" s="633"/>
      <c r="AV170" s="633"/>
      <c r="AW170" s="88"/>
      <c r="AX170" s="88"/>
    </row>
    <row r="171" spans="1:50" s="90" customFormat="1" ht="270" customHeight="1" x14ac:dyDescent="0.25">
      <c r="A171" s="529"/>
      <c r="B171" s="591"/>
      <c r="C171" s="626"/>
      <c r="D171" s="520"/>
      <c r="E171" s="520"/>
      <c r="F171" s="520"/>
      <c r="G171" s="534"/>
      <c r="H171" s="534"/>
      <c r="I171" s="534"/>
      <c r="J171" s="534"/>
      <c r="K171" s="534"/>
      <c r="L171" s="534"/>
      <c r="M171" s="534"/>
      <c r="N171" s="534"/>
      <c r="O171" s="534"/>
      <c r="P171" s="618"/>
      <c r="Q171" s="618"/>
      <c r="R171" s="618"/>
      <c r="S171" s="618"/>
      <c r="T171" s="618"/>
      <c r="U171" s="295" t="s">
        <v>216</v>
      </c>
      <c r="V171" s="16" t="s">
        <v>825</v>
      </c>
      <c r="W171" s="16" t="s">
        <v>825</v>
      </c>
      <c r="X171" s="16" t="s">
        <v>825</v>
      </c>
      <c r="Y171" s="16" t="s">
        <v>825</v>
      </c>
      <c r="Z171" s="512"/>
      <c r="AA171" s="580"/>
      <c r="AB171" s="580"/>
      <c r="AC171" s="581"/>
      <c r="AD171" s="321"/>
      <c r="AE171" s="643"/>
      <c r="AF171" s="321"/>
      <c r="AG171" s="646"/>
      <c r="AH171" s="321"/>
      <c r="AI171" s="324"/>
      <c r="AJ171" s="324"/>
      <c r="AK171" s="321"/>
      <c r="AL171" s="634"/>
      <c r="AM171" s="321"/>
      <c r="AN171" s="634"/>
      <c r="AO171" s="634"/>
      <c r="AP171" s="634"/>
      <c r="AQ171" s="634"/>
      <c r="AR171" s="634"/>
      <c r="AS171" s="634"/>
      <c r="AT171" s="634"/>
      <c r="AU171" s="634"/>
      <c r="AV171" s="634"/>
      <c r="AW171" s="88"/>
      <c r="AX171" s="88"/>
    </row>
    <row r="172" spans="1:50" s="90" customFormat="1" ht="34.5" customHeight="1" x14ac:dyDescent="0.25">
      <c r="A172" s="528">
        <v>18</v>
      </c>
      <c r="B172" s="591"/>
      <c r="C172" s="626"/>
      <c r="D172" s="520"/>
      <c r="E172" s="520"/>
      <c r="F172" s="520"/>
      <c r="G172" s="534" t="s">
        <v>286</v>
      </c>
      <c r="H172" s="534" t="s">
        <v>287</v>
      </c>
      <c r="I172" s="36" t="s">
        <v>88</v>
      </c>
      <c r="J172" s="534">
        <v>0.3</v>
      </c>
      <c r="K172" s="534" t="s">
        <v>71</v>
      </c>
      <c r="L172" s="534" t="s">
        <v>418</v>
      </c>
      <c r="M172" s="534" t="s">
        <v>404</v>
      </c>
      <c r="N172" s="534" t="s">
        <v>353</v>
      </c>
      <c r="O172" s="534" t="s">
        <v>73</v>
      </c>
      <c r="P172" s="618">
        <v>0.03</v>
      </c>
      <c r="Q172" s="618">
        <v>1</v>
      </c>
      <c r="R172" s="618">
        <v>1</v>
      </c>
      <c r="S172" s="618">
        <v>1</v>
      </c>
      <c r="T172" s="618" t="s">
        <v>210</v>
      </c>
      <c r="U172" s="299" t="s">
        <v>419</v>
      </c>
      <c r="V172" s="118"/>
      <c r="W172" s="211"/>
      <c r="X172" s="121"/>
      <c r="Y172" s="121"/>
      <c r="Z172" s="14">
        <f>+V172</f>
        <v>0</v>
      </c>
      <c r="AA172" s="14">
        <f>+V172+W172</f>
        <v>0</v>
      </c>
      <c r="AB172" s="14">
        <f>+W172+X172</f>
        <v>0</v>
      </c>
      <c r="AC172" s="14">
        <f>+V172+W172+X172+Y172</f>
        <v>0</v>
      </c>
      <c r="AD172" s="319" t="s">
        <v>406</v>
      </c>
      <c r="AE172" s="643">
        <f>AF172+AG172+AH172</f>
        <v>416468420</v>
      </c>
      <c r="AF172" s="319">
        <v>0</v>
      </c>
      <c r="AG172" s="644">
        <v>416468420</v>
      </c>
      <c r="AH172" s="319">
        <v>0</v>
      </c>
      <c r="AI172" s="322" t="s">
        <v>54</v>
      </c>
      <c r="AJ172" s="322" t="s">
        <v>407</v>
      </c>
      <c r="AK172" s="319"/>
      <c r="AL172" s="319" t="s">
        <v>213</v>
      </c>
      <c r="AM172" s="319"/>
      <c r="AN172" s="632"/>
      <c r="AO172" s="632" t="s">
        <v>213</v>
      </c>
      <c r="AP172" s="632" t="s">
        <v>213</v>
      </c>
      <c r="AQ172" s="632"/>
      <c r="AR172" s="632"/>
      <c r="AS172" s="632" t="s">
        <v>213</v>
      </c>
      <c r="AT172" s="632"/>
      <c r="AU172" s="632"/>
      <c r="AV172" s="632" t="s">
        <v>213</v>
      </c>
      <c r="AW172" s="88"/>
      <c r="AX172" s="88"/>
    </row>
    <row r="173" spans="1:50" s="90" customFormat="1" ht="34.5" customHeight="1" x14ac:dyDescent="0.25">
      <c r="A173" s="529"/>
      <c r="B173" s="591"/>
      <c r="C173" s="626"/>
      <c r="D173" s="520"/>
      <c r="E173" s="520"/>
      <c r="F173" s="520"/>
      <c r="G173" s="534"/>
      <c r="H173" s="534"/>
      <c r="I173" s="534" t="s">
        <v>420</v>
      </c>
      <c r="J173" s="534"/>
      <c r="K173" s="534"/>
      <c r="L173" s="534"/>
      <c r="M173" s="534"/>
      <c r="N173" s="534"/>
      <c r="O173" s="534"/>
      <c r="P173" s="618"/>
      <c r="Q173" s="618"/>
      <c r="R173" s="618"/>
      <c r="S173" s="618"/>
      <c r="T173" s="618"/>
      <c r="U173" s="300" t="s">
        <v>421</v>
      </c>
      <c r="V173" s="118">
        <v>1</v>
      </c>
      <c r="W173" s="118">
        <v>2</v>
      </c>
      <c r="X173" s="121">
        <v>2</v>
      </c>
      <c r="Y173" s="121">
        <v>2</v>
      </c>
      <c r="Z173" s="14">
        <f>+V173</f>
        <v>1</v>
      </c>
      <c r="AA173" s="14">
        <f>+V173+W173</f>
        <v>3</v>
      </c>
      <c r="AB173" s="14">
        <f>+W173+X173</f>
        <v>4</v>
      </c>
      <c r="AC173" s="14">
        <f>+V173+W173+X173+Y173</f>
        <v>7</v>
      </c>
      <c r="AD173" s="320"/>
      <c r="AE173" s="643"/>
      <c r="AF173" s="320"/>
      <c r="AG173" s="645"/>
      <c r="AH173" s="320"/>
      <c r="AI173" s="323"/>
      <c r="AJ173" s="323"/>
      <c r="AK173" s="320"/>
      <c r="AL173" s="320"/>
      <c r="AM173" s="320"/>
      <c r="AN173" s="633"/>
      <c r="AO173" s="633"/>
      <c r="AP173" s="633"/>
      <c r="AQ173" s="633"/>
      <c r="AR173" s="633"/>
      <c r="AS173" s="633"/>
      <c r="AT173" s="633"/>
      <c r="AU173" s="633"/>
      <c r="AV173" s="633"/>
      <c r="AW173" s="88"/>
      <c r="AX173" s="88"/>
    </row>
    <row r="174" spans="1:50" s="90" customFormat="1" ht="24.75" customHeight="1" x14ac:dyDescent="0.25">
      <c r="A174" s="529"/>
      <c r="B174" s="591"/>
      <c r="C174" s="626"/>
      <c r="D174" s="520"/>
      <c r="E174" s="520"/>
      <c r="F174" s="520"/>
      <c r="G174" s="534"/>
      <c r="H174" s="534"/>
      <c r="I174" s="534"/>
      <c r="J174" s="534"/>
      <c r="K174" s="534"/>
      <c r="L174" s="534"/>
      <c r="M174" s="534"/>
      <c r="N174" s="534"/>
      <c r="O174" s="534"/>
      <c r="P174" s="618"/>
      <c r="Q174" s="618"/>
      <c r="R174" s="618"/>
      <c r="S174" s="618"/>
      <c r="T174" s="618"/>
      <c r="U174" s="297" t="s">
        <v>215</v>
      </c>
      <c r="V174" s="119">
        <f>V172/V173</f>
        <v>0</v>
      </c>
      <c r="W174" s="119">
        <f t="shared" ref="W174:AC174" si="60">W172/W173</f>
        <v>0</v>
      </c>
      <c r="X174" s="15">
        <f t="shared" si="60"/>
        <v>0</v>
      </c>
      <c r="Y174" s="15">
        <f t="shared" si="60"/>
        <v>0</v>
      </c>
      <c r="Z174" s="15">
        <f t="shared" si="60"/>
        <v>0</v>
      </c>
      <c r="AA174" s="15">
        <f t="shared" si="60"/>
        <v>0</v>
      </c>
      <c r="AB174" s="15">
        <f t="shared" si="60"/>
        <v>0</v>
      </c>
      <c r="AC174" s="15">
        <f t="shared" si="60"/>
        <v>0</v>
      </c>
      <c r="AD174" s="320"/>
      <c r="AE174" s="643"/>
      <c r="AF174" s="320"/>
      <c r="AG174" s="645"/>
      <c r="AH174" s="320"/>
      <c r="AI174" s="323"/>
      <c r="AJ174" s="323"/>
      <c r="AK174" s="320"/>
      <c r="AL174" s="320"/>
      <c r="AM174" s="320"/>
      <c r="AN174" s="633"/>
      <c r="AO174" s="633"/>
      <c r="AP174" s="633"/>
      <c r="AQ174" s="633"/>
      <c r="AR174" s="633"/>
      <c r="AS174" s="633"/>
      <c r="AT174" s="633"/>
      <c r="AU174" s="633"/>
      <c r="AV174" s="633"/>
      <c r="AW174" s="88"/>
      <c r="AX174" s="88"/>
    </row>
    <row r="175" spans="1:50" s="90" customFormat="1" ht="270" customHeight="1" x14ac:dyDescent="0.25">
      <c r="A175" s="529"/>
      <c r="B175" s="591"/>
      <c r="C175" s="626"/>
      <c r="D175" s="614"/>
      <c r="E175" s="614"/>
      <c r="F175" s="614"/>
      <c r="G175" s="534"/>
      <c r="H175" s="534"/>
      <c r="I175" s="534"/>
      <c r="J175" s="534"/>
      <c r="K175" s="534"/>
      <c r="L175" s="534"/>
      <c r="M175" s="534"/>
      <c r="N175" s="534"/>
      <c r="O175" s="534"/>
      <c r="P175" s="618"/>
      <c r="Q175" s="618"/>
      <c r="R175" s="618"/>
      <c r="S175" s="618"/>
      <c r="T175" s="618"/>
      <c r="U175" s="295" t="s">
        <v>216</v>
      </c>
      <c r="V175" s="16" t="s">
        <v>825</v>
      </c>
      <c r="W175" s="16" t="s">
        <v>825</v>
      </c>
      <c r="X175" s="16" t="s">
        <v>825</v>
      </c>
      <c r="Y175" s="16" t="s">
        <v>825</v>
      </c>
      <c r="Z175" s="512"/>
      <c r="AA175" s="580"/>
      <c r="AB175" s="580"/>
      <c r="AC175" s="581"/>
      <c r="AD175" s="321"/>
      <c r="AE175" s="643"/>
      <c r="AF175" s="321"/>
      <c r="AG175" s="646"/>
      <c r="AH175" s="321"/>
      <c r="AI175" s="324"/>
      <c r="AJ175" s="324"/>
      <c r="AK175" s="321"/>
      <c r="AL175" s="321"/>
      <c r="AM175" s="321"/>
      <c r="AN175" s="634"/>
      <c r="AO175" s="634"/>
      <c r="AP175" s="634"/>
      <c r="AQ175" s="634"/>
      <c r="AR175" s="634"/>
      <c r="AS175" s="634"/>
      <c r="AT175" s="634"/>
      <c r="AU175" s="634"/>
      <c r="AV175" s="634"/>
      <c r="AW175" s="88"/>
      <c r="AX175" s="88"/>
    </row>
    <row r="176" spans="1:50" s="90" customFormat="1" ht="34.5" customHeight="1" x14ac:dyDescent="0.25">
      <c r="A176" s="528">
        <v>1</v>
      </c>
      <c r="B176" s="651" t="s">
        <v>9</v>
      </c>
      <c r="C176" s="639" t="s">
        <v>7</v>
      </c>
      <c r="D176" s="639">
        <v>0.93</v>
      </c>
      <c r="E176" s="639" t="s">
        <v>36</v>
      </c>
      <c r="F176" s="639">
        <v>1</v>
      </c>
      <c r="G176" s="639" t="s">
        <v>241</v>
      </c>
      <c r="H176" s="639" t="s">
        <v>322</v>
      </c>
      <c r="I176" s="47" t="s">
        <v>88</v>
      </c>
      <c r="J176" s="639">
        <v>0.3</v>
      </c>
      <c r="K176" s="639" t="s">
        <v>115</v>
      </c>
      <c r="L176" s="639" t="s">
        <v>813</v>
      </c>
      <c r="M176" s="639" t="s">
        <v>422</v>
      </c>
      <c r="N176" s="639" t="s">
        <v>814</v>
      </c>
      <c r="O176" s="639" t="s">
        <v>73</v>
      </c>
      <c r="P176" s="640">
        <v>0.2</v>
      </c>
      <c r="Q176" s="639">
        <v>1</v>
      </c>
      <c r="R176" s="639">
        <v>1</v>
      </c>
      <c r="S176" s="639" t="s">
        <v>423</v>
      </c>
      <c r="T176" s="570" t="s">
        <v>210</v>
      </c>
      <c r="U176" s="290" t="s">
        <v>424</v>
      </c>
      <c r="V176" s="14"/>
      <c r="W176" s="199"/>
      <c r="X176" s="14"/>
      <c r="Y176" s="14"/>
      <c r="Z176" s="14">
        <f>V176</f>
        <v>0</v>
      </c>
      <c r="AA176" s="14">
        <f>V176+W176</f>
        <v>0</v>
      </c>
      <c r="AB176" s="14">
        <f>V176+W176+X176</f>
        <v>0</v>
      </c>
      <c r="AC176" s="14">
        <f>V176+W176+X176+Y176</f>
        <v>0</v>
      </c>
      <c r="AD176" s="655" t="s">
        <v>425</v>
      </c>
      <c r="AE176" s="657"/>
      <c r="AF176" s="655">
        <v>0</v>
      </c>
      <c r="AG176" s="655">
        <v>0</v>
      </c>
      <c r="AH176" s="655">
        <v>0</v>
      </c>
      <c r="AI176" s="656" t="s">
        <v>815</v>
      </c>
      <c r="AJ176" s="655" t="s">
        <v>815</v>
      </c>
      <c r="AK176" s="647" t="s">
        <v>213</v>
      </c>
      <c r="AL176" s="647" t="s">
        <v>213</v>
      </c>
      <c r="AM176" s="647"/>
      <c r="AN176" s="647" t="s">
        <v>213</v>
      </c>
      <c r="AO176" s="647" t="s">
        <v>213</v>
      </c>
      <c r="AP176" s="647" t="s">
        <v>213</v>
      </c>
      <c r="AQ176" s="647"/>
      <c r="AR176" s="647" t="s">
        <v>213</v>
      </c>
      <c r="AS176" s="647"/>
      <c r="AT176" s="647" t="s">
        <v>213</v>
      </c>
      <c r="AU176" s="647"/>
      <c r="AV176" s="647"/>
      <c r="AW176" s="88"/>
      <c r="AX176" s="88"/>
    </row>
    <row r="177" spans="1:50" s="90" customFormat="1" ht="34.5" customHeight="1" x14ac:dyDescent="0.25">
      <c r="A177" s="528"/>
      <c r="B177" s="652"/>
      <c r="C177" s="650"/>
      <c r="D177" s="650"/>
      <c r="E177" s="537"/>
      <c r="F177" s="537"/>
      <c r="G177" s="537"/>
      <c r="H177" s="650"/>
      <c r="I177" s="650" t="s">
        <v>426</v>
      </c>
      <c r="J177" s="537"/>
      <c r="K177" s="537"/>
      <c r="L177" s="537"/>
      <c r="M177" s="537"/>
      <c r="N177" s="537"/>
      <c r="O177" s="537"/>
      <c r="P177" s="641"/>
      <c r="Q177" s="537"/>
      <c r="R177" s="537"/>
      <c r="S177" s="537"/>
      <c r="T177" s="571"/>
      <c r="U177" s="291" t="s">
        <v>427</v>
      </c>
      <c r="V177" s="14">
        <v>300</v>
      </c>
      <c r="W177" s="14">
        <v>350</v>
      </c>
      <c r="X177" s="14">
        <v>350</v>
      </c>
      <c r="Y177" s="14">
        <v>280</v>
      </c>
      <c r="Z177" s="14">
        <f>V177</f>
        <v>300</v>
      </c>
      <c r="AA177" s="14">
        <f>V177+W177</f>
        <v>650</v>
      </c>
      <c r="AB177" s="14">
        <f>V177+W177+X177</f>
        <v>1000</v>
      </c>
      <c r="AC177" s="14">
        <f>V177+W177+X177+Y177</f>
        <v>1280</v>
      </c>
      <c r="AD177" s="574"/>
      <c r="AE177" s="574"/>
      <c r="AF177" s="574"/>
      <c r="AG177" s="574"/>
      <c r="AH177" s="574"/>
      <c r="AI177" s="574"/>
      <c r="AJ177" s="574"/>
      <c r="AK177" s="648"/>
      <c r="AL177" s="648"/>
      <c r="AM177" s="648"/>
      <c r="AN177" s="648"/>
      <c r="AO177" s="648"/>
      <c r="AP177" s="648"/>
      <c r="AQ177" s="648"/>
      <c r="AR177" s="648"/>
      <c r="AS177" s="648"/>
      <c r="AT177" s="648"/>
      <c r="AU177" s="648"/>
      <c r="AV177" s="648"/>
      <c r="AW177" s="88"/>
      <c r="AX177" s="88"/>
    </row>
    <row r="178" spans="1:50" s="90" customFormat="1" ht="24.95" customHeight="1" x14ac:dyDescent="0.25">
      <c r="A178" s="528"/>
      <c r="B178" s="652"/>
      <c r="C178" s="650"/>
      <c r="D178" s="650"/>
      <c r="E178" s="537"/>
      <c r="F178" s="537"/>
      <c r="G178" s="537"/>
      <c r="H178" s="650"/>
      <c r="I178" s="537"/>
      <c r="J178" s="537"/>
      <c r="K178" s="537"/>
      <c r="L178" s="537"/>
      <c r="M178" s="537"/>
      <c r="N178" s="537"/>
      <c r="O178" s="537"/>
      <c r="P178" s="641"/>
      <c r="Q178" s="537"/>
      <c r="R178" s="537"/>
      <c r="S178" s="537"/>
      <c r="T178" s="571"/>
      <c r="U178" s="293" t="s">
        <v>215</v>
      </c>
      <c r="V178" s="15">
        <f>V176/V177</f>
        <v>0</v>
      </c>
      <c r="W178" s="15">
        <f t="shared" ref="W178:Y178" si="61">W176/W177</f>
        <v>0</v>
      </c>
      <c r="X178" s="15">
        <f t="shared" si="61"/>
        <v>0</v>
      </c>
      <c r="Y178" s="15">
        <f t="shared" si="61"/>
        <v>0</v>
      </c>
      <c r="Z178" s="15">
        <f>Z176/Z177</f>
        <v>0</v>
      </c>
      <c r="AA178" s="15">
        <f t="shared" ref="AA178:AC178" si="62">AA176/AA177</f>
        <v>0</v>
      </c>
      <c r="AB178" s="15">
        <f t="shared" si="62"/>
        <v>0</v>
      </c>
      <c r="AC178" s="15">
        <f t="shared" si="62"/>
        <v>0</v>
      </c>
      <c r="AD178" s="574"/>
      <c r="AE178" s="574"/>
      <c r="AF178" s="574"/>
      <c r="AG178" s="574"/>
      <c r="AH178" s="574"/>
      <c r="AI178" s="574"/>
      <c r="AJ178" s="574"/>
      <c r="AK178" s="648"/>
      <c r="AL178" s="648"/>
      <c r="AM178" s="648"/>
      <c r="AN178" s="648"/>
      <c r="AO178" s="648"/>
      <c r="AP178" s="648"/>
      <c r="AQ178" s="648"/>
      <c r="AR178" s="648"/>
      <c r="AS178" s="648"/>
      <c r="AT178" s="648"/>
      <c r="AU178" s="648"/>
      <c r="AV178" s="648"/>
      <c r="AW178" s="88"/>
      <c r="AX178" s="88"/>
    </row>
    <row r="179" spans="1:50" s="90" customFormat="1" ht="270" customHeight="1" x14ac:dyDescent="0.25">
      <c r="A179" s="528"/>
      <c r="B179" s="652"/>
      <c r="C179" s="650"/>
      <c r="D179" s="650"/>
      <c r="E179" s="537"/>
      <c r="F179" s="537"/>
      <c r="G179" s="537"/>
      <c r="H179" s="650"/>
      <c r="I179" s="538"/>
      <c r="J179" s="538"/>
      <c r="K179" s="538"/>
      <c r="L179" s="538"/>
      <c r="M179" s="538"/>
      <c r="N179" s="538"/>
      <c r="O179" s="538"/>
      <c r="P179" s="642"/>
      <c r="Q179" s="538"/>
      <c r="R179" s="538"/>
      <c r="S179" s="538"/>
      <c r="T179" s="572"/>
      <c r="U179" s="293" t="s">
        <v>216</v>
      </c>
      <c r="V179" s="16" t="s">
        <v>771</v>
      </c>
      <c r="W179" s="16" t="s">
        <v>771</v>
      </c>
      <c r="X179" s="16" t="s">
        <v>771</v>
      </c>
      <c r="Y179" s="16" t="s">
        <v>771</v>
      </c>
      <c r="Z179" s="512"/>
      <c r="AA179" s="513"/>
      <c r="AB179" s="513"/>
      <c r="AC179" s="514"/>
      <c r="AD179" s="575"/>
      <c r="AE179" s="575"/>
      <c r="AF179" s="575"/>
      <c r="AG179" s="575"/>
      <c r="AH179" s="575"/>
      <c r="AI179" s="575"/>
      <c r="AJ179" s="575"/>
      <c r="AK179" s="649"/>
      <c r="AL179" s="649"/>
      <c r="AM179" s="649"/>
      <c r="AN179" s="649"/>
      <c r="AO179" s="649"/>
      <c r="AP179" s="649"/>
      <c r="AQ179" s="649"/>
      <c r="AR179" s="649"/>
      <c r="AS179" s="649"/>
      <c r="AT179" s="649"/>
      <c r="AU179" s="649"/>
      <c r="AV179" s="649"/>
      <c r="AW179" s="88"/>
      <c r="AX179" s="88"/>
    </row>
    <row r="180" spans="1:50" s="90" customFormat="1" ht="34.5" customHeight="1" x14ac:dyDescent="0.25">
      <c r="A180" s="528">
        <v>2</v>
      </c>
      <c r="B180" s="652"/>
      <c r="C180" s="650"/>
      <c r="D180" s="650"/>
      <c r="E180" s="537"/>
      <c r="F180" s="537"/>
      <c r="G180" s="537"/>
      <c r="H180" s="650"/>
      <c r="I180" s="47" t="s">
        <v>88</v>
      </c>
      <c r="J180" s="639">
        <v>0.15</v>
      </c>
      <c r="K180" s="639" t="s">
        <v>116</v>
      </c>
      <c r="L180" s="639" t="s">
        <v>816</v>
      </c>
      <c r="M180" s="639" t="s">
        <v>422</v>
      </c>
      <c r="N180" s="639" t="s">
        <v>814</v>
      </c>
      <c r="O180" s="639" t="s">
        <v>73</v>
      </c>
      <c r="P180" s="640">
        <v>0.15</v>
      </c>
      <c r="Q180" s="639">
        <v>1</v>
      </c>
      <c r="R180" s="639" t="s">
        <v>428</v>
      </c>
      <c r="S180" s="639" t="s">
        <v>429</v>
      </c>
      <c r="T180" s="570" t="s">
        <v>210</v>
      </c>
      <c r="U180" s="290" t="s">
        <v>817</v>
      </c>
      <c r="V180" s="14"/>
      <c r="W180" s="199"/>
      <c r="X180" s="14"/>
      <c r="Y180" s="14"/>
      <c r="Z180" s="14">
        <f>V180</f>
        <v>0</v>
      </c>
      <c r="AA180" s="14">
        <f>V180+W180</f>
        <v>0</v>
      </c>
      <c r="AB180" s="14">
        <f>V180+W180+X180</f>
        <v>0</v>
      </c>
      <c r="AC180" s="14">
        <f>V180+W180+X180+Y180</f>
        <v>0</v>
      </c>
      <c r="AD180" s="655" t="s">
        <v>818</v>
      </c>
      <c r="AE180" s="657">
        <f>AF180+AG180+AH180</f>
        <v>250000000</v>
      </c>
      <c r="AF180" s="655">
        <v>0</v>
      </c>
      <c r="AG180" s="655">
        <v>250000000</v>
      </c>
      <c r="AH180" s="655">
        <v>0</v>
      </c>
      <c r="AI180" s="656" t="s">
        <v>815</v>
      </c>
      <c r="AJ180" s="655" t="s">
        <v>815</v>
      </c>
      <c r="AK180" s="647" t="s">
        <v>213</v>
      </c>
      <c r="AL180" s="647" t="s">
        <v>213</v>
      </c>
      <c r="AM180" s="647"/>
      <c r="AN180" s="647" t="s">
        <v>213</v>
      </c>
      <c r="AO180" s="647" t="s">
        <v>213</v>
      </c>
      <c r="AP180" s="647" t="s">
        <v>213</v>
      </c>
      <c r="AQ180" s="647" t="s">
        <v>213</v>
      </c>
      <c r="AR180" s="647"/>
      <c r="AS180" s="647"/>
      <c r="AT180" s="647" t="s">
        <v>213</v>
      </c>
      <c r="AU180" s="647"/>
      <c r="AV180" s="647"/>
      <c r="AW180" s="88"/>
      <c r="AX180" s="88"/>
    </row>
    <row r="181" spans="1:50" s="90" customFormat="1" ht="34.5" customHeight="1" x14ac:dyDescent="0.25">
      <c r="A181" s="528"/>
      <c r="B181" s="652"/>
      <c r="C181" s="650"/>
      <c r="D181" s="650"/>
      <c r="E181" s="537"/>
      <c r="F181" s="537"/>
      <c r="G181" s="537"/>
      <c r="H181" s="650"/>
      <c r="I181" s="650" t="s">
        <v>430</v>
      </c>
      <c r="J181" s="537"/>
      <c r="K181" s="537"/>
      <c r="L181" s="537"/>
      <c r="M181" s="537"/>
      <c r="N181" s="537"/>
      <c r="O181" s="537"/>
      <c r="P181" s="641"/>
      <c r="Q181" s="537"/>
      <c r="R181" s="537"/>
      <c r="S181" s="537"/>
      <c r="T181" s="571"/>
      <c r="U181" s="291" t="s">
        <v>431</v>
      </c>
      <c r="V181" s="14">
        <v>40</v>
      </c>
      <c r="W181" s="14">
        <v>90</v>
      </c>
      <c r="X181" s="199">
        <v>90</v>
      </c>
      <c r="Y181" s="199">
        <v>20</v>
      </c>
      <c r="Z181" s="14">
        <v>40</v>
      </c>
      <c r="AA181" s="14">
        <f>V181+W181</f>
        <v>130</v>
      </c>
      <c r="AB181" s="14">
        <f>V181+W181+X181</f>
        <v>220</v>
      </c>
      <c r="AC181" s="14">
        <f>V181+W181+X181+Y181</f>
        <v>240</v>
      </c>
      <c r="AD181" s="574"/>
      <c r="AE181" s="574"/>
      <c r="AF181" s="574"/>
      <c r="AG181" s="574"/>
      <c r="AH181" s="574"/>
      <c r="AI181" s="574"/>
      <c r="AJ181" s="574"/>
      <c r="AK181" s="648"/>
      <c r="AL181" s="648"/>
      <c r="AM181" s="648"/>
      <c r="AN181" s="648"/>
      <c r="AO181" s="648"/>
      <c r="AP181" s="648"/>
      <c r="AQ181" s="648"/>
      <c r="AR181" s="648"/>
      <c r="AS181" s="648"/>
      <c r="AT181" s="648"/>
      <c r="AU181" s="648"/>
      <c r="AV181" s="648"/>
      <c r="AW181" s="88"/>
      <c r="AX181" s="88"/>
    </row>
    <row r="182" spans="1:50" s="90" customFormat="1" ht="24.95" customHeight="1" x14ac:dyDescent="0.25">
      <c r="A182" s="528"/>
      <c r="B182" s="652"/>
      <c r="C182" s="650"/>
      <c r="D182" s="650"/>
      <c r="E182" s="537"/>
      <c r="F182" s="537"/>
      <c r="G182" s="537"/>
      <c r="H182" s="650"/>
      <c r="I182" s="537"/>
      <c r="J182" s="537"/>
      <c r="K182" s="537"/>
      <c r="L182" s="537"/>
      <c r="M182" s="537"/>
      <c r="N182" s="537"/>
      <c r="O182" s="537"/>
      <c r="P182" s="641"/>
      <c r="Q182" s="537"/>
      <c r="R182" s="537"/>
      <c r="S182" s="537"/>
      <c r="T182" s="571"/>
      <c r="U182" s="293" t="s">
        <v>215</v>
      </c>
      <c r="V182" s="15">
        <f>V180/V181</f>
        <v>0</v>
      </c>
      <c r="W182" s="15">
        <f t="shared" ref="W182:Y182" si="63">W180/W181</f>
        <v>0</v>
      </c>
      <c r="X182" s="15">
        <f t="shared" si="63"/>
        <v>0</v>
      </c>
      <c r="Y182" s="15">
        <f t="shared" si="63"/>
        <v>0</v>
      </c>
      <c r="Z182" s="15">
        <f>Z180/Z181</f>
        <v>0</v>
      </c>
      <c r="AA182" s="15">
        <f t="shared" ref="AA182:AC182" si="64">AA180/AA181</f>
        <v>0</v>
      </c>
      <c r="AB182" s="15">
        <f t="shared" si="64"/>
        <v>0</v>
      </c>
      <c r="AC182" s="15">
        <f t="shared" si="64"/>
        <v>0</v>
      </c>
      <c r="AD182" s="574"/>
      <c r="AE182" s="574"/>
      <c r="AF182" s="574"/>
      <c r="AG182" s="574"/>
      <c r="AH182" s="574"/>
      <c r="AI182" s="574"/>
      <c r="AJ182" s="574"/>
      <c r="AK182" s="648"/>
      <c r="AL182" s="648"/>
      <c r="AM182" s="648"/>
      <c r="AN182" s="648"/>
      <c r="AO182" s="648"/>
      <c r="AP182" s="648"/>
      <c r="AQ182" s="648"/>
      <c r="AR182" s="648"/>
      <c r="AS182" s="648"/>
      <c r="AT182" s="648"/>
      <c r="AU182" s="648"/>
      <c r="AV182" s="648"/>
      <c r="AW182" s="88"/>
      <c r="AX182" s="88"/>
    </row>
    <row r="183" spans="1:50" s="90" customFormat="1" ht="270" customHeight="1" x14ac:dyDescent="0.25">
      <c r="A183" s="528"/>
      <c r="B183" s="652"/>
      <c r="C183" s="650"/>
      <c r="D183" s="650"/>
      <c r="E183" s="537"/>
      <c r="F183" s="537"/>
      <c r="G183" s="537"/>
      <c r="H183" s="650"/>
      <c r="I183" s="538"/>
      <c r="J183" s="538"/>
      <c r="K183" s="538"/>
      <c r="L183" s="538"/>
      <c r="M183" s="538"/>
      <c r="N183" s="538"/>
      <c r="O183" s="538"/>
      <c r="P183" s="642"/>
      <c r="Q183" s="538"/>
      <c r="R183" s="538"/>
      <c r="S183" s="538"/>
      <c r="T183" s="572"/>
      <c r="U183" s="293" t="s">
        <v>216</v>
      </c>
      <c r="V183" s="16" t="s">
        <v>771</v>
      </c>
      <c r="W183" s="16" t="s">
        <v>771</v>
      </c>
      <c r="X183" s="16" t="s">
        <v>771</v>
      </c>
      <c r="Y183" s="16" t="s">
        <v>771</v>
      </c>
      <c r="Z183" s="512"/>
      <c r="AA183" s="513"/>
      <c r="AB183" s="513"/>
      <c r="AC183" s="514"/>
      <c r="AD183" s="575"/>
      <c r="AE183" s="575"/>
      <c r="AF183" s="575"/>
      <c r="AG183" s="575"/>
      <c r="AH183" s="575"/>
      <c r="AI183" s="575"/>
      <c r="AJ183" s="575"/>
      <c r="AK183" s="649"/>
      <c r="AL183" s="649"/>
      <c r="AM183" s="649"/>
      <c r="AN183" s="649"/>
      <c r="AO183" s="649"/>
      <c r="AP183" s="649"/>
      <c r="AQ183" s="649"/>
      <c r="AR183" s="649"/>
      <c r="AS183" s="649"/>
      <c r="AT183" s="649"/>
      <c r="AU183" s="649"/>
      <c r="AV183" s="649"/>
      <c r="AW183" s="88"/>
      <c r="AX183" s="88"/>
    </row>
    <row r="184" spans="1:50" s="90" customFormat="1" ht="34.5" customHeight="1" x14ac:dyDescent="0.25">
      <c r="A184" s="528">
        <v>3</v>
      </c>
      <c r="B184" s="652"/>
      <c r="C184" s="650"/>
      <c r="D184" s="650"/>
      <c r="E184" s="537"/>
      <c r="F184" s="537"/>
      <c r="G184" s="537"/>
      <c r="H184" s="650"/>
      <c r="I184" s="47" t="s">
        <v>88</v>
      </c>
      <c r="J184" s="639">
        <v>0.25</v>
      </c>
      <c r="K184" s="639" t="s">
        <v>117</v>
      </c>
      <c r="L184" s="639" t="s">
        <v>819</v>
      </c>
      <c r="M184" s="639" t="s">
        <v>422</v>
      </c>
      <c r="N184" s="47" t="s">
        <v>432</v>
      </c>
      <c r="O184" s="639" t="s">
        <v>73</v>
      </c>
      <c r="P184" s="658">
        <v>0.2</v>
      </c>
      <c r="Q184" s="639">
        <v>1</v>
      </c>
      <c r="R184" s="639">
        <v>1</v>
      </c>
      <c r="S184" s="639" t="s">
        <v>433</v>
      </c>
      <c r="T184" s="570" t="s">
        <v>210</v>
      </c>
      <c r="U184" s="290" t="s">
        <v>434</v>
      </c>
      <c r="V184" s="14"/>
      <c r="W184" s="199"/>
      <c r="X184" s="14"/>
      <c r="Y184" s="14"/>
      <c r="Z184" s="14">
        <f>+V184</f>
        <v>0</v>
      </c>
      <c r="AA184" s="14">
        <f>+V184+W184</f>
        <v>0</v>
      </c>
      <c r="AB184" s="14">
        <f>+W184+X184+V184</f>
        <v>0</v>
      </c>
      <c r="AC184" s="14">
        <f>+V184+W184+X184+Y184</f>
        <v>0</v>
      </c>
      <c r="AD184" s="655" t="s">
        <v>435</v>
      </c>
      <c r="AE184" s="657">
        <f>AF184+AG184+AH184</f>
        <v>1200000000</v>
      </c>
      <c r="AF184" s="655">
        <v>0</v>
      </c>
      <c r="AG184" s="655">
        <v>1200000000</v>
      </c>
      <c r="AH184" s="655">
        <v>0</v>
      </c>
      <c r="AI184" s="656" t="s">
        <v>815</v>
      </c>
      <c r="AJ184" s="655" t="s">
        <v>815</v>
      </c>
      <c r="AK184" s="647" t="s">
        <v>213</v>
      </c>
      <c r="AL184" s="647" t="s">
        <v>213</v>
      </c>
      <c r="AM184" s="647"/>
      <c r="AN184" s="647" t="s">
        <v>213</v>
      </c>
      <c r="AO184" s="647" t="s">
        <v>213</v>
      </c>
      <c r="AP184" s="647" t="s">
        <v>213</v>
      </c>
      <c r="AQ184" s="647"/>
      <c r="AR184" s="647" t="s">
        <v>213</v>
      </c>
      <c r="AS184" s="647"/>
      <c r="AT184" s="647" t="s">
        <v>213</v>
      </c>
      <c r="AU184" s="647"/>
      <c r="AV184" s="647"/>
      <c r="AW184" s="88"/>
      <c r="AX184" s="88"/>
    </row>
    <row r="185" spans="1:50" s="90" customFormat="1" ht="34.5" customHeight="1" x14ac:dyDescent="0.25">
      <c r="A185" s="528"/>
      <c r="B185" s="652"/>
      <c r="C185" s="650"/>
      <c r="D185" s="650"/>
      <c r="E185" s="537"/>
      <c r="F185" s="537"/>
      <c r="G185" s="537"/>
      <c r="H185" s="650"/>
      <c r="I185" s="650" t="s">
        <v>820</v>
      </c>
      <c r="J185" s="537"/>
      <c r="K185" s="537"/>
      <c r="L185" s="537"/>
      <c r="M185" s="537"/>
      <c r="N185" s="49"/>
      <c r="O185" s="537"/>
      <c r="P185" s="641"/>
      <c r="Q185" s="537"/>
      <c r="R185" s="537"/>
      <c r="S185" s="537"/>
      <c r="T185" s="571"/>
      <c r="U185" s="291" t="s">
        <v>436</v>
      </c>
      <c r="V185" s="14">
        <v>250</v>
      </c>
      <c r="W185" s="14">
        <v>270</v>
      </c>
      <c r="X185" s="14">
        <v>400</v>
      </c>
      <c r="Y185" s="14">
        <v>175</v>
      </c>
      <c r="Z185" s="14">
        <f>+V185</f>
        <v>250</v>
      </c>
      <c r="AA185" s="14">
        <f>+V185+W185</f>
        <v>520</v>
      </c>
      <c r="AB185" s="14">
        <f>+W185+X185+V185</f>
        <v>920</v>
      </c>
      <c r="AC185" s="14">
        <f>+V185+W185+X185+Y185</f>
        <v>1095</v>
      </c>
      <c r="AD185" s="574"/>
      <c r="AE185" s="574"/>
      <c r="AF185" s="574"/>
      <c r="AG185" s="574"/>
      <c r="AH185" s="574"/>
      <c r="AI185" s="574"/>
      <c r="AJ185" s="574"/>
      <c r="AK185" s="648"/>
      <c r="AL185" s="648"/>
      <c r="AM185" s="648"/>
      <c r="AN185" s="648"/>
      <c r="AO185" s="648"/>
      <c r="AP185" s="648"/>
      <c r="AQ185" s="648"/>
      <c r="AR185" s="648"/>
      <c r="AS185" s="648"/>
      <c r="AT185" s="648"/>
      <c r="AU185" s="648"/>
      <c r="AV185" s="648"/>
      <c r="AW185" s="88"/>
      <c r="AX185" s="88"/>
    </row>
    <row r="186" spans="1:50" s="90" customFormat="1" ht="24.95" customHeight="1" x14ac:dyDescent="0.25">
      <c r="A186" s="528"/>
      <c r="B186" s="652"/>
      <c r="C186" s="650"/>
      <c r="D186" s="650"/>
      <c r="E186" s="537"/>
      <c r="F186" s="537"/>
      <c r="G186" s="537"/>
      <c r="H186" s="650"/>
      <c r="I186" s="537"/>
      <c r="J186" s="537"/>
      <c r="K186" s="537"/>
      <c r="L186" s="537"/>
      <c r="M186" s="537"/>
      <c r="N186" s="49" t="s">
        <v>437</v>
      </c>
      <c r="O186" s="537"/>
      <c r="P186" s="641"/>
      <c r="Q186" s="537"/>
      <c r="R186" s="537"/>
      <c r="S186" s="537"/>
      <c r="T186" s="571"/>
      <c r="U186" s="293" t="s">
        <v>215</v>
      </c>
      <c r="V186" s="15">
        <f>V184/V185</f>
        <v>0</v>
      </c>
      <c r="W186" s="15">
        <f t="shared" ref="W186:Y186" si="65">W184/W185</f>
        <v>0</v>
      </c>
      <c r="X186" s="15">
        <f t="shared" si="65"/>
        <v>0</v>
      </c>
      <c r="Y186" s="15">
        <f t="shared" si="65"/>
        <v>0</v>
      </c>
      <c r="Z186" s="15">
        <f>Z184/Z185</f>
        <v>0</v>
      </c>
      <c r="AA186" s="15">
        <f t="shared" ref="AA186:AC186" si="66">AA184/AA185</f>
        <v>0</v>
      </c>
      <c r="AB186" s="15">
        <f t="shared" si="66"/>
        <v>0</v>
      </c>
      <c r="AC186" s="15">
        <f t="shared" si="66"/>
        <v>0</v>
      </c>
      <c r="AD186" s="574"/>
      <c r="AE186" s="574"/>
      <c r="AF186" s="574"/>
      <c r="AG186" s="574"/>
      <c r="AH186" s="574"/>
      <c r="AI186" s="574"/>
      <c r="AJ186" s="574"/>
      <c r="AK186" s="648"/>
      <c r="AL186" s="648"/>
      <c r="AM186" s="648"/>
      <c r="AN186" s="648"/>
      <c r="AO186" s="648"/>
      <c r="AP186" s="648"/>
      <c r="AQ186" s="648"/>
      <c r="AR186" s="648"/>
      <c r="AS186" s="648"/>
      <c r="AT186" s="648"/>
      <c r="AU186" s="648"/>
      <c r="AV186" s="648"/>
      <c r="AW186" s="88"/>
      <c r="AX186" s="88"/>
    </row>
    <row r="187" spans="1:50" s="90" customFormat="1" ht="270" customHeight="1" x14ac:dyDescent="0.25">
      <c r="A187" s="528"/>
      <c r="B187" s="652"/>
      <c r="C187" s="650"/>
      <c r="D187" s="650"/>
      <c r="E187" s="537"/>
      <c r="F187" s="537"/>
      <c r="G187" s="537"/>
      <c r="H187" s="650"/>
      <c r="I187" s="538"/>
      <c r="J187" s="538"/>
      <c r="K187" s="538"/>
      <c r="L187" s="538"/>
      <c r="M187" s="538"/>
      <c r="N187" s="50" t="s">
        <v>814</v>
      </c>
      <c r="O187" s="538"/>
      <c r="P187" s="642"/>
      <c r="Q187" s="538"/>
      <c r="R187" s="538"/>
      <c r="S187" s="538"/>
      <c r="T187" s="572"/>
      <c r="U187" s="293" t="s">
        <v>216</v>
      </c>
      <c r="V187" s="16" t="s">
        <v>771</v>
      </c>
      <c r="W187" s="16" t="s">
        <v>771</v>
      </c>
      <c r="X187" s="16" t="s">
        <v>771</v>
      </c>
      <c r="Y187" s="16" t="s">
        <v>771</v>
      </c>
      <c r="Z187" s="512"/>
      <c r="AA187" s="513"/>
      <c r="AB187" s="513"/>
      <c r="AC187" s="514"/>
      <c r="AD187" s="575"/>
      <c r="AE187" s="575"/>
      <c r="AF187" s="575"/>
      <c r="AG187" s="575"/>
      <c r="AH187" s="575"/>
      <c r="AI187" s="575"/>
      <c r="AJ187" s="575"/>
      <c r="AK187" s="649"/>
      <c r="AL187" s="649"/>
      <c r="AM187" s="649"/>
      <c r="AN187" s="649"/>
      <c r="AO187" s="649"/>
      <c r="AP187" s="649"/>
      <c r="AQ187" s="649"/>
      <c r="AR187" s="649"/>
      <c r="AS187" s="649"/>
      <c r="AT187" s="649"/>
      <c r="AU187" s="649"/>
      <c r="AV187" s="649"/>
      <c r="AW187" s="88"/>
      <c r="AX187" s="88"/>
    </row>
    <row r="188" spans="1:50" s="90" customFormat="1" ht="34.5" customHeight="1" x14ac:dyDescent="0.25">
      <c r="A188" s="528">
        <v>4</v>
      </c>
      <c r="B188" s="652"/>
      <c r="C188" s="650"/>
      <c r="D188" s="650"/>
      <c r="E188" s="537"/>
      <c r="F188" s="537"/>
      <c r="G188" s="537"/>
      <c r="H188" s="650"/>
      <c r="I188" s="47" t="s">
        <v>88</v>
      </c>
      <c r="J188" s="639">
        <v>0.2</v>
      </c>
      <c r="K188" s="639" t="s">
        <v>118</v>
      </c>
      <c r="L188" s="639" t="s">
        <v>438</v>
      </c>
      <c r="M188" s="639" t="s">
        <v>439</v>
      </c>
      <c r="N188" s="639" t="s">
        <v>440</v>
      </c>
      <c r="O188" s="639" t="s">
        <v>73</v>
      </c>
      <c r="P188" s="640">
        <v>0.2</v>
      </c>
      <c r="Q188" s="639">
        <v>1</v>
      </c>
      <c r="R188" s="639">
        <v>1</v>
      </c>
      <c r="S188" s="639" t="s">
        <v>441</v>
      </c>
      <c r="T188" s="570" t="s">
        <v>291</v>
      </c>
      <c r="U188" s="290" t="s">
        <v>442</v>
      </c>
      <c r="V188" s="17"/>
      <c r="W188" s="212"/>
      <c r="X188" s="14"/>
      <c r="Y188" s="17"/>
      <c r="Z188" s="14"/>
      <c r="AA188" s="14"/>
      <c r="AB188" s="14">
        <f>+W188+X188</f>
        <v>0</v>
      </c>
      <c r="AC188" s="14">
        <f>+V188+W188+X188+Y188</f>
        <v>0</v>
      </c>
      <c r="AD188" s="655" t="s">
        <v>443</v>
      </c>
      <c r="AE188" s="657">
        <f>AF188+AG188+AH188</f>
        <v>1200000000</v>
      </c>
      <c r="AF188" s="655">
        <v>0</v>
      </c>
      <c r="AG188" s="655">
        <v>1200000000</v>
      </c>
      <c r="AH188" s="655">
        <v>0</v>
      </c>
      <c r="AI188" s="656" t="s">
        <v>815</v>
      </c>
      <c r="AJ188" s="655" t="s">
        <v>815</v>
      </c>
      <c r="AK188" s="647" t="s">
        <v>213</v>
      </c>
      <c r="AL188" s="647" t="s">
        <v>213</v>
      </c>
      <c r="AM188" s="647"/>
      <c r="AN188" s="647" t="s">
        <v>213</v>
      </c>
      <c r="AO188" s="647" t="s">
        <v>213</v>
      </c>
      <c r="AP188" s="647" t="s">
        <v>213</v>
      </c>
      <c r="AQ188" s="647"/>
      <c r="AR188" s="647" t="s">
        <v>213</v>
      </c>
      <c r="AS188" s="647"/>
      <c r="AT188" s="647" t="s">
        <v>213</v>
      </c>
      <c r="AU188" s="647"/>
      <c r="AV188" s="647"/>
      <c r="AW188" s="88"/>
      <c r="AX188" s="88"/>
    </row>
    <row r="189" spans="1:50" s="90" customFormat="1" ht="34.5" customHeight="1" x14ac:dyDescent="0.25">
      <c r="A189" s="528"/>
      <c r="B189" s="652"/>
      <c r="C189" s="650"/>
      <c r="D189" s="650"/>
      <c r="E189" s="537"/>
      <c r="F189" s="537"/>
      <c r="G189" s="537"/>
      <c r="H189" s="650"/>
      <c r="I189" s="650" t="s">
        <v>444</v>
      </c>
      <c r="J189" s="537"/>
      <c r="K189" s="537"/>
      <c r="L189" s="537"/>
      <c r="M189" s="537"/>
      <c r="N189" s="537"/>
      <c r="O189" s="537"/>
      <c r="P189" s="641"/>
      <c r="Q189" s="537"/>
      <c r="R189" s="537"/>
      <c r="S189" s="537"/>
      <c r="T189" s="571"/>
      <c r="U189" s="291" t="s">
        <v>445</v>
      </c>
      <c r="V189" s="14">
        <v>0.01</v>
      </c>
      <c r="W189" s="14">
        <v>0.01</v>
      </c>
      <c r="X189" s="14">
        <v>500</v>
      </c>
      <c r="Y189" s="14">
        <f>+W189</f>
        <v>0.01</v>
      </c>
      <c r="Z189" s="14">
        <f>+V189</f>
        <v>0.01</v>
      </c>
      <c r="AA189" s="14">
        <f>+V189+W189</f>
        <v>0.02</v>
      </c>
      <c r="AB189" s="14">
        <f>+W189+X189</f>
        <v>500.01</v>
      </c>
      <c r="AC189" s="14">
        <f>+V189+W189+X189+Y189</f>
        <v>500.03</v>
      </c>
      <c r="AD189" s="574"/>
      <c r="AE189" s="574"/>
      <c r="AF189" s="574"/>
      <c r="AG189" s="574"/>
      <c r="AH189" s="574"/>
      <c r="AI189" s="574"/>
      <c r="AJ189" s="574"/>
      <c r="AK189" s="648"/>
      <c r="AL189" s="648"/>
      <c r="AM189" s="648"/>
      <c r="AN189" s="648"/>
      <c r="AO189" s="648"/>
      <c r="AP189" s="648"/>
      <c r="AQ189" s="648"/>
      <c r="AR189" s="648"/>
      <c r="AS189" s="648"/>
      <c r="AT189" s="648"/>
      <c r="AU189" s="648"/>
      <c r="AV189" s="648"/>
      <c r="AW189" s="88"/>
      <c r="AX189" s="88"/>
    </row>
    <row r="190" spans="1:50" s="90" customFormat="1" ht="24.95" customHeight="1" x14ac:dyDescent="0.25">
      <c r="A190" s="528"/>
      <c r="B190" s="652"/>
      <c r="C190" s="650"/>
      <c r="D190" s="650"/>
      <c r="E190" s="537"/>
      <c r="F190" s="537"/>
      <c r="G190" s="537"/>
      <c r="H190" s="650"/>
      <c r="I190" s="537"/>
      <c r="J190" s="537"/>
      <c r="K190" s="537"/>
      <c r="L190" s="537"/>
      <c r="M190" s="537"/>
      <c r="N190" s="537"/>
      <c r="O190" s="537"/>
      <c r="P190" s="641"/>
      <c r="Q190" s="537"/>
      <c r="R190" s="537"/>
      <c r="S190" s="537"/>
      <c r="T190" s="571"/>
      <c r="U190" s="293" t="s">
        <v>215</v>
      </c>
      <c r="V190" s="15">
        <f>V188/V189</f>
        <v>0</v>
      </c>
      <c r="W190" s="15">
        <f t="shared" ref="W190:Y190" si="67">W188/W189</f>
        <v>0</v>
      </c>
      <c r="X190" s="15">
        <f t="shared" si="67"/>
        <v>0</v>
      </c>
      <c r="Y190" s="15">
        <f t="shared" si="67"/>
        <v>0</v>
      </c>
      <c r="Z190" s="15">
        <f>Z188/Z189</f>
        <v>0</v>
      </c>
      <c r="AA190" s="15">
        <f t="shared" ref="AA190:AC190" si="68">AA188/AA189</f>
        <v>0</v>
      </c>
      <c r="AB190" s="15">
        <f t="shared" si="68"/>
        <v>0</v>
      </c>
      <c r="AC190" s="15">
        <f t="shared" si="68"/>
        <v>0</v>
      </c>
      <c r="AD190" s="574"/>
      <c r="AE190" s="574"/>
      <c r="AF190" s="574"/>
      <c r="AG190" s="574"/>
      <c r="AH190" s="574"/>
      <c r="AI190" s="574"/>
      <c r="AJ190" s="574"/>
      <c r="AK190" s="648"/>
      <c r="AL190" s="648"/>
      <c r="AM190" s="648"/>
      <c r="AN190" s="648"/>
      <c r="AO190" s="648"/>
      <c r="AP190" s="648"/>
      <c r="AQ190" s="648"/>
      <c r="AR190" s="648"/>
      <c r="AS190" s="648"/>
      <c r="AT190" s="648"/>
      <c r="AU190" s="648"/>
      <c r="AV190" s="648"/>
      <c r="AW190" s="88"/>
      <c r="AX190" s="88"/>
    </row>
    <row r="191" spans="1:50" s="90" customFormat="1" ht="270" customHeight="1" x14ac:dyDescent="0.25">
      <c r="A191" s="528"/>
      <c r="B191" s="652"/>
      <c r="C191" s="650"/>
      <c r="D191" s="650"/>
      <c r="E191" s="537"/>
      <c r="F191" s="537"/>
      <c r="G191" s="537"/>
      <c r="H191" s="650"/>
      <c r="I191" s="538"/>
      <c r="J191" s="538"/>
      <c r="K191" s="538"/>
      <c r="L191" s="538"/>
      <c r="M191" s="538"/>
      <c r="N191" s="538"/>
      <c r="O191" s="538"/>
      <c r="P191" s="642"/>
      <c r="Q191" s="538"/>
      <c r="R191" s="538"/>
      <c r="S191" s="538"/>
      <c r="T191" s="572"/>
      <c r="U191" s="293" t="s">
        <v>216</v>
      </c>
      <c r="V191" s="16" t="s">
        <v>771</v>
      </c>
      <c r="W191" s="112" t="s">
        <v>771</v>
      </c>
      <c r="X191" s="16" t="s">
        <v>771</v>
      </c>
      <c r="Y191" s="16" t="s">
        <v>771</v>
      </c>
      <c r="Z191" s="512"/>
      <c r="AA191" s="513"/>
      <c r="AB191" s="513"/>
      <c r="AC191" s="514"/>
      <c r="AD191" s="575"/>
      <c r="AE191" s="575"/>
      <c r="AF191" s="575"/>
      <c r="AG191" s="575"/>
      <c r="AH191" s="575"/>
      <c r="AI191" s="575"/>
      <c r="AJ191" s="575"/>
      <c r="AK191" s="649"/>
      <c r="AL191" s="649"/>
      <c r="AM191" s="649"/>
      <c r="AN191" s="649"/>
      <c r="AO191" s="649"/>
      <c r="AP191" s="649"/>
      <c r="AQ191" s="649"/>
      <c r="AR191" s="649"/>
      <c r="AS191" s="649"/>
      <c r="AT191" s="649"/>
      <c r="AU191" s="649"/>
      <c r="AV191" s="649"/>
      <c r="AW191" s="88"/>
      <c r="AX191" s="88"/>
    </row>
    <row r="192" spans="1:50" s="90" customFormat="1" ht="34.5" customHeight="1" x14ac:dyDescent="0.25">
      <c r="A192" s="528">
        <v>5</v>
      </c>
      <c r="B192" s="652"/>
      <c r="C192" s="650"/>
      <c r="D192" s="650"/>
      <c r="E192" s="537"/>
      <c r="F192" s="537"/>
      <c r="G192" s="537"/>
      <c r="H192" s="650"/>
      <c r="I192" s="47" t="s">
        <v>88</v>
      </c>
      <c r="J192" s="639">
        <v>0.1</v>
      </c>
      <c r="K192" s="639" t="s">
        <v>119</v>
      </c>
      <c r="L192" s="639" t="s">
        <v>446</v>
      </c>
      <c r="M192" s="639" t="s">
        <v>447</v>
      </c>
      <c r="N192" s="47" t="s">
        <v>432</v>
      </c>
      <c r="O192" s="639" t="s">
        <v>73</v>
      </c>
      <c r="P192" s="640">
        <v>0.2</v>
      </c>
      <c r="Q192" s="639">
        <v>1</v>
      </c>
      <c r="R192" s="639">
        <v>1</v>
      </c>
      <c r="S192" s="639" t="s">
        <v>821</v>
      </c>
      <c r="T192" s="570" t="s">
        <v>210</v>
      </c>
      <c r="U192" s="290" t="s">
        <v>448</v>
      </c>
      <c r="V192" s="202"/>
      <c r="W192" s="213"/>
      <c r="X192" s="214"/>
      <c r="Y192" s="214"/>
      <c r="Z192" s="202">
        <f>+V192</f>
        <v>0</v>
      </c>
      <c r="AA192" s="202" t="e">
        <f>AVERAGE(V192:W192)</f>
        <v>#DIV/0!</v>
      </c>
      <c r="AB192" s="202" t="e">
        <f>AVERAGE(V192:X192)</f>
        <v>#DIV/0!</v>
      </c>
      <c r="AC192" s="202" t="e">
        <f>AVERAGE(V192:Y192)</f>
        <v>#DIV/0!</v>
      </c>
      <c r="AD192" s="655" t="s">
        <v>443</v>
      </c>
      <c r="AE192" s="657">
        <f>AF192+AG192+AH192</f>
        <v>0</v>
      </c>
      <c r="AF192" s="655">
        <v>0</v>
      </c>
      <c r="AG192" s="655">
        <v>0</v>
      </c>
      <c r="AH192" s="655">
        <v>0</v>
      </c>
      <c r="AI192" s="656" t="s">
        <v>815</v>
      </c>
      <c r="AJ192" s="655" t="s">
        <v>815</v>
      </c>
      <c r="AK192" s="647" t="s">
        <v>213</v>
      </c>
      <c r="AL192" s="647" t="s">
        <v>213</v>
      </c>
      <c r="AM192" s="647"/>
      <c r="AN192" s="647" t="s">
        <v>213</v>
      </c>
      <c r="AO192" s="647" t="s">
        <v>213</v>
      </c>
      <c r="AP192" s="647" t="s">
        <v>213</v>
      </c>
      <c r="AQ192" s="647"/>
      <c r="AR192" s="647"/>
      <c r="AS192" s="647" t="s">
        <v>213</v>
      </c>
      <c r="AT192" s="647"/>
      <c r="AU192" s="647"/>
      <c r="AV192" s="647" t="s">
        <v>213</v>
      </c>
      <c r="AW192" s="88"/>
      <c r="AX192" s="88"/>
    </row>
    <row r="193" spans="1:50" s="90" customFormat="1" ht="34.5" customHeight="1" x14ac:dyDescent="0.25">
      <c r="A193" s="528"/>
      <c r="B193" s="652"/>
      <c r="C193" s="650"/>
      <c r="D193" s="650"/>
      <c r="E193" s="537"/>
      <c r="F193" s="537"/>
      <c r="G193" s="537"/>
      <c r="H193" s="650"/>
      <c r="I193" s="650" t="s">
        <v>822</v>
      </c>
      <c r="J193" s="537"/>
      <c r="K193" s="537"/>
      <c r="L193" s="537"/>
      <c r="M193" s="537"/>
      <c r="N193" s="49"/>
      <c r="O193" s="537"/>
      <c r="P193" s="641"/>
      <c r="Q193" s="537"/>
      <c r="R193" s="537"/>
      <c r="S193" s="537"/>
      <c r="T193" s="571"/>
      <c r="U193" s="291" t="s">
        <v>449</v>
      </c>
      <c r="V193" s="202">
        <v>1</v>
      </c>
      <c r="W193" s="202">
        <v>1</v>
      </c>
      <c r="X193" s="202">
        <v>1</v>
      </c>
      <c r="Y193" s="202">
        <v>1</v>
      </c>
      <c r="Z193" s="202">
        <v>1</v>
      </c>
      <c r="AA193" s="202">
        <v>1</v>
      </c>
      <c r="AB193" s="202">
        <v>1</v>
      </c>
      <c r="AC193" s="202">
        <v>1</v>
      </c>
      <c r="AD193" s="574"/>
      <c r="AE193" s="574"/>
      <c r="AF193" s="574"/>
      <c r="AG193" s="574"/>
      <c r="AH193" s="574"/>
      <c r="AI193" s="574"/>
      <c r="AJ193" s="574"/>
      <c r="AK193" s="648"/>
      <c r="AL193" s="648"/>
      <c r="AM193" s="648"/>
      <c r="AN193" s="648"/>
      <c r="AO193" s="648"/>
      <c r="AP193" s="648"/>
      <c r="AQ193" s="648"/>
      <c r="AR193" s="648"/>
      <c r="AS193" s="648"/>
      <c r="AT193" s="648"/>
      <c r="AU193" s="648"/>
      <c r="AV193" s="648"/>
      <c r="AW193" s="88"/>
      <c r="AX193" s="88"/>
    </row>
    <row r="194" spans="1:50" s="90" customFormat="1" ht="24.95" customHeight="1" x14ac:dyDescent="0.25">
      <c r="A194" s="528"/>
      <c r="B194" s="652"/>
      <c r="C194" s="650"/>
      <c r="D194" s="650"/>
      <c r="E194" s="537"/>
      <c r="F194" s="537"/>
      <c r="G194" s="537"/>
      <c r="H194" s="650"/>
      <c r="I194" s="537"/>
      <c r="J194" s="537"/>
      <c r="K194" s="537"/>
      <c r="L194" s="537"/>
      <c r="M194" s="537"/>
      <c r="N194" s="49" t="s">
        <v>437</v>
      </c>
      <c r="O194" s="537"/>
      <c r="P194" s="641"/>
      <c r="Q194" s="537"/>
      <c r="R194" s="537"/>
      <c r="S194" s="537"/>
      <c r="T194" s="571"/>
      <c r="U194" s="293" t="s">
        <v>215</v>
      </c>
      <c r="V194" s="15">
        <f>V192/V193</f>
        <v>0</v>
      </c>
      <c r="W194" s="15">
        <f t="shared" ref="W194:AC194" si="69">W192/W193</f>
        <v>0</v>
      </c>
      <c r="X194" s="15">
        <f t="shared" si="69"/>
        <v>0</v>
      </c>
      <c r="Y194" s="15">
        <f t="shared" si="69"/>
        <v>0</v>
      </c>
      <c r="Z194" s="15">
        <f t="shared" si="69"/>
        <v>0</v>
      </c>
      <c r="AA194" s="15" t="e">
        <f t="shared" si="69"/>
        <v>#DIV/0!</v>
      </c>
      <c r="AB194" s="15" t="e">
        <f t="shared" si="69"/>
        <v>#DIV/0!</v>
      </c>
      <c r="AC194" s="15" t="e">
        <f t="shared" si="69"/>
        <v>#DIV/0!</v>
      </c>
      <c r="AD194" s="574"/>
      <c r="AE194" s="574"/>
      <c r="AF194" s="574"/>
      <c r="AG194" s="574"/>
      <c r="AH194" s="574"/>
      <c r="AI194" s="574"/>
      <c r="AJ194" s="574"/>
      <c r="AK194" s="648"/>
      <c r="AL194" s="648"/>
      <c r="AM194" s="648"/>
      <c r="AN194" s="648"/>
      <c r="AO194" s="648"/>
      <c r="AP194" s="648"/>
      <c r="AQ194" s="648"/>
      <c r="AR194" s="648"/>
      <c r="AS194" s="648"/>
      <c r="AT194" s="648"/>
      <c r="AU194" s="648"/>
      <c r="AV194" s="648"/>
      <c r="AW194" s="88"/>
      <c r="AX194" s="88"/>
    </row>
    <row r="195" spans="1:50" s="90" customFormat="1" ht="270" customHeight="1" x14ac:dyDescent="0.25">
      <c r="A195" s="528"/>
      <c r="B195" s="652"/>
      <c r="C195" s="650"/>
      <c r="D195" s="650"/>
      <c r="E195" s="538"/>
      <c r="F195" s="537"/>
      <c r="G195" s="538"/>
      <c r="H195" s="654"/>
      <c r="I195" s="538"/>
      <c r="J195" s="538"/>
      <c r="K195" s="538"/>
      <c r="L195" s="538"/>
      <c r="M195" s="538"/>
      <c r="N195" s="50"/>
      <c r="O195" s="538"/>
      <c r="P195" s="642"/>
      <c r="Q195" s="538"/>
      <c r="R195" s="538"/>
      <c r="S195" s="538"/>
      <c r="T195" s="572"/>
      <c r="U195" s="293" t="s">
        <v>216</v>
      </c>
      <c r="V195" s="16" t="s">
        <v>825</v>
      </c>
      <c r="W195" s="16" t="s">
        <v>825</v>
      </c>
      <c r="X195" s="16" t="s">
        <v>825</v>
      </c>
      <c r="Y195" s="16" t="s">
        <v>825</v>
      </c>
      <c r="Z195" s="512"/>
      <c r="AA195" s="513"/>
      <c r="AB195" s="513"/>
      <c r="AC195" s="514"/>
      <c r="AD195" s="575"/>
      <c r="AE195" s="575"/>
      <c r="AF195" s="575"/>
      <c r="AG195" s="575"/>
      <c r="AH195" s="575"/>
      <c r="AI195" s="575"/>
      <c r="AJ195" s="575"/>
      <c r="AK195" s="649"/>
      <c r="AL195" s="649"/>
      <c r="AM195" s="649"/>
      <c r="AN195" s="649"/>
      <c r="AO195" s="649"/>
      <c r="AP195" s="649"/>
      <c r="AQ195" s="649"/>
      <c r="AR195" s="649"/>
      <c r="AS195" s="649"/>
      <c r="AT195" s="649"/>
      <c r="AU195" s="649"/>
      <c r="AV195" s="649"/>
      <c r="AW195" s="88"/>
      <c r="AX195" s="88"/>
    </row>
    <row r="196" spans="1:50" s="97" customFormat="1" ht="35.1" customHeight="1" x14ac:dyDescent="0.25">
      <c r="A196" s="528">
        <v>6</v>
      </c>
      <c r="B196" s="652"/>
      <c r="C196" s="640" t="s">
        <v>0</v>
      </c>
      <c r="D196" s="566">
        <v>0.05</v>
      </c>
      <c r="E196" s="570" t="s">
        <v>24</v>
      </c>
      <c r="F196" s="639">
        <v>1</v>
      </c>
      <c r="G196" s="639" t="s">
        <v>207</v>
      </c>
      <c r="H196" s="639" t="s">
        <v>220</v>
      </c>
      <c r="I196" s="47" t="s">
        <v>209</v>
      </c>
      <c r="J196" s="639">
        <v>1</v>
      </c>
      <c r="K196" s="639" t="s">
        <v>120</v>
      </c>
      <c r="L196" s="639" t="s">
        <v>450</v>
      </c>
      <c r="M196" s="639" t="s">
        <v>451</v>
      </c>
      <c r="N196" s="47" t="s">
        <v>432</v>
      </c>
      <c r="O196" s="639" t="s">
        <v>73</v>
      </c>
      <c r="P196" s="640">
        <v>0.05</v>
      </c>
      <c r="Q196" s="639">
        <v>1</v>
      </c>
      <c r="R196" s="639">
        <v>1</v>
      </c>
      <c r="S196" s="639">
        <v>1</v>
      </c>
      <c r="T196" s="570" t="s">
        <v>210</v>
      </c>
      <c r="U196" s="291" t="s">
        <v>823</v>
      </c>
      <c r="V196" s="215"/>
      <c r="W196" s="216"/>
      <c r="X196" s="215"/>
      <c r="Y196" s="215"/>
      <c r="Z196" s="14">
        <f>+V196</f>
        <v>0</v>
      </c>
      <c r="AA196" s="14">
        <f>+V196+W196</f>
        <v>0</v>
      </c>
      <c r="AB196" s="14">
        <f>+W196+X196</f>
        <v>0</v>
      </c>
      <c r="AC196" s="14">
        <f>+V196+W196+X196+Y196</f>
        <v>0</v>
      </c>
      <c r="AD196" s="655" t="s">
        <v>452</v>
      </c>
      <c r="AE196" s="657">
        <f>AF196+AG196+AH196</f>
        <v>6153836350</v>
      </c>
      <c r="AF196" s="655">
        <v>2974532330</v>
      </c>
      <c r="AG196" s="655">
        <v>3179304020</v>
      </c>
      <c r="AH196" s="655">
        <v>0</v>
      </c>
      <c r="AI196" s="656" t="s">
        <v>815</v>
      </c>
      <c r="AJ196" s="655" t="s">
        <v>815</v>
      </c>
      <c r="AK196" s="647" t="s">
        <v>213</v>
      </c>
      <c r="AL196" s="647" t="s">
        <v>213</v>
      </c>
      <c r="AM196" s="647"/>
      <c r="AN196" s="647" t="s">
        <v>213</v>
      </c>
      <c r="AO196" s="647" t="s">
        <v>213</v>
      </c>
      <c r="AP196" s="647" t="s">
        <v>213</v>
      </c>
      <c r="AQ196" s="647" t="s">
        <v>213</v>
      </c>
      <c r="AR196" s="647"/>
      <c r="AS196" s="647"/>
      <c r="AT196" s="647" t="s">
        <v>213</v>
      </c>
      <c r="AU196" s="647"/>
      <c r="AV196" s="647"/>
      <c r="AW196" s="94"/>
      <c r="AX196" s="95"/>
    </row>
    <row r="197" spans="1:50" s="97" customFormat="1" ht="35.1" customHeight="1" x14ac:dyDescent="0.25">
      <c r="A197" s="528"/>
      <c r="B197" s="652"/>
      <c r="C197" s="641"/>
      <c r="D197" s="663"/>
      <c r="E197" s="571"/>
      <c r="F197" s="537"/>
      <c r="G197" s="537"/>
      <c r="H197" s="537"/>
      <c r="I197" s="650" t="s">
        <v>453</v>
      </c>
      <c r="J197" s="537"/>
      <c r="K197" s="537"/>
      <c r="L197" s="537"/>
      <c r="M197" s="537"/>
      <c r="N197" s="49"/>
      <c r="O197" s="537"/>
      <c r="P197" s="641"/>
      <c r="Q197" s="537"/>
      <c r="R197" s="537"/>
      <c r="S197" s="537"/>
      <c r="T197" s="571"/>
      <c r="U197" s="291" t="s">
        <v>454</v>
      </c>
      <c r="V197" s="215">
        <v>45704699</v>
      </c>
      <c r="W197" s="215">
        <v>1441186154.1428599</v>
      </c>
      <c r="X197" s="215">
        <v>2649588754.1428576</v>
      </c>
      <c r="Y197" s="215">
        <v>3310094991.1428571</v>
      </c>
      <c r="Z197" s="215">
        <f>+V197</f>
        <v>45704699</v>
      </c>
      <c r="AA197" s="215">
        <f>+V197+W197</f>
        <v>1486890853.1428599</v>
      </c>
      <c r="AB197" s="215">
        <f>+W197+X197</f>
        <v>4090774908.2857175</v>
      </c>
      <c r="AC197" s="215">
        <f>+V197+W197+X197+Y197</f>
        <v>7446574598.4285746</v>
      </c>
      <c r="AD197" s="574"/>
      <c r="AE197" s="574"/>
      <c r="AF197" s="574"/>
      <c r="AG197" s="574"/>
      <c r="AH197" s="574"/>
      <c r="AI197" s="574"/>
      <c r="AJ197" s="574"/>
      <c r="AK197" s="648"/>
      <c r="AL197" s="648"/>
      <c r="AM197" s="648"/>
      <c r="AN197" s="648"/>
      <c r="AO197" s="648"/>
      <c r="AP197" s="648"/>
      <c r="AQ197" s="648"/>
      <c r="AR197" s="648"/>
      <c r="AS197" s="648"/>
      <c r="AT197" s="648"/>
      <c r="AU197" s="648"/>
      <c r="AV197" s="648"/>
      <c r="AW197" s="94"/>
      <c r="AX197" s="95"/>
    </row>
    <row r="198" spans="1:50" s="97" customFormat="1" ht="24.75" customHeight="1" x14ac:dyDescent="0.25">
      <c r="A198" s="528"/>
      <c r="B198" s="652"/>
      <c r="C198" s="641"/>
      <c r="D198" s="663"/>
      <c r="E198" s="571"/>
      <c r="F198" s="537"/>
      <c r="G198" s="537"/>
      <c r="H198" s="537"/>
      <c r="I198" s="537"/>
      <c r="J198" s="537"/>
      <c r="K198" s="537"/>
      <c r="L198" s="537"/>
      <c r="M198" s="537"/>
      <c r="N198" s="49" t="s">
        <v>437</v>
      </c>
      <c r="O198" s="537"/>
      <c r="P198" s="641"/>
      <c r="Q198" s="537"/>
      <c r="R198" s="537"/>
      <c r="S198" s="537"/>
      <c r="T198" s="571"/>
      <c r="U198" s="293" t="s">
        <v>215</v>
      </c>
      <c r="V198" s="15">
        <f>V196/V197</f>
        <v>0</v>
      </c>
      <c r="W198" s="15">
        <f>W196/W197</f>
        <v>0</v>
      </c>
      <c r="X198" s="15">
        <f t="shared" ref="X198:AC198" si="70">X196/X197</f>
        <v>0</v>
      </c>
      <c r="Y198" s="15">
        <f t="shared" si="70"/>
        <v>0</v>
      </c>
      <c r="Z198" s="15">
        <f t="shared" si="70"/>
        <v>0</v>
      </c>
      <c r="AA198" s="15">
        <f t="shared" si="70"/>
        <v>0</v>
      </c>
      <c r="AB198" s="15">
        <f t="shared" si="70"/>
        <v>0</v>
      </c>
      <c r="AC198" s="15">
        <f t="shared" si="70"/>
        <v>0</v>
      </c>
      <c r="AD198" s="574"/>
      <c r="AE198" s="574"/>
      <c r="AF198" s="574"/>
      <c r="AG198" s="574"/>
      <c r="AH198" s="574"/>
      <c r="AI198" s="574"/>
      <c r="AJ198" s="574"/>
      <c r="AK198" s="648"/>
      <c r="AL198" s="648"/>
      <c r="AM198" s="648"/>
      <c r="AN198" s="648"/>
      <c r="AO198" s="648"/>
      <c r="AP198" s="648"/>
      <c r="AQ198" s="648"/>
      <c r="AR198" s="648"/>
      <c r="AS198" s="648"/>
      <c r="AT198" s="648"/>
      <c r="AU198" s="648"/>
      <c r="AV198" s="648"/>
      <c r="AW198" s="94"/>
      <c r="AX198" s="95"/>
    </row>
    <row r="199" spans="1:50" s="97" customFormat="1" ht="270" customHeight="1" x14ac:dyDescent="0.25">
      <c r="A199" s="528"/>
      <c r="B199" s="652"/>
      <c r="C199" s="642"/>
      <c r="D199" s="663"/>
      <c r="E199" s="572"/>
      <c r="F199" s="538"/>
      <c r="G199" s="538"/>
      <c r="H199" s="538"/>
      <c r="I199" s="538"/>
      <c r="J199" s="538"/>
      <c r="K199" s="538"/>
      <c r="L199" s="538"/>
      <c r="M199" s="538"/>
      <c r="N199" s="50"/>
      <c r="O199" s="538"/>
      <c r="P199" s="642"/>
      <c r="Q199" s="538"/>
      <c r="R199" s="538"/>
      <c r="S199" s="538"/>
      <c r="T199" s="572"/>
      <c r="U199" s="293" t="s">
        <v>216</v>
      </c>
      <c r="V199" s="16" t="s">
        <v>771</v>
      </c>
      <c r="W199" s="16" t="s">
        <v>771</v>
      </c>
      <c r="X199" s="16" t="s">
        <v>771</v>
      </c>
      <c r="Y199" s="16" t="s">
        <v>771</v>
      </c>
      <c r="Z199" s="512"/>
      <c r="AA199" s="513"/>
      <c r="AB199" s="513"/>
      <c r="AC199" s="514"/>
      <c r="AD199" s="575"/>
      <c r="AE199" s="575"/>
      <c r="AF199" s="575"/>
      <c r="AG199" s="575"/>
      <c r="AH199" s="575"/>
      <c r="AI199" s="575"/>
      <c r="AJ199" s="575"/>
      <c r="AK199" s="649"/>
      <c r="AL199" s="649"/>
      <c r="AM199" s="649"/>
      <c r="AN199" s="649"/>
      <c r="AO199" s="649"/>
      <c r="AP199" s="649"/>
      <c r="AQ199" s="649"/>
      <c r="AR199" s="649"/>
      <c r="AS199" s="649"/>
      <c r="AT199" s="649"/>
      <c r="AU199" s="649"/>
      <c r="AV199" s="649"/>
      <c r="AW199" s="94"/>
      <c r="AX199" s="95"/>
    </row>
    <row r="200" spans="1:50" s="97" customFormat="1" ht="35.1" customHeight="1" x14ac:dyDescent="0.25">
      <c r="A200" s="528">
        <v>7</v>
      </c>
      <c r="B200" s="652"/>
      <c r="C200" s="639" t="s">
        <v>10</v>
      </c>
      <c r="D200" s="660">
        <v>0.02</v>
      </c>
      <c r="E200" s="639" t="s">
        <v>37</v>
      </c>
      <c r="F200" s="639">
        <v>1</v>
      </c>
      <c r="G200" s="639" t="s">
        <v>241</v>
      </c>
      <c r="H200" s="639" t="s">
        <v>322</v>
      </c>
      <c r="I200" s="47" t="s">
        <v>88</v>
      </c>
      <c r="J200" s="639">
        <v>1</v>
      </c>
      <c r="K200" s="639" t="s">
        <v>121</v>
      </c>
      <c r="L200" s="639" t="s">
        <v>455</v>
      </c>
      <c r="M200" s="639" t="s">
        <v>456</v>
      </c>
      <c r="N200" s="639" t="s">
        <v>457</v>
      </c>
      <c r="O200" s="639" t="s">
        <v>74</v>
      </c>
      <c r="P200" s="640" t="s">
        <v>88</v>
      </c>
      <c r="Q200" s="639">
        <v>1</v>
      </c>
      <c r="R200" s="639">
        <v>1</v>
      </c>
      <c r="S200" s="639" t="s">
        <v>458</v>
      </c>
      <c r="T200" s="570" t="s">
        <v>210</v>
      </c>
      <c r="U200" s="291" t="s">
        <v>459</v>
      </c>
      <c r="V200" s="214"/>
      <c r="W200" s="203"/>
      <c r="X200" s="214"/>
      <c r="Y200" s="202"/>
      <c r="Z200" s="202">
        <f>+V200</f>
        <v>0</v>
      </c>
      <c r="AA200" s="202">
        <f>+V200+W200</f>
        <v>0</v>
      </c>
      <c r="AB200" s="202">
        <f>+W200+X200</f>
        <v>0</v>
      </c>
      <c r="AC200" s="202">
        <f>+V200+W200+X200+Y200</f>
        <v>0</v>
      </c>
      <c r="AD200" s="655" t="s">
        <v>460</v>
      </c>
      <c r="AE200" s="657">
        <f>AF200+AG200+AH200</f>
        <v>30000000</v>
      </c>
      <c r="AF200" s="655">
        <v>30000000</v>
      </c>
      <c r="AG200" s="655"/>
      <c r="AH200" s="655">
        <v>0</v>
      </c>
      <c r="AI200" s="656" t="s">
        <v>815</v>
      </c>
      <c r="AJ200" s="655" t="s">
        <v>815</v>
      </c>
      <c r="AK200" s="647" t="s">
        <v>213</v>
      </c>
      <c r="AL200" s="647" t="s">
        <v>213</v>
      </c>
      <c r="AM200" s="647"/>
      <c r="AN200" s="647" t="s">
        <v>213</v>
      </c>
      <c r="AO200" s="647" t="s">
        <v>213</v>
      </c>
      <c r="AP200" s="647" t="s">
        <v>213</v>
      </c>
      <c r="AQ200" s="647" t="s">
        <v>213</v>
      </c>
      <c r="AR200" s="647"/>
      <c r="AS200" s="647"/>
      <c r="AT200" s="647" t="s">
        <v>213</v>
      </c>
      <c r="AU200" s="647"/>
      <c r="AV200" s="647"/>
      <c r="AW200" s="94"/>
      <c r="AX200" s="95"/>
    </row>
    <row r="201" spans="1:50" s="97" customFormat="1" ht="35.1" customHeight="1" x14ac:dyDescent="0.25">
      <c r="A201" s="528"/>
      <c r="B201" s="652"/>
      <c r="C201" s="537"/>
      <c r="D201" s="661"/>
      <c r="E201" s="537"/>
      <c r="F201" s="537"/>
      <c r="G201" s="537"/>
      <c r="H201" s="537"/>
      <c r="I201" s="650" t="s">
        <v>461</v>
      </c>
      <c r="J201" s="537"/>
      <c r="K201" s="537"/>
      <c r="L201" s="537"/>
      <c r="M201" s="537"/>
      <c r="N201" s="537"/>
      <c r="O201" s="537"/>
      <c r="P201" s="641"/>
      <c r="Q201" s="537"/>
      <c r="R201" s="537"/>
      <c r="S201" s="537"/>
      <c r="T201" s="571"/>
      <c r="U201" s="291" t="s">
        <v>462</v>
      </c>
      <c r="V201" s="214">
        <v>1.0000000000000001E-5</v>
      </c>
      <c r="W201" s="202">
        <v>0.1</v>
      </c>
      <c r="X201" s="214">
        <v>1.0000000000000001E-5</v>
      </c>
      <c r="Y201" s="202">
        <v>0.7</v>
      </c>
      <c r="Z201" s="202">
        <f>+V201</f>
        <v>1.0000000000000001E-5</v>
      </c>
      <c r="AA201" s="202">
        <f>+V201+W201</f>
        <v>0.10001</v>
      </c>
      <c r="AB201" s="202">
        <f>+W201+X201</f>
        <v>0.10001</v>
      </c>
      <c r="AC201" s="202">
        <f>+V201+W201+X201+Y201</f>
        <v>0.80001999999999995</v>
      </c>
      <c r="AD201" s="574"/>
      <c r="AE201" s="574"/>
      <c r="AF201" s="574"/>
      <c r="AG201" s="574"/>
      <c r="AH201" s="574"/>
      <c r="AI201" s="574"/>
      <c r="AJ201" s="574"/>
      <c r="AK201" s="648"/>
      <c r="AL201" s="648"/>
      <c r="AM201" s="648"/>
      <c r="AN201" s="648"/>
      <c r="AO201" s="648"/>
      <c r="AP201" s="648"/>
      <c r="AQ201" s="648"/>
      <c r="AR201" s="648"/>
      <c r="AS201" s="648"/>
      <c r="AT201" s="648"/>
      <c r="AU201" s="648"/>
      <c r="AV201" s="648"/>
      <c r="AW201" s="94"/>
      <c r="AX201" s="95"/>
    </row>
    <row r="202" spans="1:50" s="97" customFormat="1" ht="24.75" customHeight="1" x14ac:dyDescent="0.25">
      <c r="A202" s="528"/>
      <c r="B202" s="652"/>
      <c r="C202" s="537"/>
      <c r="D202" s="661"/>
      <c r="E202" s="537"/>
      <c r="F202" s="537"/>
      <c r="G202" s="537"/>
      <c r="H202" s="537"/>
      <c r="I202" s="537"/>
      <c r="J202" s="537"/>
      <c r="K202" s="537"/>
      <c r="L202" s="537"/>
      <c r="M202" s="537"/>
      <c r="N202" s="537"/>
      <c r="O202" s="537"/>
      <c r="P202" s="641"/>
      <c r="Q202" s="537"/>
      <c r="R202" s="537"/>
      <c r="S202" s="537"/>
      <c r="T202" s="571"/>
      <c r="U202" s="293" t="s">
        <v>215</v>
      </c>
      <c r="V202" s="15">
        <f>V200/V201</f>
        <v>0</v>
      </c>
      <c r="W202" s="15">
        <f>W200/W201</f>
        <v>0</v>
      </c>
      <c r="X202" s="15">
        <f t="shared" ref="X202:Y202" si="71">X200/X201</f>
        <v>0</v>
      </c>
      <c r="Y202" s="15">
        <f t="shared" si="71"/>
        <v>0</v>
      </c>
      <c r="Z202" s="15">
        <f>Z200/Z201</f>
        <v>0</v>
      </c>
      <c r="AA202" s="15">
        <f t="shared" ref="AA202:AC202" si="72">AA200/AA201</f>
        <v>0</v>
      </c>
      <c r="AB202" s="15">
        <f t="shared" si="72"/>
        <v>0</v>
      </c>
      <c r="AC202" s="15">
        <f t="shared" si="72"/>
        <v>0</v>
      </c>
      <c r="AD202" s="574"/>
      <c r="AE202" s="574"/>
      <c r="AF202" s="574"/>
      <c r="AG202" s="574"/>
      <c r="AH202" s="574"/>
      <c r="AI202" s="574"/>
      <c r="AJ202" s="574"/>
      <c r="AK202" s="648"/>
      <c r="AL202" s="648"/>
      <c r="AM202" s="648"/>
      <c r="AN202" s="648"/>
      <c r="AO202" s="648"/>
      <c r="AP202" s="648"/>
      <c r="AQ202" s="648"/>
      <c r="AR202" s="648"/>
      <c r="AS202" s="648"/>
      <c r="AT202" s="648"/>
      <c r="AU202" s="648"/>
      <c r="AV202" s="648"/>
      <c r="AW202" s="94"/>
      <c r="AX202" s="95"/>
    </row>
    <row r="203" spans="1:50" s="97" customFormat="1" ht="270" customHeight="1" x14ac:dyDescent="0.25">
      <c r="A203" s="659"/>
      <c r="B203" s="653"/>
      <c r="C203" s="538"/>
      <c r="D203" s="662"/>
      <c r="E203" s="538"/>
      <c r="F203" s="538"/>
      <c r="G203" s="538"/>
      <c r="H203" s="538"/>
      <c r="I203" s="538"/>
      <c r="J203" s="538"/>
      <c r="K203" s="538"/>
      <c r="L203" s="538"/>
      <c r="M203" s="538"/>
      <c r="N203" s="538"/>
      <c r="O203" s="538"/>
      <c r="P203" s="642"/>
      <c r="Q203" s="538"/>
      <c r="R203" s="538"/>
      <c r="S203" s="538"/>
      <c r="T203" s="572"/>
      <c r="U203" s="293" t="s">
        <v>216</v>
      </c>
      <c r="V203" s="16" t="s">
        <v>771</v>
      </c>
      <c r="W203" s="16" t="s">
        <v>771</v>
      </c>
      <c r="X203" s="16" t="s">
        <v>771</v>
      </c>
      <c r="Y203" s="16" t="s">
        <v>771</v>
      </c>
      <c r="Z203" s="512"/>
      <c r="AA203" s="513"/>
      <c r="AB203" s="513"/>
      <c r="AC203" s="514"/>
      <c r="AD203" s="575"/>
      <c r="AE203" s="575"/>
      <c r="AF203" s="575"/>
      <c r="AG203" s="575"/>
      <c r="AH203" s="575"/>
      <c r="AI203" s="575"/>
      <c r="AJ203" s="575"/>
      <c r="AK203" s="649"/>
      <c r="AL203" s="649"/>
      <c r="AM203" s="649"/>
      <c r="AN203" s="649"/>
      <c r="AO203" s="649"/>
      <c r="AP203" s="649"/>
      <c r="AQ203" s="649"/>
      <c r="AR203" s="649"/>
      <c r="AS203" s="649"/>
      <c r="AT203" s="649"/>
      <c r="AU203" s="649"/>
      <c r="AV203" s="649"/>
      <c r="AW203" s="94"/>
      <c r="AX203" s="95"/>
    </row>
    <row r="204" spans="1:50" s="97" customFormat="1" ht="35.1" customHeight="1" x14ac:dyDescent="0.25">
      <c r="A204" s="528">
        <v>1</v>
      </c>
      <c r="B204" s="664" t="s">
        <v>11</v>
      </c>
      <c r="C204" s="666" t="s">
        <v>251</v>
      </c>
      <c r="D204" s="544">
        <v>1</v>
      </c>
      <c r="E204" s="544" t="s">
        <v>29</v>
      </c>
      <c r="F204" s="519">
        <v>1</v>
      </c>
      <c r="G204" s="519" t="s">
        <v>286</v>
      </c>
      <c r="H204" s="519" t="s">
        <v>287</v>
      </c>
      <c r="I204" s="32" t="s">
        <v>88</v>
      </c>
      <c r="J204" s="546">
        <v>0.45</v>
      </c>
      <c r="K204" s="525" t="s">
        <v>944</v>
      </c>
      <c r="L204" s="525" t="s">
        <v>824</v>
      </c>
      <c r="M204" s="525" t="s">
        <v>298</v>
      </c>
      <c r="N204" s="525" t="s">
        <v>316</v>
      </c>
      <c r="O204" s="525" t="s">
        <v>73</v>
      </c>
      <c r="P204" s="667">
        <v>0.11</v>
      </c>
      <c r="Q204" s="540">
        <v>1</v>
      </c>
      <c r="R204" s="540">
        <v>1</v>
      </c>
      <c r="S204" s="540">
        <v>1</v>
      </c>
      <c r="T204" s="540" t="s">
        <v>291</v>
      </c>
      <c r="U204" s="294" t="s">
        <v>464</v>
      </c>
      <c r="V204" s="17"/>
      <c r="W204" s="212"/>
      <c r="X204" s="17"/>
      <c r="Y204" s="17"/>
      <c r="Z204" s="17">
        <f>+V204</f>
        <v>0</v>
      </c>
      <c r="AA204" s="17">
        <f>+V204+W204</f>
        <v>0</v>
      </c>
      <c r="AB204" s="17">
        <f>+W204+X204+V204</f>
        <v>0</v>
      </c>
      <c r="AC204" s="17">
        <f>+V204+W204+X204+Y204</f>
        <v>0</v>
      </c>
      <c r="AD204" s="319" t="s">
        <v>465</v>
      </c>
      <c r="AE204" s="643">
        <f>AF204+AG204+AH204</f>
        <v>91570627</v>
      </c>
      <c r="AF204" s="319">
        <v>0</v>
      </c>
      <c r="AG204" s="319">
        <v>91570627</v>
      </c>
      <c r="AH204" s="319">
        <v>0</v>
      </c>
      <c r="AI204" s="322" t="s">
        <v>146</v>
      </c>
      <c r="AJ204" s="319" t="s">
        <v>466</v>
      </c>
      <c r="AK204" s="319"/>
      <c r="AL204" s="319" t="s">
        <v>213</v>
      </c>
      <c r="AM204" s="632"/>
      <c r="AN204" s="632" t="s">
        <v>213</v>
      </c>
      <c r="AO204" s="632" t="s">
        <v>213</v>
      </c>
      <c r="AP204" s="632" t="s">
        <v>213</v>
      </c>
      <c r="AQ204" s="632" t="s">
        <v>213</v>
      </c>
      <c r="AR204" s="632"/>
      <c r="AS204" s="632"/>
      <c r="AT204" s="632" t="s">
        <v>213</v>
      </c>
      <c r="AU204" s="319"/>
      <c r="AV204" s="319"/>
      <c r="AW204" s="94"/>
      <c r="AX204" s="95"/>
    </row>
    <row r="205" spans="1:50" s="97" customFormat="1" ht="35.1" customHeight="1" x14ac:dyDescent="0.25">
      <c r="A205" s="528"/>
      <c r="B205" s="665"/>
      <c r="C205" s="612"/>
      <c r="D205" s="523"/>
      <c r="E205" s="523"/>
      <c r="F205" s="520"/>
      <c r="G205" s="520"/>
      <c r="H205" s="520"/>
      <c r="I205" s="552" t="s">
        <v>943</v>
      </c>
      <c r="J205" s="547"/>
      <c r="K205" s="526"/>
      <c r="L205" s="526"/>
      <c r="M205" s="526"/>
      <c r="N205" s="526"/>
      <c r="O205" s="526"/>
      <c r="P205" s="668"/>
      <c r="Q205" s="541"/>
      <c r="R205" s="541"/>
      <c r="S205" s="541"/>
      <c r="T205" s="541"/>
      <c r="U205" s="294" t="s">
        <v>467</v>
      </c>
      <c r="V205" s="110"/>
      <c r="W205" s="193"/>
      <c r="X205" s="110">
        <v>9.9999999999999995E-7</v>
      </c>
      <c r="Y205" s="110">
        <v>9.9999999999999995E-7</v>
      </c>
      <c r="Z205" s="14">
        <f>+V205</f>
        <v>0</v>
      </c>
      <c r="AA205" s="14">
        <f>+V205+W205</f>
        <v>0</v>
      </c>
      <c r="AB205" s="14">
        <f>+W205+X205+V205</f>
        <v>9.9999999999999995E-7</v>
      </c>
      <c r="AC205" s="14">
        <f>+V205+W205+X205+Y205</f>
        <v>1.9999999999999999E-6</v>
      </c>
      <c r="AD205" s="320"/>
      <c r="AE205" s="643"/>
      <c r="AF205" s="320"/>
      <c r="AG205" s="320"/>
      <c r="AH205" s="320"/>
      <c r="AI205" s="323"/>
      <c r="AJ205" s="320"/>
      <c r="AK205" s="320"/>
      <c r="AL205" s="320"/>
      <c r="AM205" s="633"/>
      <c r="AN205" s="633"/>
      <c r="AO205" s="633"/>
      <c r="AP205" s="633"/>
      <c r="AQ205" s="633"/>
      <c r="AR205" s="633"/>
      <c r="AS205" s="633"/>
      <c r="AT205" s="633"/>
      <c r="AU205" s="320"/>
      <c r="AV205" s="320"/>
      <c r="AW205" s="94"/>
      <c r="AX205" s="95"/>
    </row>
    <row r="206" spans="1:50" s="97" customFormat="1" ht="24.75" customHeight="1" x14ac:dyDescent="0.25">
      <c r="A206" s="528"/>
      <c r="B206" s="665"/>
      <c r="C206" s="612"/>
      <c r="D206" s="523"/>
      <c r="E206" s="523"/>
      <c r="F206" s="520"/>
      <c r="G206" s="520"/>
      <c r="H206" s="520"/>
      <c r="I206" s="552"/>
      <c r="J206" s="547"/>
      <c r="K206" s="526"/>
      <c r="L206" s="526"/>
      <c r="M206" s="526"/>
      <c r="N206" s="526"/>
      <c r="O206" s="526"/>
      <c r="P206" s="668"/>
      <c r="Q206" s="541"/>
      <c r="R206" s="541"/>
      <c r="S206" s="541"/>
      <c r="T206" s="541"/>
      <c r="U206" s="293" t="s">
        <v>215</v>
      </c>
      <c r="V206" s="15" t="e">
        <f t="shared" ref="V206:Y206" si="73">V204/V205</f>
        <v>#DIV/0!</v>
      </c>
      <c r="W206" s="15" t="e">
        <f t="shared" si="73"/>
        <v>#DIV/0!</v>
      </c>
      <c r="X206" s="15">
        <f t="shared" si="73"/>
        <v>0</v>
      </c>
      <c r="Y206" s="15">
        <f t="shared" si="73"/>
        <v>0</v>
      </c>
      <c r="Z206" s="15" t="e">
        <f>Z204/Z205</f>
        <v>#DIV/0!</v>
      </c>
      <c r="AA206" s="15" t="e">
        <f t="shared" ref="AA206:AC206" si="74">AA204/AA205</f>
        <v>#DIV/0!</v>
      </c>
      <c r="AB206" s="15">
        <f t="shared" si="74"/>
        <v>0</v>
      </c>
      <c r="AC206" s="15">
        <f t="shared" si="74"/>
        <v>0</v>
      </c>
      <c r="AD206" s="320"/>
      <c r="AE206" s="643"/>
      <c r="AF206" s="320"/>
      <c r="AG206" s="320"/>
      <c r="AH206" s="320"/>
      <c r="AI206" s="323"/>
      <c r="AJ206" s="320"/>
      <c r="AK206" s="320"/>
      <c r="AL206" s="320"/>
      <c r="AM206" s="633"/>
      <c r="AN206" s="633"/>
      <c r="AO206" s="633"/>
      <c r="AP206" s="633"/>
      <c r="AQ206" s="633"/>
      <c r="AR206" s="633"/>
      <c r="AS206" s="633"/>
      <c r="AT206" s="633"/>
      <c r="AU206" s="320"/>
      <c r="AV206" s="320"/>
      <c r="AW206" s="94"/>
      <c r="AX206" s="95"/>
    </row>
    <row r="207" spans="1:50" s="97" customFormat="1" ht="270" customHeight="1" x14ac:dyDescent="0.25">
      <c r="A207" s="528"/>
      <c r="B207" s="665"/>
      <c r="C207" s="612"/>
      <c r="D207" s="523"/>
      <c r="E207" s="523"/>
      <c r="F207" s="520"/>
      <c r="G207" s="521"/>
      <c r="H207" s="521"/>
      <c r="I207" s="552"/>
      <c r="J207" s="548"/>
      <c r="K207" s="527"/>
      <c r="L207" s="527"/>
      <c r="M207" s="527"/>
      <c r="N207" s="527"/>
      <c r="O207" s="527"/>
      <c r="P207" s="669"/>
      <c r="Q207" s="542"/>
      <c r="R207" s="542"/>
      <c r="S207" s="542"/>
      <c r="T207" s="542"/>
      <c r="U207" s="293" t="s">
        <v>216</v>
      </c>
      <c r="V207" s="16" t="s">
        <v>825</v>
      </c>
      <c r="W207" s="16" t="s">
        <v>825</v>
      </c>
      <c r="X207" s="16" t="s">
        <v>825</v>
      </c>
      <c r="Y207" s="16" t="s">
        <v>825</v>
      </c>
      <c r="Z207" s="512"/>
      <c r="AA207" s="580"/>
      <c r="AB207" s="580"/>
      <c r="AC207" s="581"/>
      <c r="AD207" s="321"/>
      <c r="AE207" s="643"/>
      <c r="AF207" s="321"/>
      <c r="AG207" s="321"/>
      <c r="AH207" s="321"/>
      <c r="AI207" s="324"/>
      <c r="AJ207" s="321"/>
      <c r="AK207" s="321"/>
      <c r="AL207" s="321"/>
      <c r="AM207" s="634"/>
      <c r="AN207" s="634"/>
      <c r="AO207" s="634"/>
      <c r="AP207" s="634"/>
      <c r="AQ207" s="634"/>
      <c r="AR207" s="634"/>
      <c r="AS207" s="634"/>
      <c r="AT207" s="634"/>
      <c r="AU207" s="321"/>
      <c r="AV207" s="321"/>
      <c r="AW207" s="94"/>
      <c r="AX207" s="95"/>
    </row>
    <row r="208" spans="1:50" s="97" customFormat="1" ht="45" customHeight="1" x14ac:dyDescent="0.25">
      <c r="A208" s="528">
        <v>2</v>
      </c>
      <c r="B208" s="665"/>
      <c r="C208" s="612"/>
      <c r="D208" s="523"/>
      <c r="E208" s="523"/>
      <c r="F208" s="520"/>
      <c r="G208" s="519" t="s">
        <v>287</v>
      </c>
      <c r="H208" s="519" t="s">
        <v>287</v>
      </c>
      <c r="I208" s="32" t="s">
        <v>88</v>
      </c>
      <c r="J208" s="546">
        <v>0.55000000000000004</v>
      </c>
      <c r="K208" s="525" t="s">
        <v>140</v>
      </c>
      <c r="L208" s="525" t="s">
        <v>826</v>
      </c>
      <c r="M208" s="525" t="s">
        <v>298</v>
      </c>
      <c r="N208" s="525" t="s">
        <v>316</v>
      </c>
      <c r="O208" s="525" t="s">
        <v>73</v>
      </c>
      <c r="P208" s="667">
        <v>0.08</v>
      </c>
      <c r="Q208" s="540">
        <v>1</v>
      </c>
      <c r="R208" s="540">
        <v>1</v>
      </c>
      <c r="S208" s="540">
        <v>1</v>
      </c>
      <c r="T208" s="670" t="s">
        <v>291</v>
      </c>
      <c r="U208" s="294" t="s">
        <v>464</v>
      </c>
      <c r="V208" s="17"/>
      <c r="W208" s="212"/>
      <c r="X208" s="17"/>
      <c r="Y208" s="17"/>
      <c r="Z208" s="17">
        <f>+V208</f>
        <v>0</v>
      </c>
      <c r="AA208" s="17">
        <f>+V208+W208</f>
        <v>0</v>
      </c>
      <c r="AB208" s="17">
        <f>+W208+X208+V208</f>
        <v>0</v>
      </c>
      <c r="AC208" s="17">
        <f>+V208+W208+X208+Y208</f>
        <v>0</v>
      </c>
      <c r="AD208" s="673" t="s">
        <v>465</v>
      </c>
      <c r="AE208" s="676">
        <f>AF208+AG208+AH208</f>
        <v>91570627</v>
      </c>
      <c r="AF208" s="319">
        <v>0</v>
      </c>
      <c r="AG208" s="319">
        <v>91570627</v>
      </c>
      <c r="AH208" s="319">
        <v>0</v>
      </c>
      <c r="AI208" s="322" t="s">
        <v>146</v>
      </c>
      <c r="AJ208" s="319" t="s">
        <v>466</v>
      </c>
      <c r="AK208" s="319"/>
      <c r="AL208" s="319" t="s">
        <v>213</v>
      </c>
      <c r="AM208" s="632"/>
      <c r="AN208" s="632"/>
      <c r="AO208" s="632" t="s">
        <v>213</v>
      </c>
      <c r="AP208" s="632" t="s">
        <v>213</v>
      </c>
      <c r="AQ208" s="632" t="s">
        <v>213</v>
      </c>
      <c r="AR208" s="632"/>
      <c r="AS208" s="632"/>
      <c r="AT208" s="632" t="s">
        <v>213</v>
      </c>
      <c r="AU208" s="319"/>
      <c r="AV208" s="319"/>
      <c r="AW208" s="94"/>
      <c r="AX208" s="95"/>
    </row>
    <row r="209" spans="1:50" s="97" customFormat="1" ht="45" customHeight="1" x14ac:dyDescent="0.25">
      <c r="A209" s="528"/>
      <c r="B209" s="665"/>
      <c r="C209" s="612"/>
      <c r="D209" s="523"/>
      <c r="E209" s="523"/>
      <c r="F209" s="520"/>
      <c r="G209" s="520"/>
      <c r="H209" s="520"/>
      <c r="I209" s="525" t="s">
        <v>945</v>
      </c>
      <c r="J209" s="547"/>
      <c r="K209" s="526"/>
      <c r="L209" s="526"/>
      <c r="M209" s="526"/>
      <c r="N209" s="526"/>
      <c r="O209" s="526"/>
      <c r="P209" s="668"/>
      <c r="Q209" s="541"/>
      <c r="R209" s="541"/>
      <c r="S209" s="541"/>
      <c r="T209" s="671"/>
      <c r="U209" s="294" t="s">
        <v>467</v>
      </c>
      <c r="V209" s="110"/>
      <c r="W209" s="193"/>
      <c r="X209" s="110">
        <v>9.9999999999999995E-7</v>
      </c>
      <c r="Y209" s="110">
        <v>9.9999999999999995E-7</v>
      </c>
      <c r="Z209" s="14">
        <f>+V209</f>
        <v>0</v>
      </c>
      <c r="AA209" s="14">
        <f>+V209+W209</f>
        <v>0</v>
      </c>
      <c r="AB209" s="14">
        <f>+W209+X209+V209</f>
        <v>9.9999999999999995E-7</v>
      </c>
      <c r="AC209" s="14">
        <f>+V209+W209+X209+Y209</f>
        <v>1.9999999999999999E-6</v>
      </c>
      <c r="AD209" s="674"/>
      <c r="AE209" s="677"/>
      <c r="AF209" s="320"/>
      <c r="AG209" s="320"/>
      <c r="AH209" s="320"/>
      <c r="AI209" s="323"/>
      <c r="AJ209" s="320"/>
      <c r="AK209" s="320"/>
      <c r="AL209" s="320"/>
      <c r="AM209" s="633"/>
      <c r="AN209" s="633"/>
      <c r="AO209" s="633"/>
      <c r="AP209" s="633"/>
      <c r="AQ209" s="633"/>
      <c r="AR209" s="633"/>
      <c r="AS209" s="633"/>
      <c r="AT209" s="633"/>
      <c r="AU209" s="320"/>
      <c r="AV209" s="320"/>
      <c r="AW209" s="94"/>
      <c r="AX209" s="95"/>
    </row>
    <row r="210" spans="1:50" s="97" customFormat="1" ht="24.75" customHeight="1" x14ac:dyDescent="0.25">
      <c r="A210" s="528"/>
      <c r="B210" s="665"/>
      <c r="C210" s="612"/>
      <c r="D210" s="523"/>
      <c r="E210" s="523"/>
      <c r="F210" s="520"/>
      <c r="G210" s="520"/>
      <c r="H210" s="520"/>
      <c r="I210" s="526"/>
      <c r="J210" s="547"/>
      <c r="K210" s="526"/>
      <c r="L210" s="526"/>
      <c r="M210" s="526"/>
      <c r="N210" s="526"/>
      <c r="O210" s="526"/>
      <c r="P210" s="668"/>
      <c r="Q210" s="541"/>
      <c r="R210" s="541"/>
      <c r="S210" s="541"/>
      <c r="T210" s="671"/>
      <c r="U210" s="293" t="s">
        <v>215</v>
      </c>
      <c r="V210" s="15" t="e">
        <f>V208/V209</f>
        <v>#DIV/0!</v>
      </c>
      <c r="W210" s="15" t="e">
        <f t="shared" ref="W210:Y210" si="75">W208/W209</f>
        <v>#DIV/0!</v>
      </c>
      <c r="X210" s="15">
        <f t="shared" si="75"/>
        <v>0</v>
      </c>
      <c r="Y210" s="15">
        <f t="shared" si="75"/>
        <v>0</v>
      </c>
      <c r="Z210" s="15" t="e">
        <f>Z208/Z209</f>
        <v>#DIV/0!</v>
      </c>
      <c r="AA210" s="15" t="e">
        <f t="shared" ref="AA210:AC210" si="76">AA208/AA209</f>
        <v>#DIV/0!</v>
      </c>
      <c r="AB210" s="15">
        <f t="shared" si="76"/>
        <v>0</v>
      </c>
      <c r="AC210" s="15">
        <f t="shared" si="76"/>
        <v>0</v>
      </c>
      <c r="AD210" s="674"/>
      <c r="AE210" s="677"/>
      <c r="AF210" s="320"/>
      <c r="AG210" s="320"/>
      <c r="AH210" s="320"/>
      <c r="AI210" s="323"/>
      <c r="AJ210" s="320"/>
      <c r="AK210" s="320"/>
      <c r="AL210" s="320"/>
      <c r="AM210" s="633"/>
      <c r="AN210" s="633"/>
      <c r="AO210" s="633"/>
      <c r="AP210" s="633"/>
      <c r="AQ210" s="633"/>
      <c r="AR210" s="633"/>
      <c r="AS210" s="633"/>
      <c r="AT210" s="633"/>
      <c r="AU210" s="320"/>
      <c r="AV210" s="320"/>
      <c r="AW210" s="94"/>
      <c r="AX210" s="95"/>
    </row>
    <row r="211" spans="1:50" s="97" customFormat="1" ht="270" customHeight="1" x14ac:dyDescent="0.25">
      <c r="A211" s="528"/>
      <c r="B211" s="665"/>
      <c r="C211" s="612"/>
      <c r="D211" s="523"/>
      <c r="E211" s="523"/>
      <c r="F211" s="520"/>
      <c r="G211" s="521"/>
      <c r="H211" s="521"/>
      <c r="I211" s="527"/>
      <c r="J211" s="548"/>
      <c r="K211" s="527"/>
      <c r="L211" s="527"/>
      <c r="M211" s="527"/>
      <c r="N211" s="527"/>
      <c r="O211" s="527"/>
      <c r="P211" s="669"/>
      <c r="Q211" s="542"/>
      <c r="R211" s="542"/>
      <c r="S211" s="542"/>
      <c r="T211" s="672"/>
      <c r="U211" s="293" t="s">
        <v>216</v>
      </c>
      <c r="V211" s="16" t="s">
        <v>825</v>
      </c>
      <c r="W211" s="16" t="s">
        <v>825</v>
      </c>
      <c r="X211" s="16" t="s">
        <v>825</v>
      </c>
      <c r="Y211" s="16" t="s">
        <v>825</v>
      </c>
      <c r="Z211" s="512"/>
      <c r="AA211" s="679"/>
      <c r="AB211" s="679"/>
      <c r="AC211" s="680"/>
      <c r="AD211" s="675"/>
      <c r="AE211" s="678"/>
      <c r="AF211" s="321"/>
      <c r="AG211" s="321"/>
      <c r="AH211" s="321"/>
      <c r="AI211" s="324"/>
      <c r="AJ211" s="321"/>
      <c r="AK211" s="321"/>
      <c r="AL211" s="321"/>
      <c r="AM211" s="634"/>
      <c r="AN211" s="634"/>
      <c r="AO211" s="634"/>
      <c r="AP211" s="634"/>
      <c r="AQ211" s="634"/>
      <c r="AR211" s="634"/>
      <c r="AS211" s="634"/>
      <c r="AT211" s="634"/>
      <c r="AU211" s="321"/>
      <c r="AV211" s="321"/>
      <c r="AW211" s="94"/>
      <c r="AX211" s="95"/>
    </row>
    <row r="212" spans="1:50" s="90" customFormat="1" ht="33.75" customHeight="1" x14ac:dyDescent="0.25">
      <c r="A212" s="681">
        <v>1</v>
      </c>
      <c r="B212" s="682" t="s">
        <v>12</v>
      </c>
      <c r="C212" s="684" t="s">
        <v>240</v>
      </c>
      <c r="D212" s="660">
        <v>0.35</v>
      </c>
      <c r="E212" s="660" t="s">
        <v>22</v>
      </c>
      <c r="F212" s="660">
        <v>1</v>
      </c>
      <c r="G212" s="660" t="s">
        <v>468</v>
      </c>
      <c r="H212" s="660" t="s">
        <v>242</v>
      </c>
      <c r="I212" s="28" t="s">
        <v>209</v>
      </c>
      <c r="J212" s="705">
        <v>0.6</v>
      </c>
      <c r="K212" s="705" t="s">
        <v>128</v>
      </c>
      <c r="L212" s="705" t="s">
        <v>469</v>
      </c>
      <c r="M212" s="660" t="s">
        <v>243</v>
      </c>
      <c r="N212" s="660" t="s">
        <v>244</v>
      </c>
      <c r="O212" s="660" t="s">
        <v>74</v>
      </c>
      <c r="P212" s="699">
        <v>0.1</v>
      </c>
      <c r="Q212" s="702">
        <v>29</v>
      </c>
      <c r="R212" s="699" t="s">
        <v>245</v>
      </c>
      <c r="S212" s="699" t="s">
        <v>245</v>
      </c>
      <c r="T212" s="688" t="s">
        <v>210</v>
      </c>
      <c r="U212" s="290" t="s">
        <v>470</v>
      </c>
      <c r="V212" s="168"/>
      <c r="W212" s="168"/>
      <c r="X212" s="168"/>
      <c r="Y212" s="168"/>
      <c r="Z212" s="14">
        <f>+V212</f>
        <v>0</v>
      </c>
      <c r="AA212" s="14">
        <f>+V212+W212</f>
        <v>0</v>
      </c>
      <c r="AB212" s="14">
        <f>+W212+X212</f>
        <v>0</v>
      </c>
      <c r="AC212" s="14">
        <f>+V212+W212+X212+Y212</f>
        <v>0</v>
      </c>
      <c r="AD212" s="691" t="s">
        <v>471</v>
      </c>
      <c r="AE212" s="693">
        <f>AF212+AG212+AH212</f>
        <v>63315000</v>
      </c>
      <c r="AF212" s="696">
        <v>0</v>
      </c>
      <c r="AG212" s="696">
        <f>((88935000+63525000+4410000)/3)+(22050000/2)</f>
        <v>63315000</v>
      </c>
      <c r="AH212" s="696">
        <v>0</v>
      </c>
      <c r="AI212" s="719" t="s">
        <v>472</v>
      </c>
      <c r="AJ212" s="696" t="s">
        <v>473</v>
      </c>
      <c r="AK212" s="696"/>
      <c r="AL212" s="716" t="s">
        <v>213</v>
      </c>
      <c r="AM212" s="696"/>
      <c r="AN212" s="696" t="s">
        <v>213</v>
      </c>
      <c r="AO212" s="716" t="s">
        <v>213</v>
      </c>
      <c r="AP212" s="696" t="s">
        <v>213</v>
      </c>
      <c r="AQ212" s="696" t="s">
        <v>213</v>
      </c>
      <c r="AR212" s="696"/>
      <c r="AS212" s="696"/>
      <c r="AT212" s="696" t="s">
        <v>213</v>
      </c>
      <c r="AU212" s="696"/>
      <c r="AV212" s="696"/>
      <c r="AW212" s="122"/>
      <c r="AX212" s="123"/>
    </row>
    <row r="213" spans="1:50" s="90" customFormat="1" ht="26.25" customHeight="1" x14ac:dyDescent="0.25">
      <c r="A213" s="681"/>
      <c r="B213" s="683"/>
      <c r="C213" s="685"/>
      <c r="D213" s="650"/>
      <c r="E213" s="650"/>
      <c r="F213" s="650"/>
      <c r="G213" s="650"/>
      <c r="H213" s="650"/>
      <c r="I213" s="706" t="s">
        <v>474</v>
      </c>
      <c r="J213" s="706"/>
      <c r="K213" s="706"/>
      <c r="L213" s="706"/>
      <c r="M213" s="650"/>
      <c r="N213" s="650"/>
      <c r="O213" s="650"/>
      <c r="P213" s="700"/>
      <c r="Q213" s="703"/>
      <c r="R213" s="700"/>
      <c r="S213" s="700"/>
      <c r="T213" s="689"/>
      <c r="U213" s="291" t="s">
        <v>475</v>
      </c>
      <c r="V213" s="168">
        <v>9.9999999999999995E-7</v>
      </c>
      <c r="W213" s="168">
        <v>14</v>
      </c>
      <c r="X213" s="168">
        <v>9.9999999999999995E-7</v>
      </c>
      <c r="Y213" s="168">
        <v>6</v>
      </c>
      <c r="Z213" s="14">
        <f>+V213</f>
        <v>9.9999999999999995E-7</v>
      </c>
      <c r="AA213" s="14">
        <f>+V213+W213</f>
        <v>14.000000999999999</v>
      </c>
      <c r="AB213" s="14">
        <f>+W213+X213+V213</f>
        <v>14.000001999999999</v>
      </c>
      <c r="AC213" s="14">
        <f>+V213+W213+X213+Y213</f>
        <v>20.000001999999999</v>
      </c>
      <c r="AD213" s="692"/>
      <c r="AE213" s="694"/>
      <c r="AF213" s="697"/>
      <c r="AG213" s="697"/>
      <c r="AH213" s="697"/>
      <c r="AI213" s="720"/>
      <c r="AJ213" s="697"/>
      <c r="AK213" s="697"/>
      <c r="AL213" s="717"/>
      <c r="AM213" s="697"/>
      <c r="AN213" s="697"/>
      <c r="AO213" s="717"/>
      <c r="AP213" s="697"/>
      <c r="AQ213" s="697"/>
      <c r="AR213" s="697"/>
      <c r="AS213" s="697"/>
      <c r="AT213" s="697"/>
      <c r="AU213" s="697"/>
      <c r="AV213" s="697"/>
      <c r="AW213" s="122"/>
      <c r="AX213" s="123"/>
    </row>
    <row r="214" spans="1:50" s="90" customFormat="1" ht="24" customHeight="1" x14ac:dyDescent="0.25">
      <c r="A214" s="681"/>
      <c r="B214" s="683"/>
      <c r="C214" s="685"/>
      <c r="D214" s="650"/>
      <c r="E214" s="650"/>
      <c r="F214" s="650"/>
      <c r="G214" s="650"/>
      <c r="H214" s="650"/>
      <c r="I214" s="706"/>
      <c r="J214" s="706"/>
      <c r="K214" s="706"/>
      <c r="L214" s="706"/>
      <c r="M214" s="650"/>
      <c r="N214" s="650"/>
      <c r="O214" s="650"/>
      <c r="P214" s="700"/>
      <c r="Q214" s="703"/>
      <c r="R214" s="700"/>
      <c r="S214" s="700"/>
      <c r="T214" s="689"/>
      <c r="U214" s="292" t="s">
        <v>215</v>
      </c>
      <c r="V214" s="204">
        <f t="shared" ref="V214:AC214" si="77">V212/V213</f>
        <v>0</v>
      </c>
      <c r="W214" s="204">
        <f t="shared" si="77"/>
        <v>0</v>
      </c>
      <c r="X214" s="204">
        <f t="shared" si="77"/>
        <v>0</v>
      </c>
      <c r="Y214" s="204">
        <f t="shared" si="77"/>
        <v>0</v>
      </c>
      <c r="Z214" s="204">
        <f t="shared" si="77"/>
        <v>0</v>
      </c>
      <c r="AA214" s="204">
        <f t="shared" si="77"/>
        <v>0</v>
      </c>
      <c r="AB214" s="204">
        <f t="shared" si="77"/>
        <v>0</v>
      </c>
      <c r="AC214" s="204">
        <f t="shared" si="77"/>
        <v>0</v>
      </c>
      <c r="AD214" s="692"/>
      <c r="AE214" s="694"/>
      <c r="AF214" s="697"/>
      <c r="AG214" s="697"/>
      <c r="AH214" s="697"/>
      <c r="AI214" s="720"/>
      <c r="AJ214" s="697"/>
      <c r="AK214" s="697"/>
      <c r="AL214" s="717"/>
      <c r="AM214" s="697"/>
      <c r="AN214" s="697"/>
      <c r="AO214" s="717"/>
      <c r="AP214" s="697"/>
      <c r="AQ214" s="697"/>
      <c r="AR214" s="697"/>
      <c r="AS214" s="697"/>
      <c r="AT214" s="697"/>
      <c r="AU214" s="697"/>
      <c r="AV214" s="697"/>
      <c r="AW214" s="122"/>
      <c r="AX214" s="123"/>
    </row>
    <row r="215" spans="1:50" s="125" customFormat="1" ht="270" customHeight="1" x14ac:dyDescent="0.25">
      <c r="A215" s="681"/>
      <c r="B215" s="683"/>
      <c r="C215" s="685"/>
      <c r="D215" s="650"/>
      <c r="E215" s="650"/>
      <c r="F215" s="650"/>
      <c r="G215" s="654"/>
      <c r="H215" s="654"/>
      <c r="I215" s="707"/>
      <c r="J215" s="707"/>
      <c r="K215" s="707"/>
      <c r="L215" s="707"/>
      <c r="M215" s="654"/>
      <c r="N215" s="654"/>
      <c r="O215" s="654"/>
      <c r="P215" s="701"/>
      <c r="Q215" s="704"/>
      <c r="R215" s="701"/>
      <c r="S215" s="701"/>
      <c r="T215" s="690"/>
      <c r="U215" s="293" t="s">
        <v>216</v>
      </c>
      <c r="V215" s="16" t="s">
        <v>825</v>
      </c>
      <c r="W215" s="16" t="s">
        <v>825</v>
      </c>
      <c r="X215" s="16" t="s">
        <v>825</v>
      </c>
      <c r="Y215" s="16" t="s">
        <v>825</v>
      </c>
      <c r="Z215" s="713"/>
      <c r="AA215" s="714"/>
      <c r="AB215" s="714"/>
      <c r="AC215" s="715"/>
      <c r="AD215" s="692"/>
      <c r="AE215" s="695"/>
      <c r="AF215" s="698"/>
      <c r="AG215" s="698"/>
      <c r="AH215" s="698"/>
      <c r="AI215" s="721"/>
      <c r="AJ215" s="698"/>
      <c r="AK215" s="698"/>
      <c r="AL215" s="718"/>
      <c r="AM215" s="698"/>
      <c r="AN215" s="698"/>
      <c r="AO215" s="718"/>
      <c r="AP215" s="698"/>
      <c r="AQ215" s="698"/>
      <c r="AR215" s="698"/>
      <c r="AS215" s="698"/>
      <c r="AT215" s="698"/>
      <c r="AU215" s="698"/>
      <c r="AV215" s="698"/>
      <c r="AW215" s="124"/>
    </row>
    <row r="216" spans="1:50" s="125" customFormat="1" ht="35.1" customHeight="1" x14ac:dyDescent="0.25">
      <c r="A216" s="681">
        <v>2</v>
      </c>
      <c r="B216" s="683"/>
      <c r="C216" s="685"/>
      <c r="D216" s="650"/>
      <c r="E216" s="650"/>
      <c r="F216" s="650"/>
      <c r="G216" s="639" t="s">
        <v>468</v>
      </c>
      <c r="H216" s="639" t="s">
        <v>242</v>
      </c>
      <c r="I216" s="47" t="s">
        <v>209</v>
      </c>
      <c r="J216" s="639">
        <v>0.4</v>
      </c>
      <c r="K216" s="639" t="s">
        <v>129</v>
      </c>
      <c r="L216" s="639" t="s">
        <v>476</v>
      </c>
      <c r="M216" s="639" t="s">
        <v>243</v>
      </c>
      <c r="N216" s="639" t="s">
        <v>244</v>
      </c>
      <c r="O216" s="639" t="s">
        <v>74</v>
      </c>
      <c r="P216" s="504">
        <v>0.05</v>
      </c>
      <c r="Q216" s="503">
        <v>0</v>
      </c>
      <c r="R216" s="504" t="s">
        <v>245</v>
      </c>
      <c r="S216" s="504" t="s">
        <v>245</v>
      </c>
      <c r="T216" s="573" t="s">
        <v>210</v>
      </c>
      <c r="U216" s="290" t="s">
        <v>477</v>
      </c>
      <c r="V216" s="168"/>
      <c r="W216" s="168"/>
      <c r="X216" s="168"/>
      <c r="Y216" s="168"/>
      <c r="Z216" s="14">
        <f>+V216</f>
        <v>0</v>
      </c>
      <c r="AA216" s="14">
        <f>+V216+W216</f>
        <v>0</v>
      </c>
      <c r="AB216" s="14">
        <f>+W216+X216</f>
        <v>0</v>
      </c>
      <c r="AC216" s="14">
        <f>+V216+W216+X216+Y216</f>
        <v>0</v>
      </c>
      <c r="AD216" s="692" t="s">
        <v>478</v>
      </c>
      <c r="AE216" s="497">
        <f>AF216+AG216+AH216</f>
        <v>63315000</v>
      </c>
      <c r="AF216" s="494">
        <v>0</v>
      </c>
      <c r="AG216" s="494">
        <f>((88935000+63525000+4410000)/3)+(22050000/2)</f>
        <v>63315000</v>
      </c>
      <c r="AH216" s="494">
        <v>0</v>
      </c>
      <c r="AI216" s="518" t="s">
        <v>472</v>
      </c>
      <c r="AJ216" s="494" t="s">
        <v>473</v>
      </c>
      <c r="AK216" s="494"/>
      <c r="AL216" s="728" t="s">
        <v>213</v>
      </c>
      <c r="AM216" s="494"/>
      <c r="AN216" s="494" t="s">
        <v>213</v>
      </c>
      <c r="AO216" s="728" t="s">
        <v>213</v>
      </c>
      <c r="AP216" s="494" t="s">
        <v>213</v>
      </c>
      <c r="AQ216" s="494" t="s">
        <v>213</v>
      </c>
      <c r="AR216" s="494"/>
      <c r="AS216" s="494"/>
      <c r="AT216" s="494" t="s">
        <v>213</v>
      </c>
      <c r="AU216" s="494"/>
      <c r="AV216" s="494"/>
      <c r="AW216" s="124"/>
    </row>
    <row r="217" spans="1:50" s="125" customFormat="1" ht="35.1" customHeight="1" x14ac:dyDescent="0.25">
      <c r="A217" s="681"/>
      <c r="B217" s="683"/>
      <c r="C217" s="685"/>
      <c r="D217" s="650"/>
      <c r="E217" s="650"/>
      <c r="F217" s="650"/>
      <c r="G217" s="650"/>
      <c r="H217" s="650"/>
      <c r="I217" s="650" t="s">
        <v>479</v>
      </c>
      <c r="J217" s="650"/>
      <c r="K217" s="650"/>
      <c r="L217" s="650"/>
      <c r="M217" s="650"/>
      <c r="N217" s="650"/>
      <c r="O217" s="650"/>
      <c r="P217" s="700"/>
      <c r="Q217" s="703"/>
      <c r="R217" s="700"/>
      <c r="S217" s="700"/>
      <c r="T217" s="689"/>
      <c r="U217" s="291" t="s">
        <v>480</v>
      </c>
      <c r="V217" s="168">
        <v>9.9999999999999995E-7</v>
      </c>
      <c r="W217" s="168">
        <v>10</v>
      </c>
      <c r="X217" s="168">
        <v>9.9999999999999995E-7</v>
      </c>
      <c r="Y217" s="168">
        <v>10</v>
      </c>
      <c r="Z217" s="14">
        <f>+V217</f>
        <v>9.9999999999999995E-7</v>
      </c>
      <c r="AA217" s="14">
        <f>+V217+W217</f>
        <v>10.000000999999999</v>
      </c>
      <c r="AB217" s="14">
        <f>+W217+X217+V217</f>
        <v>10.000001999999999</v>
      </c>
      <c r="AC217" s="14">
        <f>+V217+W217+X217+Y217</f>
        <v>20.000001999999999</v>
      </c>
      <c r="AD217" s="692"/>
      <c r="AE217" s="694"/>
      <c r="AF217" s="697"/>
      <c r="AG217" s="697"/>
      <c r="AH217" s="697"/>
      <c r="AI217" s="720"/>
      <c r="AJ217" s="697"/>
      <c r="AK217" s="697"/>
      <c r="AL217" s="717"/>
      <c r="AM217" s="697"/>
      <c r="AN217" s="697"/>
      <c r="AO217" s="717"/>
      <c r="AP217" s="697"/>
      <c r="AQ217" s="697"/>
      <c r="AR217" s="697"/>
      <c r="AS217" s="697"/>
      <c r="AT217" s="697"/>
      <c r="AU217" s="697"/>
      <c r="AV217" s="697"/>
      <c r="AW217" s="124"/>
    </row>
    <row r="218" spans="1:50" s="125" customFormat="1" ht="24.95" customHeight="1" x14ac:dyDescent="0.25">
      <c r="A218" s="681"/>
      <c r="B218" s="683"/>
      <c r="C218" s="685"/>
      <c r="D218" s="650"/>
      <c r="E218" s="650"/>
      <c r="F218" s="650"/>
      <c r="G218" s="650"/>
      <c r="H218" s="650"/>
      <c r="I218" s="650"/>
      <c r="J218" s="650"/>
      <c r="K218" s="650"/>
      <c r="L218" s="650"/>
      <c r="M218" s="650"/>
      <c r="N218" s="650"/>
      <c r="O218" s="650"/>
      <c r="P218" s="700"/>
      <c r="Q218" s="703"/>
      <c r="R218" s="700"/>
      <c r="S218" s="700"/>
      <c r="T218" s="689"/>
      <c r="U218" s="292" t="s">
        <v>215</v>
      </c>
      <c r="V218" s="204">
        <f t="shared" ref="V218:AC218" si="78">V216/V217</f>
        <v>0</v>
      </c>
      <c r="W218" s="204">
        <f t="shared" si="78"/>
        <v>0</v>
      </c>
      <c r="X218" s="204">
        <f t="shared" si="78"/>
        <v>0</v>
      </c>
      <c r="Y218" s="204">
        <f t="shared" si="78"/>
        <v>0</v>
      </c>
      <c r="Z218" s="204">
        <f t="shared" si="78"/>
        <v>0</v>
      </c>
      <c r="AA218" s="204">
        <f t="shared" si="78"/>
        <v>0</v>
      </c>
      <c r="AB218" s="204">
        <f t="shared" si="78"/>
        <v>0</v>
      </c>
      <c r="AC218" s="204">
        <f t="shared" si="78"/>
        <v>0</v>
      </c>
      <c r="AD218" s="692"/>
      <c r="AE218" s="694"/>
      <c r="AF218" s="697"/>
      <c r="AG218" s="697"/>
      <c r="AH218" s="697"/>
      <c r="AI218" s="720"/>
      <c r="AJ218" s="697"/>
      <c r="AK218" s="697"/>
      <c r="AL218" s="717"/>
      <c r="AM218" s="697"/>
      <c r="AN218" s="697"/>
      <c r="AO218" s="717"/>
      <c r="AP218" s="697"/>
      <c r="AQ218" s="697"/>
      <c r="AR218" s="697"/>
      <c r="AS218" s="697"/>
      <c r="AT218" s="697"/>
      <c r="AU218" s="697"/>
      <c r="AV218" s="697"/>
      <c r="AW218" s="124"/>
    </row>
    <row r="219" spans="1:50" s="125" customFormat="1" ht="270" customHeight="1" x14ac:dyDescent="0.25">
      <c r="A219" s="681"/>
      <c r="B219" s="683"/>
      <c r="C219" s="686"/>
      <c r="D219" s="687"/>
      <c r="E219" s="687"/>
      <c r="F219" s="687"/>
      <c r="G219" s="687"/>
      <c r="H219" s="687"/>
      <c r="I219" s="687"/>
      <c r="J219" s="687"/>
      <c r="K219" s="687"/>
      <c r="L219" s="687"/>
      <c r="M219" s="687"/>
      <c r="N219" s="687"/>
      <c r="O219" s="687"/>
      <c r="P219" s="711"/>
      <c r="Q219" s="712"/>
      <c r="R219" s="711"/>
      <c r="S219" s="711"/>
      <c r="T219" s="729"/>
      <c r="U219" s="293" t="s">
        <v>216</v>
      </c>
      <c r="V219" s="16" t="s">
        <v>825</v>
      </c>
      <c r="W219" s="16" t="s">
        <v>825</v>
      </c>
      <c r="X219" s="16" t="s">
        <v>825</v>
      </c>
      <c r="Y219" s="16" t="s">
        <v>825</v>
      </c>
      <c r="Z219" s="713"/>
      <c r="AA219" s="714"/>
      <c r="AB219" s="714"/>
      <c r="AC219" s="715"/>
      <c r="AD219" s="708"/>
      <c r="AE219" s="709"/>
      <c r="AF219" s="710"/>
      <c r="AG219" s="698"/>
      <c r="AH219" s="698"/>
      <c r="AI219" s="721"/>
      <c r="AJ219" s="698"/>
      <c r="AK219" s="698"/>
      <c r="AL219" s="718"/>
      <c r="AM219" s="698"/>
      <c r="AN219" s="698"/>
      <c r="AO219" s="718"/>
      <c r="AP219" s="698"/>
      <c r="AQ219" s="698"/>
      <c r="AR219" s="698"/>
      <c r="AS219" s="698"/>
      <c r="AT219" s="698"/>
      <c r="AU219" s="698"/>
      <c r="AV219" s="698"/>
      <c r="AW219" s="124"/>
    </row>
    <row r="220" spans="1:50" s="90" customFormat="1" ht="34.5" customHeight="1" x14ac:dyDescent="0.25">
      <c r="A220" s="528">
        <v>3</v>
      </c>
      <c r="B220" s="683"/>
      <c r="C220" s="534" t="s">
        <v>251</v>
      </c>
      <c r="D220" s="534">
        <v>0.35</v>
      </c>
      <c r="E220" s="534" t="s">
        <v>55</v>
      </c>
      <c r="F220" s="534">
        <v>0.5</v>
      </c>
      <c r="G220" s="534" t="s">
        <v>241</v>
      </c>
      <c r="H220" s="534" t="s">
        <v>481</v>
      </c>
      <c r="I220" s="36" t="s">
        <v>88</v>
      </c>
      <c r="J220" s="962">
        <v>1</v>
      </c>
      <c r="K220" s="534" t="s">
        <v>130</v>
      </c>
      <c r="L220" s="534" t="s">
        <v>916</v>
      </c>
      <c r="M220" s="534" t="s">
        <v>917</v>
      </c>
      <c r="N220" s="534" t="s">
        <v>918</v>
      </c>
      <c r="O220" s="534" t="s">
        <v>73</v>
      </c>
      <c r="P220" s="618">
        <v>0.05</v>
      </c>
      <c r="Q220" s="618">
        <v>1</v>
      </c>
      <c r="R220" s="618">
        <v>1</v>
      </c>
      <c r="S220" s="618">
        <v>1</v>
      </c>
      <c r="T220" s="618" t="s">
        <v>210</v>
      </c>
      <c r="U220" s="294" t="s">
        <v>919</v>
      </c>
      <c r="V220" s="217"/>
      <c r="W220" s="217"/>
      <c r="X220" s="217"/>
      <c r="Y220" s="218">
        <f>V220</f>
        <v>0</v>
      </c>
      <c r="Z220" s="218">
        <f>V220+W220</f>
        <v>0</v>
      </c>
      <c r="AA220" s="218" t="e">
        <f>V220+W220+#REF!</f>
        <v>#REF!</v>
      </c>
      <c r="AB220" s="218" t="e">
        <f>V220+W220+#REF!+X220</f>
        <v>#REF!</v>
      </c>
      <c r="AC220" s="963" t="s">
        <v>920</v>
      </c>
      <c r="AD220" s="964">
        <f>AE220+AF220+AG220</f>
        <v>527417197</v>
      </c>
      <c r="AE220" s="967">
        <v>0</v>
      </c>
      <c r="AF220" s="967">
        <v>527417197</v>
      </c>
      <c r="AG220" s="967">
        <v>0</v>
      </c>
      <c r="AH220" s="970" t="s">
        <v>13</v>
      </c>
      <c r="AI220" s="970" t="s">
        <v>13</v>
      </c>
      <c r="AJ220" s="967" t="s">
        <v>213</v>
      </c>
      <c r="AK220" s="973" t="s">
        <v>213</v>
      </c>
      <c r="AL220" s="967"/>
      <c r="AM220" s="967" t="s">
        <v>213</v>
      </c>
      <c r="AN220" s="973" t="s">
        <v>213</v>
      </c>
      <c r="AO220" s="967" t="s">
        <v>213</v>
      </c>
      <c r="AP220" s="967" t="s">
        <v>213</v>
      </c>
      <c r="AQ220" s="967"/>
      <c r="AR220" s="967"/>
      <c r="AS220" s="967"/>
      <c r="AT220" s="973" t="s">
        <v>213</v>
      </c>
      <c r="AU220" s="967"/>
      <c r="AV220" s="88"/>
      <c r="AW220" s="89"/>
    </row>
    <row r="221" spans="1:50" s="90" customFormat="1" ht="34.5" customHeight="1" x14ac:dyDescent="0.25">
      <c r="A221" s="528"/>
      <c r="B221" s="683"/>
      <c r="C221" s="534"/>
      <c r="D221" s="534"/>
      <c r="E221" s="534"/>
      <c r="F221" s="534"/>
      <c r="G221" s="534"/>
      <c r="H221" s="534"/>
      <c r="I221" s="534" t="s">
        <v>921</v>
      </c>
      <c r="J221" s="962"/>
      <c r="K221" s="534"/>
      <c r="L221" s="534"/>
      <c r="M221" s="534"/>
      <c r="N221" s="534"/>
      <c r="O221" s="534"/>
      <c r="P221" s="618"/>
      <c r="Q221" s="618"/>
      <c r="R221" s="618"/>
      <c r="S221" s="618"/>
      <c r="T221" s="618"/>
      <c r="U221" s="298" t="s">
        <v>922</v>
      </c>
      <c r="V221" s="217">
        <v>2092</v>
      </c>
      <c r="W221" s="217">
        <v>2149</v>
      </c>
      <c r="X221" s="217">
        <v>0.01</v>
      </c>
      <c r="Y221" s="218">
        <f>V221</f>
        <v>2092</v>
      </c>
      <c r="Z221" s="218">
        <f>V221+W221</f>
        <v>4241</v>
      </c>
      <c r="AA221" s="218" t="e">
        <f>V221+W221+#REF!</f>
        <v>#REF!</v>
      </c>
      <c r="AB221" s="218" t="e">
        <f>V221+W221+#REF!+X221</f>
        <v>#REF!</v>
      </c>
      <c r="AC221" s="963"/>
      <c r="AD221" s="965"/>
      <c r="AE221" s="968"/>
      <c r="AF221" s="968"/>
      <c r="AG221" s="968"/>
      <c r="AH221" s="971"/>
      <c r="AI221" s="971"/>
      <c r="AJ221" s="968"/>
      <c r="AK221" s="974"/>
      <c r="AL221" s="968"/>
      <c r="AM221" s="968"/>
      <c r="AN221" s="974"/>
      <c r="AO221" s="968"/>
      <c r="AP221" s="968"/>
      <c r="AQ221" s="968"/>
      <c r="AR221" s="968"/>
      <c r="AS221" s="968"/>
      <c r="AT221" s="974"/>
      <c r="AU221" s="968"/>
      <c r="AV221" s="88"/>
      <c r="AW221" s="89"/>
    </row>
    <row r="222" spans="1:50" s="90" customFormat="1" ht="24.95" customHeight="1" x14ac:dyDescent="0.25">
      <c r="A222" s="528"/>
      <c r="B222" s="683"/>
      <c r="C222" s="534"/>
      <c r="D222" s="534"/>
      <c r="E222" s="534"/>
      <c r="F222" s="534"/>
      <c r="G222" s="534"/>
      <c r="H222" s="534"/>
      <c r="I222" s="534"/>
      <c r="J222" s="962"/>
      <c r="K222" s="534"/>
      <c r="L222" s="534"/>
      <c r="M222" s="534"/>
      <c r="N222" s="534"/>
      <c r="O222" s="534"/>
      <c r="P222" s="618"/>
      <c r="Q222" s="618"/>
      <c r="R222" s="618"/>
      <c r="S222" s="618"/>
      <c r="T222" s="618"/>
      <c r="U222" s="295" t="s">
        <v>215</v>
      </c>
      <c r="V222" s="15">
        <f>V220/V221</f>
        <v>0</v>
      </c>
      <c r="W222" s="15">
        <f t="shared" ref="W222:X222" si="79">W220/W221</f>
        <v>0</v>
      </c>
      <c r="X222" s="15">
        <f t="shared" si="79"/>
        <v>0</v>
      </c>
      <c r="Y222" s="15">
        <f>Y220/Y221</f>
        <v>0</v>
      </c>
      <c r="Z222" s="15">
        <f t="shared" ref="Z222:AB222" si="80">Z220/Z221</f>
        <v>0</v>
      </c>
      <c r="AA222" s="15" t="e">
        <f t="shared" si="80"/>
        <v>#REF!</v>
      </c>
      <c r="AB222" s="219" t="e">
        <f t="shared" si="80"/>
        <v>#REF!</v>
      </c>
      <c r="AC222" s="963"/>
      <c r="AD222" s="965"/>
      <c r="AE222" s="968"/>
      <c r="AF222" s="968"/>
      <c r="AG222" s="968"/>
      <c r="AH222" s="971"/>
      <c r="AI222" s="971"/>
      <c r="AJ222" s="968"/>
      <c r="AK222" s="974"/>
      <c r="AL222" s="968"/>
      <c r="AM222" s="968"/>
      <c r="AN222" s="974"/>
      <c r="AO222" s="968"/>
      <c r="AP222" s="968"/>
      <c r="AQ222" s="968"/>
      <c r="AR222" s="968"/>
      <c r="AS222" s="968"/>
      <c r="AT222" s="974"/>
      <c r="AU222" s="968"/>
      <c r="AV222" s="88"/>
      <c r="AW222" s="89"/>
    </row>
    <row r="223" spans="1:50" s="90" customFormat="1" ht="306" customHeight="1" x14ac:dyDescent="0.25">
      <c r="A223" s="528"/>
      <c r="B223" s="683"/>
      <c r="C223" s="534"/>
      <c r="D223" s="534"/>
      <c r="E223" s="534"/>
      <c r="F223" s="534"/>
      <c r="G223" s="534"/>
      <c r="H223" s="534"/>
      <c r="I223" s="534"/>
      <c r="J223" s="962"/>
      <c r="K223" s="534"/>
      <c r="L223" s="534"/>
      <c r="M223" s="534"/>
      <c r="N223" s="534"/>
      <c r="O223" s="534"/>
      <c r="P223" s="618"/>
      <c r="Q223" s="618"/>
      <c r="R223" s="618"/>
      <c r="S223" s="618"/>
      <c r="T223" s="618"/>
      <c r="U223" s="295" t="s">
        <v>216</v>
      </c>
      <c r="V223" s="112" t="s">
        <v>825</v>
      </c>
      <c r="W223" s="112" t="s">
        <v>825</v>
      </c>
      <c r="X223" s="112" t="s">
        <v>825</v>
      </c>
      <c r="Y223" s="112" t="s">
        <v>825</v>
      </c>
      <c r="Z223" s="287"/>
      <c r="AA223" s="287"/>
      <c r="AB223" s="287"/>
      <c r="AC223" s="963"/>
      <c r="AD223" s="965"/>
      <c r="AE223" s="969"/>
      <c r="AF223" s="968"/>
      <c r="AG223" s="969"/>
      <c r="AH223" s="972"/>
      <c r="AI223" s="972"/>
      <c r="AJ223" s="969"/>
      <c r="AK223" s="975"/>
      <c r="AL223" s="969"/>
      <c r="AM223" s="969"/>
      <c r="AN223" s="975"/>
      <c r="AO223" s="969"/>
      <c r="AP223" s="969"/>
      <c r="AQ223" s="969"/>
      <c r="AR223" s="969"/>
      <c r="AS223" s="969"/>
      <c r="AT223" s="975"/>
      <c r="AU223" s="969"/>
      <c r="AV223" s="88"/>
      <c r="AW223" s="89"/>
    </row>
    <row r="224" spans="1:50" s="90" customFormat="1" ht="34.5" customHeight="1" x14ac:dyDescent="0.25">
      <c r="A224" s="528">
        <v>4</v>
      </c>
      <c r="B224" s="683"/>
      <c r="C224" s="534"/>
      <c r="D224" s="534"/>
      <c r="E224" s="520" t="s">
        <v>923</v>
      </c>
      <c r="F224" s="520">
        <v>0.5</v>
      </c>
      <c r="G224" s="534" t="s">
        <v>286</v>
      </c>
      <c r="H224" s="534" t="s">
        <v>287</v>
      </c>
      <c r="I224" s="36" t="s">
        <v>88</v>
      </c>
      <c r="J224" s="962">
        <v>1</v>
      </c>
      <c r="K224" s="534" t="s">
        <v>131</v>
      </c>
      <c r="L224" s="534" t="s">
        <v>924</v>
      </c>
      <c r="M224" s="534" t="s">
        <v>925</v>
      </c>
      <c r="N224" s="534" t="s">
        <v>316</v>
      </c>
      <c r="O224" s="534" t="s">
        <v>73</v>
      </c>
      <c r="P224" s="618">
        <v>0.05</v>
      </c>
      <c r="Q224" s="618">
        <v>1</v>
      </c>
      <c r="R224" s="618">
        <v>1</v>
      </c>
      <c r="S224" s="976">
        <v>0.8</v>
      </c>
      <c r="T224" s="618" t="s">
        <v>210</v>
      </c>
      <c r="U224" s="294" t="s">
        <v>926</v>
      </c>
      <c r="V224" s="171"/>
      <c r="W224" s="171"/>
      <c r="X224" s="171"/>
      <c r="Y224" s="218">
        <f>V224</f>
        <v>0</v>
      </c>
      <c r="Z224" s="218">
        <f>V224+W224</f>
        <v>0</v>
      </c>
      <c r="AA224" s="218" t="e">
        <f>V224+W224+#REF!</f>
        <v>#REF!</v>
      </c>
      <c r="AB224" s="218" t="e">
        <f>V224+W224+#REF!+X224</f>
        <v>#REF!</v>
      </c>
      <c r="AC224" s="963" t="s">
        <v>927</v>
      </c>
      <c r="AD224" s="965"/>
      <c r="AE224" s="967">
        <v>0</v>
      </c>
      <c r="AF224" s="968"/>
      <c r="AG224" s="967">
        <v>0</v>
      </c>
      <c r="AH224" s="970" t="s">
        <v>13</v>
      </c>
      <c r="AI224" s="970" t="s">
        <v>13</v>
      </c>
      <c r="AJ224" s="967" t="s">
        <v>213</v>
      </c>
      <c r="AK224" s="973" t="s">
        <v>213</v>
      </c>
      <c r="AL224" s="967"/>
      <c r="AM224" s="967"/>
      <c r="AN224" s="967" t="s">
        <v>213</v>
      </c>
      <c r="AO224" s="967" t="s">
        <v>213</v>
      </c>
      <c r="AP224" s="967"/>
      <c r="AQ224" s="967"/>
      <c r="AR224" s="973" t="s">
        <v>213</v>
      </c>
      <c r="AS224" s="967"/>
      <c r="AT224" s="967"/>
      <c r="AU224" s="973" t="s">
        <v>213</v>
      </c>
      <c r="AV224" s="88"/>
      <c r="AW224" s="89"/>
    </row>
    <row r="225" spans="1:50" s="90" customFormat="1" ht="34.5" customHeight="1" x14ac:dyDescent="0.25">
      <c r="A225" s="528"/>
      <c r="B225" s="683"/>
      <c r="C225" s="534"/>
      <c r="D225" s="534"/>
      <c r="E225" s="520"/>
      <c r="F225" s="520"/>
      <c r="G225" s="534"/>
      <c r="H225" s="534"/>
      <c r="I225" s="534" t="s">
        <v>928</v>
      </c>
      <c r="J225" s="962"/>
      <c r="K225" s="534"/>
      <c r="L225" s="534"/>
      <c r="M225" s="534"/>
      <c r="N225" s="534"/>
      <c r="O225" s="534"/>
      <c r="P225" s="618"/>
      <c r="Q225" s="618"/>
      <c r="R225" s="618"/>
      <c r="S225" s="976"/>
      <c r="T225" s="618"/>
      <c r="U225" s="298" t="s">
        <v>482</v>
      </c>
      <c r="V225" s="217">
        <v>28</v>
      </c>
      <c r="W225" s="217">
        <v>809</v>
      </c>
      <c r="X225" s="217">
        <v>1E-3</v>
      </c>
      <c r="Y225" s="218">
        <f>V225</f>
        <v>28</v>
      </c>
      <c r="Z225" s="218">
        <f>V225+W225</f>
        <v>837</v>
      </c>
      <c r="AA225" s="218" t="e">
        <f>V225+W225+#REF!</f>
        <v>#REF!</v>
      </c>
      <c r="AB225" s="218" t="e">
        <f>V225+W225+#REF!+X225</f>
        <v>#REF!</v>
      </c>
      <c r="AC225" s="963"/>
      <c r="AD225" s="965"/>
      <c r="AE225" s="968"/>
      <c r="AF225" s="968"/>
      <c r="AG225" s="968"/>
      <c r="AH225" s="971"/>
      <c r="AI225" s="971"/>
      <c r="AJ225" s="968"/>
      <c r="AK225" s="974"/>
      <c r="AL225" s="968"/>
      <c r="AM225" s="968"/>
      <c r="AN225" s="968"/>
      <c r="AO225" s="968"/>
      <c r="AP225" s="968"/>
      <c r="AQ225" s="968"/>
      <c r="AR225" s="974"/>
      <c r="AS225" s="968"/>
      <c r="AT225" s="968"/>
      <c r="AU225" s="974"/>
      <c r="AV225" s="88"/>
      <c r="AW225" s="89"/>
    </row>
    <row r="226" spans="1:50" s="90" customFormat="1" ht="24.95" customHeight="1" x14ac:dyDescent="0.25">
      <c r="A226" s="528"/>
      <c r="B226" s="683"/>
      <c r="C226" s="534"/>
      <c r="D226" s="534"/>
      <c r="E226" s="520"/>
      <c r="F226" s="520"/>
      <c r="G226" s="534"/>
      <c r="H226" s="534"/>
      <c r="I226" s="534"/>
      <c r="J226" s="962"/>
      <c r="K226" s="534"/>
      <c r="L226" s="534"/>
      <c r="M226" s="534"/>
      <c r="N226" s="534"/>
      <c r="O226" s="534"/>
      <c r="P226" s="618"/>
      <c r="Q226" s="618"/>
      <c r="R226" s="618"/>
      <c r="S226" s="976"/>
      <c r="T226" s="618"/>
      <c r="U226" s="295" t="s">
        <v>215</v>
      </c>
      <c r="V226" s="15">
        <f>V224/V225</f>
        <v>0</v>
      </c>
      <c r="W226" s="15">
        <f t="shared" ref="W226:AB226" si="81">W224/W225</f>
        <v>0</v>
      </c>
      <c r="X226" s="15">
        <f t="shared" si="81"/>
        <v>0</v>
      </c>
      <c r="Y226" s="15">
        <f t="shared" si="81"/>
        <v>0</v>
      </c>
      <c r="Z226" s="15">
        <f t="shared" si="81"/>
        <v>0</v>
      </c>
      <c r="AA226" s="15" t="e">
        <f t="shared" si="81"/>
        <v>#REF!</v>
      </c>
      <c r="AB226" s="15" t="e">
        <f t="shared" si="81"/>
        <v>#REF!</v>
      </c>
      <c r="AC226" s="963"/>
      <c r="AD226" s="965"/>
      <c r="AE226" s="968"/>
      <c r="AF226" s="968"/>
      <c r="AG226" s="968"/>
      <c r="AH226" s="971"/>
      <c r="AI226" s="971"/>
      <c r="AJ226" s="968"/>
      <c r="AK226" s="974"/>
      <c r="AL226" s="968"/>
      <c r="AM226" s="968"/>
      <c r="AN226" s="968"/>
      <c r="AO226" s="968"/>
      <c r="AP226" s="968"/>
      <c r="AQ226" s="968"/>
      <c r="AR226" s="974"/>
      <c r="AS226" s="968"/>
      <c r="AT226" s="968"/>
      <c r="AU226" s="974"/>
      <c r="AV226" s="88"/>
      <c r="AW226" s="89"/>
    </row>
    <row r="227" spans="1:50" s="90" customFormat="1" ht="310.5" customHeight="1" x14ac:dyDescent="0.25">
      <c r="A227" s="528"/>
      <c r="B227" s="683"/>
      <c r="C227" s="534"/>
      <c r="D227" s="534"/>
      <c r="E227" s="521"/>
      <c r="F227" s="521"/>
      <c r="G227" s="534"/>
      <c r="H227" s="534"/>
      <c r="I227" s="534"/>
      <c r="J227" s="962"/>
      <c r="K227" s="534"/>
      <c r="L227" s="534"/>
      <c r="M227" s="534"/>
      <c r="N227" s="534"/>
      <c r="O227" s="534"/>
      <c r="P227" s="618"/>
      <c r="Q227" s="618"/>
      <c r="R227" s="618"/>
      <c r="S227" s="976"/>
      <c r="T227" s="618"/>
      <c r="U227" s="295" t="s">
        <v>216</v>
      </c>
      <c r="V227" s="112" t="s">
        <v>825</v>
      </c>
      <c r="W227" s="112" t="s">
        <v>825</v>
      </c>
      <c r="X227" s="112" t="s">
        <v>825</v>
      </c>
      <c r="Y227" s="112" t="s">
        <v>825</v>
      </c>
      <c r="Z227" s="287"/>
      <c r="AA227" s="287"/>
      <c r="AB227" s="288"/>
      <c r="AC227" s="963"/>
      <c r="AD227" s="966"/>
      <c r="AE227" s="969"/>
      <c r="AF227" s="969"/>
      <c r="AG227" s="969"/>
      <c r="AH227" s="972"/>
      <c r="AI227" s="972"/>
      <c r="AJ227" s="969"/>
      <c r="AK227" s="975"/>
      <c r="AL227" s="969"/>
      <c r="AM227" s="969"/>
      <c r="AN227" s="969"/>
      <c r="AO227" s="969"/>
      <c r="AP227" s="969"/>
      <c r="AQ227" s="969"/>
      <c r="AR227" s="975"/>
      <c r="AS227" s="969"/>
      <c r="AT227" s="969"/>
      <c r="AU227" s="975"/>
      <c r="AV227" s="88"/>
      <c r="AW227" s="89"/>
    </row>
    <row r="228" spans="1:50" s="125" customFormat="1" ht="35.1" customHeight="1" x14ac:dyDescent="0.25">
      <c r="A228" s="722">
        <v>5</v>
      </c>
      <c r="B228" s="683"/>
      <c r="C228" s="723" t="s">
        <v>251</v>
      </c>
      <c r="D228" s="725">
        <v>0.35</v>
      </c>
      <c r="E228" s="519" t="s">
        <v>56</v>
      </c>
      <c r="F228" s="519">
        <v>0.5</v>
      </c>
      <c r="G228" s="519" t="s">
        <v>207</v>
      </c>
      <c r="H228" s="519" t="s">
        <v>208</v>
      </c>
      <c r="I228" s="519" t="s">
        <v>483</v>
      </c>
      <c r="J228" s="519">
        <v>1</v>
      </c>
      <c r="K228" s="525" t="s">
        <v>132</v>
      </c>
      <c r="L228" s="525" t="s">
        <v>827</v>
      </c>
      <c r="M228" s="519" t="s">
        <v>484</v>
      </c>
      <c r="N228" s="525" t="s">
        <v>485</v>
      </c>
      <c r="O228" s="525" t="s">
        <v>74</v>
      </c>
      <c r="P228" s="525" t="s">
        <v>88</v>
      </c>
      <c r="Q228" s="525">
        <v>1</v>
      </c>
      <c r="R228" s="525">
        <v>1</v>
      </c>
      <c r="S228" s="525">
        <v>0.5</v>
      </c>
      <c r="T228" s="618" t="s">
        <v>210</v>
      </c>
      <c r="U228" s="294" t="s">
        <v>828</v>
      </c>
      <c r="V228" s="14"/>
      <c r="W228" s="199"/>
      <c r="X228" s="14"/>
      <c r="Y228" s="199"/>
      <c r="Z228" s="14">
        <f>+V228</f>
        <v>0</v>
      </c>
      <c r="AA228" s="14">
        <f>+V228+W228</f>
        <v>0</v>
      </c>
      <c r="AB228" s="14">
        <f>+W228+X228</f>
        <v>0</v>
      </c>
      <c r="AC228" s="14">
        <f>+V228+W228+X228+Y228</f>
        <v>0</v>
      </c>
      <c r="AD228" s="565" t="s">
        <v>486</v>
      </c>
      <c r="AE228" s="736">
        <f>AF228+AG228+AH228</f>
        <v>0</v>
      </c>
      <c r="AF228" s="732">
        <v>0</v>
      </c>
      <c r="AG228" s="732">
        <v>0</v>
      </c>
      <c r="AH228" s="732">
        <v>0</v>
      </c>
      <c r="AI228" s="735" t="s">
        <v>231</v>
      </c>
      <c r="AJ228" s="732" t="s">
        <v>232</v>
      </c>
      <c r="AK228" s="647"/>
      <c r="AL228" s="647" t="s">
        <v>213</v>
      </c>
      <c r="AM228" s="647"/>
      <c r="AN228" s="647"/>
      <c r="AO228" s="647" t="s">
        <v>213</v>
      </c>
      <c r="AP228" s="647"/>
      <c r="AQ228" s="647"/>
      <c r="AR228" s="647"/>
      <c r="AS228" s="647" t="s">
        <v>213</v>
      </c>
      <c r="AT228" s="647"/>
      <c r="AU228" s="647"/>
      <c r="AV228" s="647" t="s">
        <v>213</v>
      </c>
      <c r="AW228" s="124"/>
    </row>
    <row r="229" spans="1:50" s="125" customFormat="1" ht="35.1" customHeight="1" x14ac:dyDescent="0.25">
      <c r="A229" s="722"/>
      <c r="B229" s="683"/>
      <c r="C229" s="724"/>
      <c r="D229" s="726"/>
      <c r="E229" s="520"/>
      <c r="F229" s="520"/>
      <c r="G229" s="520"/>
      <c r="H229" s="520"/>
      <c r="I229" s="520"/>
      <c r="J229" s="520"/>
      <c r="K229" s="526"/>
      <c r="L229" s="526"/>
      <c r="M229" s="520"/>
      <c r="N229" s="526"/>
      <c r="O229" s="526"/>
      <c r="P229" s="526"/>
      <c r="Q229" s="526"/>
      <c r="R229" s="526"/>
      <c r="S229" s="526"/>
      <c r="T229" s="618"/>
      <c r="U229" s="298" t="s">
        <v>482</v>
      </c>
      <c r="V229" s="14">
        <v>1E-4</v>
      </c>
      <c r="W229" s="199">
        <v>261</v>
      </c>
      <c r="X229" s="14">
        <v>1E-4</v>
      </c>
      <c r="Y229" s="199">
        <v>1E-4</v>
      </c>
      <c r="Z229" s="14">
        <f>+V229</f>
        <v>1E-4</v>
      </c>
      <c r="AA229" s="14">
        <f>+V229+W229</f>
        <v>261.00009999999997</v>
      </c>
      <c r="AB229" s="14">
        <f>+W229+X229</f>
        <v>261.00009999999997</v>
      </c>
      <c r="AC229" s="14">
        <f>+V229+W229+X229+Y229</f>
        <v>261.00029999999992</v>
      </c>
      <c r="AD229" s="565"/>
      <c r="AE229" s="733"/>
      <c r="AF229" s="733"/>
      <c r="AG229" s="733"/>
      <c r="AH229" s="733"/>
      <c r="AI229" s="733"/>
      <c r="AJ229" s="733"/>
      <c r="AK229" s="648"/>
      <c r="AL229" s="648"/>
      <c r="AM229" s="648"/>
      <c r="AN229" s="648"/>
      <c r="AO229" s="648"/>
      <c r="AP229" s="648"/>
      <c r="AQ229" s="648"/>
      <c r="AR229" s="648"/>
      <c r="AS229" s="648"/>
      <c r="AT229" s="648"/>
      <c r="AU229" s="648"/>
      <c r="AV229" s="648"/>
      <c r="AW229" s="124"/>
    </row>
    <row r="230" spans="1:50" s="125" customFormat="1" ht="24.95" customHeight="1" x14ac:dyDescent="0.25">
      <c r="A230" s="722"/>
      <c r="B230" s="683"/>
      <c r="C230" s="724"/>
      <c r="D230" s="726"/>
      <c r="E230" s="520"/>
      <c r="F230" s="520"/>
      <c r="G230" s="520"/>
      <c r="H230" s="520"/>
      <c r="I230" s="520"/>
      <c r="J230" s="520"/>
      <c r="K230" s="526"/>
      <c r="L230" s="526"/>
      <c r="M230" s="520"/>
      <c r="N230" s="526"/>
      <c r="O230" s="526"/>
      <c r="P230" s="526"/>
      <c r="Q230" s="526"/>
      <c r="R230" s="526"/>
      <c r="S230" s="526"/>
      <c r="T230" s="618"/>
      <c r="U230" s="295" t="s">
        <v>215</v>
      </c>
      <c r="V230" s="15">
        <f>V228/V229</f>
        <v>0</v>
      </c>
      <c r="W230" s="15">
        <f t="shared" ref="W230:Y230" si="82">W228/W229</f>
        <v>0</v>
      </c>
      <c r="X230" s="15">
        <f t="shared" si="82"/>
        <v>0</v>
      </c>
      <c r="Y230" s="207">
        <f t="shared" si="82"/>
        <v>0</v>
      </c>
      <c r="Z230" s="220">
        <f>Z228/Z229</f>
        <v>0</v>
      </c>
      <c r="AA230" s="220">
        <f t="shared" ref="AA230:AC230" si="83">AA228/AA229</f>
        <v>0</v>
      </c>
      <c r="AB230" s="220">
        <f t="shared" si="83"/>
        <v>0</v>
      </c>
      <c r="AC230" s="220">
        <f t="shared" si="83"/>
        <v>0</v>
      </c>
      <c r="AD230" s="565"/>
      <c r="AE230" s="733"/>
      <c r="AF230" s="733"/>
      <c r="AG230" s="733"/>
      <c r="AH230" s="733"/>
      <c r="AI230" s="733"/>
      <c r="AJ230" s="733"/>
      <c r="AK230" s="648"/>
      <c r="AL230" s="648"/>
      <c r="AM230" s="648"/>
      <c r="AN230" s="648"/>
      <c r="AO230" s="648"/>
      <c r="AP230" s="648"/>
      <c r="AQ230" s="648"/>
      <c r="AR230" s="648"/>
      <c r="AS230" s="648"/>
      <c r="AT230" s="648"/>
      <c r="AU230" s="648"/>
      <c r="AV230" s="648"/>
      <c r="AW230" s="124"/>
    </row>
    <row r="231" spans="1:50" s="125" customFormat="1" ht="270" customHeight="1" x14ac:dyDescent="0.3">
      <c r="A231" s="722"/>
      <c r="B231" s="683"/>
      <c r="C231" s="724"/>
      <c r="D231" s="726"/>
      <c r="E231" s="521"/>
      <c r="F231" s="521"/>
      <c r="G231" s="521"/>
      <c r="H231" s="521"/>
      <c r="I231" s="521"/>
      <c r="J231" s="521"/>
      <c r="K231" s="527"/>
      <c r="L231" s="527"/>
      <c r="M231" s="521"/>
      <c r="N231" s="527"/>
      <c r="O231" s="527"/>
      <c r="P231" s="527"/>
      <c r="Q231" s="527"/>
      <c r="R231" s="527"/>
      <c r="S231" s="527"/>
      <c r="T231" s="618"/>
      <c r="U231" s="295" t="s">
        <v>216</v>
      </c>
      <c r="V231" s="112" t="s">
        <v>825</v>
      </c>
      <c r="W231" s="112" t="s">
        <v>825</v>
      </c>
      <c r="X231" s="112" t="s">
        <v>825</v>
      </c>
      <c r="Y231" s="112" t="s">
        <v>825</v>
      </c>
      <c r="Z231" s="713"/>
      <c r="AA231" s="730"/>
      <c r="AB231" s="730"/>
      <c r="AC231" s="731"/>
      <c r="AD231" s="565"/>
      <c r="AE231" s="734"/>
      <c r="AF231" s="734"/>
      <c r="AG231" s="734"/>
      <c r="AH231" s="734"/>
      <c r="AI231" s="734"/>
      <c r="AJ231" s="734"/>
      <c r="AK231" s="649"/>
      <c r="AL231" s="649"/>
      <c r="AM231" s="649"/>
      <c r="AN231" s="649"/>
      <c r="AO231" s="649"/>
      <c r="AP231" s="649"/>
      <c r="AQ231" s="649"/>
      <c r="AR231" s="649"/>
      <c r="AS231" s="649"/>
      <c r="AT231" s="649"/>
      <c r="AU231" s="649"/>
      <c r="AV231" s="649"/>
      <c r="AW231" s="124"/>
    </row>
    <row r="232" spans="1:50" s="87" customFormat="1" ht="42.75" customHeight="1" x14ac:dyDescent="0.25">
      <c r="A232" s="722">
        <v>6</v>
      </c>
      <c r="B232" s="683"/>
      <c r="C232" s="724"/>
      <c r="D232" s="726"/>
      <c r="E232" s="519" t="s">
        <v>57</v>
      </c>
      <c r="F232" s="519">
        <v>0.5</v>
      </c>
      <c r="G232" s="519" t="s">
        <v>468</v>
      </c>
      <c r="H232" s="534" t="s">
        <v>235</v>
      </c>
      <c r="I232" s="519" t="s">
        <v>483</v>
      </c>
      <c r="J232" s="519">
        <v>1</v>
      </c>
      <c r="K232" s="534" t="s">
        <v>133</v>
      </c>
      <c r="L232" s="534" t="s">
        <v>487</v>
      </c>
      <c r="M232" s="534" t="s">
        <v>488</v>
      </c>
      <c r="N232" s="519" t="s">
        <v>489</v>
      </c>
      <c r="O232" s="534" t="s">
        <v>73</v>
      </c>
      <c r="P232" s="519" t="s">
        <v>88</v>
      </c>
      <c r="Q232" s="519">
        <v>1</v>
      </c>
      <c r="R232" s="519">
        <v>1</v>
      </c>
      <c r="S232" s="519">
        <v>1</v>
      </c>
      <c r="T232" s="618" t="s">
        <v>210</v>
      </c>
      <c r="U232" s="294" t="s">
        <v>490</v>
      </c>
      <c r="V232" s="199"/>
      <c r="W232" s="199"/>
      <c r="X232" s="199"/>
      <c r="Y232" s="199"/>
      <c r="Z232" s="14">
        <f>+V232</f>
        <v>0</v>
      </c>
      <c r="AA232" s="14">
        <f>+V232+W232</f>
        <v>0</v>
      </c>
      <c r="AB232" s="14">
        <f>+W232+X232</f>
        <v>0</v>
      </c>
      <c r="AC232" s="14">
        <f>+V232+W232+X232+Y232</f>
        <v>0</v>
      </c>
      <c r="AD232" s="565" t="s">
        <v>491</v>
      </c>
      <c r="AE232" s="736">
        <f>AF232+AG232+AH232</f>
        <v>0</v>
      </c>
      <c r="AF232" s="732">
        <v>0</v>
      </c>
      <c r="AG232" s="732">
        <v>0</v>
      </c>
      <c r="AH232" s="732">
        <v>0</v>
      </c>
      <c r="AI232" s="735" t="s">
        <v>231</v>
      </c>
      <c r="AJ232" s="732" t="s">
        <v>232</v>
      </c>
      <c r="AK232" s="647"/>
      <c r="AL232" s="647" t="s">
        <v>213</v>
      </c>
      <c r="AM232" s="647"/>
      <c r="AN232" s="647"/>
      <c r="AO232" s="647" t="s">
        <v>213</v>
      </c>
      <c r="AP232" s="647"/>
      <c r="AQ232" s="647"/>
      <c r="AR232" s="647" t="s">
        <v>213</v>
      </c>
      <c r="AS232" s="647"/>
      <c r="AT232" s="647"/>
      <c r="AU232" s="647" t="s">
        <v>213</v>
      </c>
      <c r="AV232" s="647"/>
      <c r="AW232" s="85"/>
      <c r="AX232" s="86"/>
    </row>
    <row r="233" spans="1:50" s="87" customFormat="1" ht="34.5" customHeight="1" x14ac:dyDescent="0.25">
      <c r="A233" s="722"/>
      <c r="B233" s="683"/>
      <c r="C233" s="724"/>
      <c r="D233" s="726"/>
      <c r="E233" s="520"/>
      <c r="F233" s="520"/>
      <c r="G233" s="520"/>
      <c r="H233" s="534"/>
      <c r="I233" s="520"/>
      <c r="J233" s="520"/>
      <c r="K233" s="534"/>
      <c r="L233" s="534"/>
      <c r="M233" s="534"/>
      <c r="N233" s="520"/>
      <c r="O233" s="534"/>
      <c r="P233" s="520"/>
      <c r="Q233" s="520"/>
      <c r="R233" s="520"/>
      <c r="S233" s="520"/>
      <c r="T233" s="618"/>
      <c r="U233" s="298" t="s">
        <v>492</v>
      </c>
      <c r="V233" s="199">
        <v>844</v>
      </c>
      <c r="W233" s="199">
        <v>556</v>
      </c>
      <c r="X233" s="199">
        <v>1.0000000000000001E-5</v>
      </c>
      <c r="Y233" s="199">
        <v>1.0000000000000001E-5</v>
      </c>
      <c r="Z233" s="14">
        <f>+V233</f>
        <v>844</v>
      </c>
      <c r="AA233" s="14">
        <f>+V233+W233</f>
        <v>1400</v>
      </c>
      <c r="AB233" s="14">
        <f>+W233+X233</f>
        <v>556.00000999999997</v>
      </c>
      <c r="AC233" s="14">
        <f>+V233+W233+X233+Y233</f>
        <v>1400.0000199999999</v>
      </c>
      <c r="AD233" s="565"/>
      <c r="AE233" s="733"/>
      <c r="AF233" s="733"/>
      <c r="AG233" s="733"/>
      <c r="AH233" s="733"/>
      <c r="AI233" s="733"/>
      <c r="AJ233" s="733"/>
      <c r="AK233" s="648"/>
      <c r="AL233" s="648"/>
      <c r="AM233" s="648"/>
      <c r="AN233" s="648"/>
      <c r="AO233" s="648"/>
      <c r="AP233" s="648"/>
      <c r="AQ233" s="648"/>
      <c r="AR233" s="648"/>
      <c r="AS233" s="648"/>
      <c r="AT233" s="648"/>
      <c r="AU233" s="648"/>
      <c r="AV233" s="648"/>
      <c r="AW233" s="85"/>
      <c r="AX233" s="86"/>
    </row>
    <row r="234" spans="1:50" s="87" customFormat="1" ht="24.95" customHeight="1" x14ac:dyDescent="0.25">
      <c r="A234" s="722"/>
      <c r="B234" s="683"/>
      <c r="C234" s="724"/>
      <c r="D234" s="726"/>
      <c r="E234" s="520"/>
      <c r="F234" s="520"/>
      <c r="G234" s="520"/>
      <c r="H234" s="534"/>
      <c r="I234" s="520"/>
      <c r="J234" s="520"/>
      <c r="K234" s="534"/>
      <c r="L234" s="534"/>
      <c r="M234" s="534"/>
      <c r="N234" s="520"/>
      <c r="O234" s="534"/>
      <c r="P234" s="520"/>
      <c r="Q234" s="520"/>
      <c r="R234" s="520"/>
      <c r="S234" s="520"/>
      <c r="T234" s="618"/>
      <c r="U234" s="295" t="s">
        <v>215</v>
      </c>
      <c r="V234" s="15">
        <f>V232/V233</f>
        <v>0</v>
      </c>
      <c r="W234" s="15">
        <f t="shared" ref="W234:Y234" si="84">W232/W233</f>
        <v>0</v>
      </c>
      <c r="X234" s="15">
        <f t="shared" si="84"/>
        <v>0</v>
      </c>
      <c r="Y234" s="15">
        <f t="shared" si="84"/>
        <v>0</v>
      </c>
      <c r="Z234" s="15">
        <f>Z232/Z233</f>
        <v>0</v>
      </c>
      <c r="AA234" s="15">
        <f t="shared" ref="AA234:AC234" si="85">AA232/AA233</f>
        <v>0</v>
      </c>
      <c r="AB234" s="15">
        <f t="shared" si="85"/>
        <v>0</v>
      </c>
      <c r="AC234" s="15">
        <f t="shared" si="85"/>
        <v>0</v>
      </c>
      <c r="AD234" s="565"/>
      <c r="AE234" s="733"/>
      <c r="AF234" s="733"/>
      <c r="AG234" s="733"/>
      <c r="AH234" s="733"/>
      <c r="AI234" s="733"/>
      <c r="AJ234" s="733"/>
      <c r="AK234" s="648"/>
      <c r="AL234" s="648"/>
      <c r="AM234" s="648"/>
      <c r="AN234" s="648"/>
      <c r="AO234" s="648"/>
      <c r="AP234" s="648"/>
      <c r="AQ234" s="648"/>
      <c r="AR234" s="648"/>
      <c r="AS234" s="648"/>
      <c r="AT234" s="648"/>
      <c r="AU234" s="648"/>
      <c r="AV234" s="648"/>
      <c r="AW234" s="85"/>
      <c r="AX234" s="86"/>
    </row>
    <row r="235" spans="1:50" s="87" customFormat="1" ht="270" customHeight="1" x14ac:dyDescent="0.25">
      <c r="A235" s="722"/>
      <c r="B235" s="683"/>
      <c r="C235" s="724"/>
      <c r="D235" s="727"/>
      <c r="E235" s="521"/>
      <c r="F235" s="521"/>
      <c r="G235" s="521"/>
      <c r="H235" s="534"/>
      <c r="I235" s="521"/>
      <c r="J235" s="521"/>
      <c r="K235" s="534"/>
      <c r="L235" s="534"/>
      <c r="M235" s="534"/>
      <c r="N235" s="521"/>
      <c r="O235" s="534"/>
      <c r="P235" s="521"/>
      <c r="Q235" s="521"/>
      <c r="R235" s="521"/>
      <c r="S235" s="521"/>
      <c r="T235" s="618"/>
      <c r="U235" s="295" t="s">
        <v>216</v>
      </c>
      <c r="V235" s="112" t="s">
        <v>825</v>
      </c>
      <c r="W235" s="112" t="s">
        <v>825</v>
      </c>
      <c r="X235" s="112" t="s">
        <v>825</v>
      </c>
      <c r="Y235" s="112" t="s">
        <v>825</v>
      </c>
      <c r="Z235" s="713"/>
      <c r="AA235" s="714"/>
      <c r="AB235" s="714"/>
      <c r="AC235" s="715"/>
      <c r="AD235" s="565"/>
      <c r="AE235" s="734"/>
      <c r="AF235" s="734"/>
      <c r="AG235" s="734"/>
      <c r="AH235" s="734"/>
      <c r="AI235" s="734"/>
      <c r="AJ235" s="734"/>
      <c r="AK235" s="649"/>
      <c r="AL235" s="649"/>
      <c r="AM235" s="649"/>
      <c r="AN235" s="649"/>
      <c r="AO235" s="649"/>
      <c r="AP235" s="649"/>
      <c r="AQ235" s="649"/>
      <c r="AR235" s="649"/>
      <c r="AS235" s="649"/>
      <c r="AT235" s="649"/>
      <c r="AU235" s="649"/>
      <c r="AV235" s="649"/>
      <c r="AW235" s="85"/>
      <c r="AX235" s="86"/>
    </row>
    <row r="236" spans="1:50" s="90" customFormat="1" ht="35.1" customHeight="1" x14ac:dyDescent="0.25">
      <c r="A236" s="737">
        <v>1</v>
      </c>
      <c r="B236" s="738" t="s">
        <v>14</v>
      </c>
      <c r="C236" s="741" t="s">
        <v>206</v>
      </c>
      <c r="D236" s="741">
        <v>1</v>
      </c>
      <c r="E236" s="741" t="s">
        <v>25</v>
      </c>
      <c r="F236" s="741">
        <v>0.95</v>
      </c>
      <c r="G236" s="741" t="s">
        <v>241</v>
      </c>
      <c r="H236" s="743" t="s">
        <v>322</v>
      </c>
      <c r="I236" s="37" t="s">
        <v>209</v>
      </c>
      <c r="J236" s="745">
        <v>0.35</v>
      </c>
      <c r="K236" s="748" t="s">
        <v>95</v>
      </c>
      <c r="L236" s="748" t="s">
        <v>493</v>
      </c>
      <c r="M236" s="748" t="s">
        <v>494</v>
      </c>
      <c r="N236" s="748" t="s">
        <v>829</v>
      </c>
      <c r="O236" s="755" t="s">
        <v>73</v>
      </c>
      <c r="P236" s="748">
        <v>0.3</v>
      </c>
      <c r="Q236" s="755">
        <v>0.91</v>
      </c>
      <c r="R236" s="755">
        <v>1</v>
      </c>
      <c r="S236" s="755">
        <v>0.94</v>
      </c>
      <c r="T236" s="756" t="s">
        <v>291</v>
      </c>
      <c r="U236" s="290" t="s">
        <v>495</v>
      </c>
      <c r="V236" s="17"/>
      <c r="W236" s="212"/>
      <c r="X236" s="17"/>
      <c r="Y236" s="17"/>
      <c r="Z236" s="17">
        <f>+V236</f>
        <v>0</v>
      </c>
      <c r="AA236" s="17">
        <f>+V236+W236</f>
        <v>0</v>
      </c>
      <c r="AB236" s="17">
        <f>+V236+W236+X236</f>
        <v>0</v>
      </c>
      <c r="AC236" s="17">
        <f>+V236+W236+X236+Y236</f>
        <v>0</v>
      </c>
      <c r="AD236" s="632" t="s">
        <v>496</v>
      </c>
      <c r="AE236" s="543">
        <f>AF236+AG236+AH236</f>
        <v>0</v>
      </c>
      <c r="AF236" s="535">
        <v>0</v>
      </c>
      <c r="AG236" s="535">
        <v>0</v>
      </c>
      <c r="AH236" s="535">
        <v>0</v>
      </c>
      <c r="AI236" s="539" t="s">
        <v>497</v>
      </c>
      <c r="AJ236" s="539" t="s">
        <v>497</v>
      </c>
      <c r="AK236" s="535" t="s">
        <v>88</v>
      </c>
      <c r="AL236" s="535" t="s">
        <v>88</v>
      </c>
      <c r="AM236" s="535" t="s">
        <v>88</v>
      </c>
      <c r="AN236" s="535" t="s">
        <v>88</v>
      </c>
      <c r="AO236" s="535" t="s">
        <v>213</v>
      </c>
      <c r="AP236" s="535" t="s">
        <v>213</v>
      </c>
      <c r="AQ236" s="535" t="s">
        <v>213</v>
      </c>
      <c r="AR236" s="535"/>
      <c r="AS236" s="30"/>
      <c r="AT236" s="535" t="s">
        <v>213</v>
      </c>
      <c r="AU236" s="40"/>
      <c r="AV236" s="535"/>
      <c r="AW236" s="88"/>
      <c r="AX236" s="89"/>
    </row>
    <row r="237" spans="1:50" s="90" customFormat="1" ht="45" customHeight="1" x14ac:dyDescent="0.25">
      <c r="A237" s="737"/>
      <c r="B237" s="739"/>
      <c r="C237" s="741"/>
      <c r="D237" s="742"/>
      <c r="E237" s="741"/>
      <c r="F237" s="742"/>
      <c r="G237" s="741"/>
      <c r="H237" s="744"/>
      <c r="I237" s="743" t="s">
        <v>498</v>
      </c>
      <c r="J237" s="746"/>
      <c r="K237" s="749"/>
      <c r="L237" s="749"/>
      <c r="M237" s="749"/>
      <c r="N237" s="749"/>
      <c r="O237" s="749"/>
      <c r="P237" s="749"/>
      <c r="Q237" s="749"/>
      <c r="R237" s="749"/>
      <c r="S237" s="749"/>
      <c r="T237" s="757"/>
      <c r="U237" s="291" t="s">
        <v>499</v>
      </c>
      <c r="V237" s="14">
        <v>13</v>
      </c>
      <c r="W237" s="199">
        <v>23</v>
      </c>
      <c r="X237" s="14">
        <v>9.9999999999999995E-7</v>
      </c>
      <c r="Y237" s="14">
        <v>9.9999999999999995E-7</v>
      </c>
      <c r="Z237" s="14">
        <f>+V237</f>
        <v>13</v>
      </c>
      <c r="AA237" s="14">
        <f>+V237+W237</f>
        <v>36</v>
      </c>
      <c r="AB237" s="14">
        <f>+W237+X237+V237</f>
        <v>36.000000999999997</v>
      </c>
      <c r="AC237" s="14">
        <f>+V237+W237+X237+Y237</f>
        <v>36.000001999999995</v>
      </c>
      <c r="AD237" s="633"/>
      <c r="AE237" s="509"/>
      <c r="AF237" s="751"/>
      <c r="AG237" s="751"/>
      <c r="AH237" s="751"/>
      <c r="AI237" s="753"/>
      <c r="AJ237" s="753"/>
      <c r="AK237" s="751"/>
      <c r="AL237" s="751"/>
      <c r="AM237" s="751"/>
      <c r="AN237" s="751"/>
      <c r="AO237" s="751"/>
      <c r="AP237" s="751"/>
      <c r="AQ237" s="751"/>
      <c r="AR237" s="751"/>
      <c r="AS237" s="38"/>
      <c r="AT237" s="751"/>
      <c r="AU237" s="41"/>
      <c r="AV237" s="751"/>
      <c r="AW237" s="88"/>
      <c r="AX237" s="89"/>
    </row>
    <row r="238" spans="1:50" s="90" customFormat="1" ht="24.95" customHeight="1" x14ac:dyDescent="0.25">
      <c r="A238" s="737"/>
      <c r="B238" s="739"/>
      <c r="C238" s="741"/>
      <c r="D238" s="742"/>
      <c r="E238" s="741"/>
      <c r="F238" s="742"/>
      <c r="G238" s="741"/>
      <c r="H238" s="744"/>
      <c r="I238" s="744"/>
      <c r="J238" s="746"/>
      <c r="K238" s="749"/>
      <c r="L238" s="749"/>
      <c r="M238" s="749"/>
      <c r="N238" s="749"/>
      <c r="O238" s="749"/>
      <c r="P238" s="749"/>
      <c r="Q238" s="749"/>
      <c r="R238" s="749"/>
      <c r="S238" s="749"/>
      <c r="T238" s="757"/>
      <c r="U238" s="292" t="s">
        <v>215</v>
      </c>
      <c r="V238" s="15">
        <f>V236/V237</f>
        <v>0</v>
      </c>
      <c r="W238" s="15">
        <f t="shared" ref="W238:AC238" si="86">W236/W237</f>
        <v>0</v>
      </c>
      <c r="X238" s="15">
        <f t="shared" si="86"/>
        <v>0</v>
      </c>
      <c r="Y238" s="15">
        <f t="shared" si="86"/>
        <v>0</v>
      </c>
      <c r="Z238" s="15">
        <f t="shared" si="86"/>
        <v>0</v>
      </c>
      <c r="AA238" s="15">
        <f t="shared" si="86"/>
        <v>0</v>
      </c>
      <c r="AB238" s="15">
        <f t="shared" si="86"/>
        <v>0</v>
      </c>
      <c r="AC238" s="15">
        <f t="shared" si="86"/>
        <v>0</v>
      </c>
      <c r="AD238" s="633"/>
      <c r="AE238" s="509"/>
      <c r="AF238" s="751"/>
      <c r="AG238" s="751"/>
      <c r="AH238" s="751"/>
      <c r="AI238" s="753"/>
      <c r="AJ238" s="753"/>
      <c r="AK238" s="751"/>
      <c r="AL238" s="751"/>
      <c r="AM238" s="751"/>
      <c r="AN238" s="751"/>
      <c r="AO238" s="751"/>
      <c r="AP238" s="751"/>
      <c r="AQ238" s="751"/>
      <c r="AR238" s="751"/>
      <c r="AS238" s="38"/>
      <c r="AT238" s="751"/>
      <c r="AU238" s="41"/>
      <c r="AV238" s="751"/>
      <c r="AW238" s="88"/>
      <c r="AX238" s="89"/>
    </row>
    <row r="239" spans="1:50" s="90" customFormat="1" ht="270" customHeight="1" x14ac:dyDescent="0.25">
      <c r="A239" s="737"/>
      <c r="B239" s="739"/>
      <c r="C239" s="741"/>
      <c r="D239" s="742"/>
      <c r="E239" s="741"/>
      <c r="F239" s="742"/>
      <c r="G239" s="741"/>
      <c r="H239" s="744"/>
      <c r="I239" s="744"/>
      <c r="J239" s="747"/>
      <c r="K239" s="750"/>
      <c r="L239" s="750"/>
      <c r="M239" s="750"/>
      <c r="N239" s="750"/>
      <c r="O239" s="750"/>
      <c r="P239" s="750"/>
      <c r="Q239" s="750"/>
      <c r="R239" s="750"/>
      <c r="S239" s="750"/>
      <c r="T239" s="758"/>
      <c r="U239" s="292" t="s">
        <v>216</v>
      </c>
      <c r="V239" s="16" t="s">
        <v>771</v>
      </c>
      <c r="W239" s="16" t="s">
        <v>771</v>
      </c>
      <c r="X239" s="16" t="s">
        <v>771</v>
      </c>
      <c r="Y239" s="16" t="s">
        <v>771</v>
      </c>
      <c r="Z239" s="512"/>
      <c r="AA239" s="580"/>
      <c r="AB239" s="580"/>
      <c r="AC239" s="581"/>
      <c r="AD239" s="634"/>
      <c r="AE239" s="510"/>
      <c r="AF239" s="752"/>
      <c r="AG239" s="752"/>
      <c r="AH239" s="752"/>
      <c r="AI239" s="754"/>
      <c r="AJ239" s="754"/>
      <c r="AK239" s="752"/>
      <c r="AL239" s="752"/>
      <c r="AM239" s="752"/>
      <c r="AN239" s="752"/>
      <c r="AO239" s="752"/>
      <c r="AP239" s="752"/>
      <c r="AQ239" s="752"/>
      <c r="AR239" s="752"/>
      <c r="AS239" s="39"/>
      <c r="AT239" s="752"/>
      <c r="AU239" s="42"/>
      <c r="AV239" s="752"/>
      <c r="AW239" s="88"/>
      <c r="AX239" s="89"/>
    </row>
    <row r="240" spans="1:50" s="90" customFormat="1" ht="35.1" customHeight="1" x14ac:dyDescent="0.25">
      <c r="A240" s="737">
        <v>2</v>
      </c>
      <c r="B240" s="739"/>
      <c r="C240" s="741"/>
      <c r="D240" s="742"/>
      <c r="E240" s="741"/>
      <c r="F240" s="742"/>
      <c r="G240" s="741"/>
      <c r="H240" s="743" t="s">
        <v>322</v>
      </c>
      <c r="I240" s="37" t="s">
        <v>209</v>
      </c>
      <c r="J240" s="745">
        <v>0.1</v>
      </c>
      <c r="K240" s="748" t="s">
        <v>96</v>
      </c>
      <c r="L240" s="748" t="s">
        <v>500</v>
      </c>
      <c r="M240" s="748" t="s">
        <v>494</v>
      </c>
      <c r="N240" s="748" t="s">
        <v>829</v>
      </c>
      <c r="O240" s="755" t="s">
        <v>73</v>
      </c>
      <c r="P240" s="748">
        <v>0.1</v>
      </c>
      <c r="Q240" s="748">
        <v>0.67</v>
      </c>
      <c r="R240" s="755">
        <v>0.4</v>
      </c>
      <c r="S240" s="755">
        <v>0.2</v>
      </c>
      <c r="T240" s="756" t="s">
        <v>291</v>
      </c>
      <c r="U240" s="290" t="s">
        <v>501</v>
      </c>
      <c r="V240" s="17"/>
      <c r="W240" s="212"/>
      <c r="X240" s="17"/>
      <c r="Y240" s="17"/>
      <c r="Z240" s="17">
        <f>+V240</f>
        <v>0</v>
      </c>
      <c r="AA240" s="17">
        <f>+V240+W240</f>
        <v>0</v>
      </c>
      <c r="AB240" s="17">
        <f>+V240+W240+X240</f>
        <v>0</v>
      </c>
      <c r="AC240" s="17">
        <f>+V240+W240+X240+Y240</f>
        <v>0</v>
      </c>
      <c r="AD240" s="762" t="s">
        <v>502</v>
      </c>
      <c r="AE240" s="543">
        <f>AF240+AG240+AH240</f>
        <v>0</v>
      </c>
      <c r="AF240" s="535">
        <v>0</v>
      </c>
      <c r="AG240" s="535">
        <v>0</v>
      </c>
      <c r="AH240" s="535">
        <v>0</v>
      </c>
      <c r="AI240" s="539" t="s">
        <v>497</v>
      </c>
      <c r="AJ240" s="539" t="s">
        <v>497</v>
      </c>
      <c r="AK240" s="535" t="s">
        <v>88</v>
      </c>
      <c r="AL240" s="535" t="s">
        <v>88</v>
      </c>
      <c r="AM240" s="535" t="s">
        <v>88</v>
      </c>
      <c r="AN240" s="535" t="s">
        <v>88</v>
      </c>
      <c r="AO240" s="535" t="s">
        <v>213</v>
      </c>
      <c r="AP240" s="535" t="s">
        <v>213</v>
      </c>
      <c r="AQ240" s="535" t="s">
        <v>213</v>
      </c>
      <c r="AR240" s="30"/>
      <c r="AS240" s="30"/>
      <c r="AT240" s="30"/>
      <c r="AU240" s="759" t="s">
        <v>213</v>
      </c>
      <c r="AV240" s="535"/>
      <c r="AW240" s="88"/>
      <c r="AX240" s="89"/>
    </row>
    <row r="241" spans="1:50" s="90" customFormat="1" ht="35.1" customHeight="1" x14ac:dyDescent="0.25">
      <c r="A241" s="737"/>
      <c r="B241" s="739"/>
      <c r="C241" s="741"/>
      <c r="D241" s="742"/>
      <c r="E241" s="741"/>
      <c r="F241" s="742"/>
      <c r="G241" s="741"/>
      <c r="H241" s="744"/>
      <c r="I241" s="743" t="s">
        <v>96</v>
      </c>
      <c r="J241" s="746"/>
      <c r="K241" s="749"/>
      <c r="L241" s="749"/>
      <c r="M241" s="749"/>
      <c r="N241" s="749"/>
      <c r="O241" s="749"/>
      <c r="P241" s="749"/>
      <c r="Q241" s="749"/>
      <c r="R241" s="749"/>
      <c r="S241" s="749"/>
      <c r="T241" s="757"/>
      <c r="U241" s="291" t="s">
        <v>503</v>
      </c>
      <c r="V241" s="14">
        <v>13</v>
      </c>
      <c r="W241" s="199">
        <v>23</v>
      </c>
      <c r="X241" s="14">
        <v>9.9999999999999995E-7</v>
      </c>
      <c r="Y241" s="14">
        <v>9.9999999999999995E-7</v>
      </c>
      <c r="Z241" s="14">
        <f>+V241</f>
        <v>13</v>
      </c>
      <c r="AA241" s="14">
        <f>+V241+W241</f>
        <v>36</v>
      </c>
      <c r="AB241" s="14">
        <f>+W241+X241+V241</f>
        <v>36.000000999999997</v>
      </c>
      <c r="AC241" s="14">
        <f>+V241+W241+X241+Y241</f>
        <v>36.000001999999995</v>
      </c>
      <c r="AD241" s="763"/>
      <c r="AE241" s="509"/>
      <c r="AF241" s="751"/>
      <c r="AG241" s="751"/>
      <c r="AH241" s="751"/>
      <c r="AI241" s="753"/>
      <c r="AJ241" s="753"/>
      <c r="AK241" s="751"/>
      <c r="AL241" s="751"/>
      <c r="AM241" s="751"/>
      <c r="AN241" s="751"/>
      <c r="AO241" s="751"/>
      <c r="AP241" s="751"/>
      <c r="AQ241" s="751"/>
      <c r="AR241" s="38"/>
      <c r="AS241" s="38"/>
      <c r="AT241" s="38"/>
      <c r="AU241" s="760"/>
      <c r="AV241" s="751"/>
      <c r="AW241" s="88"/>
      <c r="AX241" s="89"/>
    </row>
    <row r="242" spans="1:50" s="90" customFormat="1" ht="24.95" customHeight="1" x14ac:dyDescent="0.25">
      <c r="A242" s="737"/>
      <c r="B242" s="739"/>
      <c r="C242" s="741"/>
      <c r="D242" s="742"/>
      <c r="E242" s="741"/>
      <c r="F242" s="742"/>
      <c r="G242" s="741"/>
      <c r="H242" s="744"/>
      <c r="I242" s="744"/>
      <c r="J242" s="746"/>
      <c r="K242" s="749"/>
      <c r="L242" s="749"/>
      <c r="M242" s="749"/>
      <c r="N242" s="749"/>
      <c r="O242" s="749"/>
      <c r="P242" s="749"/>
      <c r="Q242" s="749"/>
      <c r="R242" s="749"/>
      <c r="S242" s="749"/>
      <c r="T242" s="757"/>
      <c r="U242" s="292" t="s">
        <v>215</v>
      </c>
      <c r="V242" s="15">
        <f>V240/V241</f>
        <v>0</v>
      </c>
      <c r="W242" s="15">
        <f t="shared" ref="W242:AC242" si="87">W240/W241</f>
        <v>0</v>
      </c>
      <c r="X242" s="15">
        <f t="shared" si="87"/>
        <v>0</v>
      </c>
      <c r="Y242" s="15">
        <f t="shared" si="87"/>
        <v>0</v>
      </c>
      <c r="Z242" s="15">
        <f t="shared" si="87"/>
        <v>0</v>
      </c>
      <c r="AA242" s="15">
        <f t="shared" si="87"/>
        <v>0</v>
      </c>
      <c r="AB242" s="15">
        <f t="shared" si="87"/>
        <v>0</v>
      </c>
      <c r="AC242" s="15">
        <f t="shared" si="87"/>
        <v>0</v>
      </c>
      <c r="AD242" s="763"/>
      <c r="AE242" s="509"/>
      <c r="AF242" s="751"/>
      <c r="AG242" s="751"/>
      <c r="AH242" s="751"/>
      <c r="AI242" s="753"/>
      <c r="AJ242" s="753"/>
      <c r="AK242" s="751"/>
      <c r="AL242" s="751"/>
      <c r="AM242" s="751"/>
      <c r="AN242" s="751"/>
      <c r="AO242" s="751"/>
      <c r="AP242" s="751"/>
      <c r="AQ242" s="751"/>
      <c r="AR242" s="38"/>
      <c r="AS242" s="38"/>
      <c r="AT242" s="38"/>
      <c r="AU242" s="760"/>
      <c r="AV242" s="751"/>
      <c r="AW242" s="88"/>
      <c r="AX242" s="89"/>
    </row>
    <row r="243" spans="1:50" s="90" customFormat="1" ht="270" customHeight="1" x14ac:dyDescent="0.25">
      <c r="A243" s="737"/>
      <c r="B243" s="739"/>
      <c r="C243" s="741"/>
      <c r="D243" s="742"/>
      <c r="E243" s="741"/>
      <c r="F243" s="742"/>
      <c r="G243" s="741"/>
      <c r="H243" s="744"/>
      <c r="I243" s="744"/>
      <c r="J243" s="747"/>
      <c r="K243" s="750"/>
      <c r="L243" s="750"/>
      <c r="M243" s="750"/>
      <c r="N243" s="750"/>
      <c r="O243" s="750"/>
      <c r="P243" s="750"/>
      <c r="Q243" s="750"/>
      <c r="R243" s="750"/>
      <c r="S243" s="750"/>
      <c r="T243" s="758"/>
      <c r="U243" s="292" t="s">
        <v>216</v>
      </c>
      <c r="V243" s="16" t="s">
        <v>771</v>
      </c>
      <c r="W243" s="16" t="s">
        <v>771</v>
      </c>
      <c r="X243" s="16" t="s">
        <v>771</v>
      </c>
      <c r="Y243" s="16" t="s">
        <v>771</v>
      </c>
      <c r="Z243" s="512"/>
      <c r="AA243" s="580"/>
      <c r="AB243" s="580"/>
      <c r="AC243" s="581"/>
      <c r="AD243" s="764"/>
      <c r="AE243" s="510"/>
      <c r="AF243" s="752"/>
      <c r="AG243" s="752"/>
      <c r="AH243" s="752"/>
      <c r="AI243" s="754"/>
      <c r="AJ243" s="754"/>
      <c r="AK243" s="752"/>
      <c r="AL243" s="752"/>
      <c r="AM243" s="752"/>
      <c r="AN243" s="752"/>
      <c r="AO243" s="752"/>
      <c r="AP243" s="752"/>
      <c r="AQ243" s="752"/>
      <c r="AR243" s="39"/>
      <c r="AS243" s="39"/>
      <c r="AT243" s="39"/>
      <c r="AU243" s="761"/>
      <c r="AV243" s="752"/>
      <c r="AW243" s="88"/>
      <c r="AX243" s="89"/>
    </row>
    <row r="244" spans="1:50" s="90" customFormat="1" ht="35.1" customHeight="1" x14ac:dyDescent="0.25">
      <c r="A244" s="737">
        <v>3</v>
      </c>
      <c r="B244" s="739"/>
      <c r="C244" s="741"/>
      <c r="D244" s="742"/>
      <c r="E244" s="741"/>
      <c r="F244" s="742"/>
      <c r="G244" s="741"/>
      <c r="H244" s="743" t="s">
        <v>322</v>
      </c>
      <c r="I244" s="37" t="s">
        <v>88</v>
      </c>
      <c r="J244" s="745">
        <v>0.1</v>
      </c>
      <c r="K244" s="748" t="s">
        <v>97</v>
      </c>
      <c r="L244" s="748" t="s">
        <v>504</v>
      </c>
      <c r="M244" s="748" t="s">
        <v>505</v>
      </c>
      <c r="N244" s="748" t="s">
        <v>506</v>
      </c>
      <c r="O244" s="755" t="s">
        <v>73</v>
      </c>
      <c r="P244" s="748" t="s">
        <v>88</v>
      </c>
      <c r="Q244" s="755">
        <v>0.5</v>
      </c>
      <c r="R244" s="755">
        <v>1</v>
      </c>
      <c r="S244" s="755">
        <v>0.6</v>
      </c>
      <c r="T244" s="756" t="s">
        <v>291</v>
      </c>
      <c r="U244" s="290" t="s">
        <v>507</v>
      </c>
      <c r="V244" s="17"/>
      <c r="W244" s="212"/>
      <c r="X244" s="14"/>
      <c r="Y244" s="14"/>
      <c r="Z244" s="17">
        <f>+V244</f>
        <v>0</v>
      </c>
      <c r="AA244" s="17">
        <f>+V244+W244</f>
        <v>0</v>
      </c>
      <c r="AB244" s="17">
        <f>+V244+W244+X244</f>
        <v>0</v>
      </c>
      <c r="AC244" s="17">
        <f>+V244+W244+X244+Y244</f>
        <v>0</v>
      </c>
      <c r="AD244" s="632" t="s">
        <v>830</v>
      </c>
      <c r="AE244" s="543">
        <f>AF244+AG244+AH244</f>
        <v>0</v>
      </c>
      <c r="AF244" s="535">
        <v>0</v>
      </c>
      <c r="AG244" s="535">
        <v>0</v>
      </c>
      <c r="AH244" s="535">
        <v>0</v>
      </c>
      <c r="AI244" s="539" t="s">
        <v>497</v>
      </c>
      <c r="AJ244" s="539" t="s">
        <v>497</v>
      </c>
      <c r="AK244" s="535" t="s">
        <v>88</v>
      </c>
      <c r="AL244" s="535" t="s">
        <v>88</v>
      </c>
      <c r="AM244" s="535" t="s">
        <v>88</v>
      </c>
      <c r="AN244" s="535" t="s">
        <v>88</v>
      </c>
      <c r="AO244" s="535" t="s">
        <v>213</v>
      </c>
      <c r="AP244" s="535" t="s">
        <v>88</v>
      </c>
      <c r="AQ244" s="535" t="s">
        <v>213</v>
      </c>
      <c r="AR244" s="30"/>
      <c r="AS244" s="30"/>
      <c r="AT244" s="30"/>
      <c r="AU244" s="759" t="s">
        <v>213</v>
      </c>
      <c r="AV244" s="535"/>
      <c r="AW244" s="88"/>
      <c r="AX244" s="89"/>
    </row>
    <row r="245" spans="1:50" s="90" customFormat="1" ht="35.1" customHeight="1" x14ac:dyDescent="0.25">
      <c r="A245" s="737"/>
      <c r="B245" s="739"/>
      <c r="C245" s="741"/>
      <c r="D245" s="742"/>
      <c r="E245" s="741"/>
      <c r="F245" s="742"/>
      <c r="G245" s="741"/>
      <c r="H245" s="744"/>
      <c r="I245" s="743" t="s">
        <v>508</v>
      </c>
      <c r="J245" s="746"/>
      <c r="K245" s="749"/>
      <c r="L245" s="749"/>
      <c r="M245" s="749"/>
      <c r="N245" s="749"/>
      <c r="O245" s="749"/>
      <c r="P245" s="749"/>
      <c r="Q245" s="749"/>
      <c r="R245" s="749"/>
      <c r="S245" s="749"/>
      <c r="T245" s="757"/>
      <c r="U245" s="291" t="s">
        <v>509</v>
      </c>
      <c r="V245" s="14">
        <v>3</v>
      </c>
      <c r="W245" s="199">
        <v>9</v>
      </c>
      <c r="X245" s="14">
        <v>9.9999999999999995E-7</v>
      </c>
      <c r="Y245" s="14">
        <v>9.9999999999999995E-7</v>
      </c>
      <c r="Z245" s="14">
        <f>+V245</f>
        <v>3</v>
      </c>
      <c r="AA245" s="14">
        <f>+V245+W245</f>
        <v>12</v>
      </c>
      <c r="AB245" s="14">
        <f>+W245+X245+V245</f>
        <v>12.000000999999999</v>
      </c>
      <c r="AC245" s="14">
        <f>+V245+W245+X245+Y245</f>
        <v>12.000001999999999</v>
      </c>
      <c r="AD245" s="633"/>
      <c r="AE245" s="509"/>
      <c r="AF245" s="751"/>
      <c r="AG245" s="751"/>
      <c r="AH245" s="751"/>
      <c r="AI245" s="753"/>
      <c r="AJ245" s="753"/>
      <c r="AK245" s="751"/>
      <c r="AL245" s="751"/>
      <c r="AM245" s="751"/>
      <c r="AN245" s="751"/>
      <c r="AO245" s="751"/>
      <c r="AP245" s="751"/>
      <c r="AQ245" s="751"/>
      <c r="AR245" s="38"/>
      <c r="AS245" s="38"/>
      <c r="AT245" s="38"/>
      <c r="AU245" s="760"/>
      <c r="AV245" s="751"/>
      <c r="AW245" s="88"/>
      <c r="AX245" s="89"/>
    </row>
    <row r="246" spans="1:50" s="90" customFormat="1" ht="24.95" customHeight="1" x14ac:dyDescent="0.25">
      <c r="A246" s="737"/>
      <c r="B246" s="739"/>
      <c r="C246" s="741"/>
      <c r="D246" s="742"/>
      <c r="E246" s="741"/>
      <c r="F246" s="742"/>
      <c r="G246" s="741"/>
      <c r="H246" s="744"/>
      <c r="I246" s="744"/>
      <c r="J246" s="746"/>
      <c r="K246" s="749"/>
      <c r="L246" s="749"/>
      <c r="M246" s="749"/>
      <c r="N246" s="749"/>
      <c r="O246" s="749"/>
      <c r="P246" s="749"/>
      <c r="Q246" s="749"/>
      <c r="R246" s="749"/>
      <c r="S246" s="749"/>
      <c r="T246" s="757"/>
      <c r="U246" s="292" t="s">
        <v>215</v>
      </c>
      <c r="V246" s="15">
        <f>V244/V245</f>
        <v>0</v>
      </c>
      <c r="W246" s="15">
        <f>W244/W245</f>
        <v>0</v>
      </c>
      <c r="X246" s="15">
        <f t="shared" ref="X246:AC246" si="88">X244/X245</f>
        <v>0</v>
      </c>
      <c r="Y246" s="15">
        <f t="shared" si="88"/>
        <v>0</v>
      </c>
      <c r="Z246" s="15">
        <f t="shared" si="88"/>
        <v>0</v>
      </c>
      <c r="AA246" s="15">
        <f t="shared" si="88"/>
        <v>0</v>
      </c>
      <c r="AB246" s="15">
        <f t="shared" si="88"/>
        <v>0</v>
      </c>
      <c r="AC246" s="15">
        <f t="shared" si="88"/>
        <v>0</v>
      </c>
      <c r="AD246" s="633"/>
      <c r="AE246" s="509"/>
      <c r="AF246" s="751"/>
      <c r="AG246" s="751"/>
      <c r="AH246" s="751"/>
      <c r="AI246" s="753"/>
      <c r="AJ246" s="753"/>
      <c r="AK246" s="751"/>
      <c r="AL246" s="751"/>
      <c r="AM246" s="751"/>
      <c r="AN246" s="751"/>
      <c r="AO246" s="751"/>
      <c r="AP246" s="751"/>
      <c r="AQ246" s="751"/>
      <c r="AR246" s="38"/>
      <c r="AS246" s="38"/>
      <c r="AT246" s="38"/>
      <c r="AU246" s="760"/>
      <c r="AV246" s="751"/>
      <c r="AW246" s="88"/>
      <c r="AX246" s="89"/>
    </row>
    <row r="247" spans="1:50" s="90" customFormat="1" ht="270" customHeight="1" x14ac:dyDescent="0.25">
      <c r="A247" s="737"/>
      <c r="B247" s="739"/>
      <c r="C247" s="741"/>
      <c r="D247" s="742"/>
      <c r="E247" s="741"/>
      <c r="F247" s="742"/>
      <c r="G247" s="741"/>
      <c r="H247" s="744"/>
      <c r="I247" s="744"/>
      <c r="J247" s="747"/>
      <c r="K247" s="750"/>
      <c r="L247" s="750"/>
      <c r="M247" s="750"/>
      <c r="N247" s="750"/>
      <c r="O247" s="750"/>
      <c r="P247" s="750"/>
      <c r="Q247" s="750"/>
      <c r="R247" s="750"/>
      <c r="S247" s="750"/>
      <c r="T247" s="758"/>
      <c r="U247" s="292" t="s">
        <v>216</v>
      </c>
      <c r="V247" s="16" t="s">
        <v>771</v>
      </c>
      <c r="W247" s="16" t="s">
        <v>771</v>
      </c>
      <c r="X247" s="16" t="s">
        <v>771</v>
      </c>
      <c r="Y247" s="16" t="s">
        <v>771</v>
      </c>
      <c r="Z247" s="512"/>
      <c r="AA247" s="580"/>
      <c r="AB247" s="580"/>
      <c r="AC247" s="581"/>
      <c r="AD247" s="634"/>
      <c r="AE247" s="510"/>
      <c r="AF247" s="752"/>
      <c r="AG247" s="752"/>
      <c r="AH247" s="752"/>
      <c r="AI247" s="754"/>
      <c r="AJ247" s="754"/>
      <c r="AK247" s="752"/>
      <c r="AL247" s="752"/>
      <c r="AM247" s="752"/>
      <c r="AN247" s="752"/>
      <c r="AO247" s="752"/>
      <c r="AP247" s="752"/>
      <c r="AQ247" s="752"/>
      <c r="AR247" s="39"/>
      <c r="AS247" s="39"/>
      <c r="AT247" s="39"/>
      <c r="AU247" s="761"/>
      <c r="AV247" s="752"/>
      <c r="AW247" s="88"/>
      <c r="AX247" s="89"/>
    </row>
    <row r="248" spans="1:50" s="90" customFormat="1" ht="35.1" customHeight="1" x14ac:dyDescent="0.25">
      <c r="A248" s="737">
        <v>4</v>
      </c>
      <c r="B248" s="739"/>
      <c r="C248" s="741"/>
      <c r="D248" s="742"/>
      <c r="E248" s="741"/>
      <c r="F248" s="742"/>
      <c r="G248" s="741"/>
      <c r="H248" s="743" t="s">
        <v>322</v>
      </c>
      <c r="I248" s="37" t="s">
        <v>88</v>
      </c>
      <c r="J248" s="745">
        <v>0.05</v>
      </c>
      <c r="K248" s="748" t="s">
        <v>98</v>
      </c>
      <c r="L248" s="748" t="s">
        <v>510</v>
      </c>
      <c r="M248" s="748" t="s">
        <v>831</v>
      </c>
      <c r="N248" s="748" t="s">
        <v>511</v>
      </c>
      <c r="O248" s="755" t="s">
        <v>74</v>
      </c>
      <c r="P248" s="748">
        <v>0.05</v>
      </c>
      <c r="Q248" s="755">
        <v>1</v>
      </c>
      <c r="R248" s="755">
        <v>1</v>
      </c>
      <c r="S248" s="755">
        <v>1</v>
      </c>
      <c r="T248" s="756" t="s">
        <v>291</v>
      </c>
      <c r="U248" s="290" t="s">
        <v>512</v>
      </c>
      <c r="V248" s="17"/>
      <c r="W248" s="212"/>
      <c r="X248" s="14"/>
      <c r="Y248" s="14"/>
      <c r="Z248" s="17">
        <f>+V248</f>
        <v>0</v>
      </c>
      <c r="AA248" s="17">
        <f>+V248+W248</f>
        <v>0</v>
      </c>
      <c r="AB248" s="17">
        <f>+V248+W248+X248</f>
        <v>0</v>
      </c>
      <c r="AC248" s="17">
        <f>+V248+W248+X248+Y248</f>
        <v>0</v>
      </c>
      <c r="AD248" s="632" t="s">
        <v>513</v>
      </c>
      <c r="AE248" s="543">
        <f>AF248+AG248+AH248</f>
        <v>0</v>
      </c>
      <c r="AF248" s="535">
        <v>0</v>
      </c>
      <c r="AG248" s="535">
        <v>0</v>
      </c>
      <c r="AH248" s="535">
        <v>0</v>
      </c>
      <c r="AI248" s="539" t="s">
        <v>497</v>
      </c>
      <c r="AJ248" s="539" t="s">
        <v>497</v>
      </c>
      <c r="AK248" s="535" t="s">
        <v>88</v>
      </c>
      <c r="AL248" s="535" t="s">
        <v>88</v>
      </c>
      <c r="AM248" s="535" t="s">
        <v>88</v>
      </c>
      <c r="AN248" s="535" t="s">
        <v>88</v>
      </c>
      <c r="AO248" s="535" t="s">
        <v>88</v>
      </c>
      <c r="AP248" s="535" t="s">
        <v>88</v>
      </c>
      <c r="AQ248" s="535" t="s">
        <v>213</v>
      </c>
      <c r="AR248" s="30"/>
      <c r="AS248" s="30"/>
      <c r="AT248" s="535" t="s">
        <v>213</v>
      </c>
      <c r="AU248" s="40"/>
      <c r="AV248" s="535"/>
      <c r="AW248" s="122"/>
      <c r="AX248" s="123"/>
    </row>
    <row r="249" spans="1:50" s="90" customFormat="1" ht="35.1" customHeight="1" x14ac:dyDescent="0.25">
      <c r="A249" s="737"/>
      <c r="B249" s="739"/>
      <c r="C249" s="741"/>
      <c r="D249" s="742"/>
      <c r="E249" s="741"/>
      <c r="F249" s="742"/>
      <c r="G249" s="741"/>
      <c r="H249" s="744"/>
      <c r="I249" s="743" t="s">
        <v>514</v>
      </c>
      <c r="J249" s="746"/>
      <c r="K249" s="749"/>
      <c r="L249" s="749"/>
      <c r="M249" s="749"/>
      <c r="N249" s="749"/>
      <c r="O249" s="749"/>
      <c r="P249" s="749"/>
      <c r="Q249" s="749"/>
      <c r="R249" s="749"/>
      <c r="S249" s="749"/>
      <c r="T249" s="757"/>
      <c r="U249" s="291" t="s">
        <v>515</v>
      </c>
      <c r="V249" s="14">
        <v>9.9999999999999995E-7</v>
      </c>
      <c r="W249" s="14">
        <v>1</v>
      </c>
      <c r="X249" s="14">
        <v>9.9999999999999995E-7</v>
      </c>
      <c r="Y249" s="14">
        <v>1</v>
      </c>
      <c r="Z249" s="14">
        <f>+V249</f>
        <v>9.9999999999999995E-7</v>
      </c>
      <c r="AA249" s="14">
        <f>+V249+W249</f>
        <v>1.0000009999999999</v>
      </c>
      <c r="AB249" s="14">
        <f>+W249+X249</f>
        <v>1.0000009999999999</v>
      </c>
      <c r="AC249" s="14">
        <f>+V249+W249+X249+Y249</f>
        <v>2.0000019999999998</v>
      </c>
      <c r="AD249" s="633"/>
      <c r="AE249" s="509"/>
      <c r="AF249" s="751"/>
      <c r="AG249" s="751"/>
      <c r="AH249" s="751"/>
      <c r="AI249" s="753"/>
      <c r="AJ249" s="753"/>
      <c r="AK249" s="751"/>
      <c r="AL249" s="751"/>
      <c r="AM249" s="751"/>
      <c r="AN249" s="751"/>
      <c r="AO249" s="751"/>
      <c r="AP249" s="751"/>
      <c r="AQ249" s="751"/>
      <c r="AR249" s="38"/>
      <c r="AS249" s="38"/>
      <c r="AT249" s="751"/>
      <c r="AU249" s="41"/>
      <c r="AV249" s="751"/>
      <c r="AW249" s="122"/>
      <c r="AX249" s="123"/>
    </row>
    <row r="250" spans="1:50" s="90" customFormat="1" ht="24.95" customHeight="1" x14ac:dyDescent="0.25">
      <c r="A250" s="737"/>
      <c r="B250" s="739"/>
      <c r="C250" s="741"/>
      <c r="D250" s="742"/>
      <c r="E250" s="741"/>
      <c r="F250" s="742"/>
      <c r="G250" s="741"/>
      <c r="H250" s="744"/>
      <c r="I250" s="744"/>
      <c r="J250" s="746"/>
      <c r="K250" s="749"/>
      <c r="L250" s="749"/>
      <c r="M250" s="749"/>
      <c r="N250" s="749"/>
      <c r="O250" s="749"/>
      <c r="P250" s="749"/>
      <c r="Q250" s="749"/>
      <c r="R250" s="749"/>
      <c r="S250" s="749"/>
      <c r="T250" s="757"/>
      <c r="U250" s="292" t="s">
        <v>215</v>
      </c>
      <c r="V250" s="15">
        <f>V248/V249</f>
        <v>0</v>
      </c>
      <c r="W250" s="15">
        <f t="shared" ref="W250:AC250" si="89">W248/W249</f>
        <v>0</v>
      </c>
      <c r="X250" s="15">
        <f t="shared" si="89"/>
        <v>0</v>
      </c>
      <c r="Y250" s="15">
        <f t="shared" si="89"/>
        <v>0</v>
      </c>
      <c r="Z250" s="15">
        <f t="shared" si="89"/>
        <v>0</v>
      </c>
      <c r="AA250" s="15">
        <f t="shared" si="89"/>
        <v>0</v>
      </c>
      <c r="AB250" s="15">
        <f t="shared" si="89"/>
        <v>0</v>
      </c>
      <c r="AC250" s="15">
        <f t="shared" si="89"/>
        <v>0</v>
      </c>
      <c r="AD250" s="633"/>
      <c r="AE250" s="509"/>
      <c r="AF250" s="751"/>
      <c r="AG250" s="751"/>
      <c r="AH250" s="751"/>
      <c r="AI250" s="753"/>
      <c r="AJ250" s="753"/>
      <c r="AK250" s="751"/>
      <c r="AL250" s="751"/>
      <c r="AM250" s="751"/>
      <c r="AN250" s="751"/>
      <c r="AO250" s="751"/>
      <c r="AP250" s="751"/>
      <c r="AQ250" s="751"/>
      <c r="AR250" s="38"/>
      <c r="AS250" s="38"/>
      <c r="AT250" s="751"/>
      <c r="AU250" s="41"/>
      <c r="AV250" s="751"/>
      <c r="AW250" s="122"/>
      <c r="AX250" s="123"/>
    </row>
    <row r="251" spans="1:50" s="90" customFormat="1" ht="270" customHeight="1" x14ac:dyDescent="0.25">
      <c r="A251" s="737"/>
      <c r="B251" s="739"/>
      <c r="C251" s="741"/>
      <c r="D251" s="742"/>
      <c r="E251" s="741"/>
      <c r="F251" s="742"/>
      <c r="G251" s="741"/>
      <c r="H251" s="744"/>
      <c r="I251" s="744"/>
      <c r="J251" s="747"/>
      <c r="K251" s="750"/>
      <c r="L251" s="750"/>
      <c r="M251" s="750"/>
      <c r="N251" s="750"/>
      <c r="O251" s="750"/>
      <c r="P251" s="750"/>
      <c r="Q251" s="750"/>
      <c r="R251" s="750"/>
      <c r="S251" s="750"/>
      <c r="T251" s="758"/>
      <c r="U251" s="292" t="s">
        <v>216</v>
      </c>
      <c r="V251" s="16" t="s">
        <v>771</v>
      </c>
      <c r="W251" s="16" t="s">
        <v>771</v>
      </c>
      <c r="X251" s="16" t="s">
        <v>771</v>
      </c>
      <c r="Y251" s="16" t="s">
        <v>771</v>
      </c>
      <c r="Z251" s="512"/>
      <c r="AA251" s="580"/>
      <c r="AB251" s="580"/>
      <c r="AC251" s="581"/>
      <c r="AD251" s="634"/>
      <c r="AE251" s="510"/>
      <c r="AF251" s="752"/>
      <c r="AG251" s="752"/>
      <c r="AH251" s="752"/>
      <c r="AI251" s="754"/>
      <c r="AJ251" s="754"/>
      <c r="AK251" s="752"/>
      <c r="AL251" s="752"/>
      <c r="AM251" s="752"/>
      <c r="AN251" s="752"/>
      <c r="AO251" s="752"/>
      <c r="AP251" s="752"/>
      <c r="AQ251" s="752"/>
      <c r="AR251" s="39"/>
      <c r="AS251" s="39"/>
      <c r="AT251" s="752"/>
      <c r="AU251" s="42"/>
      <c r="AV251" s="752"/>
      <c r="AW251" s="122"/>
      <c r="AX251" s="123"/>
    </row>
    <row r="252" spans="1:50" s="90" customFormat="1" ht="35.1" customHeight="1" x14ac:dyDescent="0.25">
      <c r="A252" s="737">
        <v>5</v>
      </c>
      <c r="B252" s="739"/>
      <c r="C252" s="741"/>
      <c r="D252" s="742"/>
      <c r="E252" s="741"/>
      <c r="F252" s="742"/>
      <c r="G252" s="741"/>
      <c r="H252" s="743" t="s">
        <v>242</v>
      </c>
      <c r="I252" s="37" t="s">
        <v>88</v>
      </c>
      <c r="J252" s="745">
        <v>0.15</v>
      </c>
      <c r="K252" s="748" t="s">
        <v>99</v>
      </c>
      <c r="L252" s="748" t="s">
        <v>516</v>
      </c>
      <c r="M252" s="748" t="s">
        <v>517</v>
      </c>
      <c r="N252" s="748" t="s">
        <v>779</v>
      </c>
      <c r="O252" s="755" t="s">
        <v>73</v>
      </c>
      <c r="P252" s="748">
        <v>0.2</v>
      </c>
      <c r="Q252" s="755">
        <v>1</v>
      </c>
      <c r="R252" s="755">
        <v>1</v>
      </c>
      <c r="S252" s="755">
        <v>0.6</v>
      </c>
      <c r="T252" s="756" t="s">
        <v>291</v>
      </c>
      <c r="U252" s="290" t="s">
        <v>518</v>
      </c>
      <c r="V252" s="17"/>
      <c r="W252" s="212"/>
      <c r="X252" s="14"/>
      <c r="Y252" s="14"/>
      <c r="Z252" s="14">
        <f>V252</f>
        <v>0</v>
      </c>
      <c r="AA252" s="14">
        <f>V252+W252</f>
        <v>0</v>
      </c>
      <c r="AB252" s="14">
        <f>V252+W252+X252</f>
        <v>0</v>
      </c>
      <c r="AC252" s="14">
        <f>V252+W252+X252+Y252</f>
        <v>0</v>
      </c>
      <c r="AD252" s="632" t="s">
        <v>832</v>
      </c>
      <c r="AE252" s="543">
        <f>AF252+AG252+AH252</f>
        <v>0</v>
      </c>
      <c r="AF252" s="535">
        <v>0</v>
      </c>
      <c r="AG252" s="535">
        <v>0</v>
      </c>
      <c r="AH252" s="535">
        <v>0</v>
      </c>
      <c r="AI252" s="539" t="s">
        <v>497</v>
      </c>
      <c r="AJ252" s="539" t="s">
        <v>497</v>
      </c>
      <c r="AK252" s="535" t="s">
        <v>88</v>
      </c>
      <c r="AL252" s="535" t="s">
        <v>88</v>
      </c>
      <c r="AM252" s="535" t="s">
        <v>88</v>
      </c>
      <c r="AN252" s="535" t="s">
        <v>88</v>
      </c>
      <c r="AO252" s="535" t="s">
        <v>88</v>
      </c>
      <c r="AP252" s="535" t="s">
        <v>213</v>
      </c>
      <c r="AQ252" s="535" t="s">
        <v>213</v>
      </c>
      <c r="AR252" s="30"/>
      <c r="AS252" s="30"/>
      <c r="AT252" s="30"/>
      <c r="AU252" s="759" t="s">
        <v>213</v>
      </c>
      <c r="AV252" s="535"/>
      <c r="AW252" s="122"/>
      <c r="AX252" s="123"/>
    </row>
    <row r="253" spans="1:50" s="90" customFormat="1" ht="45" customHeight="1" x14ac:dyDescent="0.25">
      <c r="A253" s="737"/>
      <c r="B253" s="739"/>
      <c r="C253" s="741"/>
      <c r="D253" s="742"/>
      <c r="E253" s="741"/>
      <c r="F253" s="742"/>
      <c r="G253" s="741"/>
      <c r="H253" s="744"/>
      <c r="I253" s="743" t="s">
        <v>833</v>
      </c>
      <c r="J253" s="746"/>
      <c r="K253" s="749"/>
      <c r="L253" s="749"/>
      <c r="M253" s="749"/>
      <c r="N253" s="749"/>
      <c r="O253" s="749"/>
      <c r="P253" s="749"/>
      <c r="Q253" s="749"/>
      <c r="R253" s="749"/>
      <c r="S253" s="749"/>
      <c r="T253" s="757"/>
      <c r="U253" s="291" t="s">
        <v>519</v>
      </c>
      <c r="V253" s="14">
        <v>1080</v>
      </c>
      <c r="W253" s="199">
        <v>697</v>
      </c>
      <c r="X253" s="14">
        <v>9.9999999999999995E-7</v>
      </c>
      <c r="Y253" s="14">
        <v>9.9999999999999995E-7</v>
      </c>
      <c r="Z253" s="14">
        <f>+V253</f>
        <v>1080</v>
      </c>
      <c r="AA253" s="14">
        <f>+V253+W253</f>
        <v>1777</v>
      </c>
      <c r="AB253" s="14">
        <f>+V253+W253+X253</f>
        <v>1777.0000010000001</v>
      </c>
      <c r="AC253" s="14">
        <f>+V253+W253+X253+Y253</f>
        <v>1777.0000020000002</v>
      </c>
      <c r="AD253" s="633"/>
      <c r="AE253" s="509"/>
      <c r="AF253" s="751"/>
      <c r="AG253" s="751"/>
      <c r="AH253" s="751"/>
      <c r="AI253" s="753"/>
      <c r="AJ253" s="753"/>
      <c r="AK253" s="751"/>
      <c r="AL253" s="751"/>
      <c r="AM253" s="751"/>
      <c r="AN253" s="751"/>
      <c r="AO253" s="751"/>
      <c r="AP253" s="751"/>
      <c r="AQ253" s="751"/>
      <c r="AR253" s="38"/>
      <c r="AS253" s="38"/>
      <c r="AT253" s="38"/>
      <c r="AU253" s="760"/>
      <c r="AV253" s="751"/>
      <c r="AW253" s="122"/>
      <c r="AX253" s="123"/>
    </row>
    <row r="254" spans="1:50" s="90" customFormat="1" ht="24.95" customHeight="1" x14ac:dyDescent="0.25">
      <c r="A254" s="737"/>
      <c r="B254" s="739"/>
      <c r="C254" s="741"/>
      <c r="D254" s="742"/>
      <c r="E254" s="741"/>
      <c r="F254" s="742"/>
      <c r="G254" s="741"/>
      <c r="H254" s="744"/>
      <c r="I254" s="744"/>
      <c r="J254" s="746"/>
      <c r="K254" s="749"/>
      <c r="L254" s="749"/>
      <c r="M254" s="749"/>
      <c r="N254" s="749"/>
      <c r="O254" s="749"/>
      <c r="P254" s="749"/>
      <c r="Q254" s="749"/>
      <c r="R254" s="749"/>
      <c r="S254" s="749"/>
      <c r="T254" s="757"/>
      <c r="U254" s="292" t="s">
        <v>215</v>
      </c>
      <c r="V254" s="15">
        <f>V252/V253</f>
        <v>0</v>
      </c>
      <c r="W254" s="15">
        <f t="shared" ref="W254:AC254" si="90">W252/W253</f>
        <v>0</v>
      </c>
      <c r="X254" s="15">
        <f t="shared" si="90"/>
        <v>0</v>
      </c>
      <c r="Y254" s="15">
        <f t="shared" si="90"/>
        <v>0</v>
      </c>
      <c r="Z254" s="15">
        <f t="shared" si="90"/>
        <v>0</v>
      </c>
      <c r="AA254" s="15">
        <f t="shared" si="90"/>
        <v>0</v>
      </c>
      <c r="AB254" s="15">
        <f t="shared" si="90"/>
        <v>0</v>
      </c>
      <c r="AC254" s="15">
        <f t="shared" si="90"/>
        <v>0</v>
      </c>
      <c r="AD254" s="633"/>
      <c r="AE254" s="509"/>
      <c r="AF254" s="751"/>
      <c r="AG254" s="751"/>
      <c r="AH254" s="751"/>
      <c r="AI254" s="753"/>
      <c r="AJ254" s="753"/>
      <c r="AK254" s="751"/>
      <c r="AL254" s="751"/>
      <c r="AM254" s="751"/>
      <c r="AN254" s="751"/>
      <c r="AO254" s="751"/>
      <c r="AP254" s="751"/>
      <c r="AQ254" s="751"/>
      <c r="AR254" s="38"/>
      <c r="AS254" s="38"/>
      <c r="AT254" s="38"/>
      <c r="AU254" s="760"/>
      <c r="AV254" s="751"/>
      <c r="AW254" s="122"/>
      <c r="AX254" s="123"/>
    </row>
    <row r="255" spans="1:50" s="90" customFormat="1" ht="270" customHeight="1" x14ac:dyDescent="0.25">
      <c r="A255" s="737"/>
      <c r="B255" s="739"/>
      <c r="C255" s="741"/>
      <c r="D255" s="742"/>
      <c r="E255" s="741"/>
      <c r="F255" s="742"/>
      <c r="G255" s="741"/>
      <c r="H255" s="744"/>
      <c r="I255" s="744"/>
      <c r="J255" s="747"/>
      <c r="K255" s="750"/>
      <c r="L255" s="750"/>
      <c r="M255" s="750"/>
      <c r="N255" s="750"/>
      <c r="O255" s="750"/>
      <c r="P255" s="750"/>
      <c r="Q255" s="750"/>
      <c r="R255" s="750"/>
      <c r="S255" s="750"/>
      <c r="T255" s="758"/>
      <c r="U255" s="292" t="s">
        <v>216</v>
      </c>
      <c r="V255" s="16" t="s">
        <v>771</v>
      </c>
      <c r="W255" s="16" t="s">
        <v>771</v>
      </c>
      <c r="X255" s="16" t="s">
        <v>771</v>
      </c>
      <c r="Y255" s="16" t="s">
        <v>771</v>
      </c>
      <c r="Z255" s="512"/>
      <c r="AA255" s="580"/>
      <c r="AB255" s="580"/>
      <c r="AC255" s="581"/>
      <c r="AD255" s="634"/>
      <c r="AE255" s="510"/>
      <c r="AF255" s="752"/>
      <c r="AG255" s="752"/>
      <c r="AH255" s="752"/>
      <c r="AI255" s="754"/>
      <c r="AJ255" s="754"/>
      <c r="AK255" s="752"/>
      <c r="AL255" s="752"/>
      <c r="AM255" s="752"/>
      <c r="AN255" s="752"/>
      <c r="AO255" s="752"/>
      <c r="AP255" s="752"/>
      <c r="AQ255" s="752"/>
      <c r="AR255" s="39"/>
      <c r="AS255" s="39"/>
      <c r="AT255" s="39"/>
      <c r="AU255" s="761"/>
      <c r="AV255" s="752"/>
      <c r="AW255" s="122"/>
      <c r="AX255" s="123"/>
    </row>
    <row r="256" spans="1:50" s="90" customFormat="1" ht="35.1" customHeight="1" x14ac:dyDescent="0.25">
      <c r="A256" s="737">
        <v>6</v>
      </c>
      <c r="B256" s="739"/>
      <c r="C256" s="741"/>
      <c r="D256" s="742"/>
      <c r="E256" s="741"/>
      <c r="F256" s="742"/>
      <c r="G256" s="741"/>
      <c r="H256" s="743" t="s">
        <v>322</v>
      </c>
      <c r="I256" s="37" t="s">
        <v>209</v>
      </c>
      <c r="J256" s="745">
        <v>0.25</v>
      </c>
      <c r="K256" s="748" t="s">
        <v>100</v>
      </c>
      <c r="L256" s="748" t="s">
        <v>834</v>
      </c>
      <c r="M256" s="748" t="s">
        <v>520</v>
      </c>
      <c r="N256" s="748" t="s">
        <v>829</v>
      </c>
      <c r="O256" s="755" t="s">
        <v>73</v>
      </c>
      <c r="P256" s="748">
        <v>0.3</v>
      </c>
      <c r="Q256" s="755">
        <v>0.94</v>
      </c>
      <c r="R256" s="755">
        <v>1</v>
      </c>
      <c r="S256" s="755">
        <v>0.98</v>
      </c>
      <c r="T256" s="756" t="s">
        <v>291</v>
      </c>
      <c r="U256" s="290" t="s">
        <v>835</v>
      </c>
      <c r="V256" s="17"/>
      <c r="W256" s="212"/>
      <c r="X256" s="14"/>
      <c r="Y256" s="14"/>
      <c r="Z256" s="17">
        <f>+V256</f>
        <v>0</v>
      </c>
      <c r="AA256" s="17">
        <f>+V256+W256</f>
        <v>0</v>
      </c>
      <c r="AB256" s="17">
        <f>+V256+W256+X256</f>
        <v>0</v>
      </c>
      <c r="AC256" s="17">
        <f>+V256+W256+X256+Y256</f>
        <v>0</v>
      </c>
      <c r="AD256" s="632" t="s">
        <v>521</v>
      </c>
      <c r="AE256" s="543">
        <f>AF256+AG256+AH256</f>
        <v>0</v>
      </c>
      <c r="AF256" s="535">
        <v>0</v>
      </c>
      <c r="AG256" s="535">
        <v>0</v>
      </c>
      <c r="AH256" s="535">
        <v>0</v>
      </c>
      <c r="AI256" s="539" t="s">
        <v>497</v>
      </c>
      <c r="AJ256" s="539" t="s">
        <v>497</v>
      </c>
      <c r="AK256" s="535" t="s">
        <v>88</v>
      </c>
      <c r="AL256" s="535" t="s">
        <v>88</v>
      </c>
      <c r="AM256" s="535" t="s">
        <v>88</v>
      </c>
      <c r="AN256" s="535" t="s">
        <v>88</v>
      </c>
      <c r="AO256" s="535" t="s">
        <v>213</v>
      </c>
      <c r="AP256" s="535" t="s">
        <v>213</v>
      </c>
      <c r="AQ256" s="535" t="s">
        <v>213</v>
      </c>
      <c r="AR256" s="30"/>
      <c r="AS256" s="30"/>
      <c r="AT256" s="30"/>
      <c r="AU256" s="759" t="s">
        <v>213</v>
      </c>
      <c r="AV256" s="535"/>
      <c r="AW256" s="88"/>
      <c r="AX256" s="89"/>
    </row>
    <row r="257" spans="1:50" s="90" customFormat="1" ht="35.1" customHeight="1" x14ac:dyDescent="0.25">
      <c r="A257" s="737"/>
      <c r="B257" s="739"/>
      <c r="C257" s="741"/>
      <c r="D257" s="742"/>
      <c r="E257" s="741"/>
      <c r="F257" s="742"/>
      <c r="G257" s="741"/>
      <c r="H257" s="744"/>
      <c r="I257" s="743" t="s">
        <v>522</v>
      </c>
      <c r="J257" s="746"/>
      <c r="K257" s="749"/>
      <c r="L257" s="749"/>
      <c r="M257" s="749"/>
      <c r="N257" s="749"/>
      <c r="O257" s="749"/>
      <c r="P257" s="749"/>
      <c r="Q257" s="749"/>
      <c r="R257" s="749"/>
      <c r="S257" s="749"/>
      <c r="T257" s="757"/>
      <c r="U257" s="291" t="s">
        <v>523</v>
      </c>
      <c r="V257" s="14">
        <v>222</v>
      </c>
      <c r="W257" s="199">
        <v>296</v>
      </c>
      <c r="X257" s="14">
        <v>9.9999999999999995E-7</v>
      </c>
      <c r="Y257" s="14">
        <v>9.9999999999999995E-7</v>
      </c>
      <c r="Z257" s="14">
        <f>+V257</f>
        <v>222</v>
      </c>
      <c r="AA257" s="14">
        <f>+V257+W257</f>
        <v>518</v>
      </c>
      <c r="AB257" s="14">
        <f>+V257+W257+X257</f>
        <v>518.000001</v>
      </c>
      <c r="AC257" s="14">
        <f>+V257+W257+X257+Y257</f>
        <v>518.00000199999999</v>
      </c>
      <c r="AD257" s="633"/>
      <c r="AE257" s="509"/>
      <c r="AF257" s="751"/>
      <c r="AG257" s="751"/>
      <c r="AH257" s="751"/>
      <c r="AI257" s="753"/>
      <c r="AJ257" s="753"/>
      <c r="AK257" s="751"/>
      <c r="AL257" s="751"/>
      <c r="AM257" s="751"/>
      <c r="AN257" s="751"/>
      <c r="AO257" s="751"/>
      <c r="AP257" s="751"/>
      <c r="AQ257" s="751"/>
      <c r="AR257" s="38"/>
      <c r="AS257" s="38"/>
      <c r="AT257" s="38"/>
      <c r="AU257" s="760"/>
      <c r="AV257" s="751"/>
      <c r="AW257" s="88"/>
      <c r="AX257" s="89"/>
    </row>
    <row r="258" spans="1:50" s="90" customFormat="1" ht="24.95" customHeight="1" x14ac:dyDescent="0.25">
      <c r="A258" s="737"/>
      <c r="B258" s="739"/>
      <c r="C258" s="741"/>
      <c r="D258" s="742"/>
      <c r="E258" s="741"/>
      <c r="F258" s="742"/>
      <c r="G258" s="741"/>
      <c r="H258" s="744"/>
      <c r="I258" s="744"/>
      <c r="J258" s="746"/>
      <c r="K258" s="749"/>
      <c r="L258" s="749"/>
      <c r="M258" s="749"/>
      <c r="N258" s="749"/>
      <c r="O258" s="749"/>
      <c r="P258" s="749"/>
      <c r="Q258" s="749"/>
      <c r="R258" s="749"/>
      <c r="S258" s="749"/>
      <c r="T258" s="757"/>
      <c r="U258" s="292" t="s">
        <v>215</v>
      </c>
      <c r="V258" s="15">
        <f>V256/V257</f>
        <v>0</v>
      </c>
      <c r="W258" s="15">
        <f t="shared" ref="W258:AC258" si="91">W256/W257</f>
        <v>0</v>
      </c>
      <c r="X258" s="15">
        <f t="shared" si="91"/>
        <v>0</v>
      </c>
      <c r="Y258" s="15">
        <f t="shared" si="91"/>
        <v>0</v>
      </c>
      <c r="Z258" s="15">
        <f t="shared" si="91"/>
        <v>0</v>
      </c>
      <c r="AA258" s="15">
        <f t="shared" si="91"/>
        <v>0</v>
      </c>
      <c r="AB258" s="15">
        <f t="shared" si="91"/>
        <v>0</v>
      </c>
      <c r="AC258" s="15">
        <f t="shared" si="91"/>
        <v>0</v>
      </c>
      <c r="AD258" s="633"/>
      <c r="AE258" s="509"/>
      <c r="AF258" s="751"/>
      <c r="AG258" s="751"/>
      <c r="AH258" s="751"/>
      <c r="AI258" s="753"/>
      <c r="AJ258" s="753"/>
      <c r="AK258" s="751"/>
      <c r="AL258" s="751"/>
      <c r="AM258" s="751"/>
      <c r="AN258" s="751"/>
      <c r="AO258" s="751"/>
      <c r="AP258" s="751"/>
      <c r="AQ258" s="751"/>
      <c r="AR258" s="38"/>
      <c r="AS258" s="38"/>
      <c r="AT258" s="38"/>
      <c r="AU258" s="760"/>
      <c r="AV258" s="751"/>
      <c r="AW258" s="88"/>
      <c r="AX258" s="89"/>
    </row>
    <row r="259" spans="1:50" s="90" customFormat="1" ht="270" customHeight="1" x14ac:dyDescent="0.25">
      <c r="A259" s="737"/>
      <c r="B259" s="739"/>
      <c r="C259" s="741"/>
      <c r="D259" s="742"/>
      <c r="E259" s="741"/>
      <c r="F259" s="742"/>
      <c r="G259" s="741"/>
      <c r="H259" s="744"/>
      <c r="I259" s="744"/>
      <c r="J259" s="747"/>
      <c r="K259" s="750"/>
      <c r="L259" s="750"/>
      <c r="M259" s="750"/>
      <c r="N259" s="750"/>
      <c r="O259" s="750"/>
      <c r="P259" s="750"/>
      <c r="Q259" s="750"/>
      <c r="R259" s="750"/>
      <c r="S259" s="750"/>
      <c r="T259" s="758"/>
      <c r="U259" s="292" t="s">
        <v>216</v>
      </c>
      <c r="V259" s="16" t="s">
        <v>771</v>
      </c>
      <c r="W259" s="16" t="s">
        <v>771</v>
      </c>
      <c r="X259" s="16" t="s">
        <v>771</v>
      </c>
      <c r="Y259" s="16" t="s">
        <v>771</v>
      </c>
      <c r="Z259" s="512"/>
      <c r="AA259" s="580"/>
      <c r="AB259" s="580"/>
      <c r="AC259" s="581"/>
      <c r="AD259" s="634"/>
      <c r="AE259" s="510"/>
      <c r="AF259" s="752"/>
      <c r="AG259" s="752"/>
      <c r="AH259" s="752"/>
      <c r="AI259" s="754"/>
      <c r="AJ259" s="754"/>
      <c r="AK259" s="752"/>
      <c r="AL259" s="752"/>
      <c r="AM259" s="752"/>
      <c r="AN259" s="752"/>
      <c r="AO259" s="752"/>
      <c r="AP259" s="752"/>
      <c r="AQ259" s="752"/>
      <c r="AR259" s="39"/>
      <c r="AS259" s="39"/>
      <c r="AT259" s="39"/>
      <c r="AU259" s="761"/>
      <c r="AV259" s="752"/>
      <c r="AW259" s="88"/>
      <c r="AX259" s="89"/>
    </row>
    <row r="260" spans="1:50" s="90" customFormat="1" ht="35.1" customHeight="1" x14ac:dyDescent="0.25">
      <c r="A260" s="737">
        <v>7</v>
      </c>
      <c r="B260" s="739"/>
      <c r="C260" s="741"/>
      <c r="D260" s="742"/>
      <c r="E260" s="741" t="s">
        <v>26</v>
      </c>
      <c r="F260" s="741">
        <v>0.05</v>
      </c>
      <c r="G260" s="741"/>
      <c r="H260" s="743" t="s">
        <v>220</v>
      </c>
      <c r="I260" s="37" t="s">
        <v>88</v>
      </c>
      <c r="J260" s="745">
        <v>1</v>
      </c>
      <c r="K260" s="748" t="s">
        <v>101</v>
      </c>
      <c r="L260" s="748" t="s">
        <v>836</v>
      </c>
      <c r="M260" s="748" t="s">
        <v>524</v>
      </c>
      <c r="N260" s="748" t="s">
        <v>779</v>
      </c>
      <c r="O260" s="755" t="s">
        <v>73</v>
      </c>
      <c r="P260" s="748">
        <v>0.05</v>
      </c>
      <c r="Q260" s="755">
        <v>0.93</v>
      </c>
      <c r="R260" s="755">
        <v>1</v>
      </c>
      <c r="S260" s="755">
        <v>0.94</v>
      </c>
      <c r="T260" s="756" t="s">
        <v>210</v>
      </c>
      <c r="U260" s="290" t="s">
        <v>525</v>
      </c>
      <c r="V260" s="221"/>
      <c r="W260" s="222"/>
      <c r="X260" s="18"/>
      <c r="Y260" s="18"/>
      <c r="Z260" s="18">
        <f>+V260</f>
        <v>0</v>
      </c>
      <c r="AA260" s="18">
        <f>+V260+W260</f>
        <v>0</v>
      </c>
      <c r="AB260" s="18">
        <f>+V260+W260+X260</f>
        <v>0</v>
      </c>
      <c r="AC260" s="18">
        <f>+V260+W260+X260+Y260</f>
        <v>0</v>
      </c>
      <c r="AD260" s="632" t="s">
        <v>526</v>
      </c>
      <c r="AE260" s="543">
        <f>AF260+AG260+AH260</f>
        <v>0</v>
      </c>
      <c r="AF260" s="535">
        <v>0</v>
      </c>
      <c r="AG260" s="535">
        <v>0</v>
      </c>
      <c r="AH260" s="535">
        <v>0</v>
      </c>
      <c r="AI260" s="539" t="s">
        <v>497</v>
      </c>
      <c r="AJ260" s="539" t="s">
        <v>497</v>
      </c>
      <c r="AK260" s="535" t="s">
        <v>88</v>
      </c>
      <c r="AL260" s="535" t="s">
        <v>88</v>
      </c>
      <c r="AM260" s="535" t="s">
        <v>88</v>
      </c>
      <c r="AN260" s="535" t="s">
        <v>88</v>
      </c>
      <c r="AO260" s="535" t="s">
        <v>88</v>
      </c>
      <c r="AP260" s="535" t="s">
        <v>213</v>
      </c>
      <c r="AQ260" s="535" t="s">
        <v>213</v>
      </c>
      <c r="AR260" s="30"/>
      <c r="AS260" s="30"/>
      <c r="AT260" s="535" t="s">
        <v>213</v>
      </c>
      <c r="AU260" s="40"/>
      <c r="AV260" s="535"/>
      <c r="AW260" s="88"/>
      <c r="AX260" s="89"/>
    </row>
    <row r="261" spans="1:50" s="90" customFormat="1" ht="35.1" customHeight="1" x14ac:dyDescent="0.25">
      <c r="A261" s="737"/>
      <c r="B261" s="739"/>
      <c r="C261" s="741"/>
      <c r="D261" s="742"/>
      <c r="E261" s="742"/>
      <c r="F261" s="742"/>
      <c r="G261" s="741"/>
      <c r="H261" s="744"/>
      <c r="I261" s="743" t="s">
        <v>35</v>
      </c>
      <c r="J261" s="746"/>
      <c r="K261" s="749"/>
      <c r="L261" s="749"/>
      <c r="M261" s="749"/>
      <c r="N261" s="749"/>
      <c r="O261" s="749"/>
      <c r="P261" s="749"/>
      <c r="Q261" s="749"/>
      <c r="R261" s="749"/>
      <c r="S261" s="749"/>
      <c r="T261" s="757"/>
      <c r="U261" s="291" t="s">
        <v>527</v>
      </c>
      <c r="V261" s="18">
        <f>32863334*S260</f>
        <v>30891533.959999997</v>
      </c>
      <c r="W261" s="18">
        <v>121620000</v>
      </c>
      <c r="X261" s="18">
        <v>121620000</v>
      </c>
      <c r="Y261" s="18">
        <v>121620000</v>
      </c>
      <c r="Z261" s="18">
        <f>+V261</f>
        <v>30891533.959999997</v>
      </c>
      <c r="AA261" s="18">
        <f>+V261+W261</f>
        <v>152511533.96000001</v>
      </c>
      <c r="AB261" s="18">
        <f>+V261+W261+X261</f>
        <v>274131533.96000004</v>
      </c>
      <c r="AC261" s="18">
        <f>+V261+W261+X261+Y261</f>
        <v>395751533.96000004</v>
      </c>
      <c r="AD261" s="633"/>
      <c r="AE261" s="509"/>
      <c r="AF261" s="751"/>
      <c r="AG261" s="751"/>
      <c r="AH261" s="751"/>
      <c r="AI261" s="753"/>
      <c r="AJ261" s="753"/>
      <c r="AK261" s="751"/>
      <c r="AL261" s="751"/>
      <c r="AM261" s="751"/>
      <c r="AN261" s="751"/>
      <c r="AO261" s="751"/>
      <c r="AP261" s="751"/>
      <c r="AQ261" s="751"/>
      <c r="AR261" s="38"/>
      <c r="AS261" s="38"/>
      <c r="AT261" s="751"/>
      <c r="AU261" s="41"/>
      <c r="AV261" s="751"/>
      <c r="AW261" s="88"/>
      <c r="AX261" s="89"/>
    </row>
    <row r="262" spans="1:50" s="90" customFormat="1" ht="24.95" customHeight="1" x14ac:dyDescent="0.25">
      <c r="A262" s="737"/>
      <c r="B262" s="739"/>
      <c r="C262" s="741"/>
      <c r="D262" s="742"/>
      <c r="E262" s="742"/>
      <c r="F262" s="742"/>
      <c r="G262" s="741"/>
      <c r="H262" s="744"/>
      <c r="I262" s="744"/>
      <c r="J262" s="746"/>
      <c r="K262" s="749"/>
      <c r="L262" s="749"/>
      <c r="M262" s="749"/>
      <c r="N262" s="749"/>
      <c r="O262" s="749"/>
      <c r="P262" s="749"/>
      <c r="Q262" s="749"/>
      <c r="R262" s="749"/>
      <c r="S262" s="749"/>
      <c r="T262" s="757"/>
      <c r="U262" s="292" t="s">
        <v>215</v>
      </c>
      <c r="V262" s="15">
        <f>V260/V261</f>
        <v>0</v>
      </c>
      <c r="W262" s="15">
        <f>W260/W261</f>
        <v>0</v>
      </c>
      <c r="X262" s="15">
        <f t="shared" ref="X262:AC262" si="92">X260/X261</f>
        <v>0</v>
      </c>
      <c r="Y262" s="15">
        <f t="shared" si="92"/>
        <v>0</v>
      </c>
      <c r="Z262" s="15">
        <f t="shared" si="92"/>
        <v>0</v>
      </c>
      <c r="AA262" s="15">
        <f t="shared" si="92"/>
        <v>0</v>
      </c>
      <c r="AB262" s="15">
        <f t="shared" si="92"/>
        <v>0</v>
      </c>
      <c r="AC262" s="15">
        <f t="shared" si="92"/>
        <v>0</v>
      </c>
      <c r="AD262" s="633"/>
      <c r="AE262" s="509"/>
      <c r="AF262" s="751"/>
      <c r="AG262" s="751"/>
      <c r="AH262" s="751"/>
      <c r="AI262" s="753"/>
      <c r="AJ262" s="753"/>
      <c r="AK262" s="751"/>
      <c r="AL262" s="751"/>
      <c r="AM262" s="751"/>
      <c r="AN262" s="751"/>
      <c r="AO262" s="751"/>
      <c r="AP262" s="751"/>
      <c r="AQ262" s="751"/>
      <c r="AR262" s="38"/>
      <c r="AS262" s="38"/>
      <c r="AT262" s="751"/>
      <c r="AU262" s="41"/>
      <c r="AV262" s="751"/>
      <c r="AW262" s="88"/>
      <c r="AX262" s="89"/>
    </row>
    <row r="263" spans="1:50" s="90" customFormat="1" ht="270" customHeight="1" x14ac:dyDescent="0.25">
      <c r="A263" s="737"/>
      <c r="B263" s="740"/>
      <c r="C263" s="741"/>
      <c r="D263" s="742"/>
      <c r="E263" s="742"/>
      <c r="F263" s="742"/>
      <c r="G263" s="741"/>
      <c r="H263" s="744"/>
      <c r="I263" s="744"/>
      <c r="J263" s="747"/>
      <c r="K263" s="750"/>
      <c r="L263" s="750"/>
      <c r="M263" s="750"/>
      <c r="N263" s="750"/>
      <c r="O263" s="750"/>
      <c r="P263" s="750"/>
      <c r="Q263" s="750"/>
      <c r="R263" s="750"/>
      <c r="S263" s="750"/>
      <c r="T263" s="758"/>
      <c r="U263" s="292" t="s">
        <v>216</v>
      </c>
      <c r="V263" s="16" t="s">
        <v>771</v>
      </c>
      <c r="W263" s="16" t="s">
        <v>771</v>
      </c>
      <c r="X263" s="16" t="s">
        <v>771</v>
      </c>
      <c r="Y263" s="16" t="s">
        <v>771</v>
      </c>
      <c r="Z263" s="512"/>
      <c r="AA263" s="580"/>
      <c r="AB263" s="580"/>
      <c r="AC263" s="581"/>
      <c r="AD263" s="634"/>
      <c r="AE263" s="510"/>
      <c r="AF263" s="752"/>
      <c r="AG263" s="752"/>
      <c r="AH263" s="752"/>
      <c r="AI263" s="754"/>
      <c r="AJ263" s="754"/>
      <c r="AK263" s="752"/>
      <c r="AL263" s="752"/>
      <c r="AM263" s="752"/>
      <c r="AN263" s="752"/>
      <c r="AO263" s="752"/>
      <c r="AP263" s="752"/>
      <c r="AQ263" s="752"/>
      <c r="AR263" s="39"/>
      <c r="AS263" s="39"/>
      <c r="AT263" s="752"/>
      <c r="AU263" s="42"/>
      <c r="AV263" s="752"/>
      <c r="AW263" s="88"/>
      <c r="AX263" s="89"/>
    </row>
    <row r="264" spans="1:50" s="90" customFormat="1" ht="35.1" customHeight="1" x14ac:dyDescent="0.25">
      <c r="A264" s="528">
        <v>1</v>
      </c>
      <c r="B264" s="765" t="s">
        <v>15</v>
      </c>
      <c r="C264" s="566" t="s">
        <v>206</v>
      </c>
      <c r="D264" s="566">
        <v>1</v>
      </c>
      <c r="E264" s="566" t="s">
        <v>528</v>
      </c>
      <c r="F264" s="566">
        <v>1</v>
      </c>
      <c r="G264" s="566" t="s">
        <v>207</v>
      </c>
      <c r="H264" s="566" t="s">
        <v>220</v>
      </c>
      <c r="I264" s="566" t="s">
        <v>209</v>
      </c>
      <c r="J264" s="566">
        <v>0.5</v>
      </c>
      <c r="K264" s="566" t="s">
        <v>91</v>
      </c>
      <c r="L264" s="566" t="s">
        <v>960</v>
      </c>
      <c r="M264" s="566" t="s">
        <v>529</v>
      </c>
      <c r="N264" s="566" t="s">
        <v>316</v>
      </c>
      <c r="O264" s="566" t="s">
        <v>73</v>
      </c>
      <c r="P264" s="566">
        <v>0.35</v>
      </c>
      <c r="Q264" s="566">
        <v>1</v>
      </c>
      <c r="R264" s="566">
        <v>1</v>
      </c>
      <c r="S264" s="566">
        <v>0.9</v>
      </c>
      <c r="T264" s="566" t="s">
        <v>291</v>
      </c>
      <c r="U264" s="223" t="s">
        <v>530</v>
      </c>
      <c r="V264" s="224"/>
      <c r="W264" s="225"/>
      <c r="X264" s="226"/>
      <c r="Y264" s="226"/>
      <c r="Z264" s="227">
        <f>+V264</f>
        <v>0</v>
      </c>
      <c r="AA264" s="227">
        <f>+V264+W264</f>
        <v>0</v>
      </c>
      <c r="AB264" s="227">
        <f>+V264+W264+X264</f>
        <v>0</v>
      </c>
      <c r="AC264" s="227">
        <f>+V264+W264+X264+Y264</f>
        <v>0</v>
      </c>
      <c r="AD264" s="772" t="s">
        <v>531</v>
      </c>
      <c r="AE264" s="774">
        <f>AF264+AG264+AH264</f>
        <v>12409777230.034313</v>
      </c>
      <c r="AF264" s="767">
        <v>5415326729.4368248</v>
      </c>
      <c r="AG264" s="767">
        <v>1798046796</v>
      </c>
      <c r="AH264" s="767">
        <v>5196403704.5974884</v>
      </c>
      <c r="AI264" s="773" t="s">
        <v>532</v>
      </c>
      <c r="AJ264" s="773" t="s">
        <v>532</v>
      </c>
      <c r="AK264" s="767"/>
      <c r="AL264" s="767" t="s">
        <v>213</v>
      </c>
      <c r="AM264" s="767"/>
      <c r="AN264" s="767"/>
      <c r="AO264" s="772" t="s">
        <v>213</v>
      </c>
      <c r="AP264" s="772" t="s">
        <v>213</v>
      </c>
      <c r="AQ264" s="772" t="s">
        <v>213</v>
      </c>
      <c r="AR264" s="767"/>
      <c r="AS264" s="767"/>
      <c r="AT264" s="767" t="s">
        <v>213</v>
      </c>
      <c r="AU264" s="767"/>
      <c r="AV264" s="767"/>
      <c r="AW264" s="88"/>
      <c r="AX264" s="89"/>
    </row>
    <row r="265" spans="1:50" s="90" customFormat="1" ht="35.1" customHeight="1" x14ac:dyDescent="0.25">
      <c r="A265" s="528"/>
      <c r="B265" s="766"/>
      <c r="C265" s="566"/>
      <c r="D265" s="566"/>
      <c r="E265" s="567"/>
      <c r="F265" s="567"/>
      <c r="G265" s="567"/>
      <c r="H265" s="567"/>
      <c r="I265" s="567"/>
      <c r="J265" s="567"/>
      <c r="K265" s="567"/>
      <c r="L265" s="567"/>
      <c r="M265" s="567"/>
      <c r="N265" s="567"/>
      <c r="O265" s="567"/>
      <c r="P265" s="567"/>
      <c r="Q265" s="567"/>
      <c r="R265" s="567"/>
      <c r="S265" s="567"/>
      <c r="T265" s="567"/>
      <c r="U265" s="54" t="s">
        <v>533</v>
      </c>
      <c r="V265" s="228">
        <v>25</v>
      </c>
      <c r="W265" s="228">
        <v>15</v>
      </c>
      <c r="X265" s="228">
        <v>23</v>
      </c>
      <c r="Y265" s="228">
        <v>0.01</v>
      </c>
      <c r="Z265" s="229">
        <f>+V265</f>
        <v>25</v>
      </c>
      <c r="AA265" s="229">
        <f>+V265+W265</f>
        <v>40</v>
      </c>
      <c r="AB265" s="229">
        <f>+V265+W265+X265</f>
        <v>63</v>
      </c>
      <c r="AC265" s="229">
        <f>+V265+W265+X265+Y265</f>
        <v>63.01</v>
      </c>
      <c r="AD265" s="567"/>
      <c r="AE265" s="768"/>
      <c r="AF265" s="768"/>
      <c r="AG265" s="768"/>
      <c r="AH265" s="768"/>
      <c r="AI265" s="567"/>
      <c r="AJ265" s="567"/>
      <c r="AK265" s="768"/>
      <c r="AL265" s="768"/>
      <c r="AM265" s="768"/>
      <c r="AN265" s="768"/>
      <c r="AO265" s="772"/>
      <c r="AP265" s="772"/>
      <c r="AQ265" s="772"/>
      <c r="AR265" s="767"/>
      <c r="AS265" s="768"/>
      <c r="AT265" s="768"/>
      <c r="AU265" s="768"/>
      <c r="AV265" s="768"/>
      <c r="AW265" s="88"/>
      <c r="AX265" s="89"/>
    </row>
    <row r="266" spans="1:50" s="90" customFormat="1" ht="24.95" customHeight="1" x14ac:dyDescent="0.25">
      <c r="A266" s="528"/>
      <c r="B266" s="766"/>
      <c r="C266" s="566"/>
      <c r="D266" s="566"/>
      <c r="E266" s="567"/>
      <c r="F266" s="567"/>
      <c r="G266" s="567"/>
      <c r="H266" s="567"/>
      <c r="I266" s="567"/>
      <c r="J266" s="567"/>
      <c r="K266" s="567"/>
      <c r="L266" s="567"/>
      <c r="M266" s="567"/>
      <c r="N266" s="567"/>
      <c r="O266" s="567"/>
      <c r="P266" s="567"/>
      <c r="Q266" s="567"/>
      <c r="R266" s="567"/>
      <c r="S266" s="567"/>
      <c r="T266" s="567"/>
      <c r="U266" s="230" t="s">
        <v>215</v>
      </c>
      <c r="V266" s="231">
        <f>V264/V265</f>
        <v>0</v>
      </c>
      <c r="W266" s="231">
        <f>W264/W265</f>
        <v>0</v>
      </c>
      <c r="X266" s="231">
        <f t="shared" ref="X266:Y266" si="93">X264/X265</f>
        <v>0</v>
      </c>
      <c r="Y266" s="231">
        <f t="shared" si="93"/>
        <v>0</v>
      </c>
      <c r="Z266" s="232">
        <f>Z264/Z265</f>
        <v>0</v>
      </c>
      <c r="AA266" s="232">
        <f t="shared" ref="AA266:AC266" si="94">AA264/AA265</f>
        <v>0</v>
      </c>
      <c r="AB266" s="232">
        <f t="shared" si="94"/>
        <v>0</v>
      </c>
      <c r="AC266" s="232">
        <f t="shared" si="94"/>
        <v>0</v>
      </c>
      <c r="AD266" s="567"/>
      <c r="AE266" s="768"/>
      <c r="AF266" s="768"/>
      <c r="AG266" s="768"/>
      <c r="AH266" s="768"/>
      <c r="AI266" s="567"/>
      <c r="AJ266" s="567"/>
      <c r="AK266" s="768"/>
      <c r="AL266" s="768"/>
      <c r="AM266" s="768"/>
      <c r="AN266" s="768"/>
      <c r="AO266" s="772"/>
      <c r="AP266" s="772"/>
      <c r="AQ266" s="772"/>
      <c r="AR266" s="767"/>
      <c r="AS266" s="768"/>
      <c r="AT266" s="768"/>
      <c r="AU266" s="768"/>
      <c r="AV266" s="768"/>
      <c r="AW266" s="88"/>
      <c r="AX266" s="89"/>
    </row>
    <row r="267" spans="1:50" s="90" customFormat="1" ht="270" customHeight="1" x14ac:dyDescent="0.25">
      <c r="A267" s="528"/>
      <c r="B267" s="766"/>
      <c r="C267" s="566"/>
      <c r="D267" s="566"/>
      <c r="E267" s="567"/>
      <c r="F267" s="567"/>
      <c r="G267" s="567"/>
      <c r="H267" s="567"/>
      <c r="I267" s="567"/>
      <c r="J267" s="567"/>
      <c r="K267" s="567"/>
      <c r="L267" s="567"/>
      <c r="M267" s="567"/>
      <c r="N267" s="567"/>
      <c r="O267" s="567"/>
      <c r="P267" s="567"/>
      <c r="Q267" s="567"/>
      <c r="R267" s="567"/>
      <c r="S267" s="567"/>
      <c r="T267" s="567"/>
      <c r="U267" s="230" t="s">
        <v>216</v>
      </c>
      <c r="V267" s="16" t="s">
        <v>771</v>
      </c>
      <c r="W267" s="16" t="s">
        <v>771</v>
      </c>
      <c r="X267" s="16" t="s">
        <v>771</v>
      </c>
      <c r="Y267" s="16" t="s">
        <v>771</v>
      </c>
      <c r="Z267" s="769"/>
      <c r="AA267" s="564"/>
      <c r="AB267" s="564"/>
      <c r="AC267" s="564"/>
      <c r="AD267" s="567"/>
      <c r="AE267" s="768"/>
      <c r="AF267" s="768"/>
      <c r="AG267" s="768"/>
      <c r="AH267" s="768"/>
      <c r="AI267" s="567"/>
      <c r="AJ267" s="567"/>
      <c r="AK267" s="768"/>
      <c r="AL267" s="768"/>
      <c r="AM267" s="768"/>
      <c r="AN267" s="768"/>
      <c r="AO267" s="772"/>
      <c r="AP267" s="772"/>
      <c r="AQ267" s="772"/>
      <c r="AR267" s="767"/>
      <c r="AS267" s="768"/>
      <c r="AT267" s="768"/>
      <c r="AU267" s="768"/>
      <c r="AV267" s="768"/>
      <c r="AW267" s="88"/>
      <c r="AX267" s="89"/>
    </row>
    <row r="268" spans="1:50" s="90" customFormat="1" ht="35.1" customHeight="1" x14ac:dyDescent="0.25">
      <c r="A268" s="528">
        <v>2</v>
      </c>
      <c r="B268" s="766"/>
      <c r="C268" s="566"/>
      <c r="D268" s="566"/>
      <c r="E268" s="567"/>
      <c r="F268" s="567"/>
      <c r="G268" s="567"/>
      <c r="H268" s="566" t="s">
        <v>220</v>
      </c>
      <c r="I268" s="566" t="s">
        <v>483</v>
      </c>
      <c r="J268" s="770">
        <v>0.15</v>
      </c>
      <c r="K268" s="566" t="s">
        <v>92</v>
      </c>
      <c r="L268" s="566" t="s">
        <v>837</v>
      </c>
      <c r="M268" s="566" t="s">
        <v>838</v>
      </c>
      <c r="N268" s="566" t="s">
        <v>839</v>
      </c>
      <c r="O268" s="566" t="s">
        <v>74</v>
      </c>
      <c r="P268" s="566">
        <v>0.1</v>
      </c>
      <c r="Q268" s="566">
        <v>1</v>
      </c>
      <c r="R268" s="566">
        <v>1</v>
      </c>
      <c r="S268" s="566">
        <v>1</v>
      </c>
      <c r="T268" s="566" t="s">
        <v>291</v>
      </c>
      <c r="U268" s="223" t="s">
        <v>840</v>
      </c>
      <c r="V268" s="228"/>
      <c r="W268" s="233"/>
      <c r="X268" s="226"/>
      <c r="Y268" s="226"/>
      <c r="Z268" s="229">
        <f>+V268</f>
        <v>0</v>
      </c>
      <c r="AA268" s="229">
        <f>+V268+W268</f>
        <v>0</v>
      </c>
      <c r="AB268" s="229">
        <f>+V268+W268+X268</f>
        <v>0</v>
      </c>
      <c r="AC268" s="229">
        <f>+V268+W268+X268+Y268</f>
        <v>0</v>
      </c>
      <c r="AD268" s="772" t="s">
        <v>841</v>
      </c>
      <c r="AE268" s="775">
        <f>AF268+AG268+AH268</f>
        <v>12409777230.034313</v>
      </c>
      <c r="AF268" s="772">
        <v>5415326729.4368248</v>
      </c>
      <c r="AG268" s="772">
        <v>1798046796</v>
      </c>
      <c r="AH268" s="772">
        <v>5196403704.5974884</v>
      </c>
      <c r="AI268" s="773" t="s">
        <v>532</v>
      </c>
      <c r="AJ268" s="773" t="s">
        <v>532</v>
      </c>
      <c r="AK268" s="772"/>
      <c r="AL268" s="772" t="s">
        <v>213</v>
      </c>
      <c r="AM268" s="772"/>
      <c r="AN268" s="772"/>
      <c r="AO268" s="772" t="s">
        <v>213</v>
      </c>
      <c r="AP268" s="772" t="s">
        <v>213</v>
      </c>
      <c r="AQ268" s="772" t="s">
        <v>213</v>
      </c>
      <c r="AR268" s="772"/>
      <c r="AS268" s="772"/>
      <c r="AT268" s="772" t="s">
        <v>213</v>
      </c>
      <c r="AU268" s="772"/>
      <c r="AV268" s="772"/>
      <c r="AW268" s="88"/>
      <c r="AX268" s="89"/>
    </row>
    <row r="269" spans="1:50" s="90" customFormat="1" ht="35.1" customHeight="1" x14ac:dyDescent="0.25">
      <c r="A269" s="528"/>
      <c r="B269" s="766"/>
      <c r="C269" s="566"/>
      <c r="D269" s="566"/>
      <c r="E269" s="567"/>
      <c r="F269" s="567"/>
      <c r="G269" s="567"/>
      <c r="H269" s="567"/>
      <c r="I269" s="566"/>
      <c r="J269" s="771"/>
      <c r="K269" s="567"/>
      <c r="L269" s="567"/>
      <c r="M269" s="567"/>
      <c r="N269" s="567"/>
      <c r="O269" s="567"/>
      <c r="P269" s="567"/>
      <c r="Q269" s="567"/>
      <c r="R269" s="567"/>
      <c r="S269" s="566"/>
      <c r="T269" s="567"/>
      <c r="U269" s="54" t="s">
        <v>842</v>
      </c>
      <c r="V269" s="228">
        <v>1E-3</v>
      </c>
      <c r="W269" s="233">
        <v>46880</v>
      </c>
      <c r="X269" s="228">
        <v>1E-3</v>
      </c>
      <c r="Y269" s="228">
        <v>1E-3</v>
      </c>
      <c r="Z269" s="229">
        <f>+V269</f>
        <v>1E-3</v>
      </c>
      <c r="AA269" s="229">
        <f>+V269+W269</f>
        <v>46880.000999999997</v>
      </c>
      <c r="AB269" s="229">
        <f>+V269+W269+X269</f>
        <v>46880.001999999993</v>
      </c>
      <c r="AC269" s="229">
        <f>+V269+W269+X269+Y269</f>
        <v>46880.00299999999</v>
      </c>
      <c r="AD269" s="567"/>
      <c r="AE269" s="567"/>
      <c r="AF269" s="567"/>
      <c r="AG269" s="567"/>
      <c r="AH269" s="567"/>
      <c r="AI269" s="567"/>
      <c r="AJ269" s="567"/>
      <c r="AK269" s="567"/>
      <c r="AL269" s="567"/>
      <c r="AM269" s="567"/>
      <c r="AN269" s="567"/>
      <c r="AO269" s="772"/>
      <c r="AP269" s="772"/>
      <c r="AQ269" s="567"/>
      <c r="AR269" s="567"/>
      <c r="AS269" s="567"/>
      <c r="AT269" s="567"/>
      <c r="AU269" s="567"/>
      <c r="AV269" s="567"/>
      <c r="AW269" s="88"/>
      <c r="AX269" s="89"/>
    </row>
    <row r="270" spans="1:50" s="90" customFormat="1" ht="24.95" customHeight="1" x14ac:dyDescent="0.25">
      <c r="A270" s="528"/>
      <c r="B270" s="766"/>
      <c r="C270" s="566"/>
      <c r="D270" s="566"/>
      <c r="E270" s="567"/>
      <c r="F270" s="567"/>
      <c r="G270" s="567"/>
      <c r="H270" s="567"/>
      <c r="I270" s="566"/>
      <c r="J270" s="771"/>
      <c r="K270" s="567"/>
      <c r="L270" s="567"/>
      <c r="M270" s="567"/>
      <c r="N270" s="567"/>
      <c r="O270" s="567"/>
      <c r="P270" s="567"/>
      <c r="Q270" s="567"/>
      <c r="R270" s="567"/>
      <c r="S270" s="566"/>
      <c r="T270" s="567"/>
      <c r="U270" s="230" t="s">
        <v>215</v>
      </c>
      <c r="V270" s="231">
        <f>V268/V269</f>
        <v>0</v>
      </c>
      <c r="W270" s="231">
        <f t="shared" ref="W270:Y270" si="95">W268/W269</f>
        <v>0</v>
      </c>
      <c r="X270" s="231">
        <f t="shared" si="95"/>
        <v>0</v>
      </c>
      <c r="Y270" s="231">
        <f t="shared" si="95"/>
        <v>0</v>
      </c>
      <c r="Z270" s="232">
        <f>Z268/Z269</f>
        <v>0</v>
      </c>
      <c r="AA270" s="232">
        <f t="shared" ref="AA270:AC270" si="96">AA268/AA269</f>
        <v>0</v>
      </c>
      <c r="AB270" s="232">
        <f t="shared" si="96"/>
        <v>0</v>
      </c>
      <c r="AC270" s="232">
        <f t="shared" si="96"/>
        <v>0</v>
      </c>
      <c r="AD270" s="567"/>
      <c r="AE270" s="567"/>
      <c r="AF270" s="567"/>
      <c r="AG270" s="567"/>
      <c r="AH270" s="567"/>
      <c r="AI270" s="567"/>
      <c r="AJ270" s="567"/>
      <c r="AK270" s="567"/>
      <c r="AL270" s="567"/>
      <c r="AM270" s="567"/>
      <c r="AN270" s="567"/>
      <c r="AO270" s="772"/>
      <c r="AP270" s="772"/>
      <c r="AQ270" s="567"/>
      <c r="AR270" s="567"/>
      <c r="AS270" s="567"/>
      <c r="AT270" s="567"/>
      <c r="AU270" s="567"/>
      <c r="AV270" s="567"/>
      <c r="AW270" s="88"/>
      <c r="AX270" s="89"/>
    </row>
    <row r="271" spans="1:50" s="90" customFormat="1" ht="270" customHeight="1" x14ac:dyDescent="0.25">
      <c r="A271" s="528"/>
      <c r="B271" s="766"/>
      <c r="C271" s="566"/>
      <c r="D271" s="566"/>
      <c r="E271" s="567"/>
      <c r="F271" s="567"/>
      <c r="G271" s="567"/>
      <c r="H271" s="567"/>
      <c r="I271" s="566"/>
      <c r="J271" s="771"/>
      <c r="K271" s="567"/>
      <c r="L271" s="567"/>
      <c r="M271" s="567"/>
      <c r="N271" s="567"/>
      <c r="O271" s="567"/>
      <c r="P271" s="567"/>
      <c r="Q271" s="567"/>
      <c r="R271" s="567"/>
      <c r="S271" s="566"/>
      <c r="T271" s="567"/>
      <c r="U271" s="230" t="s">
        <v>216</v>
      </c>
      <c r="V271" s="16" t="s">
        <v>771</v>
      </c>
      <c r="W271" s="16" t="s">
        <v>771</v>
      </c>
      <c r="X271" s="16" t="s">
        <v>771</v>
      </c>
      <c r="Y271" s="16" t="s">
        <v>771</v>
      </c>
      <c r="Z271" s="769"/>
      <c r="AA271" s="564"/>
      <c r="AB271" s="564"/>
      <c r="AC271" s="564"/>
      <c r="AD271" s="567"/>
      <c r="AE271" s="567"/>
      <c r="AF271" s="567"/>
      <c r="AG271" s="567"/>
      <c r="AH271" s="567"/>
      <c r="AI271" s="567"/>
      <c r="AJ271" s="567"/>
      <c r="AK271" s="567"/>
      <c r="AL271" s="567"/>
      <c r="AM271" s="567"/>
      <c r="AN271" s="567"/>
      <c r="AO271" s="772"/>
      <c r="AP271" s="772"/>
      <c r="AQ271" s="567"/>
      <c r="AR271" s="567"/>
      <c r="AS271" s="567"/>
      <c r="AT271" s="567"/>
      <c r="AU271" s="567"/>
      <c r="AV271" s="567"/>
      <c r="AW271" s="88"/>
      <c r="AX271" s="89"/>
    </row>
    <row r="272" spans="1:50" s="90" customFormat="1" ht="35.1" customHeight="1" x14ac:dyDescent="0.25">
      <c r="A272" s="528">
        <v>3</v>
      </c>
      <c r="B272" s="766"/>
      <c r="C272" s="566"/>
      <c r="D272" s="566"/>
      <c r="E272" s="567"/>
      <c r="F272" s="567"/>
      <c r="G272" s="567"/>
      <c r="H272" s="567"/>
      <c r="I272" s="566"/>
      <c r="J272" s="770">
        <v>0.15</v>
      </c>
      <c r="K272" s="566" t="s">
        <v>93</v>
      </c>
      <c r="L272" s="566" t="s">
        <v>961</v>
      </c>
      <c r="M272" s="566" t="s">
        <v>534</v>
      </c>
      <c r="N272" s="566" t="s">
        <v>316</v>
      </c>
      <c r="O272" s="566" t="s">
        <v>73</v>
      </c>
      <c r="P272" s="566">
        <v>0.25</v>
      </c>
      <c r="Q272" s="566">
        <v>1</v>
      </c>
      <c r="R272" s="566">
        <v>1</v>
      </c>
      <c r="S272" s="566">
        <v>1</v>
      </c>
      <c r="T272" s="566" t="s">
        <v>291</v>
      </c>
      <c r="U272" s="223" t="s">
        <v>843</v>
      </c>
      <c r="V272" s="234"/>
      <c r="W272" s="234"/>
      <c r="X272" s="226"/>
      <c r="Y272" s="226"/>
      <c r="Z272" s="229">
        <f>+V272</f>
        <v>0</v>
      </c>
      <c r="AA272" s="229">
        <f>+V272+W272</f>
        <v>0</v>
      </c>
      <c r="AB272" s="229">
        <f>+V272+W272+X272</f>
        <v>0</v>
      </c>
      <c r="AC272" s="229">
        <f>+V272+W272+X272+Y272</f>
        <v>0</v>
      </c>
      <c r="AD272" s="772" t="s">
        <v>535</v>
      </c>
      <c r="AE272" s="775">
        <f>AF272+AG272+AH272</f>
        <v>12409777230.034313</v>
      </c>
      <c r="AF272" s="772">
        <v>5415326729.4368248</v>
      </c>
      <c r="AG272" s="772">
        <v>1798046796</v>
      </c>
      <c r="AH272" s="772">
        <v>5196403704.5974884</v>
      </c>
      <c r="AI272" s="773" t="s">
        <v>532</v>
      </c>
      <c r="AJ272" s="773" t="s">
        <v>532</v>
      </c>
      <c r="AK272" s="772"/>
      <c r="AL272" s="772" t="s">
        <v>213</v>
      </c>
      <c r="AM272" s="772"/>
      <c r="AN272" s="772"/>
      <c r="AO272" s="772" t="s">
        <v>213</v>
      </c>
      <c r="AP272" s="772" t="s">
        <v>213</v>
      </c>
      <c r="AQ272" s="772" t="s">
        <v>213</v>
      </c>
      <c r="AR272" s="772"/>
      <c r="AS272" s="772"/>
      <c r="AT272" s="772" t="s">
        <v>213</v>
      </c>
      <c r="AU272" s="772"/>
      <c r="AV272" s="772"/>
      <c r="AW272" s="88"/>
      <c r="AX272" s="89"/>
    </row>
    <row r="273" spans="1:50" s="90" customFormat="1" ht="35.1" customHeight="1" x14ac:dyDescent="0.25">
      <c r="A273" s="528"/>
      <c r="B273" s="766"/>
      <c r="C273" s="566"/>
      <c r="D273" s="566"/>
      <c r="E273" s="567"/>
      <c r="F273" s="567"/>
      <c r="G273" s="567"/>
      <c r="H273" s="567"/>
      <c r="I273" s="566"/>
      <c r="J273" s="771"/>
      <c r="K273" s="567"/>
      <c r="L273" s="567"/>
      <c r="M273" s="567"/>
      <c r="N273" s="567"/>
      <c r="O273" s="567"/>
      <c r="P273" s="567"/>
      <c r="Q273" s="567"/>
      <c r="R273" s="567"/>
      <c r="S273" s="566"/>
      <c r="T273" s="567"/>
      <c r="U273" s="54" t="s">
        <v>844</v>
      </c>
      <c r="V273" s="228">
        <v>4</v>
      </c>
      <c r="W273" s="228">
        <v>4</v>
      </c>
      <c r="X273" s="228">
        <v>8</v>
      </c>
      <c r="Y273" s="228">
        <v>1</v>
      </c>
      <c r="Z273" s="229">
        <f>+V273</f>
        <v>4</v>
      </c>
      <c r="AA273" s="229">
        <f>+V273+W273</f>
        <v>8</v>
      </c>
      <c r="AB273" s="229">
        <f>+V273+W273+X273</f>
        <v>16</v>
      </c>
      <c r="AC273" s="229">
        <f>+V273+W273+X273+Y273</f>
        <v>17</v>
      </c>
      <c r="AD273" s="567"/>
      <c r="AE273" s="567"/>
      <c r="AF273" s="567"/>
      <c r="AG273" s="567"/>
      <c r="AH273" s="567"/>
      <c r="AI273" s="567"/>
      <c r="AJ273" s="567"/>
      <c r="AK273" s="567"/>
      <c r="AL273" s="567"/>
      <c r="AM273" s="567"/>
      <c r="AN273" s="567"/>
      <c r="AO273" s="772"/>
      <c r="AP273" s="772"/>
      <c r="AQ273" s="567"/>
      <c r="AR273" s="567"/>
      <c r="AS273" s="567"/>
      <c r="AT273" s="567"/>
      <c r="AU273" s="567"/>
      <c r="AV273" s="567"/>
      <c r="AW273" s="88"/>
      <c r="AX273" s="89"/>
    </row>
    <row r="274" spans="1:50" s="90" customFormat="1" ht="24.95" customHeight="1" x14ac:dyDescent="0.25">
      <c r="A274" s="528"/>
      <c r="B274" s="766"/>
      <c r="C274" s="566"/>
      <c r="D274" s="566"/>
      <c r="E274" s="567"/>
      <c r="F274" s="567"/>
      <c r="G274" s="567"/>
      <c r="H274" s="567"/>
      <c r="I274" s="566"/>
      <c r="J274" s="771"/>
      <c r="K274" s="567"/>
      <c r="L274" s="567"/>
      <c r="M274" s="567"/>
      <c r="N274" s="567"/>
      <c r="O274" s="567"/>
      <c r="P274" s="567"/>
      <c r="Q274" s="567"/>
      <c r="R274" s="567"/>
      <c r="S274" s="566"/>
      <c r="T274" s="567"/>
      <c r="U274" s="230" t="s">
        <v>215</v>
      </c>
      <c r="V274" s="231">
        <f>V272/V273</f>
        <v>0</v>
      </c>
      <c r="W274" s="231">
        <f t="shared" ref="W274:Y274" si="97">W272/W273</f>
        <v>0</v>
      </c>
      <c r="X274" s="231">
        <f t="shared" si="97"/>
        <v>0</v>
      </c>
      <c r="Y274" s="231">
        <f t="shared" si="97"/>
        <v>0</v>
      </c>
      <c r="Z274" s="232">
        <f>Z272/Z273</f>
        <v>0</v>
      </c>
      <c r="AA274" s="232">
        <f t="shared" ref="AA274:AC274" si="98">AA272/AA273</f>
        <v>0</v>
      </c>
      <c r="AB274" s="232">
        <f t="shared" si="98"/>
        <v>0</v>
      </c>
      <c r="AC274" s="232">
        <f t="shared" si="98"/>
        <v>0</v>
      </c>
      <c r="AD274" s="567"/>
      <c r="AE274" s="567"/>
      <c r="AF274" s="567"/>
      <c r="AG274" s="567"/>
      <c r="AH274" s="567"/>
      <c r="AI274" s="567"/>
      <c r="AJ274" s="567"/>
      <c r="AK274" s="567"/>
      <c r="AL274" s="567"/>
      <c r="AM274" s="567"/>
      <c r="AN274" s="567"/>
      <c r="AO274" s="772"/>
      <c r="AP274" s="772"/>
      <c r="AQ274" s="567"/>
      <c r="AR274" s="567"/>
      <c r="AS274" s="567"/>
      <c r="AT274" s="567"/>
      <c r="AU274" s="567"/>
      <c r="AV274" s="567"/>
      <c r="AW274" s="88"/>
      <c r="AX274" s="89"/>
    </row>
    <row r="275" spans="1:50" s="90" customFormat="1" ht="270" customHeight="1" x14ac:dyDescent="0.25">
      <c r="A275" s="528"/>
      <c r="B275" s="766"/>
      <c r="C275" s="566"/>
      <c r="D275" s="566"/>
      <c r="E275" s="567"/>
      <c r="F275" s="567"/>
      <c r="G275" s="567"/>
      <c r="H275" s="567"/>
      <c r="I275" s="566"/>
      <c r="J275" s="771"/>
      <c r="K275" s="567"/>
      <c r="L275" s="567"/>
      <c r="M275" s="567"/>
      <c r="N275" s="567"/>
      <c r="O275" s="567"/>
      <c r="P275" s="567"/>
      <c r="Q275" s="567"/>
      <c r="R275" s="567"/>
      <c r="S275" s="566"/>
      <c r="T275" s="567"/>
      <c r="U275" s="230" t="s">
        <v>216</v>
      </c>
      <c r="V275" s="16" t="s">
        <v>771</v>
      </c>
      <c r="W275" s="16" t="s">
        <v>771</v>
      </c>
      <c r="X275" s="16" t="s">
        <v>771</v>
      </c>
      <c r="Y275" s="16" t="s">
        <v>771</v>
      </c>
      <c r="Z275" s="769"/>
      <c r="AA275" s="564"/>
      <c r="AB275" s="564"/>
      <c r="AC275" s="564"/>
      <c r="AD275" s="567"/>
      <c r="AE275" s="567"/>
      <c r="AF275" s="567"/>
      <c r="AG275" s="567"/>
      <c r="AH275" s="567"/>
      <c r="AI275" s="567"/>
      <c r="AJ275" s="567"/>
      <c r="AK275" s="567"/>
      <c r="AL275" s="567"/>
      <c r="AM275" s="567"/>
      <c r="AN275" s="567"/>
      <c r="AO275" s="772"/>
      <c r="AP275" s="772"/>
      <c r="AQ275" s="567"/>
      <c r="AR275" s="567"/>
      <c r="AS275" s="567"/>
      <c r="AT275" s="567"/>
      <c r="AU275" s="567"/>
      <c r="AV275" s="567"/>
      <c r="AW275" s="88"/>
      <c r="AX275" s="89"/>
    </row>
    <row r="276" spans="1:50" s="90" customFormat="1" ht="35.1" customHeight="1" x14ac:dyDescent="0.25">
      <c r="A276" s="528">
        <v>4</v>
      </c>
      <c r="B276" s="766"/>
      <c r="C276" s="566"/>
      <c r="D276" s="566"/>
      <c r="E276" s="567"/>
      <c r="F276" s="567"/>
      <c r="G276" s="567"/>
      <c r="H276" s="567"/>
      <c r="I276" s="566"/>
      <c r="J276" s="770">
        <v>0.2</v>
      </c>
      <c r="K276" s="566" t="s">
        <v>94</v>
      </c>
      <c r="L276" s="566" t="s">
        <v>536</v>
      </c>
      <c r="M276" s="566" t="s">
        <v>537</v>
      </c>
      <c r="N276" s="566" t="s">
        <v>316</v>
      </c>
      <c r="O276" s="566" t="s">
        <v>73</v>
      </c>
      <c r="P276" s="566">
        <v>0.1</v>
      </c>
      <c r="Q276" s="566">
        <v>0.93</v>
      </c>
      <c r="R276" s="566">
        <v>1</v>
      </c>
      <c r="S276" s="566">
        <v>0.9</v>
      </c>
      <c r="T276" s="566" t="s">
        <v>291</v>
      </c>
      <c r="U276" s="223" t="s">
        <v>845</v>
      </c>
      <c r="V276" s="235"/>
      <c r="W276" s="235"/>
      <c r="X276" s="235"/>
      <c r="Y276" s="236"/>
      <c r="Z276" s="236">
        <f>+V276</f>
        <v>0</v>
      </c>
      <c r="AA276" s="236">
        <f>+V276+W276</f>
        <v>0</v>
      </c>
      <c r="AB276" s="236">
        <f>+V276+W276+X276</f>
        <v>0</v>
      </c>
      <c r="AC276" s="236">
        <f>+V276+W276+X276+Y276</f>
        <v>0</v>
      </c>
      <c r="AD276" s="772" t="s">
        <v>538</v>
      </c>
      <c r="AE276" s="775">
        <f>AF276+AG276+AH276</f>
        <v>1798046796</v>
      </c>
      <c r="AF276" s="772">
        <v>0</v>
      </c>
      <c r="AG276" s="772">
        <v>1798046796</v>
      </c>
      <c r="AH276" s="772">
        <v>0</v>
      </c>
      <c r="AI276" s="773" t="s">
        <v>532</v>
      </c>
      <c r="AJ276" s="773" t="s">
        <v>532</v>
      </c>
      <c r="AK276" s="772"/>
      <c r="AL276" s="772" t="s">
        <v>213</v>
      </c>
      <c r="AM276" s="772"/>
      <c r="AN276" s="772"/>
      <c r="AO276" s="772" t="s">
        <v>213</v>
      </c>
      <c r="AP276" s="772" t="s">
        <v>213</v>
      </c>
      <c r="AQ276" s="772" t="s">
        <v>213</v>
      </c>
      <c r="AR276" s="772"/>
      <c r="AS276" s="772"/>
      <c r="AT276" s="772" t="s">
        <v>213</v>
      </c>
      <c r="AU276" s="772"/>
      <c r="AV276" s="772"/>
      <c r="AW276" s="88"/>
      <c r="AX276" s="89"/>
    </row>
    <row r="277" spans="1:50" s="90" customFormat="1" ht="35.1" customHeight="1" x14ac:dyDescent="0.25">
      <c r="A277" s="528"/>
      <c r="B277" s="766"/>
      <c r="C277" s="566"/>
      <c r="D277" s="566"/>
      <c r="E277" s="567"/>
      <c r="F277" s="567"/>
      <c r="G277" s="567"/>
      <c r="H277" s="567"/>
      <c r="I277" s="566"/>
      <c r="J277" s="771"/>
      <c r="K277" s="567"/>
      <c r="L277" s="567"/>
      <c r="M277" s="567"/>
      <c r="N277" s="567"/>
      <c r="O277" s="567"/>
      <c r="P277" s="567"/>
      <c r="Q277" s="567"/>
      <c r="R277" s="567"/>
      <c r="S277" s="566"/>
      <c r="T277" s="567"/>
      <c r="U277" s="54" t="s">
        <v>846</v>
      </c>
      <c r="V277" s="235">
        <v>2642906977.8797293</v>
      </c>
      <c r="W277" s="235">
        <v>3780876647.153285</v>
      </c>
      <c r="X277" s="235">
        <v>5294062451.4500704</v>
      </c>
      <c r="Y277" s="235">
        <v>4498915524.6043863</v>
      </c>
      <c r="Z277" s="236">
        <f>+V277</f>
        <v>2642906977.8797293</v>
      </c>
      <c r="AA277" s="236">
        <f>+V277+W277</f>
        <v>6423783625.0330143</v>
      </c>
      <c r="AB277" s="236">
        <f>+V277+W277+X277</f>
        <v>11717846076.483086</v>
      </c>
      <c r="AC277" s="236">
        <f>+V277+W277+X277+Y277</f>
        <v>16216761601.087471</v>
      </c>
      <c r="AD277" s="567"/>
      <c r="AE277" s="567"/>
      <c r="AF277" s="567"/>
      <c r="AG277" s="567"/>
      <c r="AH277" s="567"/>
      <c r="AI277" s="567"/>
      <c r="AJ277" s="567"/>
      <c r="AK277" s="567"/>
      <c r="AL277" s="567"/>
      <c r="AM277" s="567"/>
      <c r="AN277" s="567"/>
      <c r="AO277" s="772"/>
      <c r="AP277" s="772"/>
      <c r="AQ277" s="567"/>
      <c r="AR277" s="567"/>
      <c r="AS277" s="567"/>
      <c r="AT277" s="567"/>
      <c r="AU277" s="567"/>
      <c r="AV277" s="567"/>
      <c r="AW277" s="88"/>
      <c r="AX277" s="89"/>
    </row>
    <row r="278" spans="1:50" s="90" customFormat="1" ht="24.95" customHeight="1" x14ac:dyDescent="0.25">
      <c r="A278" s="528"/>
      <c r="B278" s="766"/>
      <c r="C278" s="566"/>
      <c r="D278" s="566"/>
      <c r="E278" s="567"/>
      <c r="F278" s="567"/>
      <c r="G278" s="567"/>
      <c r="H278" s="567"/>
      <c r="I278" s="566"/>
      <c r="J278" s="771"/>
      <c r="K278" s="567"/>
      <c r="L278" s="567"/>
      <c r="M278" s="567"/>
      <c r="N278" s="567"/>
      <c r="O278" s="567"/>
      <c r="P278" s="567"/>
      <c r="Q278" s="567"/>
      <c r="R278" s="567"/>
      <c r="S278" s="566"/>
      <c r="T278" s="567"/>
      <c r="U278" s="230" t="s">
        <v>215</v>
      </c>
      <c r="V278" s="231">
        <f>V276/V277</f>
        <v>0</v>
      </c>
      <c r="W278" s="231">
        <f>W276/W277</f>
        <v>0</v>
      </c>
      <c r="X278" s="231">
        <f t="shared" ref="X278:Y278" si="99">X276/X277</f>
        <v>0</v>
      </c>
      <c r="Y278" s="231">
        <f t="shared" si="99"/>
        <v>0</v>
      </c>
      <c r="Z278" s="232">
        <f>Z276/Z277</f>
        <v>0</v>
      </c>
      <c r="AA278" s="232">
        <f t="shared" ref="AA278:AC278" si="100">AA276/AA277</f>
        <v>0</v>
      </c>
      <c r="AB278" s="232">
        <f t="shared" si="100"/>
        <v>0</v>
      </c>
      <c r="AC278" s="232">
        <f t="shared" si="100"/>
        <v>0</v>
      </c>
      <c r="AD278" s="567"/>
      <c r="AE278" s="567"/>
      <c r="AF278" s="567"/>
      <c r="AG278" s="567"/>
      <c r="AH278" s="567"/>
      <c r="AI278" s="567"/>
      <c r="AJ278" s="567"/>
      <c r="AK278" s="567"/>
      <c r="AL278" s="567"/>
      <c r="AM278" s="567"/>
      <c r="AN278" s="567"/>
      <c r="AO278" s="772"/>
      <c r="AP278" s="772"/>
      <c r="AQ278" s="567"/>
      <c r="AR278" s="567"/>
      <c r="AS278" s="567"/>
      <c r="AT278" s="567"/>
      <c r="AU278" s="567"/>
      <c r="AV278" s="567"/>
      <c r="AW278" s="88"/>
      <c r="AX278" s="89"/>
    </row>
    <row r="279" spans="1:50" s="90" customFormat="1" ht="270" customHeight="1" x14ac:dyDescent="0.25">
      <c r="A279" s="528"/>
      <c r="B279" s="766"/>
      <c r="C279" s="566"/>
      <c r="D279" s="566"/>
      <c r="E279" s="567"/>
      <c r="F279" s="567"/>
      <c r="G279" s="567"/>
      <c r="H279" s="567"/>
      <c r="I279" s="566"/>
      <c r="J279" s="771"/>
      <c r="K279" s="567"/>
      <c r="L279" s="567"/>
      <c r="M279" s="567"/>
      <c r="N279" s="567"/>
      <c r="O279" s="567"/>
      <c r="P279" s="567"/>
      <c r="Q279" s="567"/>
      <c r="R279" s="567"/>
      <c r="S279" s="566"/>
      <c r="T279" s="567"/>
      <c r="U279" s="230" t="s">
        <v>216</v>
      </c>
      <c r="V279" s="16" t="s">
        <v>771</v>
      </c>
      <c r="W279" s="16" t="s">
        <v>771</v>
      </c>
      <c r="X279" s="16" t="s">
        <v>771</v>
      </c>
      <c r="Y279" s="16" t="s">
        <v>771</v>
      </c>
      <c r="Z279" s="769"/>
      <c r="AA279" s="564"/>
      <c r="AB279" s="564"/>
      <c r="AC279" s="564"/>
      <c r="AD279" s="567"/>
      <c r="AE279" s="567"/>
      <c r="AF279" s="567"/>
      <c r="AG279" s="567"/>
      <c r="AH279" s="567"/>
      <c r="AI279" s="567"/>
      <c r="AJ279" s="567"/>
      <c r="AK279" s="567"/>
      <c r="AL279" s="567"/>
      <c r="AM279" s="567"/>
      <c r="AN279" s="567"/>
      <c r="AO279" s="772"/>
      <c r="AP279" s="772"/>
      <c r="AQ279" s="567"/>
      <c r="AR279" s="567"/>
      <c r="AS279" s="567"/>
      <c r="AT279" s="567"/>
      <c r="AU279" s="567"/>
      <c r="AV279" s="567"/>
      <c r="AW279" s="88"/>
      <c r="AX279" s="89"/>
    </row>
    <row r="280" spans="1:50" s="87" customFormat="1" ht="35.1" customHeight="1" x14ac:dyDescent="0.25">
      <c r="A280" s="776">
        <v>1</v>
      </c>
      <c r="B280" s="765" t="s">
        <v>540</v>
      </c>
      <c r="C280" s="639" t="s">
        <v>206</v>
      </c>
      <c r="D280" s="639">
        <v>1</v>
      </c>
      <c r="E280" s="639" t="s">
        <v>38</v>
      </c>
      <c r="F280" s="640">
        <v>0.8</v>
      </c>
      <c r="G280" s="566" t="s">
        <v>207</v>
      </c>
      <c r="H280" s="566" t="s">
        <v>220</v>
      </c>
      <c r="I280" s="51" t="s">
        <v>209</v>
      </c>
      <c r="J280" s="570">
        <v>1</v>
      </c>
      <c r="K280" s="639" t="s">
        <v>111</v>
      </c>
      <c r="L280" s="639" t="s">
        <v>847</v>
      </c>
      <c r="M280" s="639" t="s">
        <v>541</v>
      </c>
      <c r="N280" s="639" t="s">
        <v>848</v>
      </c>
      <c r="O280" s="639" t="s">
        <v>73</v>
      </c>
      <c r="P280" s="573">
        <v>0.8</v>
      </c>
      <c r="Q280" s="573">
        <v>0.98</v>
      </c>
      <c r="R280" s="573">
        <v>0.93</v>
      </c>
      <c r="S280" s="573">
        <v>0.93</v>
      </c>
      <c r="T280" s="573" t="s">
        <v>291</v>
      </c>
      <c r="U280" s="290" t="s">
        <v>542</v>
      </c>
      <c r="V280" s="222"/>
      <c r="W280" s="222"/>
      <c r="X280" s="212"/>
      <c r="Y280" s="212"/>
      <c r="Z280" s="14">
        <f>V280</f>
        <v>0</v>
      </c>
      <c r="AA280" s="14">
        <f>V280+W280</f>
        <v>0</v>
      </c>
      <c r="AB280" s="14">
        <f>V280+W280+X280</f>
        <v>0</v>
      </c>
      <c r="AC280" s="14">
        <f>V280+W280+X280+Y280</f>
        <v>0</v>
      </c>
      <c r="AD280" s="536" t="s">
        <v>543</v>
      </c>
      <c r="AE280" s="579">
        <v>0</v>
      </c>
      <c r="AF280" s="536">
        <v>0</v>
      </c>
      <c r="AG280" s="536">
        <v>0</v>
      </c>
      <c r="AH280" s="536">
        <v>0</v>
      </c>
      <c r="AI280" s="559" t="s">
        <v>544</v>
      </c>
      <c r="AJ280" s="536" t="s">
        <v>544</v>
      </c>
      <c r="AK280" s="536" t="s">
        <v>213</v>
      </c>
      <c r="AL280" s="536" t="s">
        <v>213</v>
      </c>
      <c r="AM280" s="536"/>
      <c r="AN280" s="536"/>
      <c r="AO280" s="536" t="s">
        <v>213</v>
      </c>
      <c r="AP280" s="536" t="s">
        <v>213</v>
      </c>
      <c r="AQ280" s="536"/>
      <c r="AR280" s="536" t="s">
        <v>213</v>
      </c>
      <c r="AS280" s="536"/>
      <c r="AT280" s="536" t="s">
        <v>213</v>
      </c>
      <c r="AU280" s="536"/>
      <c r="AV280" s="536"/>
      <c r="AW280" s="85"/>
      <c r="AX280" s="86"/>
    </row>
    <row r="281" spans="1:50" s="87" customFormat="1" ht="35.1" customHeight="1" x14ac:dyDescent="0.25">
      <c r="A281" s="776"/>
      <c r="B281" s="777"/>
      <c r="C281" s="650"/>
      <c r="D281" s="650"/>
      <c r="E281" s="537"/>
      <c r="F281" s="641"/>
      <c r="G281" s="567"/>
      <c r="H281" s="567"/>
      <c r="I281" s="566" t="s">
        <v>545</v>
      </c>
      <c r="J281" s="571"/>
      <c r="K281" s="537"/>
      <c r="L281" s="537"/>
      <c r="M281" s="537"/>
      <c r="N281" s="537"/>
      <c r="O281" s="537"/>
      <c r="P281" s="574"/>
      <c r="Q281" s="574"/>
      <c r="R281" s="574"/>
      <c r="S281" s="574"/>
      <c r="T281" s="574"/>
      <c r="U281" s="291" t="s">
        <v>546</v>
      </c>
      <c r="V281" s="237">
        <v>3646180885</v>
      </c>
      <c r="W281" s="237">
        <v>5051862374</v>
      </c>
      <c r="X281" s="199">
        <v>1E-3</v>
      </c>
      <c r="Y281" s="199">
        <v>1E-3</v>
      </c>
      <c r="Z281" s="14">
        <f>+V281</f>
        <v>3646180885</v>
      </c>
      <c r="AA281" s="14">
        <f>+V281+W281</f>
        <v>8698043259</v>
      </c>
      <c r="AB281" s="14">
        <f>+V281+W281+X281</f>
        <v>8698043259.0009995</v>
      </c>
      <c r="AC281" s="14">
        <f>+V281+W281+X281+Y281</f>
        <v>8698043259.0019989</v>
      </c>
      <c r="AD281" s="537"/>
      <c r="AE281" s="537"/>
      <c r="AF281" s="537"/>
      <c r="AG281" s="537"/>
      <c r="AH281" s="537"/>
      <c r="AI281" s="537"/>
      <c r="AJ281" s="537"/>
      <c r="AK281" s="537"/>
      <c r="AL281" s="537"/>
      <c r="AM281" s="537"/>
      <c r="AN281" s="537"/>
      <c r="AO281" s="537"/>
      <c r="AP281" s="537"/>
      <c r="AQ281" s="537"/>
      <c r="AR281" s="537"/>
      <c r="AS281" s="537"/>
      <c r="AT281" s="537"/>
      <c r="AU281" s="537"/>
      <c r="AV281" s="537"/>
      <c r="AW281" s="85"/>
      <c r="AX281" s="86"/>
    </row>
    <row r="282" spans="1:50" s="87" customFormat="1" ht="24.95" customHeight="1" x14ac:dyDescent="0.25">
      <c r="A282" s="776"/>
      <c r="B282" s="777"/>
      <c r="C282" s="650"/>
      <c r="D282" s="650"/>
      <c r="E282" s="537"/>
      <c r="F282" s="641"/>
      <c r="G282" s="567"/>
      <c r="H282" s="567"/>
      <c r="I282" s="567"/>
      <c r="J282" s="571"/>
      <c r="K282" s="537"/>
      <c r="L282" s="537"/>
      <c r="M282" s="537"/>
      <c r="N282" s="537"/>
      <c r="O282" s="537"/>
      <c r="P282" s="574"/>
      <c r="Q282" s="574"/>
      <c r="R282" s="574"/>
      <c r="S282" s="574"/>
      <c r="T282" s="574"/>
      <c r="U282" s="293" t="s">
        <v>215</v>
      </c>
      <c r="V282" s="15">
        <f>V280/V281</f>
        <v>0</v>
      </c>
      <c r="W282" s="15">
        <f t="shared" ref="W282:AC282" si="101">W280/W281</f>
        <v>0</v>
      </c>
      <c r="X282" s="15">
        <f t="shared" si="101"/>
        <v>0</v>
      </c>
      <c r="Y282" s="15">
        <f t="shared" si="101"/>
        <v>0</v>
      </c>
      <c r="Z282" s="15">
        <f t="shared" si="101"/>
        <v>0</v>
      </c>
      <c r="AA282" s="15">
        <f t="shared" si="101"/>
        <v>0</v>
      </c>
      <c r="AB282" s="15">
        <f t="shared" si="101"/>
        <v>0</v>
      </c>
      <c r="AC282" s="15">
        <f t="shared" si="101"/>
        <v>0</v>
      </c>
      <c r="AD282" s="537"/>
      <c r="AE282" s="537"/>
      <c r="AF282" s="537"/>
      <c r="AG282" s="537"/>
      <c r="AH282" s="537"/>
      <c r="AI282" s="537"/>
      <c r="AJ282" s="537"/>
      <c r="AK282" s="537"/>
      <c r="AL282" s="537"/>
      <c r="AM282" s="537"/>
      <c r="AN282" s="537"/>
      <c r="AO282" s="537"/>
      <c r="AP282" s="537"/>
      <c r="AQ282" s="537"/>
      <c r="AR282" s="537"/>
      <c r="AS282" s="537"/>
      <c r="AT282" s="537"/>
      <c r="AU282" s="537"/>
      <c r="AV282" s="537"/>
      <c r="AW282" s="85"/>
      <c r="AX282" s="86"/>
    </row>
    <row r="283" spans="1:50" s="87" customFormat="1" ht="270" customHeight="1" x14ac:dyDescent="0.25">
      <c r="A283" s="776"/>
      <c r="B283" s="777"/>
      <c r="C283" s="650"/>
      <c r="D283" s="650"/>
      <c r="E283" s="538"/>
      <c r="F283" s="642"/>
      <c r="G283" s="567"/>
      <c r="H283" s="567"/>
      <c r="I283" s="567"/>
      <c r="J283" s="572"/>
      <c r="K283" s="538"/>
      <c r="L283" s="538"/>
      <c r="M283" s="538"/>
      <c r="N283" s="538"/>
      <c r="O283" s="538"/>
      <c r="P283" s="575"/>
      <c r="Q283" s="575"/>
      <c r="R283" s="575"/>
      <c r="S283" s="575"/>
      <c r="T283" s="575"/>
      <c r="U283" s="293" t="s">
        <v>216</v>
      </c>
      <c r="V283" s="112" t="s">
        <v>771</v>
      </c>
      <c r="W283" s="112" t="s">
        <v>771</v>
      </c>
      <c r="X283" s="112" t="s">
        <v>771</v>
      </c>
      <c r="Y283" s="112" t="s">
        <v>771</v>
      </c>
      <c r="Z283" s="512"/>
      <c r="AA283" s="580"/>
      <c r="AB283" s="580"/>
      <c r="AC283" s="581"/>
      <c r="AD283" s="538"/>
      <c r="AE283" s="538"/>
      <c r="AF283" s="538"/>
      <c r="AG283" s="538"/>
      <c r="AH283" s="538"/>
      <c r="AI283" s="538"/>
      <c r="AJ283" s="538"/>
      <c r="AK283" s="538"/>
      <c r="AL283" s="538"/>
      <c r="AM283" s="538"/>
      <c r="AN283" s="538"/>
      <c r="AO283" s="538"/>
      <c r="AP283" s="538"/>
      <c r="AQ283" s="538"/>
      <c r="AR283" s="538"/>
      <c r="AS283" s="538"/>
      <c r="AT283" s="538"/>
      <c r="AU283" s="538"/>
      <c r="AV283" s="538"/>
      <c r="AW283" s="85"/>
      <c r="AX283" s="86"/>
    </row>
    <row r="284" spans="1:50" s="87" customFormat="1" ht="45" customHeight="1" x14ac:dyDescent="0.25">
      <c r="A284" s="776">
        <v>2</v>
      </c>
      <c r="B284" s="777"/>
      <c r="C284" s="650"/>
      <c r="D284" s="650"/>
      <c r="E284" s="639" t="s">
        <v>39</v>
      </c>
      <c r="F284" s="640">
        <v>0.1</v>
      </c>
      <c r="G284" s="566" t="s">
        <v>207</v>
      </c>
      <c r="H284" s="566" t="s">
        <v>220</v>
      </c>
      <c r="I284" s="566" t="s">
        <v>547</v>
      </c>
      <c r="J284" s="570">
        <v>1</v>
      </c>
      <c r="K284" s="639" t="s">
        <v>112</v>
      </c>
      <c r="L284" s="639" t="s">
        <v>548</v>
      </c>
      <c r="M284" s="639" t="s">
        <v>549</v>
      </c>
      <c r="N284" s="639" t="s">
        <v>848</v>
      </c>
      <c r="O284" s="639" t="s">
        <v>73</v>
      </c>
      <c r="P284" s="573">
        <v>0.1</v>
      </c>
      <c r="Q284" s="573">
        <v>1</v>
      </c>
      <c r="R284" s="573">
        <v>1</v>
      </c>
      <c r="S284" s="573">
        <v>1</v>
      </c>
      <c r="T284" s="573" t="s">
        <v>291</v>
      </c>
      <c r="U284" s="290" t="s">
        <v>550</v>
      </c>
      <c r="V284" s="212"/>
      <c r="W284" s="212"/>
      <c r="X284" s="212"/>
      <c r="Y284" s="212"/>
      <c r="Z284" s="14">
        <f>V284</f>
        <v>0</v>
      </c>
      <c r="AA284" s="14">
        <f>V284+W284+X284</f>
        <v>0</v>
      </c>
      <c r="AB284" s="14">
        <f>V284+W284+X284</f>
        <v>0</v>
      </c>
      <c r="AC284" s="29">
        <f>V284+W284+X284+Y284</f>
        <v>0</v>
      </c>
      <c r="AD284" s="536" t="s">
        <v>849</v>
      </c>
      <c r="AE284" s="579">
        <v>0</v>
      </c>
      <c r="AF284" s="536">
        <v>0</v>
      </c>
      <c r="AG284" s="536">
        <v>0</v>
      </c>
      <c r="AH284" s="536">
        <v>0</v>
      </c>
      <c r="AI284" s="559" t="s">
        <v>544</v>
      </c>
      <c r="AJ284" s="536" t="s">
        <v>544</v>
      </c>
      <c r="AK284" s="536" t="s">
        <v>213</v>
      </c>
      <c r="AL284" s="536"/>
      <c r="AM284" s="536"/>
      <c r="AN284" s="536"/>
      <c r="AO284" s="536" t="s">
        <v>213</v>
      </c>
      <c r="AP284" s="536" t="s">
        <v>213</v>
      </c>
      <c r="AQ284" s="536"/>
      <c r="AR284" s="536" t="s">
        <v>213</v>
      </c>
      <c r="AS284" s="536"/>
      <c r="AT284" s="536" t="s">
        <v>213</v>
      </c>
      <c r="AU284" s="536"/>
      <c r="AV284" s="536"/>
      <c r="AW284" s="85"/>
      <c r="AX284" s="86"/>
    </row>
    <row r="285" spans="1:50" s="87" customFormat="1" ht="35.1" customHeight="1" x14ac:dyDescent="0.25">
      <c r="A285" s="776"/>
      <c r="B285" s="777"/>
      <c r="C285" s="650"/>
      <c r="D285" s="650"/>
      <c r="E285" s="537"/>
      <c r="F285" s="641"/>
      <c r="G285" s="567"/>
      <c r="H285" s="567"/>
      <c r="I285" s="567"/>
      <c r="J285" s="571"/>
      <c r="K285" s="537"/>
      <c r="L285" s="537"/>
      <c r="M285" s="537"/>
      <c r="N285" s="537"/>
      <c r="O285" s="537"/>
      <c r="P285" s="574"/>
      <c r="Q285" s="574"/>
      <c r="R285" s="574"/>
      <c r="S285" s="574"/>
      <c r="T285" s="574"/>
      <c r="U285" s="291" t="s">
        <v>551</v>
      </c>
      <c r="V285" s="199">
        <v>958</v>
      </c>
      <c r="W285" s="199">
        <v>966</v>
      </c>
      <c r="X285" s="199">
        <v>1E-3</v>
      </c>
      <c r="Y285" s="199">
        <v>1E-3</v>
      </c>
      <c r="Z285" s="14">
        <f>+V285</f>
        <v>958</v>
      </c>
      <c r="AA285" s="14">
        <f>+V285+W285</f>
        <v>1924</v>
      </c>
      <c r="AB285" s="14">
        <f>+V285+W285+X285</f>
        <v>1924.001</v>
      </c>
      <c r="AC285" s="29">
        <f>+V285+W285+X285+Y285</f>
        <v>1924.002</v>
      </c>
      <c r="AD285" s="537"/>
      <c r="AE285" s="537"/>
      <c r="AF285" s="537"/>
      <c r="AG285" s="537"/>
      <c r="AH285" s="537"/>
      <c r="AI285" s="537"/>
      <c r="AJ285" s="537"/>
      <c r="AK285" s="537"/>
      <c r="AL285" s="537"/>
      <c r="AM285" s="537"/>
      <c r="AN285" s="537"/>
      <c r="AO285" s="537"/>
      <c r="AP285" s="537"/>
      <c r="AQ285" s="537"/>
      <c r="AR285" s="537"/>
      <c r="AS285" s="537"/>
      <c r="AT285" s="537"/>
      <c r="AU285" s="537"/>
      <c r="AV285" s="537"/>
      <c r="AW285" s="85"/>
      <c r="AX285" s="86"/>
    </row>
    <row r="286" spans="1:50" s="87" customFormat="1" ht="24.95" customHeight="1" x14ac:dyDescent="0.25">
      <c r="A286" s="776"/>
      <c r="B286" s="777"/>
      <c r="C286" s="650"/>
      <c r="D286" s="650"/>
      <c r="E286" s="537"/>
      <c r="F286" s="641"/>
      <c r="G286" s="567"/>
      <c r="H286" s="567"/>
      <c r="I286" s="567"/>
      <c r="J286" s="571"/>
      <c r="K286" s="537"/>
      <c r="L286" s="537"/>
      <c r="M286" s="537"/>
      <c r="N286" s="537"/>
      <c r="O286" s="537"/>
      <c r="P286" s="574"/>
      <c r="Q286" s="574"/>
      <c r="R286" s="574"/>
      <c r="S286" s="574"/>
      <c r="T286" s="574"/>
      <c r="U286" s="293" t="s">
        <v>215</v>
      </c>
      <c r="V286" s="15">
        <f>V284/V285</f>
        <v>0</v>
      </c>
      <c r="W286" s="15">
        <f t="shared" ref="W286:AC286" si="102">W284/W285</f>
        <v>0</v>
      </c>
      <c r="X286" s="15">
        <f t="shared" si="102"/>
        <v>0</v>
      </c>
      <c r="Y286" s="15">
        <f t="shared" si="102"/>
        <v>0</v>
      </c>
      <c r="Z286" s="15">
        <f t="shared" si="102"/>
        <v>0</v>
      </c>
      <c r="AA286" s="15">
        <f t="shared" si="102"/>
        <v>0</v>
      </c>
      <c r="AB286" s="15">
        <f t="shared" si="102"/>
        <v>0</v>
      </c>
      <c r="AC286" s="15">
        <f t="shared" si="102"/>
        <v>0</v>
      </c>
      <c r="AD286" s="537"/>
      <c r="AE286" s="537"/>
      <c r="AF286" s="537"/>
      <c r="AG286" s="537"/>
      <c r="AH286" s="537"/>
      <c r="AI286" s="537"/>
      <c r="AJ286" s="537"/>
      <c r="AK286" s="537"/>
      <c r="AL286" s="537"/>
      <c r="AM286" s="537"/>
      <c r="AN286" s="537"/>
      <c r="AO286" s="537"/>
      <c r="AP286" s="537"/>
      <c r="AQ286" s="537"/>
      <c r="AR286" s="537"/>
      <c r="AS286" s="537"/>
      <c r="AT286" s="537"/>
      <c r="AU286" s="537"/>
      <c r="AV286" s="537"/>
      <c r="AW286" s="85"/>
      <c r="AX286" s="86"/>
    </row>
    <row r="287" spans="1:50" s="87" customFormat="1" ht="270" customHeight="1" x14ac:dyDescent="0.25">
      <c r="A287" s="776"/>
      <c r="B287" s="777"/>
      <c r="C287" s="650"/>
      <c r="D287" s="650"/>
      <c r="E287" s="538"/>
      <c r="F287" s="642"/>
      <c r="G287" s="567"/>
      <c r="H287" s="567"/>
      <c r="I287" s="567"/>
      <c r="J287" s="572"/>
      <c r="K287" s="538"/>
      <c r="L287" s="538"/>
      <c r="M287" s="538"/>
      <c r="N287" s="538"/>
      <c r="O287" s="538"/>
      <c r="P287" s="575"/>
      <c r="Q287" s="575"/>
      <c r="R287" s="575"/>
      <c r="S287" s="575"/>
      <c r="T287" s="575"/>
      <c r="U287" s="293" t="s">
        <v>216</v>
      </c>
      <c r="V287" s="112" t="s">
        <v>771</v>
      </c>
      <c r="W287" s="112" t="s">
        <v>771</v>
      </c>
      <c r="X287" s="112" t="s">
        <v>771</v>
      </c>
      <c r="Y287" s="112" t="s">
        <v>771</v>
      </c>
      <c r="Z287" s="512"/>
      <c r="AA287" s="580"/>
      <c r="AB287" s="580"/>
      <c r="AC287" s="581"/>
      <c r="AD287" s="538"/>
      <c r="AE287" s="538"/>
      <c r="AF287" s="538"/>
      <c r="AG287" s="538"/>
      <c r="AH287" s="538"/>
      <c r="AI287" s="538"/>
      <c r="AJ287" s="538"/>
      <c r="AK287" s="538"/>
      <c r="AL287" s="538"/>
      <c r="AM287" s="538"/>
      <c r="AN287" s="538"/>
      <c r="AO287" s="538"/>
      <c r="AP287" s="538"/>
      <c r="AQ287" s="538"/>
      <c r="AR287" s="538"/>
      <c r="AS287" s="538"/>
      <c r="AT287" s="538"/>
      <c r="AU287" s="538"/>
      <c r="AV287" s="538"/>
      <c r="AW287" s="85"/>
      <c r="AX287" s="86"/>
    </row>
    <row r="288" spans="1:50" s="87" customFormat="1" ht="35.1" customHeight="1" x14ac:dyDescent="0.25">
      <c r="A288" s="776">
        <v>3</v>
      </c>
      <c r="B288" s="777"/>
      <c r="C288" s="650"/>
      <c r="D288" s="650"/>
      <c r="E288" s="639" t="s">
        <v>40</v>
      </c>
      <c r="F288" s="640">
        <v>0.04</v>
      </c>
      <c r="G288" s="566" t="s">
        <v>207</v>
      </c>
      <c r="H288" s="566" t="s">
        <v>220</v>
      </c>
      <c r="I288" s="566" t="s">
        <v>552</v>
      </c>
      <c r="J288" s="570">
        <v>1</v>
      </c>
      <c r="K288" s="639" t="s">
        <v>113</v>
      </c>
      <c r="L288" s="639" t="s">
        <v>553</v>
      </c>
      <c r="M288" s="639" t="s">
        <v>850</v>
      </c>
      <c r="N288" s="639" t="s">
        <v>851</v>
      </c>
      <c r="O288" s="639" t="s">
        <v>73</v>
      </c>
      <c r="P288" s="573">
        <v>0.05</v>
      </c>
      <c r="Q288" s="573" t="s">
        <v>358</v>
      </c>
      <c r="R288" s="573">
        <v>1</v>
      </c>
      <c r="S288" s="573">
        <v>1</v>
      </c>
      <c r="T288" s="573" t="s">
        <v>291</v>
      </c>
      <c r="U288" s="290" t="s">
        <v>554</v>
      </c>
      <c r="V288" s="199"/>
      <c r="W288" s="199"/>
      <c r="X288" s="199"/>
      <c r="Y288" s="199"/>
      <c r="Z288" s="14">
        <f>V288</f>
        <v>0</v>
      </c>
      <c r="AA288" s="14">
        <f>V288+W288</f>
        <v>0</v>
      </c>
      <c r="AB288" s="14">
        <f>V288+W288+X288</f>
        <v>0</v>
      </c>
      <c r="AC288" s="29">
        <f>V288+W288+X288+Y288</f>
        <v>0</v>
      </c>
      <c r="AD288" s="536" t="s">
        <v>555</v>
      </c>
      <c r="AE288" s="579">
        <v>0</v>
      </c>
      <c r="AF288" s="536">
        <v>0</v>
      </c>
      <c r="AG288" s="536">
        <v>0</v>
      </c>
      <c r="AH288" s="536">
        <v>0</v>
      </c>
      <c r="AI288" s="559" t="s">
        <v>544</v>
      </c>
      <c r="AJ288" s="536" t="s">
        <v>544</v>
      </c>
      <c r="AK288" s="536" t="s">
        <v>213</v>
      </c>
      <c r="AL288" s="536"/>
      <c r="AM288" s="536"/>
      <c r="AN288" s="536"/>
      <c r="AO288" s="536" t="s">
        <v>213</v>
      </c>
      <c r="AP288" s="536" t="s">
        <v>213</v>
      </c>
      <c r="AQ288" s="536"/>
      <c r="AR288" s="536" t="s">
        <v>213</v>
      </c>
      <c r="AS288" s="536"/>
      <c r="AT288" s="536" t="s">
        <v>213</v>
      </c>
      <c r="AU288" s="536"/>
      <c r="AV288" s="536"/>
      <c r="AW288" s="85"/>
      <c r="AX288" s="86"/>
    </row>
    <row r="289" spans="1:50" s="87" customFormat="1" ht="35.1" customHeight="1" x14ac:dyDescent="0.25">
      <c r="A289" s="776"/>
      <c r="B289" s="777"/>
      <c r="C289" s="650"/>
      <c r="D289" s="650"/>
      <c r="E289" s="537"/>
      <c r="F289" s="641"/>
      <c r="G289" s="567"/>
      <c r="H289" s="567"/>
      <c r="I289" s="567"/>
      <c r="J289" s="571"/>
      <c r="K289" s="537"/>
      <c r="L289" s="537"/>
      <c r="M289" s="537"/>
      <c r="N289" s="650"/>
      <c r="O289" s="537"/>
      <c r="P289" s="574"/>
      <c r="Q289" s="574"/>
      <c r="R289" s="574"/>
      <c r="S289" s="574"/>
      <c r="T289" s="574"/>
      <c r="U289" s="291" t="s">
        <v>556</v>
      </c>
      <c r="V289" s="14">
        <v>3</v>
      </c>
      <c r="W289" s="14">
        <v>2</v>
      </c>
      <c r="X289" s="14">
        <v>2</v>
      </c>
      <c r="Y289" s="14">
        <v>1E-3</v>
      </c>
      <c r="Z289" s="14">
        <f>+V289</f>
        <v>3</v>
      </c>
      <c r="AA289" s="14">
        <f>+V289+W289</f>
        <v>5</v>
      </c>
      <c r="AB289" s="14">
        <f>+V289+W289+X289</f>
        <v>7</v>
      </c>
      <c r="AC289" s="29">
        <f>+V289+W289+X289+Y289</f>
        <v>7.0010000000000003</v>
      </c>
      <c r="AD289" s="537"/>
      <c r="AE289" s="537"/>
      <c r="AF289" s="537"/>
      <c r="AG289" s="537"/>
      <c r="AH289" s="537"/>
      <c r="AI289" s="537"/>
      <c r="AJ289" s="537"/>
      <c r="AK289" s="537"/>
      <c r="AL289" s="537"/>
      <c r="AM289" s="537"/>
      <c r="AN289" s="537"/>
      <c r="AO289" s="537"/>
      <c r="AP289" s="537"/>
      <c r="AQ289" s="537"/>
      <c r="AR289" s="537"/>
      <c r="AS289" s="537"/>
      <c r="AT289" s="537"/>
      <c r="AU289" s="537"/>
      <c r="AV289" s="537"/>
      <c r="AW289" s="85"/>
      <c r="AX289" s="86"/>
    </row>
    <row r="290" spans="1:50" s="87" customFormat="1" ht="24.95" customHeight="1" x14ac:dyDescent="0.25">
      <c r="A290" s="776"/>
      <c r="B290" s="777"/>
      <c r="C290" s="650"/>
      <c r="D290" s="650"/>
      <c r="E290" s="537"/>
      <c r="F290" s="641"/>
      <c r="G290" s="567"/>
      <c r="H290" s="567"/>
      <c r="I290" s="567"/>
      <c r="J290" s="571"/>
      <c r="K290" s="537"/>
      <c r="L290" s="537"/>
      <c r="M290" s="537"/>
      <c r="N290" s="650"/>
      <c r="O290" s="537"/>
      <c r="P290" s="574"/>
      <c r="Q290" s="574"/>
      <c r="R290" s="574"/>
      <c r="S290" s="574"/>
      <c r="T290" s="574"/>
      <c r="U290" s="293" t="s">
        <v>215</v>
      </c>
      <c r="V290" s="15">
        <f>V288/V289</f>
        <v>0</v>
      </c>
      <c r="W290" s="15">
        <f t="shared" ref="W290:AC290" si="103">W288/W289</f>
        <v>0</v>
      </c>
      <c r="X290" s="15">
        <f t="shared" si="103"/>
        <v>0</v>
      </c>
      <c r="Y290" s="15">
        <f t="shared" si="103"/>
        <v>0</v>
      </c>
      <c r="Z290" s="15">
        <f t="shared" si="103"/>
        <v>0</v>
      </c>
      <c r="AA290" s="15">
        <f t="shared" si="103"/>
        <v>0</v>
      </c>
      <c r="AB290" s="15">
        <f t="shared" si="103"/>
        <v>0</v>
      </c>
      <c r="AC290" s="15">
        <f t="shared" si="103"/>
        <v>0</v>
      </c>
      <c r="AD290" s="537"/>
      <c r="AE290" s="537"/>
      <c r="AF290" s="537"/>
      <c r="AG290" s="537"/>
      <c r="AH290" s="537"/>
      <c r="AI290" s="537"/>
      <c r="AJ290" s="537"/>
      <c r="AK290" s="537"/>
      <c r="AL290" s="537"/>
      <c r="AM290" s="537"/>
      <c r="AN290" s="537"/>
      <c r="AO290" s="537"/>
      <c r="AP290" s="537"/>
      <c r="AQ290" s="537"/>
      <c r="AR290" s="537"/>
      <c r="AS290" s="537"/>
      <c r="AT290" s="537"/>
      <c r="AU290" s="537"/>
      <c r="AV290" s="537"/>
      <c r="AW290" s="85"/>
      <c r="AX290" s="86"/>
    </row>
    <row r="291" spans="1:50" s="87" customFormat="1" ht="270" customHeight="1" x14ac:dyDescent="0.25">
      <c r="A291" s="776"/>
      <c r="B291" s="777"/>
      <c r="C291" s="650"/>
      <c r="D291" s="650"/>
      <c r="E291" s="538"/>
      <c r="F291" s="642"/>
      <c r="G291" s="567"/>
      <c r="H291" s="567"/>
      <c r="I291" s="567"/>
      <c r="J291" s="572"/>
      <c r="K291" s="538"/>
      <c r="L291" s="538"/>
      <c r="M291" s="538"/>
      <c r="N291" s="654"/>
      <c r="O291" s="538"/>
      <c r="P291" s="575"/>
      <c r="Q291" s="575"/>
      <c r="R291" s="575"/>
      <c r="S291" s="575"/>
      <c r="T291" s="575"/>
      <c r="U291" s="293" t="s">
        <v>216</v>
      </c>
      <c r="V291" s="112" t="s">
        <v>771</v>
      </c>
      <c r="W291" s="112" t="s">
        <v>771</v>
      </c>
      <c r="X291" s="112" t="s">
        <v>771</v>
      </c>
      <c r="Y291" s="112" t="s">
        <v>771</v>
      </c>
      <c r="Z291" s="512"/>
      <c r="AA291" s="580"/>
      <c r="AB291" s="580"/>
      <c r="AC291" s="581"/>
      <c r="AD291" s="538"/>
      <c r="AE291" s="538"/>
      <c r="AF291" s="538"/>
      <c r="AG291" s="538"/>
      <c r="AH291" s="538"/>
      <c r="AI291" s="538"/>
      <c r="AJ291" s="538"/>
      <c r="AK291" s="538"/>
      <c r="AL291" s="538"/>
      <c r="AM291" s="538"/>
      <c r="AN291" s="538"/>
      <c r="AO291" s="538"/>
      <c r="AP291" s="538"/>
      <c r="AQ291" s="538"/>
      <c r="AR291" s="538"/>
      <c r="AS291" s="538"/>
      <c r="AT291" s="538"/>
      <c r="AU291" s="538"/>
      <c r="AV291" s="538"/>
      <c r="AW291" s="85"/>
      <c r="AX291" s="86"/>
    </row>
    <row r="292" spans="1:50" s="87" customFormat="1" ht="35.1" customHeight="1" x14ac:dyDescent="0.25">
      <c r="A292" s="776">
        <v>4</v>
      </c>
      <c r="B292" s="777"/>
      <c r="C292" s="650"/>
      <c r="D292" s="650"/>
      <c r="E292" s="639" t="s">
        <v>41</v>
      </c>
      <c r="F292" s="640">
        <v>0.04</v>
      </c>
      <c r="G292" s="566" t="s">
        <v>207</v>
      </c>
      <c r="H292" s="566" t="s">
        <v>220</v>
      </c>
      <c r="I292" s="51" t="s">
        <v>209</v>
      </c>
      <c r="J292" s="570">
        <v>1</v>
      </c>
      <c r="K292" s="639" t="s">
        <v>114</v>
      </c>
      <c r="L292" s="639" t="s">
        <v>557</v>
      </c>
      <c r="M292" s="639" t="s">
        <v>558</v>
      </c>
      <c r="N292" s="639" t="s">
        <v>848</v>
      </c>
      <c r="O292" s="639" t="s">
        <v>73</v>
      </c>
      <c r="P292" s="573">
        <v>0.05</v>
      </c>
      <c r="Q292" s="573" t="s">
        <v>358</v>
      </c>
      <c r="R292" s="573">
        <v>1</v>
      </c>
      <c r="S292" s="573">
        <v>1</v>
      </c>
      <c r="T292" s="573" t="s">
        <v>291</v>
      </c>
      <c r="U292" s="290" t="s">
        <v>559</v>
      </c>
      <c r="V292" s="212"/>
      <c r="W292" s="212"/>
      <c r="X292" s="212"/>
      <c r="Y292" s="212"/>
      <c r="Z292" s="14">
        <f>V292</f>
        <v>0</v>
      </c>
      <c r="AA292" s="14">
        <f>V292+W292</f>
        <v>0</v>
      </c>
      <c r="AB292" s="14">
        <f>V292+W292+X292</f>
        <v>0</v>
      </c>
      <c r="AC292" s="29">
        <f>V292+W292+X292+Y292</f>
        <v>0</v>
      </c>
      <c r="AD292" s="536" t="s">
        <v>560</v>
      </c>
      <c r="AE292" s="579">
        <v>0</v>
      </c>
      <c r="AF292" s="536">
        <v>0</v>
      </c>
      <c r="AG292" s="536">
        <v>0</v>
      </c>
      <c r="AH292" s="536">
        <v>0</v>
      </c>
      <c r="AI292" s="559" t="s">
        <v>544</v>
      </c>
      <c r="AJ292" s="536" t="s">
        <v>544</v>
      </c>
      <c r="AK292" s="536" t="s">
        <v>213</v>
      </c>
      <c r="AL292" s="536"/>
      <c r="AM292" s="536"/>
      <c r="AN292" s="536"/>
      <c r="AO292" s="536" t="s">
        <v>213</v>
      </c>
      <c r="AP292" s="536" t="s">
        <v>213</v>
      </c>
      <c r="AQ292" s="536"/>
      <c r="AR292" s="536"/>
      <c r="AS292" s="536" t="s">
        <v>213</v>
      </c>
      <c r="AT292" s="536" t="s">
        <v>213</v>
      </c>
      <c r="AU292" s="536"/>
      <c r="AV292" s="536"/>
      <c r="AW292" s="126"/>
      <c r="AX292" s="127"/>
    </row>
    <row r="293" spans="1:50" s="87" customFormat="1" ht="35.1" customHeight="1" x14ac:dyDescent="0.25">
      <c r="A293" s="776"/>
      <c r="B293" s="777"/>
      <c r="C293" s="650"/>
      <c r="D293" s="650"/>
      <c r="E293" s="537"/>
      <c r="F293" s="641"/>
      <c r="G293" s="567"/>
      <c r="H293" s="567"/>
      <c r="I293" s="566" t="s">
        <v>561</v>
      </c>
      <c r="J293" s="571"/>
      <c r="K293" s="537"/>
      <c r="L293" s="537"/>
      <c r="M293" s="537"/>
      <c r="N293" s="650"/>
      <c r="O293" s="537"/>
      <c r="P293" s="574"/>
      <c r="Q293" s="574"/>
      <c r="R293" s="574"/>
      <c r="S293" s="574"/>
      <c r="T293" s="574"/>
      <c r="U293" s="291" t="s">
        <v>562</v>
      </c>
      <c r="V293" s="199">
        <v>24</v>
      </c>
      <c r="W293" s="199">
        <v>15</v>
      </c>
      <c r="X293" s="199">
        <v>1E-3</v>
      </c>
      <c r="Y293" s="199">
        <v>1E-3</v>
      </c>
      <c r="Z293" s="14">
        <f>+V293</f>
        <v>24</v>
      </c>
      <c r="AA293" s="14">
        <f>+V293+W293</f>
        <v>39</v>
      </c>
      <c r="AB293" s="14">
        <f>+V293+W293+X293</f>
        <v>39.000999999999998</v>
      </c>
      <c r="AC293" s="29">
        <f>+V293+W293+X293+Y293</f>
        <v>39.001999999999995</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126"/>
      <c r="AX293" s="127"/>
    </row>
    <row r="294" spans="1:50" s="87" customFormat="1" ht="24.95" customHeight="1" x14ac:dyDescent="0.25">
      <c r="A294" s="776"/>
      <c r="B294" s="777"/>
      <c r="C294" s="650"/>
      <c r="D294" s="650"/>
      <c r="E294" s="537"/>
      <c r="F294" s="641"/>
      <c r="G294" s="567"/>
      <c r="H294" s="567"/>
      <c r="I294" s="567"/>
      <c r="J294" s="571"/>
      <c r="K294" s="537"/>
      <c r="L294" s="537"/>
      <c r="M294" s="537"/>
      <c r="N294" s="650"/>
      <c r="O294" s="537"/>
      <c r="P294" s="574"/>
      <c r="Q294" s="574"/>
      <c r="R294" s="574"/>
      <c r="S294" s="574"/>
      <c r="T294" s="574"/>
      <c r="U294" s="293" t="s">
        <v>215</v>
      </c>
      <c r="V294" s="15">
        <f>V292/V293</f>
        <v>0</v>
      </c>
      <c r="W294" s="15">
        <f t="shared" ref="W294:AC294" si="104">W292/W293</f>
        <v>0</v>
      </c>
      <c r="X294" s="15">
        <f t="shared" si="104"/>
        <v>0</v>
      </c>
      <c r="Y294" s="15">
        <f t="shared" si="104"/>
        <v>0</v>
      </c>
      <c r="Z294" s="15">
        <f t="shared" si="104"/>
        <v>0</v>
      </c>
      <c r="AA294" s="15">
        <f t="shared" si="104"/>
        <v>0</v>
      </c>
      <c r="AB294" s="15">
        <f t="shared" si="104"/>
        <v>0</v>
      </c>
      <c r="AC294" s="15">
        <f t="shared" si="104"/>
        <v>0</v>
      </c>
      <c r="AD294" s="537"/>
      <c r="AE294" s="537"/>
      <c r="AF294" s="537"/>
      <c r="AG294" s="537"/>
      <c r="AH294" s="537"/>
      <c r="AI294" s="537"/>
      <c r="AJ294" s="537"/>
      <c r="AK294" s="537"/>
      <c r="AL294" s="537"/>
      <c r="AM294" s="537"/>
      <c r="AN294" s="537"/>
      <c r="AO294" s="537"/>
      <c r="AP294" s="537"/>
      <c r="AQ294" s="537"/>
      <c r="AR294" s="537"/>
      <c r="AS294" s="537"/>
      <c r="AT294" s="537"/>
      <c r="AU294" s="537"/>
      <c r="AV294" s="537"/>
      <c r="AW294" s="126"/>
      <c r="AX294" s="127"/>
    </row>
    <row r="295" spans="1:50" s="87" customFormat="1" ht="270" customHeight="1" x14ac:dyDescent="0.25">
      <c r="A295" s="776"/>
      <c r="B295" s="777"/>
      <c r="C295" s="650"/>
      <c r="D295" s="650"/>
      <c r="E295" s="538"/>
      <c r="F295" s="642"/>
      <c r="G295" s="567"/>
      <c r="H295" s="567"/>
      <c r="I295" s="567"/>
      <c r="J295" s="572"/>
      <c r="K295" s="538"/>
      <c r="L295" s="538"/>
      <c r="M295" s="538"/>
      <c r="N295" s="654"/>
      <c r="O295" s="538"/>
      <c r="P295" s="575"/>
      <c r="Q295" s="575"/>
      <c r="R295" s="575"/>
      <c r="S295" s="575"/>
      <c r="T295" s="575"/>
      <c r="U295" s="293" t="s">
        <v>216</v>
      </c>
      <c r="V295" s="112" t="s">
        <v>771</v>
      </c>
      <c r="W295" s="112" t="s">
        <v>771</v>
      </c>
      <c r="X295" s="112" t="s">
        <v>771</v>
      </c>
      <c r="Y295" s="112" t="s">
        <v>771</v>
      </c>
      <c r="Z295" s="512"/>
      <c r="AA295" s="580"/>
      <c r="AB295" s="580"/>
      <c r="AC295" s="581"/>
      <c r="AD295" s="538"/>
      <c r="AE295" s="538"/>
      <c r="AF295" s="538"/>
      <c r="AG295" s="538"/>
      <c r="AH295" s="538"/>
      <c r="AI295" s="538"/>
      <c r="AJ295" s="538"/>
      <c r="AK295" s="538"/>
      <c r="AL295" s="538"/>
      <c r="AM295" s="538"/>
      <c r="AN295" s="538"/>
      <c r="AO295" s="538"/>
      <c r="AP295" s="538"/>
      <c r="AQ295" s="538"/>
      <c r="AR295" s="538"/>
      <c r="AS295" s="538"/>
      <c r="AT295" s="538"/>
      <c r="AU295" s="538"/>
      <c r="AV295" s="538"/>
      <c r="AW295" s="85"/>
      <c r="AX295" s="86"/>
    </row>
    <row r="296" spans="1:50" s="87" customFormat="1" ht="35.1" customHeight="1" x14ac:dyDescent="0.25">
      <c r="A296" s="776">
        <v>5</v>
      </c>
      <c r="B296" s="777"/>
      <c r="C296" s="650"/>
      <c r="D296" s="650"/>
      <c r="E296" s="779" t="s">
        <v>42</v>
      </c>
      <c r="F296" s="791">
        <v>0.02</v>
      </c>
      <c r="G296" s="794" t="s">
        <v>207</v>
      </c>
      <c r="H296" s="794" t="s">
        <v>220</v>
      </c>
      <c r="I296" s="43" t="s">
        <v>88</v>
      </c>
      <c r="J296" s="783">
        <v>0.3</v>
      </c>
      <c r="K296" s="786" t="s">
        <v>852</v>
      </c>
      <c r="L296" s="786" t="s">
        <v>563</v>
      </c>
      <c r="M296" s="786" t="s">
        <v>564</v>
      </c>
      <c r="N296" s="786" t="s">
        <v>565</v>
      </c>
      <c r="O296" s="779" t="s">
        <v>74</v>
      </c>
      <c r="P296" s="779">
        <v>0.13</v>
      </c>
      <c r="Q296" s="779" t="s">
        <v>566</v>
      </c>
      <c r="R296" s="779">
        <v>1</v>
      </c>
      <c r="S296" s="779" t="s">
        <v>567</v>
      </c>
      <c r="T296" s="779" t="s">
        <v>210</v>
      </c>
      <c r="U296" s="301" t="s">
        <v>853</v>
      </c>
      <c r="V296" s="238"/>
      <c r="W296" s="239"/>
      <c r="X296" s="238"/>
      <c r="Y296" s="238"/>
      <c r="Z296" s="240"/>
      <c r="AA296" s="240"/>
      <c r="AB296" s="240"/>
      <c r="AC296" s="240"/>
      <c r="AD296" s="782" t="s">
        <v>568</v>
      </c>
      <c r="AE296" s="800">
        <f>AF296+AG296+AH296</f>
        <v>430657661</v>
      </c>
      <c r="AF296" s="799">
        <v>240456667</v>
      </c>
      <c r="AG296" s="799">
        <v>0</v>
      </c>
      <c r="AH296" s="799">
        <v>190200994</v>
      </c>
      <c r="AI296" s="801" t="s">
        <v>569</v>
      </c>
      <c r="AJ296" s="801" t="s">
        <v>570</v>
      </c>
      <c r="AK296" s="782"/>
      <c r="AL296" s="782" t="s">
        <v>213</v>
      </c>
      <c r="AM296" s="782"/>
      <c r="AN296" s="782"/>
      <c r="AO296" s="782" t="s">
        <v>213</v>
      </c>
      <c r="AP296" s="782" t="s">
        <v>213</v>
      </c>
      <c r="AQ296" s="799" t="s">
        <v>258</v>
      </c>
      <c r="AR296" s="799"/>
      <c r="AS296" s="799"/>
      <c r="AT296" s="799" t="s">
        <v>213</v>
      </c>
      <c r="AU296" s="799"/>
      <c r="AV296" s="799"/>
      <c r="AW296" s="126"/>
      <c r="AX296" s="127"/>
    </row>
    <row r="297" spans="1:50" s="87" customFormat="1" ht="45" customHeight="1" x14ac:dyDescent="0.25">
      <c r="A297" s="776"/>
      <c r="B297" s="777"/>
      <c r="C297" s="650"/>
      <c r="D297" s="650"/>
      <c r="E297" s="789"/>
      <c r="F297" s="792"/>
      <c r="G297" s="795"/>
      <c r="H297" s="795"/>
      <c r="I297" s="794" t="s">
        <v>854</v>
      </c>
      <c r="J297" s="784"/>
      <c r="K297" s="787"/>
      <c r="L297" s="787"/>
      <c r="M297" s="787"/>
      <c r="N297" s="787"/>
      <c r="O297" s="780"/>
      <c r="P297" s="780"/>
      <c r="Q297" s="780"/>
      <c r="R297" s="780"/>
      <c r="S297" s="780"/>
      <c r="T297" s="780"/>
      <c r="U297" s="302" t="s">
        <v>855</v>
      </c>
      <c r="V297" s="240"/>
      <c r="W297" s="241">
        <f>40%*4010000000</f>
        <v>1604000000</v>
      </c>
      <c r="X297" s="240"/>
      <c r="Y297" s="242">
        <f>60%*4010000000</f>
        <v>2406000000</v>
      </c>
      <c r="Z297" s="14">
        <f>+V297</f>
        <v>0</v>
      </c>
      <c r="AA297" s="14">
        <f>+V297+W297</f>
        <v>1604000000</v>
      </c>
      <c r="AB297" s="14">
        <f>+V297+W297+X297</f>
        <v>1604000000</v>
      </c>
      <c r="AC297" s="29">
        <f>+V297+W297+X297+Y297</f>
        <v>4010000000</v>
      </c>
      <c r="AD297" s="780"/>
      <c r="AE297" s="787"/>
      <c r="AF297" s="787"/>
      <c r="AG297" s="787"/>
      <c r="AH297" s="787"/>
      <c r="AI297" s="787"/>
      <c r="AJ297" s="787"/>
      <c r="AK297" s="780"/>
      <c r="AL297" s="780"/>
      <c r="AM297" s="780"/>
      <c r="AN297" s="780"/>
      <c r="AO297" s="780"/>
      <c r="AP297" s="780"/>
      <c r="AQ297" s="787"/>
      <c r="AR297" s="787"/>
      <c r="AS297" s="787"/>
      <c r="AT297" s="787"/>
      <c r="AU297" s="787"/>
      <c r="AV297" s="787"/>
      <c r="AW297" s="126"/>
      <c r="AX297" s="127"/>
    </row>
    <row r="298" spans="1:50" s="87" customFormat="1" ht="24.95" customHeight="1" x14ac:dyDescent="0.25">
      <c r="A298" s="776"/>
      <c r="B298" s="777"/>
      <c r="C298" s="650"/>
      <c r="D298" s="650"/>
      <c r="E298" s="789"/>
      <c r="F298" s="792"/>
      <c r="G298" s="795"/>
      <c r="H298" s="795"/>
      <c r="I298" s="795"/>
      <c r="J298" s="784"/>
      <c r="K298" s="787"/>
      <c r="L298" s="787"/>
      <c r="M298" s="787"/>
      <c r="N298" s="787"/>
      <c r="O298" s="780"/>
      <c r="P298" s="780"/>
      <c r="Q298" s="780"/>
      <c r="R298" s="780"/>
      <c r="S298" s="780"/>
      <c r="T298" s="780"/>
      <c r="U298" s="303" t="s">
        <v>215</v>
      </c>
      <c r="V298" s="243" t="e">
        <f>IF((V296/V297)&lt;#REF!,(V296/V297),IF((V296/V297)&lt;#REF!,(V296/V297),IF((V296/V297)&lt;#REF!,(V296/V297),IF((V296/V297)&gt;=#REF!,#REF!))))</f>
        <v>#DIV/0!</v>
      </c>
      <c r="W298" s="243">
        <f>W296/W297</f>
        <v>0</v>
      </c>
      <c r="X298" s="243" t="e">
        <f>IF((X296/X297)&lt;#REF!,(X296/X297),IF((X296/X297)&lt;#REF!,(X296/X297),IF((X296/X297)&lt;#REF!,(X296/X297),IF((X296/X297)&gt;=#REF!,#REF!))))</f>
        <v>#DIV/0!</v>
      </c>
      <c r="Y298" s="243">
        <f>Y296/Y297</f>
        <v>0</v>
      </c>
      <c r="Z298" s="244" t="e">
        <f>IF((Z296/Z297)&lt;#REF!,(Z296/Z297),IF((Z296/Z297)&lt;#REF!,(Z296/Z297),IF((Z296/Z297)&lt;#REF!,(Z296/Z297),IF((Z296/Z297)&gt;=#REF!,#REF!))))</f>
        <v>#DIV/0!</v>
      </c>
      <c r="AA298" s="244" t="e">
        <f>IF((AA296/AA297)&lt;#REF!,(AA296/AA297),IF((AA296/AA297)&lt;#REF!,(AA296/AA297),IF((AA296/AA297)&lt;#REF!,(AA296/AA297),IF((AA296/AA297)&gt;=#REF!,#REF!))))</f>
        <v>#REF!</v>
      </c>
      <c r="AB298" s="244" t="e">
        <f>IF((AB296/AB297)&lt;#REF!,(AB296/AB297),IF((AB296/AB297)&lt;#REF!,(AB296/AB297),IF((AB296/AB297)&lt;#REF!,(AB296/AB297),IF((AB296/AB297)&gt;=#REF!,#REF!))))</f>
        <v>#REF!</v>
      </c>
      <c r="AC298" s="245" t="e">
        <f>IF((AC296/AC297)&lt;#REF!,(AC296/AC297),IF((AC296/AC297)&lt;#REF!,(AC296/AC297),IF((AC296/AC297)&lt;#REF!,(AC296/AC297),IF((AC296/AC297)&gt;=#REF!,#REF!))))</f>
        <v>#REF!</v>
      </c>
      <c r="AD298" s="780"/>
      <c r="AE298" s="787"/>
      <c r="AF298" s="787"/>
      <c r="AG298" s="787"/>
      <c r="AH298" s="787"/>
      <c r="AI298" s="787"/>
      <c r="AJ298" s="787"/>
      <c r="AK298" s="780"/>
      <c r="AL298" s="780"/>
      <c r="AM298" s="780"/>
      <c r="AN298" s="780"/>
      <c r="AO298" s="780"/>
      <c r="AP298" s="780"/>
      <c r="AQ298" s="787"/>
      <c r="AR298" s="787"/>
      <c r="AS298" s="787"/>
      <c r="AT298" s="787"/>
      <c r="AU298" s="787"/>
      <c r="AV298" s="787"/>
      <c r="AW298" s="126"/>
      <c r="AX298" s="127"/>
    </row>
    <row r="299" spans="1:50" s="87" customFormat="1" ht="270" customHeight="1" x14ac:dyDescent="0.25">
      <c r="A299" s="776"/>
      <c r="B299" s="777"/>
      <c r="C299" s="650"/>
      <c r="D299" s="650"/>
      <c r="E299" s="789"/>
      <c r="F299" s="792"/>
      <c r="G299" s="795"/>
      <c r="H299" s="795"/>
      <c r="I299" s="795"/>
      <c r="J299" s="785"/>
      <c r="K299" s="788"/>
      <c r="L299" s="788"/>
      <c r="M299" s="788"/>
      <c r="N299" s="788"/>
      <c r="O299" s="781"/>
      <c r="P299" s="781"/>
      <c r="Q299" s="781"/>
      <c r="R299" s="781"/>
      <c r="S299" s="781"/>
      <c r="T299" s="781"/>
      <c r="U299" s="303" t="s">
        <v>216</v>
      </c>
      <c r="V299" s="246" t="s">
        <v>856</v>
      </c>
      <c r="W299" s="246" t="s">
        <v>856</v>
      </c>
      <c r="X299" s="246" t="s">
        <v>856</v>
      </c>
      <c r="Y299" s="246" t="s">
        <v>856</v>
      </c>
      <c r="Z299" s="796"/>
      <c r="AA299" s="797"/>
      <c r="AB299" s="797"/>
      <c r="AC299" s="798"/>
      <c r="AD299" s="781"/>
      <c r="AE299" s="787"/>
      <c r="AF299" s="787"/>
      <c r="AG299" s="787"/>
      <c r="AH299" s="787"/>
      <c r="AI299" s="788"/>
      <c r="AJ299" s="788"/>
      <c r="AK299" s="781"/>
      <c r="AL299" s="781"/>
      <c r="AM299" s="781"/>
      <c r="AN299" s="781"/>
      <c r="AO299" s="781"/>
      <c r="AP299" s="781"/>
      <c r="AQ299" s="788"/>
      <c r="AR299" s="788"/>
      <c r="AS299" s="788"/>
      <c r="AT299" s="788"/>
      <c r="AU299" s="788"/>
      <c r="AV299" s="788"/>
      <c r="AW299" s="85"/>
      <c r="AX299" s="86"/>
    </row>
    <row r="300" spans="1:50" s="87" customFormat="1" ht="77.099999999999994" customHeight="1" x14ac:dyDescent="0.25">
      <c r="A300" s="776">
        <v>6</v>
      </c>
      <c r="B300" s="777"/>
      <c r="C300" s="650"/>
      <c r="D300" s="650"/>
      <c r="E300" s="789"/>
      <c r="F300" s="792"/>
      <c r="G300" s="794" t="s">
        <v>207</v>
      </c>
      <c r="H300" s="794" t="s">
        <v>220</v>
      </c>
      <c r="I300" s="43" t="s">
        <v>88</v>
      </c>
      <c r="J300" s="783">
        <v>0.4</v>
      </c>
      <c r="K300" s="786" t="s">
        <v>109</v>
      </c>
      <c r="L300" s="779" t="s">
        <v>857</v>
      </c>
      <c r="M300" s="786" t="s">
        <v>571</v>
      </c>
      <c r="N300" s="786" t="s">
        <v>565</v>
      </c>
      <c r="O300" s="779" t="s">
        <v>74</v>
      </c>
      <c r="P300" s="779">
        <v>0.13</v>
      </c>
      <c r="Q300" s="802">
        <v>1081</v>
      </c>
      <c r="R300" s="779">
        <v>1</v>
      </c>
      <c r="S300" s="779">
        <v>1</v>
      </c>
      <c r="T300" s="779" t="s">
        <v>210</v>
      </c>
      <c r="U300" s="301" t="s">
        <v>572</v>
      </c>
      <c r="V300" s="247"/>
      <c r="W300" s="19"/>
      <c r="X300" s="247"/>
      <c r="Y300" s="247"/>
      <c r="Z300" s="240"/>
      <c r="AA300" s="240"/>
      <c r="AB300" s="240"/>
      <c r="AC300" s="240"/>
      <c r="AD300" s="782" t="s">
        <v>573</v>
      </c>
      <c r="AE300" s="787"/>
      <c r="AF300" s="787"/>
      <c r="AG300" s="787"/>
      <c r="AH300" s="787"/>
      <c r="AI300" s="801" t="s">
        <v>569</v>
      </c>
      <c r="AJ300" s="801" t="s">
        <v>570</v>
      </c>
      <c r="AK300" s="799"/>
      <c r="AL300" s="782" t="s">
        <v>213</v>
      </c>
      <c r="AM300" s="782"/>
      <c r="AN300" s="782"/>
      <c r="AO300" s="782" t="s">
        <v>213</v>
      </c>
      <c r="AP300" s="782" t="s">
        <v>213</v>
      </c>
      <c r="AQ300" s="799" t="s">
        <v>258</v>
      </c>
      <c r="AR300" s="799"/>
      <c r="AS300" s="799"/>
      <c r="AT300" s="799" t="s">
        <v>258</v>
      </c>
      <c r="AU300" s="799"/>
      <c r="AV300" s="799"/>
      <c r="AW300" s="85"/>
      <c r="AX300" s="86"/>
    </row>
    <row r="301" spans="1:50" s="87" customFormat="1" ht="60" customHeight="1" x14ac:dyDescent="0.25">
      <c r="A301" s="776"/>
      <c r="B301" s="777"/>
      <c r="C301" s="650"/>
      <c r="D301" s="650"/>
      <c r="E301" s="789"/>
      <c r="F301" s="792"/>
      <c r="G301" s="795"/>
      <c r="H301" s="795"/>
      <c r="I301" s="794" t="s">
        <v>574</v>
      </c>
      <c r="J301" s="784"/>
      <c r="K301" s="787"/>
      <c r="L301" s="780"/>
      <c r="M301" s="787"/>
      <c r="N301" s="787"/>
      <c r="O301" s="780"/>
      <c r="P301" s="780"/>
      <c r="Q301" s="803"/>
      <c r="R301" s="780"/>
      <c r="S301" s="780"/>
      <c r="T301" s="780"/>
      <c r="U301" s="302" t="s">
        <v>575</v>
      </c>
      <c r="V301" s="247"/>
      <c r="W301" s="248">
        <f>1081*40%</f>
        <v>432.40000000000003</v>
      </c>
      <c r="X301" s="247">
        <v>9.9999999999999995E-7</v>
      </c>
      <c r="Y301" s="248">
        <f>1081*60%</f>
        <v>648.6</v>
      </c>
      <c r="Z301" s="247">
        <v>9.9999999999999995E-7</v>
      </c>
      <c r="AA301" s="248">
        <f>+W301</f>
        <v>432.40000000000003</v>
      </c>
      <c r="AB301" s="247">
        <v>9.9999999999999995E-7</v>
      </c>
      <c r="AC301" s="248">
        <f>W301+Y301</f>
        <v>1081</v>
      </c>
      <c r="AD301" s="780"/>
      <c r="AE301" s="787"/>
      <c r="AF301" s="787"/>
      <c r="AG301" s="787"/>
      <c r="AH301" s="787"/>
      <c r="AI301" s="787"/>
      <c r="AJ301" s="787"/>
      <c r="AK301" s="787"/>
      <c r="AL301" s="780"/>
      <c r="AM301" s="780"/>
      <c r="AN301" s="780"/>
      <c r="AO301" s="780"/>
      <c r="AP301" s="780"/>
      <c r="AQ301" s="787"/>
      <c r="AR301" s="787"/>
      <c r="AS301" s="787"/>
      <c r="AT301" s="787"/>
      <c r="AU301" s="787"/>
      <c r="AV301" s="787"/>
      <c r="AW301" s="85"/>
      <c r="AX301" s="86"/>
    </row>
    <row r="302" spans="1:50" s="87" customFormat="1" ht="24.95" customHeight="1" x14ac:dyDescent="0.25">
      <c r="A302" s="776"/>
      <c r="B302" s="777"/>
      <c r="C302" s="650"/>
      <c r="D302" s="650"/>
      <c r="E302" s="789"/>
      <c r="F302" s="792"/>
      <c r="G302" s="795"/>
      <c r="H302" s="795"/>
      <c r="I302" s="795"/>
      <c r="J302" s="784"/>
      <c r="K302" s="787"/>
      <c r="L302" s="780"/>
      <c r="M302" s="787"/>
      <c r="N302" s="787"/>
      <c r="O302" s="780"/>
      <c r="P302" s="780"/>
      <c r="Q302" s="803"/>
      <c r="R302" s="780"/>
      <c r="S302" s="780"/>
      <c r="T302" s="780"/>
      <c r="U302" s="303" t="s">
        <v>215</v>
      </c>
      <c r="V302" s="243" t="e">
        <f>V300/V301</f>
        <v>#DIV/0!</v>
      </c>
      <c r="W302" s="243">
        <f>W300/W301</f>
        <v>0</v>
      </c>
      <c r="X302" s="243">
        <f>X300/X301</f>
        <v>0</v>
      </c>
      <c r="Y302" s="243">
        <f>Y300/Y301</f>
        <v>0</v>
      </c>
      <c r="Z302" s="243"/>
      <c r="AA302" s="243"/>
      <c r="AB302" s="243"/>
      <c r="AC302" s="243"/>
      <c r="AD302" s="780"/>
      <c r="AE302" s="787"/>
      <c r="AF302" s="787"/>
      <c r="AG302" s="787"/>
      <c r="AH302" s="787"/>
      <c r="AI302" s="787"/>
      <c r="AJ302" s="787"/>
      <c r="AK302" s="787"/>
      <c r="AL302" s="780"/>
      <c r="AM302" s="780"/>
      <c r="AN302" s="780"/>
      <c r="AO302" s="780"/>
      <c r="AP302" s="780"/>
      <c r="AQ302" s="787"/>
      <c r="AR302" s="787"/>
      <c r="AS302" s="787"/>
      <c r="AT302" s="787"/>
      <c r="AU302" s="787"/>
      <c r="AV302" s="787"/>
      <c r="AW302" s="85"/>
      <c r="AX302" s="86"/>
    </row>
    <row r="303" spans="1:50" s="87" customFormat="1" ht="270" customHeight="1" x14ac:dyDescent="0.25">
      <c r="A303" s="776"/>
      <c r="B303" s="777"/>
      <c r="C303" s="650"/>
      <c r="D303" s="650"/>
      <c r="E303" s="789"/>
      <c r="F303" s="792"/>
      <c r="G303" s="795"/>
      <c r="H303" s="795"/>
      <c r="I303" s="795"/>
      <c r="J303" s="785"/>
      <c r="K303" s="788"/>
      <c r="L303" s="781"/>
      <c r="M303" s="788"/>
      <c r="N303" s="788"/>
      <c r="O303" s="781"/>
      <c r="P303" s="781"/>
      <c r="Q303" s="804"/>
      <c r="R303" s="781"/>
      <c r="S303" s="781"/>
      <c r="T303" s="781"/>
      <c r="U303" s="303" t="s">
        <v>216</v>
      </c>
      <c r="V303" s="246" t="s">
        <v>856</v>
      </c>
      <c r="W303" s="246" t="s">
        <v>856</v>
      </c>
      <c r="X303" s="246" t="s">
        <v>856</v>
      </c>
      <c r="Y303" s="246" t="s">
        <v>856</v>
      </c>
      <c r="Z303" s="796"/>
      <c r="AA303" s="797"/>
      <c r="AB303" s="797"/>
      <c r="AC303" s="798"/>
      <c r="AD303" s="781"/>
      <c r="AE303" s="787"/>
      <c r="AF303" s="787"/>
      <c r="AG303" s="787"/>
      <c r="AH303" s="787"/>
      <c r="AI303" s="788"/>
      <c r="AJ303" s="788"/>
      <c r="AK303" s="788"/>
      <c r="AL303" s="781"/>
      <c r="AM303" s="781"/>
      <c r="AN303" s="781"/>
      <c r="AO303" s="781"/>
      <c r="AP303" s="781"/>
      <c r="AQ303" s="788"/>
      <c r="AR303" s="788"/>
      <c r="AS303" s="788"/>
      <c r="AT303" s="788"/>
      <c r="AU303" s="788"/>
      <c r="AV303" s="788"/>
      <c r="AW303" s="85"/>
      <c r="AX303" s="86"/>
    </row>
    <row r="304" spans="1:50" s="87" customFormat="1" ht="45" customHeight="1" x14ac:dyDescent="0.25">
      <c r="A304" s="776">
        <v>7</v>
      </c>
      <c r="B304" s="777"/>
      <c r="C304" s="650"/>
      <c r="D304" s="650"/>
      <c r="E304" s="789"/>
      <c r="F304" s="792"/>
      <c r="G304" s="794" t="s">
        <v>207</v>
      </c>
      <c r="H304" s="794" t="s">
        <v>220</v>
      </c>
      <c r="I304" s="43" t="s">
        <v>88</v>
      </c>
      <c r="J304" s="783">
        <v>0.3</v>
      </c>
      <c r="K304" s="786" t="s">
        <v>110</v>
      </c>
      <c r="L304" s="779" t="s">
        <v>576</v>
      </c>
      <c r="M304" s="786" t="s">
        <v>577</v>
      </c>
      <c r="N304" s="786" t="s">
        <v>565</v>
      </c>
      <c r="O304" s="779" t="s">
        <v>74</v>
      </c>
      <c r="P304" s="779">
        <v>0.11</v>
      </c>
      <c r="Q304" s="802">
        <v>54</v>
      </c>
      <c r="R304" s="779">
        <v>1</v>
      </c>
      <c r="S304" s="779">
        <v>1</v>
      </c>
      <c r="T304" s="779" t="s">
        <v>210</v>
      </c>
      <c r="U304" s="301" t="s">
        <v>578</v>
      </c>
      <c r="V304" s="238"/>
      <c r="W304" s="249"/>
      <c r="X304" s="238"/>
      <c r="Y304" s="238"/>
      <c r="Z304" s="240"/>
      <c r="AA304" s="240"/>
      <c r="AB304" s="240"/>
      <c r="AC304" s="240"/>
      <c r="AD304" s="782" t="s">
        <v>579</v>
      </c>
      <c r="AE304" s="787"/>
      <c r="AF304" s="787"/>
      <c r="AG304" s="787"/>
      <c r="AH304" s="787"/>
      <c r="AI304" s="801" t="s">
        <v>569</v>
      </c>
      <c r="AJ304" s="801" t="s">
        <v>570</v>
      </c>
      <c r="AK304" s="799"/>
      <c r="AL304" s="782" t="s">
        <v>213</v>
      </c>
      <c r="AM304" s="782"/>
      <c r="AN304" s="782"/>
      <c r="AO304" s="782" t="s">
        <v>213</v>
      </c>
      <c r="AP304" s="782" t="s">
        <v>213</v>
      </c>
      <c r="AQ304" s="799" t="s">
        <v>258</v>
      </c>
      <c r="AR304" s="799"/>
      <c r="AS304" s="799"/>
      <c r="AT304" s="799" t="s">
        <v>258</v>
      </c>
      <c r="AU304" s="799"/>
      <c r="AV304" s="799"/>
      <c r="AW304" s="85"/>
      <c r="AX304" s="86"/>
    </row>
    <row r="305" spans="1:50" s="87" customFormat="1" ht="35.1" customHeight="1" x14ac:dyDescent="0.25">
      <c r="A305" s="776"/>
      <c r="B305" s="777"/>
      <c r="C305" s="650"/>
      <c r="D305" s="650"/>
      <c r="E305" s="789"/>
      <c r="F305" s="792"/>
      <c r="G305" s="795"/>
      <c r="H305" s="795"/>
      <c r="I305" s="794" t="s">
        <v>580</v>
      </c>
      <c r="J305" s="784"/>
      <c r="K305" s="787"/>
      <c r="L305" s="780"/>
      <c r="M305" s="787"/>
      <c r="N305" s="787"/>
      <c r="O305" s="780"/>
      <c r="P305" s="780"/>
      <c r="Q305" s="803"/>
      <c r="R305" s="780"/>
      <c r="S305" s="780"/>
      <c r="T305" s="780"/>
      <c r="U305" s="302" t="s">
        <v>581</v>
      </c>
      <c r="V305" s="240"/>
      <c r="W305" s="248">
        <f>81*35%</f>
        <v>28.349999999999998</v>
      </c>
      <c r="X305" s="240"/>
      <c r="Y305" s="248">
        <f>81*65%</f>
        <v>52.65</v>
      </c>
      <c r="Z305" s="248">
        <v>0</v>
      </c>
      <c r="AA305" s="248">
        <f>W305</f>
        <v>28.349999999999998</v>
      </c>
      <c r="AB305" s="248">
        <f>W305+X305</f>
        <v>28.349999999999998</v>
      </c>
      <c r="AC305" s="248">
        <f>W305+X305+Y305</f>
        <v>81</v>
      </c>
      <c r="AD305" s="780"/>
      <c r="AE305" s="787"/>
      <c r="AF305" s="787"/>
      <c r="AG305" s="787"/>
      <c r="AH305" s="787"/>
      <c r="AI305" s="787"/>
      <c r="AJ305" s="787"/>
      <c r="AK305" s="787"/>
      <c r="AL305" s="780"/>
      <c r="AM305" s="780"/>
      <c r="AN305" s="780"/>
      <c r="AO305" s="780"/>
      <c r="AP305" s="780"/>
      <c r="AQ305" s="787"/>
      <c r="AR305" s="787"/>
      <c r="AS305" s="787"/>
      <c r="AT305" s="787"/>
      <c r="AU305" s="787"/>
      <c r="AV305" s="787"/>
      <c r="AW305" s="85"/>
      <c r="AX305" s="86"/>
    </row>
    <row r="306" spans="1:50" s="87" customFormat="1" ht="24.95" customHeight="1" x14ac:dyDescent="0.25">
      <c r="A306" s="776"/>
      <c r="B306" s="777"/>
      <c r="C306" s="650"/>
      <c r="D306" s="650"/>
      <c r="E306" s="789"/>
      <c r="F306" s="792"/>
      <c r="G306" s="795"/>
      <c r="H306" s="795"/>
      <c r="I306" s="795"/>
      <c r="J306" s="784"/>
      <c r="K306" s="787"/>
      <c r="L306" s="780"/>
      <c r="M306" s="787"/>
      <c r="N306" s="787"/>
      <c r="O306" s="780"/>
      <c r="P306" s="780"/>
      <c r="Q306" s="803"/>
      <c r="R306" s="780"/>
      <c r="S306" s="780"/>
      <c r="T306" s="780"/>
      <c r="U306" s="303" t="s">
        <v>215</v>
      </c>
      <c r="V306" s="243" t="e">
        <f>IF((V304/V305)&lt;#REF!,(V304/V305),IF((V304/V305)&lt;#REF!,(V304/V305),IF((V304/V305)&lt;#REF!,(V304/V305),IF((V304/V305)&gt;=#REF!,#REF!))))</f>
        <v>#DIV/0!</v>
      </c>
      <c r="W306" s="243">
        <f>W304/W305</f>
        <v>0</v>
      </c>
      <c r="X306" s="243" t="e">
        <f>IF((X304/X305)&lt;#REF!,(X304/X305),IF((X304/X305)&lt;#REF!,(X304/X305),IF((X304/X305)&lt;#REF!,(X304/X305),IF((X304/X305)&gt;=#REF!,#REF!))))</f>
        <v>#DIV/0!</v>
      </c>
      <c r="Y306" s="243">
        <f>Y304/Y305</f>
        <v>0</v>
      </c>
      <c r="Z306" s="250" t="e">
        <f>Z304/Z305</f>
        <v>#DIV/0!</v>
      </c>
      <c r="AA306" s="250">
        <f t="shared" ref="AA306:AC306" si="105">AA304/AA305</f>
        <v>0</v>
      </c>
      <c r="AB306" s="250">
        <f t="shared" si="105"/>
        <v>0</v>
      </c>
      <c r="AC306" s="250">
        <f t="shared" si="105"/>
        <v>0</v>
      </c>
      <c r="AD306" s="780"/>
      <c r="AE306" s="787"/>
      <c r="AF306" s="787"/>
      <c r="AG306" s="787"/>
      <c r="AH306" s="787"/>
      <c r="AI306" s="787"/>
      <c r="AJ306" s="787"/>
      <c r="AK306" s="787"/>
      <c r="AL306" s="780"/>
      <c r="AM306" s="780"/>
      <c r="AN306" s="780"/>
      <c r="AO306" s="780"/>
      <c r="AP306" s="780"/>
      <c r="AQ306" s="787"/>
      <c r="AR306" s="787"/>
      <c r="AS306" s="787"/>
      <c r="AT306" s="787"/>
      <c r="AU306" s="787"/>
      <c r="AV306" s="787"/>
      <c r="AW306" s="85"/>
      <c r="AX306" s="86"/>
    </row>
    <row r="307" spans="1:50" s="87" customFormat="1" ht="270" customHeight="1" x14ac:dyDescent="0.25">
      <c r="A307" s="776"/>
      <c r="B307" s="778"/>
      <c r="C307" s="654"/>
      <c r="D307" s="654"/>
      <c r="E307" s="790"/>
      <c r="F307" s="793"/>
      <c r="G307" s="795"/>
      <c r="H307" s="795"/>
      <c r="I307" s="795"/>
      <c r="J307" s="785"/>
      <c r="K307" s="788"/>
      <c r="L307" s="781"/>
      <c r="M307" s="788"/>
      <c r="N307" s="788"/>
      <c r="O307" s="781"/>
      <c r="P307" s="781"/>
      <c r="Q307" s="804"/>
      <c r="R307" s="781"/>
      <c r="S307" s="781"/>
      <c r="T307" s="781"/>
      <c r="U307" s="303" t="s">
        <v>216</v>
      </c>
      <c r="V307" s="246" t="s">
        <v>858</v>
      </c>
      <c r="W307" s="246" t="s">
        <v>858</v>
      </c>
      <c r="X307" s="246" t="s">
        <v>858</v>
      </c>
      <c r="Y307" s="246" t="s">
        <v>858</v>
      </c>
      <c r="Z307" s="796"/>
      <c r="AA307" s="797"/>
      <c r="AB307" s="797"/>
      <c r="AC307" s="798"/>
      <c r="AD307" s="781"/>
      <c r="AE307" s="788"/>
      <c r="AF307" s="788"/>
      <c r="AG307" s="788"/>
      <c r="AH307" s="788"/>
      <c r="AI307" s="788"/>
      <c r="AJ307" s="788"/>
      <c r="AK307" s="788"/>
      <c r="AL307" s="781"/>
      <c r="AM307" s="781"/>
      <c r="AN307" s="781"/>
      <c r="AO307" s="781"/>
      <c r="AP307" s="781"/>
      <c r="AQ307" s="788"/>
      <c r="AR307" s="788"/>
      <c r="AS307" s="788"/>
      <c r="AT307" s="788"/>
      <c r="AU307" s="788"/>
      <c r="AV307" s="788"/>
      <c r="AW307" s="85"/>
      <c r="AX307" s="86"/>
    </row>
    <row r="308" spans="1:50" s="87" customFormat="1" ht="35.1" customHeight="1" x14ac:dyDescent="0.25">
      <c r="A308" s="813">
        <v>1</v>
      </c>
      <c r="B308" s="814" t="s">
        <v>16</v>
      </c>
      <c r="C308" s="816" t="s">
        <v>206</v>
      </c>
      <c r="D308" s="819">
        <v>0.3</v>
      </c>
      <c r="E308" s="822" t="s">
        <v>31</v>
      </c>
      <c r="F308" s="824">
        <v>0.45</v>
      </c>
      <c r="G308" s="822" t="s">
        <v>468</v>
      </c>
      <c r="H308" s="822" t="s">
        <v>397</v>
      </c>
      <c r="I308" s="45" t="s">
        <v>582</v>
      </c>
      <c r="J308" s="822">
        <v>1</v>
      </c>
      <c r="K308" s="822" t="s">
        <v>85</v>
      </c>
      <c r="L308" s="826" t="s">
        <v>583</v>
      </c>
      <c r="M308" s="826" t="s">
        <v>584</v>
      </c>
      <c r="N308" s="833" t="s">
        <v>585</v>
      </c>
      <c r="O308" s="834" t="s">
        <v>74</v>
      </c>
      <c r="P308" s="805">
        <v>0.2</v>
      </c>
      <c r="Q308" s="805">
        <v>1</v>
      </c>
      <c r="R308" s="805">
        <v>1</v>
      </c>
      <c r="S308" s="805">
        <v>1</v>
      </c>
      <c r="T308" s="808" t="s">
        <v>291</v>
      </c>
      <c r="U308" s="304" t="s">
        <v>586</v>
      </c>
      <c r="V308" s="199"/>
      <c r="W308" s="199"/>
      <c r="X308" s="199"/>
      <c r="Y308" s="199"/>
      <c r="Z308" s="14">
        <f>+V308</f>
        <v>0</v>
      </c>
      <c r="AA308" s="14">
        <f>+V308+W308</f>
        <v>0</v>
      </c>
      <c r="AB308" s="14">
        <f>+V308+W308+X308</f>
        <v>0</v>
      </c>
      <c r="AC308" s="14">
        <f>+V308+W308+X308+Y308</f>
        <v>0</v>
      </c>
      <c r="AD308" s="536" t="s">
        <v>859</v>
      </c>
      <c r="AE308" s="494">
        <f>AF308+AG308+AH308</f>
        <v>8124889027</v>
      </c>
      <c r="AF308" s="838">
        <v>2620000000</v>
      </c>
      <c r="AG308" s="536">
        <v>5504889027</v>
      </c>
      <c r="AH308" s="536">
        <v>0</v>
      </c>
      <c r="AI308" s="518" t="s">
        <v>587</v>
      </c>
      <c r="AJ308" s="494" t="s">
        <v>587</v>
      </c>
      <c r="AK308" s="494" t="s">
        <v>213</v>
      </c>
      <c r="AL308" s="728" t="s">
        <v>213</v>
      </c>
      <c r="AM308" s="494"/>
      <c r="AN308" s="494" t="s">
        <v>213</v>
      </c>
      <c r="AO308" s="494" t="s">
        <v>213</v>
      </c>
      <c r="AP308" s="494" t="s">
        <v>213</v>
      </c>
      <c r="AQ308" s="494"/>
      <c r="AR308" s="494" t="s">
        <v>213</v>
      </c>
      <c r="AS308" s="494"/>
      <c r="AT308" s="494" t="s">
        <v>213</v>
      </c>
      <c r="AU308" s="494"/>
      <c r="AV308" s="494"/>
      <c r="AW308" s="126"/>
      <c r="AX308" s="127"/>
    </row>
    <row r="309" spans="1:50" s="87" customFormat="1" ht="35.1" customHeight="1" x14ac:dyDescent="0.25">
      <c r="A309" s="813"/>
      <c r="B309" s="815"/>
      <c r="C309" s="817"/>
      <c r="D309" s="820"/>
      <c r="E309" s="823"/>
      <c r="F309" s="825"/>
      <c r="G309" s="823"/>
      <c r="H309" s="823"/>
      <c r="I309" s="822" t="s">
        <v>588</v>
      </c>
      <c r="J309" s="823"/>
      <c r="K309" s="823"/>
      <c r="L309" s="827"/>
      <c r="M309" s="827"/>
      <c r="N309" s="825"/>
      <c r="O309" s="835"/>
      <c r="P309" s="806"/>
      <c r="Q309" s="806"/>
      <c r="R309" s="806"/>
      <c r="S309" s="806"/>
      <c r="T309" s="809"/>
      <c r="U309" s="305" t="s">
        <v>860</v>
      </c>
      <c r="V309" s="199">
        <v>1E-3</v>
      </c>
      <c r="W309" s="199">
        <v>3</v>
      </c>
      <c r="X309" s="199">
        <v>1E-3</v>
      </c>
      <c r="Y309" s="199">
        <v>1E-3</v>
      </c>
      <c r="Z309" s="14">
        <f>+V309</f>
        <v>1E-3</v>
      </c>
      <c r="AA309" s="14">
        <f>+V309+W309</f>
        <v>3.0009999999999999</v>
      </c>
      <c r="AB309" s="14">
        <f>+V309+W309+X309</f>
        <v>3.0019999999999998</v>
      </c>
      <c r="AC309" s="14">
        <f>+V309+W309+X309+Y309</f>
        <v>3.0029999999999997</v>
      </c>
      <c r="AD309" s="811"/>
      <c r="AE309" s="495"/>
      <c r="AF309" s="537"/>
      <c r="AG309" s="537"/>
      <c r="AH309" s="537"/>
      <c r="AI309" s="495"/>
      <c r="AJ309" s="495"/>
      <c r="AK309" s="495"/>
      <c r="AL309" s="828"/>
      <c r="AM309" s="495"/>
      <c r="AN309" s="495"/>
      <c r="AO309" s="495"/>
      <c r="AP309" s="495"/>
      <c r="AQ309" s="495"/>
      <c r="AR309" s="495"/>
      <c r="AS309" s="495"/>
      <c r="AT309" s="495"/>
      <c r="AU309" s="495"/>
      <c r="AV309" s="495"/>
      <c r="AW309" s="126"/>
      <c r="AX309" s="127"/>
    </row>
    <row r="310" spans="1:50" s="87" customFormat="1" ht="24.95" customHeight="1" x14ac:dyDescent="0.25">
      <c r="A310" s="813"/>
      <c r="B310" s="815"/>
      <c r="C310" s="817"/>
      <c r="D310" s="820"/>
      <c r="E310" s="823"/>
      <c r="F310" s="825"/>
      <c r="G310" s="823"/>
      <c r="H310" s="823"/>
      <c r="I310" s="823"/>
      <c r="J310" s="823"/>
      <c r="K310" s="823"/>
      <c r="L310" s="827"/>
      <c r="M310" s="827"/>
      <c r="N310" s="825"/>
      <c r="O310" s="835"/>
      <c r="P310" s="806"/>
      <c r="Q310" s="806"/>
      <c r="R310" s="806"/>
      <c r="S310" s="806"/>
      <c r="T310" s="809"/>
      <c r="U310" s="306" t="s">
        <v>215</v>
      </c>
      <c r="V310" s="15">
        <f>V308/V309</f>
        <v>0</v>
      </c>
      <c r="W310" s="15">
        <f t="shared" ref="W310:Y310" si="106">W308/W309</f>
        <v>0</v>
      </c>
      <c r="X310" s="15">
        <f t="shared" si="106"/>
        <v>0</v>
      </c>
      <c r="Y310" s="15">
        <f t="shared" si="106"/>
        <v>0</v>
      </c>
      <c r="Z310" s="251">
        <f>Z308/Z309</f>
        <v>0</v>
      </c>
      <c r="AA310" s="251">
        <f t="shared" ref="AA310:AC310" si="107">AA308/AA309</f>
        <v>0</v>
      </c>
      <c r="AB310" s="251">
        <f t="shared" si="107"/>
        <v>0</v>
      </c>
      <c r="AC310" s="251">
        <f t="shared" si="107"/>
        <v>0</v>
      </c>
      <c r="AD310" s="811"/>
      <c r="AE310" s="495"/>
      <c r="AF310" s="537"/>
      <c r="AG310" s="537"/>
      <c r="AH310" s="537"/>
      <c r="AI310" s="495"/>
      <c r="AJ310" s="495"/>
      <c r="AK310" s="495"/>
      <c r="AL310" s="828"/>
      <c r="AM310" s="495"/>
      <c r="AN310" s="495"/>
      <c r="AO310" s="495"/>
      <c r="AP310" s="495"/>
      <c r="AQ310" s="495"/>
      <c r="AR310" s="495"/>
      <c r="AS310" s="495"/>
      <c r="AT310" s="495"/>
      <c r="AU310" s="495"/>
      <c r="AV310" s="495"/>
      <c r="AW310" s="126"/>
      <c r="AX310" s="127"/>
    </row>
    <row r="311" spans="1:50" s="87" customFormat="1" ht="270" customHeight="1" x14ac:dyDescent="0.25">
      <c r="A311" s="813"/>
      <c r="B311" s="815"/>
      <c r="C311" s="817"/>
      <c r="D311" s="820"/>
      <c r="E311" s="823"/>
      <c r="F311" s="825"/>
      <c r="G311" s="823"/>
      <c r="H311" s="823"/>
      <c r="I311" s="823"/>
      <c r="J311" s="823"/>
      <c r="K311" s="823"/>
      <c r="L311" s="827"/>
      <c r="M311" s="827"/>
      <c r="N311" s="825"/>
      <c r="O311" s="836"/>
      <c r="P311" s="807"/>
      <c r="Q311" s="807"/>
      <c r="R311" s="807"/>
      <c r="S311" s="807"/>
      <c r="T311" s="810"/>
      <c r="U311" s="307" t="s">
        <v>216</v>
      </c>
      <c r="V311" s="112" t="s">
        <v>771</v>
      </c>
      <c r="W311" s="112" t="s">
        <v>771</v>
      </c>
      <c r="X311" s="112" t="s">
        <v>771</v>
      </c>
      <c r="Y311" s="112" t="s">
        <v>771</v>
      </c>
      <c r="Z311" s="512"/>
      <c r="AA311" s="580"/>
      <c r="AB311" s="580"/>
      <c r="AC311" s="581"/>
      <c r="AD311" s="812"/>
      <c r="AE311" s="495"/>
      <c r="AF311" s="537"/>
      <c r="AG311" s="537"/>
      <c r="AH311" s="537"/>
      <c r="AI311" s="496"/>
      <c r="AJ311" s="496"/>
      <c r="AK311" s="496"/>
      <c r="AL311" s="829"/>
      <c r="AM311" s="496"/>
      <c r="AN311" s="496"/>
      <c r="AO311" s="496"/>
      <c r="AP311" s="496"/>
      <c r="AQ311" s="496"/>
      <c r="AR311" s="496"/>
      <c r="AS311" s="496"/>
      <c r="AT311" s="496"/>
      <c r="AU311" s="496"/>
      <c r="AV311" s="496"/>
      <c r="AW311" s="85"/>
      <c r="AX311" s="86"/>
    </row>
    <row r="312" spans="1:50" s="87" customFormat="1" ht="45" customHeight="1" x14ac:dyDescent="0.25">
      <c r="A312" s="813">
        <v>2</v>
      </c>
      <c r="B312" s="815"/>
      <c r="C312" s="817"/>
      <c r="D312" s="820"/>
      <c r="E312" s="822" t="s">
        <v>32</v>
      </c>
      <c r="F312" s="824">
        <v>0.5</v>
      </c>
      <c r="G312" s="822" t="s">
        <v>468</v>
      </c>
      <c r="H312" s="822" t="s">
        <v>589</v>
      </c>
      <c r="I312" s="45" t="s">
        <v>590</v>
      </c>
      <c r="J312" s="822">
        <v>1</v>
      </c>
      <c r="K312" s="822" t="s">
        <v>861</v>
      </c>
      <c r="L312" s="826" t="s">
        <v>591</v>
      </c>
      <c r="M312" s="826" t="s">
        <v>862</v>
      </c>
      <c r="N312" s="833" t="s">
        <v>585</v>
      </c>
      <c r="O312" s="834" t="s">
        <v>74</v>
      </c>
      <c r="P312" s="805">
        <v>0.2</v>
      </c>
      <c r="Q312" s="805" t="s">
        <v>592</v>
      </c>
      <c r="R312" s="805">
        <v>1</v>
      </c>
      <c r="S312" s="805">
        <v>1</v>
      </c>
      <c r="T312" s="840" t="s">
        <v>291</v>
      </c>
      <c r="U312" s="304" t="s">
        <v>863</v>
      </c>
      <c r="V312" s="199"/>
      <c r="W312" s="199"/>
      <c r="X312" s="199"/>
      <c r="Y312" s="199"/>
      <c r="Z312" s="14">
        <f>V312</f>
        <v>0</v>
      </c>
      <c r="AA312" s="14">
        <f>V312+W312</f>
        <v>0</v>
      </c>
      <c r="AB312" s="14">
        <f>V312+W312+X312</f>
        <v>0</v>
      </c>
      <c r="AC312" s="14">
        <f>V312+W312+X312+Y312</f>
        <v>0</v>
      </c>
      <c r="AD312" s="536" t="s">
        <v>864</v>
      </c>
      <c r="AE312" s="495"/>
      <c r="AF312" s="537"/>
      <c r="AG312" s="537"/>
      <c r="AH312" s="537"/>
      <c r="AI312" s="518" t="s">
        <v>587</v>
      </c>
      <c r="AJ312" s="494" t="s">
        <v>587</v>
      </c>
      <c r="AK312" s="494"/>
      <c r="AL312" s="728" t="s">
        <v>213</v>
      </c>
      <c r="AM312" s="494"/>
      <c r="AN312" s="494"/>
      <c r="AO312" s="494" t="s">
        <v>213</v>
      </c>
      <c r="AP312" s="494" t="s">
        <v>213</v>
      </c>
      <c r="AQ312" s="728" t="s">
        <v>213</v>
      </c>
      <c r="AR312" s="728"/>
      <c r="AS312" s="728"/>
      <c r="AT312" s="728" t="s">
        <v>213</v>
      </c>
      <c r="AU312" s="728"/>
      <c r="AV312" s="728"/>
      <c r="AW312" s="85"/>
      <c r="AX312" s="86"/>
    </row>
    <row r="313" spans="1:50" s="87" customFormat="1" ht="35.1" customHeight="1" x14ac:dyDescent="0.25">
      <c r="A313" s="813"/>
      <c r="B313" s="815"/>
      <c r="C313" s="817"/>
      <c r="D313" s="820"/>
      <c r="E313" s="823"/>
      <c r="F313" s="825"/>
      <c r="G313" s="823"/>
      <c r="H313" s="823"/>
      <c r="I313" s="822" t="s">
        <v>593</v>
      </c>
      <c r="J313" s="823"/>
      <c r="K313" s="823"/>
      <c r="L313" s="827"/>
      <c r="M313" s="827"/>
      <c r="N313" s="825"/>
      <c r="O313" s="835"/>
      <c r="P313" s="806"/>
      <c r="Q313" s="806"/>
      <c r="R313" s="806"/>
      <c r="S313" s="806"/>
      <c r="T313" s="831"/>
      <c r="U313" s="305" t="s">
        <v>865</v>
      </c>
      <c r="V313" s="14">
        <v>1E-3</v>
      </c>
      <c r="W313" s="14">
        <v>50</v>
      </c>
      <c r="X313" s="14">
        <v>1E-3</v>
      </c>
      <c r="Y313" s="14">
        <v>50</v>
      </c>
      <c r="Z313" s="14">
        <f>+V313</f>
        <v>1E-3</v>
      </c>
      <c r="AA313" s="14">
        <f>+V313+W313</f>
        <v>50.000999999999998</v>
      </c>
      <c r="AB313" s="14">
        <f>+V313+W313+X313</f>
        <v>50.001999999999995</v>
      </c>
      <c r="AC313" s="14">
        <f>+V313+W313+X313+Y313</f>
        <v>100.002</v>
      </c>
      <c r="AD313" s="811"/>
      <c r="AE313" s="495"/>
      <c r="AF313" s="537"/>
      <c r="AG313" s="537"/>
      <c r="AH313" s="537"/>
      <c r="AI313" s="495"/>
      <c r="AJ313" s="495"/>
      <c r="AK313" s="495"/>
      <c r="AL313" s="828"/>
      <c r="AM313" s="495"/>
      <c r="AN313" s="495"/>
      <c r="AO313" s="495"/>
      <c r="AP313" s="495"/>
      <c r="AQ313" s="828"/>
      <c r="AR313" s="828"/>
      <c r="AS313" s="828"/>
      <c r="AT313" s="828"/>
      <c r="AU313" s="828"/>
      <c r="AV313" s="828"/>
      <c r="AW313" s="85"/>
      <c r="AX313" s="86"/>
    </row>
    <row r="314" spans="1:50" s="87" customFormat="1" ht="24.95" customHeight="1" x14ac:dyDescent="0.25">
      <c r="A314" s="813"/>
      <c r="B314" s="815"/>
      <c r="C314" s="817"/>
      <c r="D314" s="820"/>
      <c r="E314" s="823"/>
      <c r="F314" s="825"/>
      <c r="G314" s="823"/>
      <c r="H314" s="823"/>
      <c r="I314" s="823"/>
      <c r="J314" s="823"/>
      <c r="K314" s="823"/>
      <c r="L314" s="827"/>
      <c r="M314" s="827"/>
      <c r="N314" s="825"/>
      <c r="O314" s="835"/>
      <c r="P314" s="806"/>
      <c r="Q314" s="806"/>
      <c r="R314" s="806"/>
      <c r="S314" s="806"/>
      <c r="T314" s="831"/>
      <c r="U314" s="307" t="s">
        <v>215</v>
      </c>
      <c r="V314" s="15">
        <f>V312/V313</f>
        <v>0</v>
      </c>
      <c r="W314" s="15">
        <f t="shared" ref="W314:Y314" si="108">W312/W313</f>
        <v>0</v>
      </c>
      <c r="X314" s="15">
        <f t="shared" si="108"/>
        <v>0</v>
      </c>
      <c r="Y314" s="15">
        <f t="shared" si="108"/>
        <v>0</v>
      </c>
      <c r="Z314" s="251">
        <f>Z312/Z313</f>
        <v>0</v>
      </c>
      <c r="AA314" s="251">
        <f t="shared" ref="AA314:AC314" si="109">AA312/AA313</f>
        <v>0</v>
      </c>
      <c r="AB314" s="251">
        <f t="shared" si="109"/>
        <v>0</v>
      </c>
      <c r="AC314" s="251">
        <f t="shared" si="109"/>
        <v>0</v>
      </c>
      <c r="AD314" s="811"/>
      <c r="AE314" s="495"/>
      <c r="AF314" s="537"/>
      <c r="AG314" s="537"/>
      <c r="AH314" s="537"/>
      <c r="AI314" s="495"/>
      <c r="AJ314" s="495"/>
      <c r="AK314" s="495"/>
      <c r="AL314" s="828"/>
      <c r="AM314" s="495"/>
      <c r="AN314" s="495"/>
      <c r="AO314" s="495"/>
      <c r="AP314" s="495"/>
      <c r="AQ314" s="828"/>
      <c r="AR314" s="828"/>
      <c r="AS314" s="828"/>
      <c r="AT314" s="828"/>
      <c r="AU314" s="828"/>
      <c r="AV314" s="828"/>
      <c r="AW314" s="85"/>
      <c r="AX314" s="86"/>
    </row>
    <row r="315" spans="1:50" s="87" customFormat="1" ht="270" customHeight="1" x14ac:dyDescent="0.25">
      <c r="A315" s="813"/>
      <c r="B315" s="815"/>
      <c r="C315" s="817"/>
      <c r="D315" s="820"/>
      <c r="E315" s="823"/>
      <c r="F315" s="825"/>
      <c r="G315" s="823"/>
      <c r="H315" s="823"/>
      <c r="I315" s="823"/>
      <c r="J315" s="823"/>
      <c r="K315" s="823"/>
      <c r="L315" s="827"/>
      <c r="M315" s="827"/>
      <c r="N315" s="825"/>
      <c r="O315" s="836"/>
      <c r="P315" s="807"/>
      <c r="Q315" s="807"/>
      <c r="R315" s="807"/>
      <c r="S315" s="807"/>
      <c r="T315" s="832"/>
      <c r="U315" s="307" t="s">
        <v>216</v>
      </c>
      <c r="V315" s="112" t="s">
        <v>771</v>
      </c>
      <c r="W315" s="112" t="s">
        <v>771</v>
      </c>
      <c r="X315" s="112" t="s">
        <v>771</v>
      </c>
      <c r="Y315" s="112" t="s">
        <v>771</v>
      </c>
      <c r="Z315" s="512"/>
      <c r="AA315" s="580"/>
      <c r="AB315" s="580"/>
      <c r="AC315" s="581"/>
      <c r="AD315" s="812"/>
      <c r="AE315" s="495"/>
      <c r="AF315" s="537"/>
      <c r="AG315" s="537"/>
      <c r="AH315" s="537"/>
      <c r="AI315" s="496"/>
      <c r="AJ315" s="496"/>
      <c r="AK315" s="496"/>
      <c r="AL315" s="829"/>
      <c r="AM315" s="496"/>
      <c r="AN315" s="496"/>
      <c r="AO315" s="496"/>
      <c r="AP315" s="496"/>
      <c r="AQ315" s="829"/>
      <c r="AR315" s="829"/>
      <c r="AS315" s="829"/>
      <c r="AT315" s="829"/>
      <c r="AU315" s="829"/>
      <c r="AV315" s="829"/>
      <c r="AW315" s="85"/>
      <c r="AX315" s="86"/>
    </row>
    <row r="316" spans="1:50" s="87" customFormat="1" ht="60" customHeight="1" x14ac:dyDescent="0.25">
      <c r="A316" s="813">
        <v>3</v>
      </c>
      <c r="B316" s="815"/>
      <c r="C316" s="817"/>
      <c r="D316" s="820"/>
      <c r="E316" s="822" t="s">
        <v>35</v>
      </c>
      <c r="F316" s="824">
        <v>0.05</v>
      </c>
      <c r="G316" s="822" t="s">
        <v>286</v>
      </c>
      <c r="H316" s="822" t="s">
        <v>287</v>
      </c>
      <c r="I316" s="45" t="s">
        <v>582</v>
      </c>
      <c r="J316" s="822">
        <v>1</v>
      </c>
      <c r="K316" s="848" t="s">
        <v>101</v>
      </c>
      <c r="L316" s="826" t="s">
        <v>866</v>
      </c>
      <c r="M316" s="826" t="s">
        <v>342</v>
      </c>
      <c r="N316" s="826" t="s">
        <v>867</v>
      </c>
      <c r="O316" s="851" t="s">
        <v>73</v>
      </c>
      <c r="P316" s="805">
        <v>0.2</v>
      </c>
      <c r="Q316" s="845">
        <v>0.93910000000000005</v>
      </c>
      <c r="R316" s="805">
        <v>1</v>
      </c>
      <c r="S316" s="805">
        <v>1</v>
      </c>
      <c r="T316" s="808" t="s">
        <v>291</v>
      </c>
      <c r="U316" s="304" t="s">
        <v>525</v>
      </c>
      <c r="V316" s="252"/>
      <c r="W316" s="252"/>
      <c r="X316" s="252"/>
      <c r="Y316" s="252"/>
      <c r="Z316" s="253">
        <f>V316</f>
        <v>0</v>
      </c>
      <c r="AA316" s="253">
        <f>V316+W316</f>
        <v>0</v>
      </c>
      <c r="AB316" s="253">
        <f>V316+W316+X316</f>
        <v>0</v>
      </c>
      <c r="AC316" s="253">
        <f>V316+W316+X316+Y316</f>
        <v>0</v>
      </c>
      <c r="AD316" s="536" t="s">
        <v>868</v>
      </c>
      <c r="AE316" s="495"/>
      <c r="AF316" s="537"/>
      <c r="AG316" s="537"/>
      <c r="AH316" s="537"/>
      <c r="AI316" s="518" t="s">
        <v>587</v>
      </c>
      <c r="AJ316" s="494" t="s">
        <v>587</v>
      </c>
      <c r="AK316" s="494" t="s">
        <v>213</v>
      </c>
      <c r="AL316" s="728"/>
      <c r="AM316" s="494"/>
      <c r="AN316" s="494"/>
      <c r="AO316" s="728"/>
      <c r="AP316" s="494" t="s">
        <v>213</v>
      </c>
      <c r="AQ316" s="494"/>
      <c r="AR316" s="494"/>
      <c r="AS316" s="494" t="s">
        <v>213</v>
      </c>
      <c r="AT316" s="494" t="s">
        <v>213</v>
      </c>
      <c r="AU316" s="494"/>
      <c r="AV316" s="494"/>
      <c r="AW316" s="85"/>
      <c r="AX316" s="86"/>
    </row>
    <row r="317" spans="1:50" s="87" customFormat="1" ht="35.1" customHeight="1" x14ac:dyDescent="0.25">
      <c r="A317" s="813"/>
      <c r="B317" s="815"/>
      <c r="C317" s="817"/>
      <c r="D317" s="820"/>
      <c r="E317" s="823"/>
      <c r="F317" s="825"/>
      <c r="G317" s="823"/>
      <c r="H317" s="823"/>
      <c r="I317" s="822" t="s">
        <v>594</v>
      </c>
      <c r="J317" s="823"/>
      <c r="K317" s="849"/>
      <c r="L317" s="827"/>
      <c r="M317" s="827"/>
      <c r="N317" s="827"/>
      <c r="O317" s="852"/>
      <c r="P317" s="806"/>
      <c r="Q317" s="846"/>
      <c r="R317" s="806"/>
      <c r="S317" s="806"/>
      <c r="T317" s="809"/>
      <c r="U317" s="305" t="s">
        <v>527</v>
      </c>
      <c r="V317" s="254">
        <v>180772668.87878788</v>
      </c>
      <c r="W317" s="254">
        <v>1627346478.7348485</v>
      </c>
      <c r="X317" s="254">
        <v>6965666760.193181</v>
      </c>
      <c r="Y317" s="254">
        <v>7909913606.6471252</v>
      </c>
      <c r="Z317" s="254">
        <f>V317</f>
        <v>180772668.87878788</v>
      </c>
      <c r="AA317" s="254">
        <f>V317+W317</f>
        <v>1808119147.6136365</v>
      </c>
      <c r="AB317" s="254">
        <f>V317+W317+X317</f>
        <v>8773785907.806818</v>
      </c>
      <c r="AC317" s="254">
        <f>V317+W317+X317+Y317</f>
        <v>16683699514.453943</v>
      </c>
      <c r="AD317" s="811"/>
      <c r="AE317" s="495"/>
      <c r="AF317" s="537"/>
      <c r="AG317" s="537"/>
      <c r="AH317" s="537"/>
      <c r="AI317" s="495"/>
      <c r="AJ317" s="495"/>
      <c r="AK317" s="495"/>
      <c r="AL317" s="828"/>
      <c r="AM317" s="495"/>
      <c r="AN317" s="495"/>
      <c r="AO317" s="828"/>
      <c r="AP317" s="495"/>
      <c r="AQ317" s="495"/>
      <c r="AR317" s="495"/>
      <c r="AS317" s="495"/>
      <c r="AT317" s="495"/>
      <c r="AU317" s="495"/>
      <c r="AV317" s="495"/>
      <c r="AW317" s="85"/>
      <c r="AX317" s="86"/>
    </row>
    <row r="318" spans="1:50" s="87" customFormat="1" ht="24.95" customHeight="1" x14ac:dyDescent="0.25">
      <c r="A318" s="813"/>
      <c r="B318" s="815"/>
      <c r="C318" s="817"/>
      <c r="D318" s="820"/>
      <c r="E318" s="823"/>
      <c r="F318" s="825"/>
      <c r="G318" s="823"/>
      <c r="H318" s="823"/>
      <c r="I318" s="823"/>
      <c r="J318" s="823"/>
      <c r="K318" s="849"/>
      <c r="L318" s="827"/>
      <c r="M318" s="827"/>
      <c r="N318" s="827"/>
      <c r="O318" s="852"/>
      <c r="P318" s="806"/>
      <c r="Q318" s="846"/>
      <c r="R318" s="806"/>
      <c r="S318" s="806"/>
      <c r="T318" s="809"/>
      <c r="U318" s="307" t="s">
        <v>215</v>
      </c>
      <c r="V318" s="15">
        <f>V316/V317</f>
        <v>0</v>
      </c>
      <c r="W318" s="15">
        <f t="shared" ref="W318:AC318" si="110">W316/W317</f>
        <v>0</v>
      </c>
      <c r="X318" s="15">
        <f t="shared" si="110"/>
        <v>0</v>
      </c>
      <c r="Y318" s="15">
        <f t="shared" si="110"/>
        <v>0</v>
      </c>
      <c r="Z318" s="15">
        <f t="shared" si="110"/>
        <v>0</v>
      </c>
      <c r="AA318" s="15">
        <f t="shared" si="110"/>
        <v>0</v>
      </c>
      <c r="AB318" s="15">
        <f t="shared" si="110"/>
        <v>0</v>
      </c>
      <c r="AC318" s="15">
        <f t="shared" si="110"/>
        <v>0</v>
      </c>
      <c r="AD318" s="811"/>
      <c r="AE318" s="495"/>
      <c r="AF318" s="537"/>
      <c r="AG318" s="537"/>
      <c r="AH318" s="537"/>
      <c r="AI318" s="495"/>
      <c r="AJ318" s="495"/>
      <c r="AK318" s="495"/>
      <c r="AL318" s="828"/>
      <c r="AM318" s="495"/>
      <c r="AN318" s="495"/>
      <c r="AO318" s="828"/>
      <c r="AP318" s="495"/>
      <c r="AQ318" s="495"/>
      <c r="AR318" s="495"/>
      <c r="AS318" s="495"/>
      <c r="AT318" s="495"/>
      <c r="AU318" s="495"/>
      <c r="AV318" s="495"/>
      <c r="AW318" s="85"/>
      <c r="AX318" s="86"/>
    </row>
    <row r="319" spans="1:50" s="87" customFormat="1" ht="270" customHeight="1" x14ac:dyDescent="0.25">
      <c r="A319" s="813"/>
      <c r="B319" s="815"/>
      <c r="C319" s="818"/>
      <c r="D319" s="821"/>
      <c r="E319" s="823"/>
      <c r="F319" s="825"/>
      <c r="G319" s="823"/>
      <c r="H319" s="823"/>
      <c r="I319" s="823"/>
      <c r="J319" s="823"/>
      <c r="K319" s="850"/>
      <c r="L319" s="827"/>
      <c r="M319" s="827"/>
      <c r="N319" s="827"/>
      <c r="O319" s="853"/>
      <c r="P319" s="807"/>
      <c r="Q319" s="847"/>
      <c r="R319" s="807"/>
      <c r="S319" s="807"/>
      <c r="T319" s="810"/>
      <c r="U319" s="307" t="s">
        <v>216</v>
      </c>
      <c r="V319" s="112" t="s">
        <v>771</v>
      </c>
      <c r="W319" s="112" t="s">
        <v>771</v>
      </c>
      <c r="X319" s="112" t="s">
        <v>771</v>
      </c>
      <c r="Y319" s="112" t="s">
        <v>771</v>
      </c>
      <c r="Z319" s="512"/>
      <c r="AA319" s="580"/>
      <c r="AB319" s="580"/>
      <c r="AC319" s="581"/>
      <c r="AD319" s="812"/>
      <c r="AE319" s="495"/>
      <c r="AF319" s="537"/>
      <c r="AG319" s="537"/>
      <c r="AH319" s="537"/>
      <c r="AI319" s="496"/>
      <c r="AJ319" s="496"/>
      <c r="AK319" s="496"/>
      <c r="AL319" s="829"/>
      <c r="AM319" s="496"/>
      <c r="AN319" s="496"/>
      <c r="AO319" s="829"/>
      <c r="AP319" s="496"/>
      <c r="AQ319" s="496"/>
      <c r="AR319" s="496"/>
      <c r="AS319" s="496"/>
      <c r="AT319" s="496"/>
      <c r="AU319" s="496"/>
      <c r="AV319" s="496"/>
      <c r="AW319" s="85"/>
      <c r="AX319" s="86"/>
    </row>
    <row r="320" spans="1:50" s="87" customFormat="1" ht="60" customHeight="1" x14ac:dyDescent="0.25">
      <c r="A320" s="813">
        <v>4</v>
      </c>
      <c r="B320" s="815"/>
      <c r="C320" s="841" t="s">
        <v>595</v>
      </c>
      <c r="D320" s="822">
        <v>0.5</v>
      </c>
      <c r="E320" s="824" t="s">
        <v>33</v>
      </c>
      <c r="F320" s="842">
        <v>1</v>
      </c>
      <c r="G320" s="822" t="s">
        <v>468</v>
      </c>
      <c r="H320" s="822" t="s">
        <v>397</v>
      </c>
      <c r="I320" s="45" t="s">
        <v>582</v>
      </c>
      <c r="J320" s="822">
        <v>0.3</v>
      </c>
      <c r="K320" s="822" t="s">
        <v>86</v>
      </c>
      <c r="L320" s="826" t="s">
        <v>596</v>
      </c>
      <c r="M320" s="826" t="s">
        <v>597</v>
      </c>
      <c r="N320" s="826" t="s">
        <v>869</v>
      </c>
      <c r="O320" s="854" t="s">
        <v>73</v>
      </c>
      <c r="P320" s="830">
        <v>0.1</v>
      </c>
      <c r="Q320" s="855">
        <v>0.83</v>
      </c>
      <c r="R320" s="830">
        <v>0.85</v>
      </c>
      <c r="S320" s="830">
        <v>0.85</v>
      </c>
      <c r="T320" s="840" t="s">
        <v>598</v>
      </c>
      <c r="U320" s="304" t="s">
        <v>870</v>
      </c>
      <c r="V320" s="255"/>
      <c r="W320" s="255"/>
      <c r="X320" s="255"/>
      <c r="Y320" s="255"/>
      <c r="Z320" s="202">
        <f>+V320</f>
        <v>0</v>
      </c>
      <c r="AA320" s="202">
        <f>AVERAGE(V320+W320)</f>
        <v>0</v>
      </c>
      <c r="AB320" s="202">
        <f>AVERAGE(V320+W320+X320)</f>
        <v>0</v>
      </c>
      <c r="AC320" s="202">
        <f>AVERAGE(V320+W320+X320+Y320)</f>
        <v>0</v>
      </c>
      <c r="AD320" s="536" t="s">
        <v>871</v>
      </c>
      <c r="AE320" s="495"/>
      <c r="AF320" s="537"/>
      <c r="AG320" s="537"/>
      <c r="AH320" s="537"/>
      <c r="AI320" s="518" t="s">
        <v>587</v>
      </c>
      <c r="AJ320" s="494" t="s">
        <v>587</v>
      </c>
      <c r="AK320" s="494" t="s">
        <v>213</v>
      </c>
      <c r="AL320" s="728" t="s">
        <v>213</v>
      </c>
      <c r="AM320" s="494"/>
      <c r="AN320" s="494"/>
      <c r="AO320" s="728" t="s">
        <v>213</v>
      </c>
      <c r="AP320" s="494" t="s">
        <v>213</v>
      </c>
      <c r="AQ320" s="494"/>
      <c r="AR320" s="494"/>
      <c r="AS320" s="494" t="s">
        <v>213</v>
      </c>
      <c r="AT320" s="494"/>
      <c r="AU320" s="494"/>
      <c r="AV320" s="494" t="s">
        <v>213</v>
      </c>
      <c r="AW320" s="85"/>
      <c r="AX320" s="86"/>
    </row>
    <row r="321" spans="1:50" s="87" customFormat="1" ht="35.1" customHeight="1" x14ac:dyDescent="0.25">
      <c r="A321" s="813"/>
      <c r="B321" s="815"/>
      <c r="C321" s="823"/>
      <c r="D321" s="823"/>
      <c r="E321" s="825"/>
      <c r="F321" s="843"/>
      <c r="G321" s="823"/>
      <c r="H321" s="823"/>
      <c r="I321" s="822" t="s">
        <v>599</v>
      </c>
      <c r="J321" s="823"/>
      <c r="K321" s="823"/>
      <c r="L321" s="827"/>
      <c r="M321" s="827"/>
      <c r="N321" s="827"/>
      <c r="O321" s="835"/>
      <c r="P321" s="831"/>
      <c r="Q321" s="831"/>
      <c r="R321" s="831"/>
      <c r="S321" s="831"/>
      <c r="T321" s="831"/>
      <c r="U321" s="305" t="s">
        <v>872</v>
      </c>
      <c r="V321" s="205">
        <v>1</v>
      </c>
      <c r="W321" s="205">
        <v>1</v>
      </c>
      <c r="X321" s="205">
        <v>1</v>
      </c>
      <c r="Y321" s="205">
        <v>1</v>
      </c>
      <c r="Z321" s="205">
        <v>1</v>
      </c>
      <c r="AA321" s="205">
        <v>1</v>
      </c>
      <c r="AB321" s="205">
        <v>1</v>
      </c>
      <c r="AC321" s="205">
        <v>1</v>
      </c>
      <c r="AD321" s="811"/>
      <c r="AE321" s="495"/>
      <c r="AF321" s="537"/>
      <c r="AG321" s="537"/>
      <c r="AH321" s="537"/>
      <c r="AI321" s="495"/>
      <c r="AJ321" s="495"/>
      <c r="AK321" s="495"/>
      <c r="AL321" s="828"/>
      <c r="AM321" s="495"/>
      <c r="AN321" s="495"/>
      <c r="AO321" s="828"/>
      <c r="AP321" s="495"/>
      <c r="AQ321" s="495"/>
      <c r="AR321" s="495"/>
      <c r="AS321" s="495"/>
      <c r="AT321" s="495"/>
      <c r="AU321" s="495"/>
      <c r="AV321" s="495"/>
      <c r="AW321" s="85"/>
      <c r="AX321" s="86"/>
    </row>
    <row r="322" spans="1:50" s="87" customFormat="1" ht="24.95" customHeight="1" x14ac:dyDescent="0.25">
      <c r="A322" s="813"/>
      <c r="B322" s="815"/>
      <c r="C322" s="823"/>
      <c r="D322" s="823"/>
      <c r="E322" s="825"/>
      <c r="F322" s="843"/>
      <c r="G322" s="823"/>
      <c r="H322" s="823"/>
      <c r="I322" s="823"/>
      <c r="J322" s="823"/>
      <c r="K322" s="823"/>
      <c r="L322" s="827"/>
      <c r="M322" s="827"/>
      <c r="N322" s="827"/>
      <c r="O322" s="835"/>
      <c r="P322" s="831"/>
      <c r="Q322" s="831"/>
      <c r="R322" s="831"/>
      <c r="S322" s="831"/>
      <c r="T322" s="831"/>
      <c r="U322" s="307" t="s">
        <v>215</v>
      </c>
      <c r="V322" s="15">
        <f>+V320/V321</f>
        <v>0</v>
      </c>
      <c r="W322" s="15">
        <f t="shared" ref="W322:Y322" si="111">+W320/W321</f>
        <v>0</v>
      </c>
      <c r="X322" s="15">
        <f t="shared" si="111"/>
        <v>0</v>
      </c>
      <c r="Y322" s="15">
        <f t="shared" si="111"/>
        <v>0</v>
      </c>
      <c r="Z322" s="251">
        <f>+Z320/Z321</f>
        <v>0</v>
      </c>
      <c r="AA322" s="251">
        <f t="shared" ref="AA322:AC322" si="112">+AA320/AA321</f>
        <v>0</v>
      </c>
      <c r="AB322" s="251">
        <f t="shared" si="112"/>
        <v>0</v>
      </c>
      <c r="AC322" s="251">
        <f t="shared" si="112"/>
        <v>0</v>
      </c>
      <c r="AD322" s="811"/>
      <c r="AE322" s="495"/>
      <c r="AF322" s="537"/>
      <c r="AG322" s="537"/>
      <c r="AH322" s="537"/>
      <c r="AI322" s="495"/>
      <c r="AJ322" s="495"/>
      <c r="AK322" s="495"/>
      <c r="AL322" s="828"/>
      <c r="AM322" s="495"/>
      <c r="AN322" s="495"/>
      <c r="AO322" s="828"/>
      <c r="AP322" s="495"/>
      <c r="AQ322" s="495"/>
      <c r="AR322" s="495"/>
      <c r="AS322" s="495"/>
      <c r="AT322" s="495"/>
      <c r="AU322" s="495"/>
      <c r="AV322" s="495"/>
      <c r="AW322" s="85"/>
      <c r="AX322" s="86"/>
    </row>
    <row r="323" spans="1:50" s="87" customFormat="1" ht="270" customHeight="1" x14ac:dyDescent="0.25">
      <c r="A323" s="813"/>
      <c r="B323" s="815"/>
      <c r="C323" s="823"/>
      <c r="D323" s="823"/>
      <c r="E323" s="825"/>
      <c r="F323" s="843"/>
      <c r="G323" s="823"/>
      <c r="H323" s="823"/>
      <c r="I323" s="823"/>
      <c r="J323" s="823"/>
      <c r="K323" s="823"/>
      <c r="L323" s="827"/>
      <c r="M323" s="827"/>
      <c r="N323" s="827"/>
      <c r="O323" s="836"/>
      <c r="P323" s="832"/>
      <c r="Q323" s="832"/>
      <c r="R323" s="832"/>
      <c r="S323" s="832"/>
      <c r="T323" s="832"/>
      <c r="U323" s="307" t="s">
        <v>216</v>
      </c>
      <c r="V323" s="112" t="s">
        <v>771</v>
      </c>
      <c r="W323" s="112" t="s">
        <v>771</v>
      </c>
      <c r="X323" s="112" t="s">
        <v>771</v>
      </c>
      <c r="Y323" s="112" t="s">
        <v>771</v>
      </c>
      <c r="Z323" s="512"/>
      <c r="AA323" s="580"/>
      <c r="AB323" s="580"/>
      <c r="AC323" s="581"/>
      <c r="AD323" s="812"/>
      <c r="AE323" s="495"/>
      <c r="AF323" s="537"/>
      <c r="AG323" s="537"/>
      <c r="AH323" s="537"/>
      <c r="AI323" s="496"/>
      <c r="AJ323" s="496"/>
      <c r="AK323" s="496"/>
      <c r="AL323" s="829"/>
      <c r="AM323" s="496"/>
      <c r="AN323" s="496"/>
      <c r="AO323" s="829"/>
      <c r="AP323" s="496"/>
      <c r="AQ323" s="496"/>
      <c r="AR323" s="496"/>
      <c r="AS323" s="496"/>
      <c r="AT323" s="496"/>
      <c r="AU323" s="496"/>
      <c r="AV323" s="496"/>
      <c r="AW323" s="85"/>
      <c r="AX323" s="86"/>
    </row>
    <row r="324" spans="1:50" s="87" customFormat="1" ht="49.5" customHeight="1" x14ac:dyDescent="0.25">
      <c r="A324" s="776">
        <v>5</v>
      </c>
      <c r="B324" s="815"/>
      <c r="C324" s="823"/>
      <c r="D324" s="823"/>
      <c r="E324" s="825"/>
      <c r="F324" s="843"/>
      <c r="G324" s="822" t="s">
        <v>468</v>
      </c>
      <c r="H324" s="822" t="s">
        <v>397</v>
      </c>
      <c r="I324" s="45" t="s">
        <v>582</v>
      </c>
      <c r="J324" s="822">
        <v>0.3</v>
      </c>
      <c r="K324" s="822" t="s">
        <v>873</v>
      </c>
      <c r="L324" s="822" t="s">
        <v>874</v>
      </c>
      <c r="M324" s="822" t="s">
        <v>875</v>
      </c>
      <c r="N324" s="833" t="s">
        <v>485</v>
      </c>
      <c r="O324" s="834" t="s">
        <v>74</v>
      </c>
      <c r="P324" s="830">
        <v>0.1</v>
      </c>
      <c r="Q324" s="855" t="s">
        <v>88</v>
      </c>
      <c r="R324" s="830">
        <v>1</v>
      </c>
      <c r="S324" s="830">
        <v>1</v>
      </c>
      <c r="T324" s="808" t="s">
        <v>291</v>
      </c>
      <c r="U324" s="304" t="s">
        <v>876</v>
      </c>
      <c r="V324" s="203"/>
      <c r="W324" s="203"/>
      <c r="X324" s="203"/>
      <c r="Y324" s="203"/>
      <c r="Z324" s="202">
        <v>9.9999999999999995E-8</v>
      </c>
      <c r="AA324" s="205">
        <f>W324</f>
        <v>0</v>
      </c>
      <c r="AB324" s="202">
        <f>V324+W324+X324</f>
        <v>0</v>
      </c>
      <c r="AC324" s="205">
        <f>V324+W324+X324+Y324</f>
        <v>0</v>
      </c>
      <c r="AD324" s="536" t="s">
        <v>864</v>
      </c>
      <c r="AE324" s="495"/>
      <c r="AF324" s="537"/>
      <c r="AG324" s="537"/>
      <c r="AH324" s="537"/>
      <c r="AI324" s="518" t="s">
        <v>587</v>
      </c>
      <c r="AJ324" s="494" t="s">
        <v>587</v>
      </c>
      <c r="AK324" s="494" t="s">
        <v>213</v>
      </c>
      <c r="AL324" s="728" t="s">
        <v>213</v>
      </c>
      <c r="AM324" s="494"/>
      <c r="AN324" s="494"/>
      <c r="AO324" s="728" t="s">
        <v>213</v>
      </c>
      <c r="AP324" s="494" t="s">
        <v>213</v>
      </c>
      <c r="AQ324" s="856" t="s">
        <v>213</v>
      </c>
      <c r="AR324" s="494"/>
      <c r="AS324" s="494"/>
      <c r="AT324" s="856" t="s">
        <v>213</v>
      </c>
      <c r="AU324" s="494"/>
      <c r="AV324" s="494"/>
      <c r="AW324" s="126"/>
      <c r="AX324" s="127"/>
    </row>
    <row r="325" spans="1:50" s="87" customFormat="1" ht="35.1" customHeight="1" x14ac:dyDescent="0.25">
      <c r="A325" s="776"/>
      <c r="B325" s="815"/>
      <c r="C325" s="823"/>
      <c r="D325" s="823"/>
      <c r="E325" s="825"/>
      <c r="F325" s="843"/>
      <c r="G325" s="823"/>
      <c r="H325" s="823"/>
      <c r="I325" s="822" t="s">
        <v>877</v>
      </c>
      <c r="J325" s="823"/>
      <c r="K325" s="823"/>
      <c r="L325" s="823"/>
      <c r="M325" s="823"/>
      <c r="N325" s="825"/>
      <c r="O325" s="835"/>
      <c r="P325" s="831"/>
      <c r="Q325" s="831"/>
      <c r="R325" s="831"/>
      <c r="S325" s="831"/>
      <c r="T325" s="809"/>
      <c r="U325" s="304" t="s">
        <v>878</v>
      </c>
      <c r="V325" s="202">
        <v>9.9999999999999995E-8</v>
      </c>
      <c r="W325" s="202">
        <v>0.5</v>
      </c>
      <c r="X325" s="202">
        <v>9.9999999999999995E-8</v>
      </c>
      <c r="Y325" s="202">
        <v>0.5</v>
      </c>
      <c r="Z325" s="202">
        <v>9.9999999999999995E-8</v>
      </c>
      <c r="AA325" s="205">
        <f>W325</f>
        <v>0.5</v>
      </c>
      <c r="AB325" s="202">
        <f>V325+W325+X325</f>
        <v>0.50000019999999989</v>
      </c>
      <c r="AC325" s="205">
        <f>V325+W325+X325+Y325</f>
        <v>1.0000001999999999</v>
      </c>
      <c r="AD325" s="811"/>
      <c r="AE325" s="495"/>
      <c r="AF325" s="537"/>
      <c r="AG325" s="537"/>
      <c r="AH325" s="537"/>
      <c r="AI325" s="495"/>
      <c r="AJ325" s="495"/>
      <c r="AK325" s="495"/>
      <c r="AL325" s="828"/>
      <c r="AM325" s="495"/>
      <c r="AN325" s="495"/>
      <c r="AO325" s="828"/>
      <c r="AP325" s="495"/>
      <c r="AQ325" s="857"/>
      <c r="AR325" s="495"/>
      <c r="AS325" s="495"/>
      <c r="AT325" s="857"/>
      <c r="AU325" s="495"/>
      <c r="AV325" s="495"/>
      <c r="AW325" s="126"/>
      <c r="AX325" s="127"/>
    </row>
    <row r="326" spans="1:50" s="87" customFormat="1" ht="24.95" customHeight="1" x14ac:dyDescent="0.25">
      <c r="A326" s="776"/>
      <c r="B326" s="815"/>
      <c r="C326" s="823"/>
      <c r="D326" s="823"/>
      <c r="E326" s="825"/>
      <c r="F326" s="843"/>
      <c r="G326" s="823"/>
      <c r="H326" s="823"/>
      <c r="I326" s="823"/>
      <c r="J326" s="823"/>
      <c r="K326" s="823"/>
      <c r="L326" s="823"/>
      <c r="M326" s="823"/>
      <c r="N326" s="825"/>
      <c r="O326" s="835"/>
      <c r="P326" s="831"/>
      <c r="Q326" s="831"/>
      <c r="R326" s="831"/>
      <c r="S326" s="831"/>
      <c r="T326" s="809"/>
      <c r="U326" s="307" t="s">
        <v>215</v>
      </c>
      <c r="V326" s="204">
        <f>+V324/V325</f>
        <v>0</v>
      </c>
      <c r="W326" s="204">
        <f t="shared" ref="W326:AC326" si="113">+W324/W325</f>
        <v>0</v>
      </c>
      <c r="X326" s="204">
        <f t="shared" si="113"/>
        <v>0</v>
      </c>
      <c r="Y326" s="204">
        <f t="shared" si="113"/>
        <v>0</v>
      </c>
      <c r="Z326" s="204">
        <f t="shared" si="113"/>
        <v>1</v>
      </c>
      <c r="AA326" s="204">
        <f t="shared" si="113"/>
        <v>0</v>
      </c>
      <c r="AB326" s="204">
        <f t="shared" si="113"/>
        <v>0</v>
      </c>
      <c r="AC326" s="204">
        <f t="shared" si="113"/>
        <v>0</v>
      </c>
      <c r="AD326" s="811"/>
      <c r="AE326" s="495"/>
      <c r="AF326" s="537"/>
      <c r="AG326" s="537"/>
      <c r="AH326" s="537"/>
      <c r="AI326" s="495"/>
      <c r="AJ326" s="495"/>
      <c r="AK326" s="495"/>
      <c r="AL326" s="828"/>
      <c r="AM326" s="495"/>
      <c r="AN326" s="495"/>
      <c r="AO326" s="828"/>
      <c r="AP326" s="495"/>
      <c r="AQ326" s="857"/>
      <c r="AR326" s="495"/>
      <c r="AS326" s="495"/>
      <c r="AT326" s="857"/>
      <c r="AU326" s="495"/>
      <c r="AV326" s="495"/>
      <c r="AW326" s="126"/>
      <c r="AX326" s="127"/>
    </row>
    <row r="327" spans="1:50" s="87" customFormat="1" ht="270" customHeight="1" x14ac:dyDescent="0.25">
      <c r="A327" s="776"/>
      <c r="B327" s="815"/>
      <c r="C327" s="823"/>
      <c r="D327" s="823"/>
      <c r="E327" s="825"/>
      <c r="F327" s="843"/>
      <c r="G327" s="823"/>
      <c r="H327" s="823"/>
      <c r="I327" s="823"/>
      <c r="J327" s="823"/>
      <c r="K327" s="823"/>
      <c r="L327" s="823"/>
      <c r="M327" s="823"/>
      <c r="N327" s="825"/>
      <c r="O327" s="836"/>
      <c r="P327" s="832"/>
      <c r="Q327" s="832"/>
      <c r="R327" s="832"/>
      <c r="S327" s="832"/>
      <c r="T327" s="810"/>
      <c r="U327" s="307" t="s">
        <v>216</v>
      </c>
      <c r="V327" s="112" t="s">
        <v>771</v>
      </c>
      <c r="W327" s="112" t="s">
        <v>771</v>
      </c>
      <c r="X327" s="112" t="s">
        <v>771</v>
      </c>
      <c r="Y327" s="112" t="s">
        <v>771</v>
      </c>
      <c r="Z327" s="512"/>
      <c r="AA327" s="580"/>
      <c r="AB327" s="580"/>
      <c r="AC327" s="581"/>
      <c r="AD327" s="812"/>
      <c r="AE327" s="495"/>
      <c r="AF327" s="537"/>
      <c r="AG327" s="537"/>
      <c r="AH327" s="537"/>
      <c r="AI327" s="496"/>
      <c r="AJ327" s="496"/>
      <c r="AK327" s="496"/>
      <c r="AL327" s="829"/>
      <c r="AM327" s="496"/>
      <c r="AN327" s="496"/>
      <c r="AO327" s="829"/>
      <c r="AP327" s="496"/>
      <c r="AQ327" s="858"/>
      <c r="AR327" s="496"/>
      <c r="AS327" s="496"/>
      <c r="AT327" s="858"/>
      <c r="AU327" s="496"/>
      <c r="AV327" s="496"/>
      <c r="AW327" s="85"/>
      <c r="AX327" s="86"/>
    </row>
    <row r="328" spans="1:50" s="87" customFormat="1" ht="35.1" customHeight="1" x14ac:dyDescent="0.25">
      <c r="A328" s="813">
        <v>6</v>
      </c>
      <c r="B328" s="815"/>
      <c r="C328" s="823"/>
      <c r="D328" s="823"/>
      <c r="E328" s="825"/>
      <c r="F328" s="843"/>
      <c r="G328" s="822" t="s">
        <v>468</v>
      </c>
      <c r="H328" s="822" t="s">
        <v>397</v>
      </c>
      <c r="I328" s="45" t="s">
        <v>582</v>
      </c>
      <c r="J328" s="822">
        <v>0.4</v>
      </c>
      <c r="K328" s="822" t="s">
        <v>879</v>
      </c>
      <c r="L328" s="826" t="s">
        <v>600</v>
      </c>
      <c r="M328" s="826" t="s">
        <v>601</v>
      </c>
      <c r="N328" s="826" t="s">
        <v>867</v>
      </c>
      <c r="O328" s="851" t="s">
        <v>73</v>
      </c>
      <c r="P328" s="805">
        <v>0.2</v>
      </c>
      <c r="Q328" s="855">
        <v>0.96</v>
      </c>
      <c r="R328" s="805">
        <v>0.85</v>
      </c>
      <c r="S328" s="830">
        <v>0.85</v>
      </c>
      <c r="T328" s="808" t="s">
        <v>291</v>
      </c>
      <c r="U328" s="304" t="s">
        <v>602</v>
      </c>
      <c r="V328" s="256"/>
      <c r="W328" s="256"/>
      <c r="X328" s="256"/>
      <c r="Y328" s="256"/>
      <c r="Z328" s="257">
        <f>V328</f>
        <v>0</v>
      </c>
      <c r="AA328" s="257">
        <f>+(V328+W328)</f>
        <v>0</v>
      </c>
      <c r="AB328" s="257">
        <f>+(V328+W328+X328)</f>
        <v>0</v>
      </c>
      <c r="AC328" s="257">
        <f>+(V328+W328+X328+Y328)</f>
        <v>0</v>
      </c>
      <c r="AD328" s="536" t="s">
        <v>880</v>
      </c>
      <c r="AE328" s="495"/>
      <c r="AF328" s="537"/>
      <c r="AG328" s="537"/>
      <c r="AH328" s="537"/>
      <c r="AI328" s="518" t="s">
        <v>587</v>
      </c>
      <c r="AJ328" s="494" t="s">
        <v>587</v>
      </c>
      <c r="AK328" s="494" t="s">
        <v>213</v>
      </c>
      <c r="AL328" s="728" t="s">
        <v>213</v>
      </c>
      <c r="AM328" s="494"/>
      <c r="AN328" s="494"/>
      <c r="AO328" s="728" t="s">
        <v>213</v>
      </c>
      <c r="AP328" s="494" t="s">
        <v>213</v>
      </c>
      <c r="AQ328" s="494" t="s">
        <v>213</v>
      </c>
      <c r="AR328" s="494"/>
      <c r="AS328" s="494"/>
      <c r="AT328" s="494"/>
      <c r="AU328" s="494" t="s">
        <v>213</v>
      </c>
      <c r="AV328" s="494"/>
      <c r="AW328" s="126"/>
      <c r="AX328" s="127"/>
    </row>
    <row r="329" spans="1:50" s="87" customFormat="1" ht="35.1" customHeight="1" x14ac:dyDescent="0.25">
      <c r="A329" s="813"/>
      <c r="B329" s="815"/>
      <c r="C329" s="823"/>
      <c r="D329" s="823"/>
      <c r="E329" s="825"/>
      <c r="F329" s="843"/>
      <c r="G329" s="823"/>
      <c r="H329" s="823"/>
      <c r="I329" s="822" t="s">
        <v>881</v>
      </c>
      <c r="J329" s="823"/>
      <c r="K329" s="823"/>
      <c r="L329" s="827"/>
      <c r="M329" s="827"/>
      <c r="N329" s="827"/>
      <c r="O329" s="852"/>
      <c r="P329" s="806"/>
      <c r="Q329" s="831"/>
      <c r="R329" s="806"/>
      <c r="S329" s="831"/>
      <c r="T329" s="809"/>
      <c r="U329" s="305" t="s">
        <v>603</v>
      </c>
      <c r="V329" s="258">
        <v>2455</v>
      </c>
      <c r="W329" s="258">
        <v>910</v>
      </c>
      <c r="X329" s="258">
        <v>1E-4</v>
      </c>
      <c r="Y329" s="258">
        <v>1E-4</v>
      </c>
      <c r="Z329" s="257">
        <f>V329</f>
        <v>2455</v>
      </c>
      <c r="AA329" s="257">
        <f>V329+W329</f>
        <v>3365</v>
      </c>
      <c r="AB329" s="257">
        <f>V329+W329+X329</f>
        <v>3365.0001000000002</v>
      </c>
      <c r="AC329" s="257">
        <f>V329+W329+X329+Y329</f>
        <v>3365.0002000000004</v>
      </c>
      <c r="AD329" s="811"/>
      <c r="AE329" s="495"/>
      <c r="AF329" s="537"/>
      <c r="AG329" s="537"/>
      <c r="AH329" s="537"/>
      <c r="AI329" s="495"/>
      <c r="AJ329" s="495"/>
      <c r="AK329" s="495"/>
      <c r="AL329" s="828"/>
      <c r="AM329" s="495"/>
      <c r="AN329" s="495"/>
      <c r="AO329" s="828"/>
      <c r="AP329" s="495"/>
      <c r="AQ329" s="495"/>
      <c r="AR329" s="495"/>
      <c r="AS329" s="495"/>
      <c r="AT329" s="495"/>
      <c r="AU329" s="495"/>
      <c r="AV329" s="495"/>
      <c r="AW329" s="126"/>
      <c r="AX329" s="127"/>
    </row>
    <row r="330" spans="1:50" s="87" customFormat="1" ht="24.95" customHeight="1" x14ac:dyDescent="0.25">
      <c r="A330" s="813"/>
      <c r="B330" s="815"/>
      <c r="C330" s="823"/>
      <c r="D330" s="823"/>
      <c r="E330" s="825"/>
      <c r="F330" s="843"/>
      <c r="G330" s="823"/>
      <c r="H330" s="823"/>
      <c r="I330" s="823"/>
      <c r="J330" s="823"/>
      <c r="K330" s="823"/>
      <c r="L330" s="827"/>
      <c r="M330" s="827"/>
      <c r="N330" s="827"/>
      <c r="O330" s="852"/>
      <c r="P330" s="806"/>
      <c r="Q330" s="831"/>
      <c r="R330" s="806"/>
      <c r="S330" s="831"/>
      <c r="T330" s="809"/>
      <c r="U330" s="307" t="s">
        <v>215</v>
      </c>
      <c r="V330" s="15">
        <f>+V328/V329</f>
        <v>0</v>
      </c>
      <c r="W330" s="15">
        <f t="shared" ref="W330:AC330" si="114">+W328/W329</f>
        <v>0</v>
      </c>
      <c r="X330" s="15">
        <f t="shared" si="114"/>
        <v>0</v>
      </c>
      <c r="Y330" s="15">
        <f t="shared" si="114"/>
        <v>0</v>
      </c>
      <c r="Z330" s="15">
        <f t="shared" si="114"/>
        <v>0</v>
      </c>
      <c r="AA330" s="15">
        <f t="shared" si="114"/>
        <v>0</v>
      </c>
      <c r="AB330" s="15">
        <f t="shared" si="114"/>
        <v>0</v>
      </c>
      <c r="AC330" s="15">
        <f t="shared" si="114"/>
        <v>0</v>
      </c>
      <c r="AD330" s="811"/>
      <c r="AE330" s="495"/>
      <c r="AF330" s="537"/>
      <c r="AG330" s="537"/>
      <c r="AH330" s="537"/>
      <c r="AI330" s="495"/>
      <c r="AJ330" s="495"/>
      <c r="AK330" s="495"/>
      <c r="AL330" s="828"/>
      <c r="AM330" s="495"/>
      <c r="AN330" s="495"/>
      <c r="AO330" s="828"/>
      <c r="AP330" s="495"/>
      <c r="AQ330" s="495"/>
      <c r="AR330" s="495"/>
      <c r="AS330" s="495"/>
      <c r="AT330" s="495"/>
      <c r="AU330" s="495"/>
      <c r="AV330" s="495"/>
      <c r="AW330" s="126"/>
      <c r="AX330" s="127"/>
    </row>
    <row r="331" spans="1:50" s="87" customFormat="1" ht="270" customHeight="1" x14ac:dyDescent="0.25">
      <c r="A331" s="813"/>
      <c r="B331" s="815"/>
      <c r="C331" s="823"/>
      <c r="D331" s="823"/>
      <c r="E331" s="825"/>
      <c r="F331" s="844"/>
      <c r="G331" s="823"/>
      <c r="H331" s="823"/>
      <c r="I331" s="823"/>
      <c r="J331" s="823"/>
      <c r="K331" s="823"/>
      <c r="L331" s="827"/>
      <c r="M331" s="827"/>
      <c r="N331" s="827"/>
      <c r="O331" s="853"/>
      <c r="P331" s="807"/>
      <c r="Q331" s="832"/>
      <c r="R331" s="807"/>
      <c r="S331" s="832"/>
      <c r="T331" s="810"/>
      <c r="U331" s="307" t="s">
        <v>216</v>
      </c>
      <c r="V331" s="112" t="s">
        <v>771</v>
      </c>
      <c r="W331" s="112" t="s">
        <v>771</v>
      </c>
      <c r="X331" s="112" t="s">
        <v>771</v>
      </c>
      <c r="Y331" s="112" t="s">
        <v>771</v>
      </c>
      <c r="Z331" s="512"/>
      <c r="AA331" s="580"/>
      <c r="AB331" s="580"/>
      <c r="AC331" s="581"/>
      <c r="AD331" s="812"/>
      <c r="AE331" s="495"/>
      <c r="AF331" s="537"/>
      <c r="AG331" s="537"/>
      <c r="AH331" s="537"/>
      <c r="AI331" s="496"/>
      <c r="AJ331" s="496"/>
      <c r="AK331" s="496"/>
      <c r="AL331" s="829"/>
      <c r="AM331" s="496"/>
      <c r="AN331" s="496"/>
      <c r="AO331" s="829"/>
      <c r="AP331" s="496"/>
      <c r="AQ331" s="496"/>
      <c r="AR331" s="496"/>
      <c r="AS331" s="496"/>
      <c r="AT331" s="496"/>
      <c r="AU331" s="496"/>
      <c r="AV331" s="496"/>
      <c r="AW331" s="85"/>
      <c r="AX331" s="86"/>
    </row>
    <row r="332" spans="1:50" s="97" customFormat="1" ht="35.1" customHeight="1" x14ac:dyDescent="0.25">
      <c r="A332" s="813">
        <v>7</v>
      </c>
      <c r="B332" s="815"/>
      <c r="C332" s="841" t="s">
        <v>10</v>
      </c>
      <c r="D332" s="822">
        <v>0.2</v>
      </c>
      <c r="E332" s="822" t="s">
        <v>34</v>
      </c>
      <c r="F332" s="822">
        <v>1</v>
      </c>
      <c r="G332" s="822" t="s">
        <v>468</v>
      </c>
      <c r="H332" s="822" t="s">
        <v>397</v>
      </c>
      <c r="I332" s="45" t="s">
        <v>582</v>
      </c>
      <c r="J332" s="822">
        <v>1</v>
      </c>
      <c r="K332" s="824" t="s">
        <v>87</v>
      </c>
      <c r="L332" s="826" t="s">
        <v>604</v>
      </c>
      <c r="M332" s="826" t="s">
        <v>605</v>
      </c>
      <c r="N332" s="826" t="s">
        <v>867</v>
      </c>
      <c r="O332" s="851" t="s">
        <v>73</v>
      </c>
      <c r="P332" s="805" t="s">
        <v>592</v>
      </c>
      <c r="Q332" s="855">
        <v>0.21</v>
      </c>
      <c r="R332" s="830">
        <v>1</v>
      </c>
      <c r="S332" s="830">
        <v>0.25</v>
      </c>
      <c r="T332" s="808" t="s">
        <v>291</v>
      </c>
      <c r="U332" s="305" t="s">
        <v>606</v>
      </c>
      <c r="V332" s="259"/>
      <c r="W332" s="260"/>
      <c r="X332" s="261"/>
      <c r="Y332" s="261"/>
      <c r="Z332" s="262">
        <f>V332</f>
        <v>0</v>
      </c>
      <c r="AA332" s="263">
        <f>V332+W332</f>
        <v>0</v>
      </c>
      <c r="AB332" s="263">
        <f>V332+W332+X332</f>
        <v>0</v>
      </c>
      <c r="AC332" s="263">
        <f>V332+W332+X332+Y332</f>
        <v>0</v>
      </c>
      <c r="AD332" s="494" t="s">
        <v>882</v>
      </c>
      <c r="AE332" s="495"/>
      <c r="AF332" s="537"/>
      <c r="AG332" s="537"/>
      <c r="AH332" s="537"/>
      <c r="AI332" s="518" t="s">
        <v>587</v>
      </c>
      <c r="AJ332" s="494" t="s">
        <v>587</v>
      </c>
      <c r="AK332" s="494" t="s">
        <v>213</v>
      </c>
      <c r="AL332" s="728" t="s">
        <v>213</v>
      </c>
      <c r="AM332" s="494"/>
      <c r="AN332" s="494" t="s">
        <v>213</v>
      </c>
      <c r="AO332" s="494" t="s">
        <v>213</v>
      </c>
      <c r="AP332" s="494" t="s">
        <v>213</v>
      </c>
      <c r="AQ332" s="494"/>
      <c r="AR332" s="494" t="s">
        <v>213</v>
      </c>
      <c r="AS332" s="494"/>
      <c r="AT332" s="494"/>
      <c r="AU332" s="728" t="s">
        <v>213</v>
      </c>
      <c r="AV332" s="494"/>
      <c r="AW332" s="95"/>
      <c r="AX332" s="95"/>
    </row>
    <row r="333" spans="1:50" s="97" customFormat="1" ht="35.1" customHeight="1" x14ac:dyDescent="0.25">
      <c r="A333" s="813"/>
      <c r="B333" s="815"/>
      <c r="C333" s="823"/>
      <c r="D333" s="823"/>
      <c r="E333" s="823"/>
      <c r="F333" s="823"/>
      <c r="G333" s="823"/>
      <c r="H333" s="823"/>
      <c r="I333" s="822" t="s">
        <v>607</v>
      </c>
      <c r="J333" s="823"/>
      <c r="K333" s="825"/>
      <c r="L333" s="827"/>
      <c r="M333" s="827"/>
      <c r="N333" s="827"/>
      <c r="O333" s="852"/>
      <c r="P333" s="806"/>
      <c r="Q333" s="831"/>
      <c r="R333" s="831"/>
      <c r="S333" s="831"/>
      <c r="T333" s="809"/>
      <c r="U333" s="308" t="s">
        <v>608</v>
      </c>
      <c r="V333" s="259">
        <v>638494</v>
      </c>
      <c r="W333" s="259">
        <v>699270</v>
      </c>
      <c r="X333" s="259">
        <v>785236</v>
      </c>
      <c r="Y333" s="259">
        <v>738534</v>
      </c>
      <c r="Z333" s="262">
        <f>V333</f>
        <v>638494</v>
      </c>
      <c r="AA333" s="263">
        <f>V333+W333</f>
        <v>1337764</v>
      </c>
      <c r="AB333" s="263">
        <f>V333+W333+X333</f>
        <v>2123000</v>
      </c>
      <c r="AC333" s="263">
        <f>V333+W333+X333+Y333</f>
        <v>2861534</v>
      </c>
      <c r="AD333" s="863"/>
      <c r="AE333" s="495"/>
      <c r="AF333" s="537"/>
      <c r="AG333" s="537"/>
      <c r="AH333" s="537"/>
      <c r="AI333" s="495"/>
      <c r="AJ333" s="495"/>
      <c r="AK333" s="495"/>
      <c r="AL333" s="828"/>
      <c r="AM333" s="495"/>
      <c r="AN333" s="495"/>
      <c r="AO333" s="495"/>
      <c r="AP333" s="495"/>
      <c r="AQ333" s="495"/>
      <c r="AR333" s="495"/>
      <c r="AS333" s="495"/>
      <c r="AT333" s="495"/>
      <c r="AU333" s="828"/>
      <c r="AV333" s="495"/>
      <c r="AW333" s="95"/>
      <c r="AX333" s="95"/>
    </row>
    <row r="334" spans="1:50" s="97" customFormat="1" ht="24.95" customHeight="1" x14ac:dyDescent="0.25">
      <c r="A334" s="813"/>
      <c r="B334" s="815"/>
      <c r="C334" s="823"/>
      <c r="D334" s="823"/>
      <c r="E334" s="823"/>
      <c r="F334" s="823"/>
      <c r="G334" s="823"/>
      <c r="H334" s="823"/>
      <c r="I334" s="823"/>
      <c r="J334" s="823"/>
      <c r="K334" s="825"/>
      <c r="L334" s="827"/>
      <c r="M334" s="827"/>
      <c r="N334" s="827"/>
      <c r="O334" s="852"/>
      <c r="P334" s="806"/>
      <c r="Q334" s="831"/>
      <c r="R334" s="831"/>
      <c r="S334" s="831"/>
      <c r="T334" s="809"/>
      <c r="U334" s="307" t="s">
        <v>215</v>
      </c>
      <c r="V334" s="119">
        <f>V332/V333</f>
        <v>0</v>
      </c>
      <c r="W334" s="119">
        <f t="shared" ref="W334:Y334" si="115">W332/W333</f>
        <v>0</v>
      </c>
      <c r="X334" s="119">
        <f t="shared" si="115"/>
        <v>0</v>
      </c>
      <c r="Y334" s="119">
        <f t="shared" si="115"/>
        <v>0</v>
      </c>
      <c r="Z334" s="251">
        <f>Z332/Z333</f>
        <v>0</v>
      </c>
      <c r="AA334" s="251">
        <f>AA332/AA333</f>
        <v>0</v>
      </c>
      <c r="AB334" s="251">
        <f t="shared" ref="AB334:AC334" si="116">AB332/AB333</f>
        <v>0</v>
      </c>
      <c r="AC334" s="251">
        <f t="shared" si="116"/>
        <v>0</v>
      </c>
      <c r="AD334" s="863"/>
      <c r="AE334" s="495"/>
      <c r="AF334" s="537"/>
      <c r="AG334" s="537"/>
      <c r="AH334" s="537"/>
      <c r="AI334" s="495"/>
      <c r="AJ334" s="495"/>
      <c r="AK334" s="495"/>
      <c r="AL334" s="828"/>
      <c r="AM334" s="495"/>
      <c r="AN334" s="495"/>
      <c r="AO334" s="495"/>
      <c r="AP334" s="495"/>
      <c r="AQ334" s="495"/>
      <c r="AR334" s="495"/>
      <c r="AS334" s="495"/>
      <c r="AT334" s="495"/>
      <c r="AU334" s="828"/>
      <c r="AV334" s="495"/>
      <c r="AW334" s="95"/>
      <c r="AX334" s="95"/>
    </row>
    <row r="335" spans="1:50" s="97" customFormat="1" ht="258.75" customHeight="1" x14ac:dyDescent="0.25">
      <c r="A335" s="813"/>
      <c r="B335" s="815"/>
      <c r="C335" s="823"/>
      <c r="D335" s="823"/>
      <c r="E335" s="823"/>
      <c r="F335" s="823"/>
      <c r="G335" s="823"/>
      <c r="H335" s="823"/>
      <c r="I335" s="823"/>
      <c r="J335" s="823"/>
      <c r="K335" s="825"/>
      <c r="L335" s="827"/>
      <c r="M335" s="827"/>
      <c r="N335" s="827"/>
      <c r="O335" s="865"/>
      <c r="P335" s="866"/>
      <c r="Q335" s="867"/>
      <c r="R335" s="867"/>
      <c r="S335" s="867"/>
      <c r="T335" s="862"/>
      <c r="U335" s="309" t="s">
        <v>216</v>
      </c>
      <c r="V335" s="264" t="s">
        <v>771</v>
      </c>
      <c r="W335" s="264" t="s">
        <v>771</v>
      </c>
      <c r="X335" s="264" t="s">
        <v>771</v>
      </c>
      <c r="Y335" s="264" t="s">
        <v>771</v>
      </c>
      <c r="Z335" s="859"/>
      <c r="AA335" s="860"/>
      <c r="AB335" s="860"/>
      <c r="AC335" s="861"/>
      <c r="AD335" s="864"/>
      <c r="AE335" s="837"/>
      <c r="AF335" s="839"/>
      <c r="AG335" s="839"/>
      <c r="AH335" s="839"/>
      <c r="AI335" s="496"/>
      <c r="AJ335" s="496"/>
      <c r="AK335" s="496"/>
      <c r="AL335" s="829"/>
      <c r="AM335" s="496"/>
      <c r="AN335" s="496"/>
      <c r="AO335" s="496"/>
      <c r="AP335" s="496"/>
      <c r="AQ335" s="496"/>
      <c r="AR335" s="496"/>
      <c r="AS335" s="496"/>
      <c r="AT335" s="496"/>
      <c r="AU335" s="829"/>
      <c r="AV335" s="496"/>
      <c r="AW335" s="95"/>
      <c r="AX335" s="95"/>
    </row>
    <row r="336" spans="1:50" s="97" customFormat="1" ht="35.1" customHeight="1" x14ac:dyDescent="0.25">
      <c r="A336" s="588">
        <v>1</v>
      </c>
      <c r="B336" s="870" t="s">
        <v>17</v>
      </c>
      <c r="C336" s="872" t="s">
        <v>0</v>
      </c>
      <c r="D336" s="875">
        <v>1</v>
      </c>
      <c r="E336" s="878" t="s">
        <v>46</v>
      </c>
      <c r="F336" s="868">
        <v>0.25</v>
      </c>
      <c r="G336" s="868" t="s">
        <v>241</v>
      </c>
      <c r="H336" s="868" t="s">
        <v>322</v>
      </c>
      <c r="I336" s="868" t="s">
        <v>609</v>
      </c>
      <c r="J336" s="868">
        <v>0.2</v>
      </c>
      <c r="K336" s="868" t="s">
        <v>75</v>
      </c>
      <c r="L336" s="868" t="s">
        <v>610</v>
      </c>
      <c r="M336" s="868" t="s">
        <v>611</v>
      </c>
      <c r="N336" s="868" t="s">
        <v>612</v>
      </c>
      <c r="O336" s="868" t="s">
        <v>73</v>
      </c>
      <c r="P336" s="868">
        <v>0.2</v>
      </c>
      <c r="Q336" s="868">
        <v>0.96</v>
      </c>
      <c r="R336" s="868">
        <v>1</v>
      </c>
      <c r="S336" s="868">
        <v>1</v>
      </c>
      <c r="T336" s="868" t="s">
        <v>613</v>
      </c>
      <c r="U336" s="310" t="s">
        <v>614</v>
      </c>
      <c r="V336" s="265"/>
      <c r="W336" s="265"/>
      <c r="X336" s="265"/>
      <c r="Y336" s="265"/>
      <c r="Z336" s="265">
        <f>V336</f>
        <v>0</v>
      </c>
      <c r="AA336" s="265">
        <f>V336+W336</f>
        <v>0</v>
      </c>
      <c r="AB336" s="265">
        <f>V336+W336+X336</f>
        <v>0</v>
      </c>
      <c r="AC336" s="265">
        <f>V336+W336+X336+Y336</f>
        <v>0</v>
      </c>
      <c r="AD336" s="887" t="s">
        <v>615</v>
      </c>
      <c r="AE336" s="887"/>
      <c r="AF336" s="887"/>
      <c r="AG336" s="887"/>
      <c r="AH336" s="886"/>
      <c r="AI336" s="886" t="s">
        <v>44</v>
      </c>
      <c r="AJ336" s="887" t="s">
        <v>44</v>
      </c>
      <c r="AK336" s="887"/>
      <c r="AL336" s="887" t="s">
        <v>213</v>
      </c>
      <c r="AM336" s="883"/>
      <c r="AN336" s="883"/>
      <c r="AO336" s="881" t="s">
        <v>213</v>
      </c>
      <c r="AP336" s="883"/>
      <c r="AQ336" s="881" t="s">
        <v>213</v>
      </c>
      <c r="AR336" s="883"/>
      <c r="AS336" s="883"/>
      <c r="AT336" s="881" t="s">
        <v>213</v>
      </c>
      <c r="AU336" s="883"/>
      <c r="AV336" s="883"/>
      <c r="AW336" s="95"/>
      <c r="AX336" s="95"/>
    </row>
    <row r="337" spans="1:50" s="97" customFormat="1" ht="35.1" customHeight="1" x14ac:dyDescent="0.25">
      <c r="A337" s="588"/>
      <c r="B337" s="871"/>
      <c r="C337" s="873"/>
      <c r="D337" s="876"/>
      <c r="E337" s="878"/>
      <c r="F337" s="868"/>
      <c r="G337" s="869"/>
      <c r="H337" s="869"/>
      <c r="I337" s="868"/>
      <c r="J337" s="869"/>
      <c r="K337" s="869"/>
      <c r="L337" s="869"/>
      <c r="M337" s="868"/>
      <c r="N337" s="869"/>
      <c r="O337" s="869"/>
      <c r="P337" s="869"/>
      <c r="Q337" s="869"/>
      <c r="R337" s="869"/>
      <c r="S337" s="869"/>
      <c r="T337" s="869"/>
      <c r="U337" s="310" t="s">
        <v>616</v>
      </c>
      <c r="V337" s="265">
        <v>42</v>
      </c>
      <c r="W337" s="265">
        <v>42</v>
      </c>
      <c r="X337" s="265">
        <v>42</v>
      </c>
      <c r="Y337" s="265">
        <v>41</v>
      </c>
      <c r="Z337" s="265">
        <f>V337</f>
        <v>42</v>
      </c>
      <c r="AA337" s="265">
        <f>V337+W337</f>
        <v>84</v>
      </c>
      <c r="AB337" s="265">
        <f>V337+W337+X337</f>
        <v>126</v>
      </c>
      <c r="AC337" s="265">
        <f>V337+W337+X337+Y337</f>
        <v>167</v>
      </c>
      <c r="AD337" s="869"/>
      <c r="AE337" s="869"/>
      <c r="AF337" s="869"/>
      <c r="AG337" s="869"/>
      <c r="AH337" s="869"/>
      <c r="AI337" s="869"/>
      <c r="AJ337" s="869"/>
      <c r="AK337" s="869"/>
      <c r="AL337" s="869"/>
      <c r="AM337" s="884"/>
      <c r="AN337" s="884"/>
      <c r="AO337" s="882"/>
      <c r="AP337" s="884"/>
      <c r="AQ337" s="882"/>
      <c r="AR337" s="884"/>
      <c r="AS337" s="884"/>
      <c r="AT337" s="882"/>
      <c r="AU337" s="884"/>
      <c r="AV337" s="884"/>
      <c r="AW337" s="95"/>
      <c r="AX337" s="95"/>
    </row>
    <row r="338" spans="1:50" s="97" customFormat="1" ht="24.95" customHeight="1" x14ac:dyDescent="0.25">
      <c r="A338" s="588"/>
      <c r="B338" s="871"/>
      <c r="C338" s="873"/>
      <c r="D338" s="876"/>
      <c r="E338" s="878"/>
      <c r="F338" s="868"/>
      <c r="G338" s="869"/>
      <c r="H338" s="869"/>
      <c r="I338" s="868"/>
      <c r="J338" s="869"/>
      <c r="K338" s="869"/>
      <c r="L338" s="869"/>
      <c r="M338" s="868"/>
      <c r="N338" s="869"/>
      <c r="O338" s="869"/>
      <c r="P338" s="869"/>
      <c r="Q338" s="869"/>
      <c r="R338" s="869"/>
      <c r="S338" s="869"/>
      <c r="T338" s="869"/>
      <c r="U338" s="311" t="s">
        <v>215</v>
      </c>
      <c r="V338" s="266">
        <f>V336/V337</f>
        <v>0</v>
      </c>
      <c r="W338" s="266">
        <f>W336/W337</f>
        <v>0</v>
      </c>
      <c r="X338" s="266">
        <f t="shared" ref="X338:Y338" si="117">X336/X337</f>
        <v>0</v>
      </c>
      <c r="Y338" s="266">
        <f t="shared" si="117"/>
        <v>0</v>
      </c>
      <c r="Z338" s="266">
        <f>Z336/Z337</f>
        <v>0</v>
      </c>
      <c r="AA338" s="266">
        <f t="shared" ref="AA338:AC338" si="118">AA336/AA337</f>
        <v>0</v>
      </c>
      <c r="AB338" s="266">
        <f t="shared" si="118"/>
        <v>0</v>
      </c>
      <c r="AC338" s="266">
        <f t="shared" si="118"/>
        <v>0</v>
      </c>
      <c r="AD338" s="869"/>
      <c r="AE338" s="869"/>
      <c r="AF338" s="869"/>
      <c r="AG338" s="869"/>
      <c r="AH338" s="869"/>
      <c r="AI338" s="869"/>
      <c r="AJ338" s="869"/>
      <c r="AK338" s="869"/>
      <c r="AL338" s="869"/>
      <c r="AM338" s="884"/>
      <c r="AN338" s="884"/>
      <c r="AO338" s="882"/>
      <c r="AP338" s="884"/>
      <c r="AQ338" s="882"/>
      <c r="AR338" s="884"/>
      <c r="AS338" s="884"/>
      <c r="AT338" s="882"/>
      <c r="AU338" s="884"/>
      <c r="AV338" s="884"/>
      <c r="AW338" s="95"/>
      <c r="AX338" s="95"/>
    </row>
    <row r="339" spans="1:50" s="97" customFormat="1" ht="270" customHeight="1" x14ac:dyDescent="0.25">
      <c r="A339" s="588"/>
      <c r="B339" s="871"/>
      <c r="C339" s="873"/>
      <c r="D339" s="876"/>
      <c r="E339" s="878"/>
      <c r="F339" s="868"/>
      <c r="G339" s="869"/>
      <c r="H339" s="869"/>
      <c r="I339" s="868"/>
      <c r="J339" s="869"/>
      <c r="K339" s="869"/>
      <c r="L339" s="869"/>
      <c r="M339" s="868"/>
      <c r="N339" s="869"/>
      <c r="O339" s="869"/>
      <c r="P339" s="869"/>
      <c r="Q339" s="869"/>
      <c r="R339" s="869"/>
      <c r="S339" s="869"/>
      <c r="T339" s="869"/>
      <c r="U339" s="311" t="s">
        <v>216</v>
      </c>
      <c r="V339" s="267" t="s">
        <v>962</v>
      </c>
      <c r="W339" s="267" t="s">
        <v>962</v>
      </c>
      <c r="X339" s="267" t="s">
        <v>962</v>
      </c>
      <c r="Y339" s="267" t="s">
        <v>962</v>
      </c>
      <c r="Z339" s="885"/>
      <c r="AA339" s="623"/>
      <c r="AB339" s="623"/>
      <c r="AC339" s="623"/>
      <c r="AD339" s="869"/>
      <c r="AE339" s="869"/>
      <c r="AF339" s="869"/>
      <c r="AG339" s="869"/>
      <c r="AH339" s="869"/>
      <c r="AI339" s="869"/>
      <c r="AJ339" s="869"/>
      <c r="AK339" s="869"/>
      <c r="AL339" s="869"/>
      <c r="AM339" s="884"/>
      <c r="AN339" s="884"/>
      <c r="AO339" s="882"/>
      <c r="AP339" s="884"/>
      <c r="AQ339" s="882"/>
      <c r="AR339" s="884"/>
      <c r="AS339" s="884"/>
      <c r="AT339" s="882"/>
      <c r="AU339" s="884"/>
      <c r="AV339" s="884"/>
      <c r="AW339" s="95"/>
      <c r="AX339" s="95"/>
    </row>
    <row r="340" spans="1:50" s="97" customFormat="1" ht="35.1" customHeight="1" x14ac:dyDescent="0.25">
      <c r="A340" s="588">
        <v>2</v>
      </c>
      <c r="B340" s="871"/>
      <c r="C340" s="873"/>
      <c r="D340" s="876"/>
      <c r="E340" s="878"/>
      <c r="F340" s="868"/>
      <c r="G340" s="868" t="s">
        <v>241</v>
      </c>
      <c r="H340" s="868" t="s">
        <v>322</v>
      </c>
      <c r="I340" s="868" t="s">
        <v>617</v>
      </c>
      <c r="J340" s="868">
        <v>0.25</v>
      </c>
      <c r="K340" s="868" t="s">
        <v>76</v>
      </c>
      <c r="L340" s="868" t="s">
        <v>963</v>
      </c>
      <c r="M340" s="868" t="s">
        <v>611</v>
      </c>
      <c r="N340" s="868" t="s">
        <v>618</v>
      </c>
      <c r="O340" s="868" t="s">
        <v>73</v>
      </c>
      <c r="P340" s="868">
        <v>0.2</v>
      </c>
      <c r="Q340" s="868">
        <v>0.89</v>
      </c>
      <c r="R340" s="868">
        <v>1</v>
      </c>
      <c r="S340" s="868">
        <v>0.9</v>
      </c>
      <c r="T340" s="868" t="s">
        <v>291</v>
      </c>
      <c r="U340" s="310" t="s">
        <v>619</v>
      </c>
      <c r="V340" s="268"/>
      <c r="W340" s="268"/>
      <c r="X340" s="268"/>
      <c r="Y340" s="268"/>
      <c r="Z340" s="269">
        <f>V340</f>
        <v>0</v>
      </c>
      <c r="AA340" s="269">
        <f>V340+W340</f>
        <v>0</v>
      </c>
      <c r="AB340" s="269">
        <f>V340+W340+X340</f>
        <v>0</v>
      </c>
      <c r="AC340" s="270">
        <f>V340+W340+X340+Y340</f>
        <v>0</v>
      </c>
      <c r="AD340" s="887" t="s">
        <v>615</v>
      </c>
      <c r="AE340" s="887"/>
      <c r="AF340" s="887"/>
      <c r="AG340" s="887"/>
      <c r="AH340" s="886"/>
      <c r="AI340" s="886" t="s">
        <v>44</v>
      </c>
      <c r="AJ340" s="887" t="s">
        <v>44</v>
      </c>
      <c r="AK340" s="887"/>
      <c r="AL340" s="887" t="s">
        <v>213</v>
      </c>
      <c r="AM340" s="883"/>
      <c r="AN340" s="883"/>
      <c r="AO340" s="881" t="s">
        <v>213</v>
      </c>
      <c r="AP340" s="883"/>
      <c r="AQ340" s="881" t="s">
        <v>213</v>
      </c>
      <c r="AR340" s="883"/>
      <c r="AS340" s="883"/>
      <c r="AT340" s="881" t="s">
        <v>213</v>
      </c>
      <c r="AU340" s="883"/>
      <c r="AV340" s="883"/>
      <c r="AW340" s="95"/>
      <c r="AX340" s="95"/>
    </row>
    <row r="341" spans="1:50" s="97" customFormat="1" ht="35.1" customHeight="1" x14ac:dyDescent="0.25">
      <c r="A341" s="588"/>
      <c r="B341" s="871"/>
      <c r="C341" s="873"/>
      <c r="D341" s="876"/>
      <c r="E341" s="878"/>
      <c r="F341" s="868"/>
      <c r="G341" s="869"/>
      <c r="H341" s="869"/>
      <c r="I341" s="868"/>
      <c r="J341" s="869"/>
      <c r="K341" s="869"/>
      <c r="L341" s="869"/>
      <c r="M341" s="869"/>
      <c r="N341" s="869"/>
      <c r="O341" s="869"/>
      <c r="P341" s="869"/>
      <c r="Q341" s="869"/>
      <c r="R341" s="869"/>
      <c r="S341" s="869"/>
      <c r="T341" s="869"/>
      <c r="U341" s="310" t="s">
        <v>964</v>
      </c>
      <c r="V341" s="268">
        <v>16</v>
      </c>
      <c r="W341" s="268">
        <v>16</v>
      </c>
      <c r="X341" s="268">
        <v>1E-3</v>
      </c>
      <c r="Y341" s="268">
        <v>1E-3</v>
      </c>
      <c r="Z341" s="268">
        <f>V341</f>
        <v>16</v>
      </c>
      <c r="AA341" s="268">
        <f>V341+W341</f>
        <v>32</v>
      </c>
      <c r="AB341" s="268">
        <f>V341+W341+X341</f>
        <v>32.000999999999998</v>
      </c>
      <c r="AC341" s="268">
        <f>V341+W341+X341+Y341</f>
        <v>32.001999999999995</v>
      </c>
      <c r="AD341" s="869"/>
      <c r="AE341" s="869"/>
      <c r="AF341" s="869"/>
      <c r="AG341" s="869"/>
      <c r="AH341" s="869"/>
      <c r="AI341" s="869"/>
      <c r="AJ341" s="869"/>
      <c r="AK341" s="869"/>
      <c r="AL341" s="869"/>
      <c r="AM341" s="884"/>
      <c r="AN341" s="884"/>
      <c r="AO341" s="882"/>
      <c r="AP341" s="884"/>
      <c r="AQ341" s="882"/>
      <c r="AR341" s="884"/>
      <c r="AS341" s="884"/>
      <c r="AT341" s="882"/>
      <c r="AU341" s="884"/>
      <c r="AV341" s="884"/>
      <c r="AW341" s="95"/>
      <c r="AX341" s="95"/>
    </row>
    <row r="342" spans="1:50" s="97" customFormat="1" ht="24.95" customHeight="1" x14ac:dyDescent="0.25">
      <c r="A342" s="588"/>
      <c r="B342" s="871"/>
      <c r="C342" s="873"/>
      <c r="D342" s="876"/>
      <c r="E342" s="878"/>
      <c r="F342" s="868"/>
      <c r="G342" s="869"/>
      <c r="H342" s="869"/>
      <c r="I342" s="868"/>
      <c r="J342" s="869"/>
      <c r="K342" s="869"/>
      <c r="L342" s="869"/>
      <c r="M342" s="869"/>
      <c r="N342" s="869"/>
      <c r="O342" s="869"/>
      <c r="P342" s="869"/>
      <c r="Q342" s="869"/>
      <c r="R342" s="869"/>
      <c r="S342" s="869"/>
      <c r="T342" s="869"/>
      <c r="U342" s="311" t="s">
        <v>215</v>
      </c>
      <c r="V342" s="271">
        <f>V340/V341</f>
        <v>0</v>
      </c>
      <c r="W342" s="266">
        <f t="shared" ref="W342:AC342" si="119">W340/W341</f>
        <v>0</v>
      </c>
      <c r="X342" s="266">
        <f t="shared" si="119"/>
        <v>0</v>
      </c>
      <c r="Y342" s="266">
        <f t="shared" si="119"/>
        <v>0</v>
      </c>
      <c r="Z342" s="266">
        <f t="shared" si="119"/>
        <v>0</v>
      </c>
      <c r="AA342" s="266">
        <f t="shared" si="119"/>
        <v>0</v>
      </c>
      <c r="AB342" s="266">
        <f t="shared" si="119"/>
        <v>0</v>
      </c>
      <c r="AC342" s="266">
        <f t="shared" si="119"/>
        <v>0</v>
      </c>
      <c r="AD342" s="869"/>
      <c r="AE342" s="869"/>
      <c r="AF342" s="869"/>
      <c r="AG342" s="869"/>
      <c r="AH342" s="869"/>
      <c r="AI342" s="869"/>
      <c r="AJ342" s="869"/>
      <c r="AK342" s="869"/>
      <c r="AL342" s="869"/>
      <c r="AM342" s="884"/>
      <c r="AN342" s="884"/>
      <c r="AO342" s="882"/>
      <c r="AP342" s="884"/>
      <c r="AQ342" s="882"/>
      <c r="AR342" s="884"/>
      <c r="AS342" s="884"/>
      <c r="AT342" s="882"/>
      <c r="AU342" s="884"/>
      <c r="AV342" s="884"/>
      <c r="AW342" s="95"/>
      <c r="AX342" s="95"/>
    </row>
    <row r="343" spans="1:50" s="97" customFormat="1" ht="270" customHeight="1" x14ac:dyDescent="0.25">
      <c r="A343" s="588"/>
      <c r="B343" s="871"/>
      <c r="C343" s="873"/>
      <c r="D343" s="876"/>
      <c r="E343" s="878"/>
      <c r="F343" s="868"/>
      <c r="G343" s="869"/>
      <c r="H343" s="869"/>
      <c r="I343" s="868"/>
      <c r="J343" s="869"/>
      <c r="K343" s="869"/>
      <c r="L343" s="869"/>
      <c r="M343" s="869"/>
      <c r="N343" s="869"/>
      <c r="O343" s="869"/>
      <c r="P343" s="869"/>
      <c r="Q343" s="869"/>
      <c r="R343" s="869"/>
      <c r="S343" s="869"/>
      <c r="T343" s="869"/>
      <c r="U343" s="311" t="s">
        <v>216</v>
      </c>
      <c r="V343" s="267" t="s">
        <v>962</v>
      </c>
      <c r="W343" s="267" t="s">
        <v>962</v>
      </c>
      <c r="X343" s="267" t="s">
        <v>962</v>
      </c>
      <c r="Y343" s="267" t="s">
        <v>962</v>
      </c>
      <c r="Z343" s="885"/>
      <c r="AA343" s="623"/>
      <c r="AB343" s="623"/>
      <c r="AC343" s="623"/>
      <c r="AD343" s="869"/>
      <c r="AE343" s="869"/>
      <c r="AF343" s="869"/>
      <c r="AG343" s="869"/>
      <c r="AH343" s="869"/>
      <c r="AI343" s="869"/>
      <c r="AJ343" s="869"/>
      <c r="AK343" s="869"/>
      <c r="AL343" s="869"/>
      <c r="AM343" s="884"/>
      <c r="AN343" s="884"/>
      <c r="AO343" s="882"/>
      <c r="AP343" s="884"/>
      <c r="AQ343" s="882"/>
      <c r="AR343" s="884"/>
      <c r="AS343" s="884"/>
      <c r="AT343" s="882"/>
      <c r="AU343" s="884"/>
      <c r="AV343" s="884"/>
      <c r="AW343" s="95"/>
      <c r="AX343" s="95"/>
    </row>
    <row r="344" spans="1:50" s="97" customFormat="1" ht="47.25" x14ac:dyDescent="0.25">
      <c r="A344" s="588">
        <v>3</v>
      </c>
      <c r="B344" s="871"/>
      <c r="C344" s="873"/>
      <c r="D344" s="876"/>
      <c r="E344" s="878"/>
      <c r="F344" s="868"/>
      <c r="G344" s="868" t="s">
        <v>241</v>
      </c>
      <c r="H344" s="868" t="s">
        <v>322</v>
      </c>
      <c r="I344" s="868" t="s">
        <v>620</v>
      </c>
      <c r="J344" s="879">
        <v>0.17499999999999999</v>
      </c>
      <c r="K344" s="880" t="s">
        <v>77</v>
      </c>
      <c r="L344" s="880" t="s">
        <v>965</v>
      </c>
      <c r="M344" s="880" t="s">
        <v>621</v>
      </c>
      <c r="N344" s="880" t="s">
        <v>622</v>
      </c>
      <c r="O344" s="880" t="s">
        <v>623</v>
      </c>
      <c r="P344" s="892">
        <v>0.17499999999999999</v>
      </c>
      <c r="Q344" s="880">
        <v>1</v>
      </c>
      <c r="R344" s="880">
        <v>1</v>
      </c>
      <c r="S344" s="880">
        <v>1</v>
      </c>
      <c r="T344" s="880" t="s">
        <v>291</v>
      </c>
      <c r="U344" s="312" t="s">
        <v>624</v>
      </c>
      <c r="V344" s="272"/>
      <c r="W344" s="272"/>
      <c r="X344" s="272"/>
      <c r="Y344" s="272"/>
      <c r="Z344" s="273">
        <f>V344</f>
        <v>0</v>
      </c>
      <c r="AA344" s="273">
        <f>W344</f>
        <v>0</v>
      </c>
      <c r="AB344" s="273">
        <f>AA344</f>
        <v>0</v>
      </c>
      <c r="AC344" s="274">
        <f>Y344</f>
        <v>0</v>
      </c>
      <c r="AD344" s="888" t="s">
        <v>625</v>
      </c>
      <c r="AE344" s="889"/>
      <c r="AF344" s="889"/>
      <c r="AG344" s="889"/>
      <c r="AH344" s="889"/>
      <c r="AI344" s="900" t="s">
        <v>44</v>
      </c>
      <c r="AJ344" s="902" t="s">
        <v>44</v>
      </c>
      <c r="AK344" s="889"/>
      <c r="AL344" s="889" t="s">
        <v>213</v>
      </c>
      <c r="AM344" s="893"/>
      <c r="AN344" s="893"/>
      <c r="AO344" s="896" t="s">
        <v>213</v>
      </c>
      <c r="AP344" s="893"/>
      <c r="AQ344" s="896" t="s">
        <v>213</v>
      </c>
      <c r="AR344" s="893"/>
      <c r="AS344" s="889"/>
      <c r="AT344" s="896" t="s">
        <v>213</v>
      </c>
      <c r="AU344" s="893"/>
      <c r="AV344" s="889"/>
      <c r="AW344" s="95"/>
      <c r="AX344" s="95"/>
    </row>
    <row r="345" spans="1:50" s="97" customFormat="1" ht="47.25" x14ac:dyDescent="0.25">
      <c r="A345" s="588"/>
      <c r="B345" s="871"/>
      <c r="C345" s="873"/>
      <c r="D345" s="876"/>
      <c r="E345" s="878"/>
      <c r="F345" s="868"/>
      <c r="G345" s="868"/>
      <c r="H345" s="868"/>
      <c r="I345" s="868"/>
      <c r="J345" s="879"/>
      <c r="K345" s="880"/>
      <c r="L345" s="880"/>
      <c r="M345" s="880"/>
      <c r="N345" s="880"/>
      <c r="O345" s="880"/>
      <c r="P345" s="892"/>
      <c r="Q345" s="880"/>
      <c r="R345" s="880"/>
      <c r="S345" s="880"/>
      <c r="T345" s="880"/>
      <c r="U345" s="312" t="s">
        <v>626</v>
      </c>
      <c r="V345" s="272"/>
      <c r="W345" s="273"/>
      <c r="X345" s="272"/>
      <c r="Y345" s="273"/>
      <c r="Z345" s="273">
        <v>1E-3</v>
      </c>
      <c r="AA345" s="273">
        <v>1E-3</v>
      </c>
      <c r="AB345" s="273">
        <f>AA345</f>
        <v>1E-3</v>
      </c>
      <c r="AC345" s="274">
        <f>Y345</f>
        <v>0</v>
      </c>
      <c r="AD345" s="888"/>
      <c r="AE345" s="890"/>
      <c r="AF345" s="890"/>
      <c r="AG345" s="890"/>
      <c r="AH345" s="890"/>
      <c r="AI345" s="901"/>
      <c r="AJ345" s="901"/>
      <c r="AK345" s="890"/>
      <c r="AL345" s="890"/>
      <c r="AM345" s="894"/>
      <c r="AN345" s="894"/>
      <c r="AO345" s="897"/>
      <c r="AP345" s="894"/>
      <c r="AQ345" s="897"/>
      <c r="AR345" s="894"/>
      <c r="AS345" s="890"/>
      <c r="AT345" s="897"/>
      <c r="AU345" s="894"/>
      <c r="AV345" s="890"/>
      <c r="AW345" s="95"/>
      <c r="AX345" s="95"/>
    </row>
    <row r="346" spans="1:50" s="97" customFormat="1" ht="24.95" customHeight="1" x14ac:dyDescent="0.25">
      <c r="A346" s="588"/>
      <c r="B346" s="871"/>
      <c r="C346" s="873"/>
      <c r="D346" s="876"/>
      <c r="E346" s="878"/>
      <c r="F346" s="868"/>
      <c r="G346" s="868"/>
      <c r="H346" s="868"/>
      <c r="I346" s="868"/>
      <c r="J346" s="879"/>
      <c r="K346" s="880"/>
      <c r="L346" s="880"/>
      <c r="M346" s="880"/>
      <c r="N346" s="880"/>
      <c r="O346" s="880"/>
      <c r="P346" s="892"/>
      <c r="Q346" s="880"/>
      <c r="R346" s="880"/>
      <c r="S346" s="880"/>
      <c r="T346" s="880"/>
      <c r="U346" s="313" t="s">
        <v>215</v>
      </c>
      <c r="V346" s="275"/>
      <c r="W346" s="275"/>
      <c r="X346" s="275"/>
      <c r="Y346" s="275"/>
      <c r="Z346" s="273">
        <f>Z344/Z345</f>
        <v>0</v>
      </c>
      <c r="AA346" s="273">
        <f t="shared" ref="AA346:AC346" si="120">AA344/AA345</f>
        <v>0</v>
      </c>
      <c r="AB346" s="273">
        <f t="shared" si="120"/>
        <v>0</v>
      </c>
      <c r="AC346" s="275" t="e">
        <f t="shared" si="120"/>
        <v>#DIV/0!</v>
      </c>
      <c r="AD346" s="888"/>
      <c r="AE346" s="890"/>
      <c r="AF346" s="890"/>
      <c r="AG346" s="890"/>
      <c r="AH346" s="890"/>
      <c r="AI346" s="901"/>
      <c r="AJ346" s="901"/>
      <c r="AK346" s="890"/>
      <c r="AL346" s="890"/>
      <c r="AM346" s="894"/>
      <c r="AN346" s="894"/>
      <c r="AO346" s="897"/>
      <c r="AP346" s="894"/>
      <c r="AQ346" s="897"/>
      <c r="AR346" s="894"/>
      <c r="AS346" s="890"/>
      <c r="AT346" s="897"/>
      <c r="AU346" s="894"/>
      <c r="AV346" s="890"/>
      <c r="AW346" s="95"/>
      <c r="AX346" s="95"/>
    </row>
    <row r="347" spans="1:50" s="97" customFormat="1" ht="264" customHeight="1" x14ac:dyDescent="0.25">
      <c r="A347" s="588"/>
      <c r="B347" s="871"/>
      <c r="C347" s="873"/>
      <c r="D347" s="876"/>
      <c r="E347" s="878"/>
      <c r="F347" s="868"/>
      <c r="G347" s="868"/>
      <c r="H347" s="868"/>
      <c r="I347" s="868"/>
      <c r="J347" s="879"/>
      <c r="K347" s="880"/>
      <c r="L347" s="880"/>
      <c r="M347" s="880"/>
      <c r="N347" s="880"/>
      <c r="O347" s="880"/>
      <c r="P347" s="892"/>
      <c r="Q347" s="880"/>
      <c r="R347" s="880"/>
      <c r="S347" s="880"/>
      <c r="T347" s="880"/>
      <c r="U347" s="313" t="s">
        <v>216</v>
      </c>
      <c r="V347" s="276" t="s">
        <v>962</v>
      </c>
      <c r="W347" s="276" t="s">
        <v>962</v>
      </c>
      <c r="X347" s="276" t="s">
        <v>962</v>
      </c>
      <c r="Y347" s="276" t="s">
        <v>962</v>
      </c>
      <c r="Z347" s="898"/>
      <c r="AA347" s="899"/>
      <c r="AB347" s="899"/>
      <c r="AC347" s="899"/>
      <c r="AD347" s="888"/>
      <c r="AE347" s="891"/>
      <c r="AF347" s="891"/>
      <c r="AG347" s="891"/>
      <c r="AH347" s="891"/>
      <c r="AI347" s="901"/>
      <c r="AJ347" s="901"/>
      <c r="AK347" s="891"/>
      <c r="AL347" s="891"/>
      <c r="AM347" s="895"/>
      <c r="AN347" s="895"/>
      <c r="AO347" s="897"/>
      <c r="AP347" s="895"/>
      <c r="AQ347" s="897"/>
      <c r="AR347" s="895"/>
      <c r="AS347" s="890"/>
      <c r="AT347" s="897"/>
      <c r="AU347" s="895"/>
      <c r="AV347" s="890"/>
      <c r="AW347" s="95"/>
      <c r="AX347" s="95"/>
    </row>
    <row r="348" spans="1:50" s="97" customFormat="1" ht="35.1" customHeight="1" x14ac:dyDescent="0.25">
      <c r="A348" s="588">
        <v>4</v>
      </c>
      <c r="B348" s="871"/>
      <c r="C348" s="873"/>
      <c r="D348" s="876"/>
      <c r="E348" s="878"/>
      <c r="F348" s="868"/>
      <c r="G348" s="868"/>
      <c r="H348" s="868"/>
      <c r="I348" s="868"/>
      <c r="J348" s="879">
        <v>0.17499999999999999</v>
      </c>
      <c r="K348" s="880" t="s">
        <v>78</v>
      </c>
      <c r="L348" s="880" t="s">
        <v>627</v>
      </c>
      <c r="M348" s="921" t="s">
        <v>628</v>
      </c>
      <c r="N348" s="880"/>
      <c r="O348" s="880" t="s">
        <v>623</v>
      </c>
      <c r="P348" s="892">
        <v>0.17499999999999999</v>
      </c>
      <c r="Q348" s="880">
        <v>1</v>
      </c>
      <c r="R348" s="880">
        <v>1</v>
      </c>
      <c r="S348" s="880">
        <v>1</v>
      </c>
      <c r="T348" s="880" t="s">
        <v>291</v>
      </c>
      <c r="U348" s="312" t="s">
        <v>629</v>
      </c>
      <c r="V348" s="272"/>
      <c r="W348" s="272"/>
      <c r="X348" s="272"/>
      <c r="Y348" s="272"/>
      <c r="Z348" s="273">
        <f>V348</f>
        <v>0</v>
      </c>
      <c r="AA348" s="273">
        <f>W348</f>
        <v>0</v>
      </c>
      <c r="AB348" s="273">
        <f>AA348</f>
        <v>0</v>
      </c>
      <c r="AC348" s="274">
        <f>Y348</f>
        <v>0</v>
      </c>
      <c r="AD348" s="128" t="s">
        <v>630</v>
      </c>
      <c r="AE348" s="129"/>
      <c r="AF348" s="129"/>
      <c r="AG348" s="129"/>
      <c r="AH348" s="129"/>
      <c r="AI348" s="130" t="s">
        <v>44</v>
      </c>
      <c r="AJ348" s="131" t="s">
        <v>44</v>
      </c>
      <c r="AK348" s="132"/>
      <c r="AL348" s="133" t="s">
        <v>213</v>
      </c>
      <c r="AM348" s="134"/>
      <c r="AN348" s="134"/>
      <c r="AO348" s="135" t="s">
        <v>213</v>
      </c>
      <c r="AP348" s="134"/>
      <c r="AQ348" s="134"/>
      <c r="AR348" s="134"/>
      <c r="AS348" s="136" t="s">
        <v>213</v>
      </c>
      <c r="AT348" s="132"/>
      <c r="AU348" s="137"/>
      <c r="AV348" s="135" t="s">
        <v>213</v>
      </c>
      <c r="AW348" s="95"/>
      <c r="AX348" s="95"/>
    </row>
    <row r="349" spans="1:50" s="97" customFormat="1" ht="35.1" customHeight="1" x14ac:dyDescent="0.25">
      <c r="A349" s="588"/>
      <c r="B349" s="871"/>
      <c r="C349" s="873"/>
      <c r="D349" s="876"/>
      <c r="E349" s="878"/>
      <c r="F349" s="868"/>
      <c r="G349" s="868"/>
      <c r="H349" s="868"/>
      <c r="I349" s="868"/>
      <c r="J349" s="879"/>
      <c r="K349" s="880"/>
      <c r="L349" s="880"/>
      <c r="M349" s="921"/>
      <c r="N349" s="880"/>
      <c r="O349" s="880"/>
      <c r="P349" s="892"/>
      <c r="Q349" s="880"/>
      <c r="R349" s="880"/>
      <c r="S349" s="880"/>
      <c r="T349" s="880"/>
      <c r="U349" s="312" t="s">
        <v>631</v>
      </c>
      <c r="V349" s="272"/>
      <c r="W349" s="273"/>
      <c r="X349" s="272"/>
      <c r="Y349" s="273">
        <v>0.1</v>
      </c>
      <c r="Z349" s="273">
        <v>1E-3</v>
      </c>
      <c r="AA349" s="273">
        <v>1E-3</v>
      </c>
      <c r="AB349" s="273">
        <f>AA349</f>
        <v>1E-3</v>
      </c>
      <c r="AC349" s="274">
        <f>Y349</f>
        <v>0.1</v>
      </c>
      <c r="AD349" s="128"/>
      <c r="AE349" s="138"/>
      <c r="AF349" s="138"/>
      <c r="AG349" s="138"/>
      <c r="AH349" s="138"/>
      <c r="AI349" s="139"/>
      <c r="AJ349" s="139"/>
      <c r="AK349" s="140"/>
      <c r="AL349" s="141"/>
      <c r="AM349" s="142"/>
      <c r="AN349" s="142"/>
      <c r="AO349" s="143"/>
      <c r="AP349" s="142"/>
      <c r="AQ349" s="142"/>
      <c r="AR349" s="142"/>
      <c r="AS349" s="136"/>
      <c r="AT349" s="140"/>
      <c r="AU349" s="144"/>
      <c r="AV349" s="143"/>
      <c r="AW349" s="95"/>
      <c r="AX349" s="95"/>
    </row>
    <row r="350" spans="1:50" s="97" customFormat="1" ht="24.95" customHeight="1" x14ac:dyDescent="0.25">
      <c r="A350" s="588"/>
      <c r="B350" s="871"/>
      <c r="C350" s="873"/>
      <c r="D350" s="876"/>
      <c r="E350" s="878"/>
      <c r="F350" s="868"/>
      <c r="G350" s="868"/>
      <c r="H350" s="868"/>
      <c r="I350" s="868"/>
      <c r="J350" s="919"/>
      <c r="K350" s="917"/>
      <c r="L350" s="917"/>
      <c r="M350" s="910"/>
      <c r="N350" s="880"/>
      <c r="O350" s="917"/>
      <c r="P350" s="922"/>
      <c r="Q350" s="917"/>
      <c r="R350" s="917"/>
      <c r="S350" s="917"/>
      <c r="T350" s="917"/>
      <c r="U350" s="313" t="s">
        <v>215</v>
      </c>
      <c r="V350" s="275"/>
      <c r="W350" s="275"/>
      <c r="X350" s="275"/>
      <c r="Y350" s="275">
        <f>Y348/Y349</f>
        <v>0</v>
      </c>
      <c r="Z350" s="273">
        <f>Z348/Z349</f>
        <v>0</v>
      </c>
      <c r="AA350" s="273">
        <f>AA348/AA349</f>
        <v>0</v>
      </c>
      <c r="AB350" s="273">
        <f>AB348/AB349</f>
        <v>0</v>
      </c>
      <c r="AC350" s="275">
        <f>AC348/AC349</f>
        <v>0</v>
      </c>
      <c r="AD350" s="915"/>
      <c r="AE350" s="889"/>
      <c r="AF350" s="889"/>
      <c r="AG350" s="889"/>
      <c r="AH350" s="889"/>
      <c r="AI350" s="912"/>
      <c r="AJ350" s="912"/>
      <c r="AK350" s="914"/>
      <c r="AL350" s="910"/>
      <c r="AM350" s="893"/>
      <c r="AN350" s="893"/>
      <c r="AO350" s="909"/>
      <c r="AP350" s="893"/>
      <c r="AQ350" s="894"/>
      <c r="AR350" s="893"/>
      <c r="AS350" s="903"/>
      <c r="AT350" s="905"/>
      <c r="AU350" s="907"/>
      <c r="AV350" s="909"/>
      <c r="AW350" s="95"/>
      <c r="AX350" s="95"/>
    </row>
    <row r="351" spans="1:50" s="97" customFormat="1" ht="270" customHeight="1" x14ac:dyDescent="0.25">
      <c r="A351" s="588"/>
      <c r="B351" s="871"/>
      <c r="C351" s="873"/>
      <c r="D351" s="876"/>
      <c r="E351" s="878"/>
      <c r="F351" s="868"/>
      <c r="G351" s="868"/>
      <c r="H351" s="868"/>
      <c r="I351" s="868"/>
      <c r="J351" s="920"/>
      <c r="K351" s="918"/>
      <c r="L351" s="918"/>
      <c r="M351" s="911"/>
      <c r="N351" s="880"/>
      <c r="O351" s="918"/>
      <c r="P351" s="923"/>
      <c r="Q351" s="918"/>
      <c r="R351" s="918"/>
      <c r="S351" s="918"/>
      <c r="T351" s="918"/>
      <c r="U351" s="313" t="s">
        <v>216</v>
      </c>
      <c r="V351" s="276" t="s">
        <v>966</v>
      </c>
      <c r="W351" s="276" t="s">
        <v>966</v>
      </c>
      <c r="X351" s="276" t="s">
        <v>962</v>
      </c>
      <c r="Y351" s="276" t="s">
        <v>962</v>
      </c>
      <c r="Z351" s="898"/>
      <c r="AA351" s="899"/>
      <c r="AB351" s="899"/>
      <c r="AC351" s="899"/>
      <c r="AD351" s="916"/>
      <c r="AE351" s="891"/>
      <c r="AF351" s="891"/>
      <c r="AG351" s="891"/>
      <c r="AH351" s="891"/>
      <c r="AI351" s="913"/>
      <c r="AJ351" s="913"/>
      <c r="AK351" s="906"/>
      <c r="AL351" s="911"/>
      <c r="AM351" s="895"/>
      <c r="AN351" s="895"/>
      <c r="AO351" s="904"/>
      <c r="AP351" s="895"/>
      <c r="AQ351" s="895"/>
      <c r="AR351" s="895"/>
      <c r="AS351" s="904"/>
      <c r="AT351" s="906"/>
      <c r="AU351" s="908"/>
      <c r="AV351" s="904"/>
      <c r="AW351" s="95"/>
      <c r="AX351" s="95"/>
    </row>
    <row r="352" spans="1:50" s="87" customFormat="1" ht="45" customHeight="1" x14ac:dyDescent="0.25">
      <c r="A352" s="588">
        <v>5</v>
      </c>
      <c r="B352" s="871"/>
      <c r="C352" s="873"/>
      <c r="D352" s="876"/>
      <c r="E352" s="878"/>
      <c r="F352" s="868"/>
      <c r="G352" s="868" t="s">
        <v>241</v>
      </c>
      <c r="H352" s="868" t="s">
        <v>322</v>
      </c>
      <c r="I352" s="868" t="s">
        <v>632</v>
      </c>
      <c r="J352" s="868">
        <v>0.2</v>
      </c>
      <c r="K352" s="868" t="s">
        <v>79</v>
      </c>
      <c r="L352" s="868" t="s">
        <v>633</v>
      </c>
      <c r="M352" s="868" t="s">
        <v>634</v>
      </c>
      <c r="N352" s="868" t="s">
        <v>612</v>
      </c>
      <c r="O352" s="868" t="s">
        <v>73</v>
      </c>
      <c r="P352" s="868">
        <v>0.2</v>
      </c>
      <c r="Q352" s="868">
        <v>1</v>
      </c>
      <c r="R352" s="868">
        <v>1</v>
      </c>
      <c r="S352" s="868">
        <v>1</v>
      </c>
      <c r="T352" s="868" t="s">
        <v>613</v>
      </c>
      <c r="U352" s="314" t="s">
        <v>635</v>
      </c>
      <c r="V352" s="269"/>
      <c r="W352" s="269"/>
      <c r="X352" s="269"/>
      <c r="Y352" s="269"/>
      <c r="Z352" s="269">
        <f>V352</f>
        <v>0</v>
      </c>
      <c r="AA352" s="269">
        <f>V352+W352</f>
        <v>0</v>
      </c>
      <c r="AB352" s="269">
        <f>V352+W352+X352</f>
        <v>0</v>
      </c>
      <c r="AC352" s="270">
        <f>V352+W352+X352+Y352</f>
        <v>0</v>
      </c>
      <c r="AD352" s="887" t="s">
        <v>615</v>
      </c>
      <c r="AE352" s="887"/>
      <c r="AF352" s="887"/>
      <c r="AG352" s="887"/>
      <c r="AH352" s="886"/>
      <c r="AI352" s="886" t="s">
        <v>44</v>
      </c>
      <c r="AJ352" s="887" t="s">
        <v>44</v>
      </c>
      <c r="AK352" s="887"/>
      <c r="AL352" s="887" t="s">
        <v>213</v>
      </c>
      <c r="AM352" s="883"/>
      <c r="AN352" s="883"/>
      <c r="AO352" s="881" t="s">
        <v>213</v>
      </c>
      <c r="AP352" s="883"/>
      <c r="AQ352" s="881" t="s">
        <v>213</v>
      </c>
      <c r="AR352" s="883"/>
      <c r="AS352" s="883"/>
      <c r="AT352" s="881" t="s">
        <v>213</v>
      </c>
      <c r="AU352" s="883"/>
      <c r="AV352" s="883"/>
      <c r="AW352" s="926"/>
      <c r="AX352" s="127"/>
    </row>
    <row r="353" spans="1:50" s="87" customFormat="1" ht="45" customHeight="1" x14ac:dyDescent="0.25">
      <c r="A353" s="588"/>
      <c r="B353" s="871"/>
      <c r="C353" s="873"/>
      <c r="D353" s="876"/>
      <c r="E353" s="878"/>
      <c r="F353" s="868"/>
      <c r="G353" s="869"/>
      <c r="H353" s="869"/>
      <c r="I353" s="868"/>
      <c r="J353" s="869"/>
      <c r="K353" s="869"/>
      <c r="L353" s="869"/>
      <c r="M353" s="869"/>
      <c r="N353" s="869"/>
      <c r="O353" s="869"/>
      <c r="P353" s="869"/>
      <c r="Q353" s="868"/>
      <c r="R353" s="868"/>
      <c r="S353" s="868"/>
      <c r="T353" s="869"/>
      <c r="U353" s="315" t="s">
        <v>636</v>
      </c>
      <c r="V353" s="269">
        <v>6</v>
      </c>
      <c r="W353" s="269">
        <v>6</v>
      </c>
      <c r="X353" s="269">
        <v>7</v>
      </c>
      <c r="Y353" s="269">
        <v>8</v>
      </c>
      <c r="Z353" s="269">
        <f>V353</f>
        <v>6</v>
      </c>
      <c r="AA353" s="269">
        <f>V353+W353</f>
        <v>12</v>
      </c>
      <c r="AB353" s="269">
        <f>V353+W353+X353</f>
        <v>19</v>
      </c>
      <c r="AC353" s="270">
        <f>V353+W353+X353+Y353</f>
        <v>27</v>
      </c>
      <c r="AD353" s="869"/>
      <c r="AE353" s="869"/>
      <c r="AF353" s="869"/>
      <c r="AG353" s="869"/>
      <c r="AH353" s="869"/>
      <c r="AI353" s="869"/>
      <c r="AJ353" s="869"/>
      <c r="AK353" s="869"/>
      <c r="AL353" s="869"/>
      <c r="AM353" s="884"/>
      <c r="AN353" s="884"/>
      <c r="AO353" s="882"/>
      <c r="AP353" s="884"/>
      <c r="AQ353" s="882"/>
      <c r="AR353" s="884"/>
      <c r="AS353" s="884"/>
      <c r="AT353" s="882"/>
      <c r="AU353" s="884"/>
      <c r="AV353" s="884"/>
      <c r="AW353" s="927"/>
      <c r="AX353" s="127"/>
    </row>
    <row r="354" spans="1:50" s="87" customFormat="1" ht="24.95" customHeight="1" x14ac:dyDescent="0.25">
      <c r="A354" s="588"/>
      <c r="B354" s="871"/>
      <c r="C354" s="873"/>
      <c r="D354" s="876"/>
      <c r="E354" s="878"/>
      <c r="F354" s="868"/>
      <c r="G354" s="869"/>
      <c r="H354" s="869"/>
      <c r="I354" s="868"/>
      <c r="J354" s="869"/>
      <c r="K354" s="869"/>
      <c r="L354" s="869"/>
      <c r="M354" s="869"/>
      <c r="N354" s="869"/>
      <c r="O354" s="869"/>
      <c r="P354" s="869"/>
      <c r="Q354" s="868"/>
      <c r="R354" s="868"/>
      <c r="S354" s="868"/>
      <c r="T354" s="869"/>
      <c r="U354" s="311" t="s">
        <v>215</v>
      </c>
      <c r="V354" s="266">
        <f>V352/V353</f>
        <v>0</v>
      </c>
      <c r="W354" s="266">
        <f t="shared" ref="W354:AC354" si="121">W352/W353</f>
        <v>0</v>
      </c>
      <c r="X354" s="266">
        <f t="shared" si="121"/>
        <v>0</v>
      </c>
      <c r="Y354" s="266">
        <f t="shared" si="121"/>
        <v>0</v>
      </c>
      <c r="Z354" s="266">
        <f t="shared" si="121"/>
        <v>0</v>
      </c>
      <c r="AA354" s="266">
        <f t="shared" si="121"/>
        <v>0</v>
      </c>
      <c r="AB354" s="266">
        <f t="shared" si="121"/>
        <v>0</v>
      </c>
      <c r="AC354" s="266">
        <f t="shared" si="121"/>
        <v>0</v>
      </c>
      <c r="AD354" s="869"/>
      <c r="AE354" s="869"/>
      <c r="AF354" s="869"/>
      <c r="AG354" s="869"/>
      <c r="AH354" s="869"/>
      <c r="AI354" s="869"/>
      <c r="AJ354" s="869"/>
      <c r="AK354" s="869"/>
      <c r="AL354" s="869"/>
      <c r="AM354" s="884"/>
      <c r="AN354" s="884"/>
      <c r="AO354" s="882"/>
      <c r="AP354" s="884"/>
      <c r="AQ354" s="882"/>
      <c r="AR354" s="884"/>
      <c r="AS354" s="884"/>
      <c r="AT354" s="882"/>
      <c r="AU354" s="884"/>
      <c r="AV354" s="884"/>
      <c r="AW354" s="927"/>
      <c r="AX354" s="127"/>
    </row>
    <row r="355" spans="1:50" s="87" customFormat="1" ht="270" customHeight="1" x14ac:dyDescent="0.25">
      <c r="A355" s="588"/>
      <c r="B355" s="871"/>
      <c r="C355" s="873"/>
      <c r="D355" s="876"/>
      <c r="E355" s="878"/>
      <c r="F355" s="868"/>
      <c r="G355" s="869"/>
      <c r="H355" s="869"/>
      <c r="I355" s="868"/>
      <c r="J355" s="869"/>
      <c r="K355" s="869"/>
      <c r="L355" s="869"/>
      <c r="M355" s="869"/>
      <c r="N355" s="869"/>
      <c r="O355" s="869"/>
      <c r="P355" s="869"/>
      <c r="Q355" s="868"/>
      <c r="R355" s="868"/>
      <c r="S355" s="868"/>
      <c r="T355" s="869"/>
      <c r="U355" s="311" t="s">
        <v>216</v>
      </c>
      <c r="V355" s="267" t="s">
        <v>962</v>
      </c>
      <c r="W355" s="267" t="s">
        <v>962</v>
      </c>
      <c r="X355" s="267" t="s">
        <v>962</v>
      </c>
      <c r="Y355" s="267" t="s">
        <v>962</v>
      </c>
      <c r="Z355" s="885"/>
      <c r="AA355" s="623"/>
      <c r="AB355" s="623"/>
      <c r="AC355" s="623"/>
      <c r="AD355" s="869"/>
      <c r="AE355" s="869"/>
      <c r="AF355" s="869"/>
      <c r="AG355" s="869"/>
      <c r="AH355" s="869"/>
      <c r="AI355" s="869"/>
      <c r="AJ355" s="869"/>
      <c r="AK355" s="869"/>
      <c r="AL355" s="869"/>
      <c r="AM355" s="884"/>
      <c r="AN355" s="884"/>
      <c r="AO355" s="882"/>
      <c r="AP355" s="884"/>
      <c r="AQ355" s="882"/>
      <c r="AR355" s="884"/>
      <c r="AS355" s="884"/>
      <c r="AT355" s="882"/>
      <c r="AU355" s="884"/>
      <c r="AV355" s="884"/>
      <c r="AW355" s="927"/>
      <c r="AX355" s="86"/>
    </row>
    <row r="356" spans="1:50" s="87" customFormat="1" ht="35.1" customHeight="1" x14ac:dyDescent="0.25">
      <c r="A356" s="588">
        <v>6</v>
      </c>
      <c r="B356" s="871"/>
      <c r="C356" s="873"/>
      <c r="D356" s="876"/>
      <c r="E356" s="868" t="s">
        <v>47</v>
      </c>
      <c r="F356" s="868">
        <v>0.05</v>
      </c>
      <c r="G356" s="868" t="s">
        <v>241</v>
      </c>
      <c r="H356" s="868" t="s">
        <v>322</v>
      </c>
      <c r="I356" s="868" t="s">
        <v>637</v>
      </c>
      <c r="J356" s="868">
        <v>1</v>
      </c>
      <c r="K356" s="868" t="s">
        <v>80</v>
      </c>
      <c r="L356" s="924" t="s">
        <v>967</v>
      </c>
      <c r="M356" s="868" t="s">
        <v>638</v>
      </c>
      <c r="N356" s="868" t="s">
        <v>968</v>
      </c>
      <c r="O356" s="868" t="s">
        <v>74</v>
      </c>
      <c r="P356" s="868">
        <v>0.05</v>
      </c>
      <c r="Q356" s="868">
        <v>1</v>
      </c>
      <c r="R356" s="868">
        <v>1</v>
      </c>
      <c r="S356" s="868">
        <v>1</v>
      </c>
      <c r="T356" s="868" t="s">
        <v>613</v>
      </c>
      <c r="U356" s="316" t="s">
        <v>639</v>
      </c>
      <c r="V356" s="268"/>
      <c r="W356" s="266"/>
      <c r="X356" s="266"/>
      <c r="Y356" s="266"/>
      <c r="Z356" s="269"/>
      <c r="AA356" s="266">
        <f>W356</f>
        <v>0</v>
      </c>
      <c r="AB356" s="266">
        <f>W356+X356</f>
        <v>0</v>
      </c>
      <c r="AC356" s="266">
        <f>W356+X356+Y356</f>
        <v>0</v>
      </c>
      <c r="AD356" s="887" t="s">
        <v>640</v>
      </c>
      <c r="AE356" s="887"/>
      <c r="AF356" s="887"/>
      <c r="AG356" s="887"/>
      <c r="AH356" s="886"/>
      <c r="AI356" s="886" t="s">
        <v>44</v>
      </c>
      <c r="AJ356" s="887" t="s">
        <v>44</v>
      </c>
      <c r="AK356" s="887"/>
      <c r="AL356" s="887" t="s">
        <v>213</v>
      </c>
      <c r="AM356" s="887"/>
      <c r="AN356" s="887"/>
      <c r="AO356" s="887" t="s">
        <v>213</v>
      </c>
      <c r="AP356" s="887"/>
      <c r="AQ356" s="887" t="s">
        <v>213</v>
      </c>
      <c r="AR356" s="887"/>
      <c r="AS356" s="887"/>
      <c r="AT356" s="887" t="s">
        <v>213</v>
      </c>
      <c r="AU356" s="887"/>
      <c r="AV356" s="887"/>
      <c r="AW356" s="926"/>
      <c r="AX356" s="127"/>
    </row>
    <row r="357" spans="1:50" s="87" customFormat="1" ht="35.1" customHeight="1" x14ac:dyDescent="0.25">
      <c r="A357" s="588"/>
      <c r="B357" s="871"/>
      <c r="C357" s="873"/>
      <c r="D357" s="876"/>
      <c r="E357" s="869"/>
      <c r="F357" s="868"/>
      <c r="G357" s="869"/>
      <c r="H357" s="869"/>
      <c r="I357" s="868"/>
      <c r="J357" s="869"/>
      <c r="K357" s="869"/>
      <c r="L357" s="925"/>
      <c r="M357" s="869"/>
      <c r="N357" s="869"/>
      <c r="O357" s="869"/>
      <c r="P357" s="869"/>
      <c r="Q357" s="869"/>
      <c r="R357" s="869"/>
      <c r="S357" s="868"/>
      <c r="T357" s="869"/>
      <c r="U357" s="316" t="s">
        <v>641</v>
      </c>
      <c r="V357" s="268">
        <v>0</v>
      </c>
      <c r="W357" s="268">
        <v>0</v>
      </c>
      <c r="X357" s="268">
        <v>0</v>
      </c>
      <c r="Y357" s="268">
        <v>2</v>
      </c>
      <c r="Z357" s="269">
        <v>1E-3</v>
      </c>
      <c r="AA357" s="266">
        <f>W357</f>
        <v>0</v>
      </c>
      <c r="AB357" s="266">
        <f>W357+X357</f>
        <v>0</v>
      </c>
      <c r="AC357" s="266">
        <f>W357+X357+Y357</f>
        <v>2</v>
      </c>
      <c r="AD357" s="869"/>
      <c r="AE357" s="869"/>
      <c r="AF357" s="869"/>
      <c r="AG357" s="869"/>
      <c r="AH357" s="869"/>
      <c r="AI357" s="869"/>
      <c r="AJ357" s="869"/>
      <c r="AK357" s="869"/>
      <c r="AL357" s="869"/>
      <c r="AM357" s="869"/>
      <c r="AN357" s="869"/>
      <c r="AO357" s="869"/>
      <c r="AP357" s="869"/>
      <c r="AQ357" s="869"/>
      <c r="AR357" s="869"/>
      <c r="AS357" s="869"/>
      <c r="AT357" s="869"/>
      <c r="AU357" s="869"/>
      <c r="AV357" s="869"/>
      <c r="AW357" s="927"/>
      <c r="AX357" s="127"/>
    </row>
    <row r="358" spans="1:50" s="87" customFormat="1" ht="24.95" customHeight="1" x14ac:dyDescent="0.25">
      <c r="A358" s="588"/>
      <c r="B358" s="871"/>
      <c r="C358" s="873"/>
      <c r="D358" s="876"/>
      <c r="E358" s="869"/>
      <c r="F358" s="868"/>
      <c r="G358" s="869"/>
      <c r="H358" s="869"/>
      <c r="I358" s="868"/>
      <c r="J358" s="869"/>
      <c r="K358" s="869"/>
      <c r="L358" s="925"/>
      <c r="M358" s="869"/>
      <c r="N358" s="869"/>
      <c r="O358" s="869"/>
      <c r="P358" s="869"/>
      <c r="Q358" s="869"/>
      <c r="R358" s="869"/>
      <c r="S358" s="868"/>
      <c r="T358" s="869"/>
      <c r="U358" s="311" t="s">
        <v>215</v>
      </c>
      <c r="V358" s="277" t="e">
        <f>V356*100/V357</f>
        <v>#DIV/0!</v>
      </c>
      <c r="W358" s="277" t="e">
        <f>W356*100/W357</f>
        <v>#DIV/0!</v>
      </c>
      <c r="X358" s="266" t="e">
        <f t="shared" ref="X358:Y358" si="122">X356/X357</f>
        <v>#DIV/0!</v>
      </c>
      <c r="Y358" s="266">
        <f t="shared" si="122"/>
        <v>0</v>
      </c>
      <c r="Z358" s="266">
        <f>Z356/Z357</f>
        <v>0</v>
      </c>
      <c r="AA358" s="266" t="e">
        <f t="shared" ref="AA358:AC358" si="123">AA356/AA357</f>
        <v>#DIV/0!</v>
      </c>
      <c r="AB358" s="266" t="e">
        <f t="shared" si="123"/>
        <v>#DIV/0!</v>
      </c>
      <c r="AC358" s="266">
        <f t="shared" si="123"/>
        <v>0</v>
      </c>
      <c r="AD358" s="869"/>
      <c r="AE358" s="869"/>
      <c r="AF358" s="869"/>
      <c r="AG358" s="869"/>
      <c r="AH358" s="869"/>
      <c r="AI358" s="869"/>
      <c r="AJ358" s="869"/>
      <c r="AK358" s="869"/>
      <c r="AL358" s="869"/>
      <c r="AM358" s="869"/>
      <c r="AN358" s="869"/>
      <c r="AO358" s="869"/>
      <c r="AP358" s="869"/>
      <c r="AQ358" s="869"/>
      <c r="AR358" s="869"/>
      <c r="AS358" s="869"/>
      <c r="AT358" s="869"/>
      <c r="AU358" s="869"/>
      <c r="AV358" s="869"/>
      <c r="AW358" s="927"/>
      <c r="AX358" s="127"/>
    </row>
    <row r="359" spans="1:50" s="87" customFormat="1" ht="270" customHeight="1" x14ac:dyDescent="0.25">
      <c r="A359" s="588"/>
      <c r="B359" s="871"/>
      <c r="C359" s="873"/>
      <c r="D359" s="876"/>
      <c r="E359" s="869"/>
      <c r="F359" s="868"/>
      <c r="G359" s="869"/>
      <c r="H359" s="869"/>
      <c r="I359" s="868"/>
      <c r="J359" s="869"/>
      <c r="K359" s="869"/>
      <c r="L359" s="925"/>
      <c r="M359" s="869"/>
      <c r="N359" s="869"/>
      <c r="O359" s="869"/>
      <c r="P359" s="869"/>
      <c r="Q359" s="869"/>
      <c r="R359" s="869"/>
      <c r="S359" s="868"/>
      <c r="T359" s="869"/>
      <c r="U359" s="311" t="s">
        <v>216</v>
      </c>
      <c r="V359" s="267" t="s">
        <v>962</v>
      </c>
      <c r="W359" s="267" t="s">
        <v>962</v>
      </c>
      <c r="X359" s="267" t="s">
        <v>962</v>
      </c>
      <c r="Y359" s="267" t="s">
        <v>962</v>
      </c>
      <c r="Z359" s="885"/>
      <c r="AA359" s="623"/>
      <c r="AB359" s="623"/>
      <c r="AC359" s="623"/>
      <c r="AD359" s="869"/>
      <c r="AE359" s="869"/>
      <c r="AF359" s="869"/>
      <c r="AG359" s="869"/>
      <c r="AH359" s="869"/>
      <c r="AI359" s="869"/>
      <c r="AJ359" s="869"/>
      <c r="AK359" s="869"/>
      <c r="AL359" s="869"/>
      <c r="AM359" s="869"/>
      <c r="AN359" s="869"/>
      <c r="AO359" s="869"/>
      <c r="AP359" s="869"/>
      <c r="AQ359" s="869"/>
      <c r="AR359" s="869"/>
      <c r="AS359" s="869"/>
      <c r="AT359" s="869"/>
      <c r="AU359" s="869"/>
      <c r="AV359" s="869"/>
      <c r="AW359" s="927"/>
      <c r="AX359" s="86"/>
    </row>
    <row r="360" spans="1:50" s="87" customFormat="1" ht="35.1" customHeight="1" x14ac:dyDescent="0.25">
      <c r="A360" s="776">
        <v>7</v>
      </c>
      <c r="B360" s="871"/>
      <c r="C360" s="873"/>
      <c r="D360" s="876"/>
      <c r="E360" s="928" t="s">
        <v>43</v>
      </c>
      <c r="F360" s="566">
        <v>0.65</v>
      </c>
      <c r="G360" s="570" t="s">
        <v>642</v>
      </c>
      <c r="H360" s="640" t="s">
        <v>643</v>
      </c>
      <c r="I360" s="51" t="s">
        <v>644</v>
      </c>
      <c r="J360" s="570">
        <v>0.25</v>
      </c>
      <c r="K360" s="639" t="s">
        <v>81</v>
      </c>
      <c r="L360" s="639" t="s">
        <v>645</v>
      </c>
      <c r="M360" s="639" t="s">
        <v>646</v>
      </c>
      <c r="N360" s="639" t="s">
        <v>647</v>
      </c>
      <c r="O360" s="639" t="s">
        <v>73</v>
      </c>
      <c r="P360" s="573">
        <v>0.2</v>
      </c>
      <c r="Q360" s="573">
        <v>0.9</v>
      </c>
      <c r="R360" s="573">
        <v>0.9</v>
      </c>
      <c r="S360" s="573">
        <v>0.9</v>
      </c>
      <c r="T360" s="573" t="s">
        <v>210</v>
      </c>
      <c r="U360" s="290" t="s">
        <v>648</v>
      </c>
      <c r="V360" s="203">
        <v>0.9</v>
      </c>
      <c r="W360" s="203">
        <v>0.9</v>
      </c>
      <c r="X360" s="203"/>
      <c r="Y360" s="203"/>
      <c r="Z360" s="202">
        <f>V360</f>
        <v>0.9</v>
      </c>
      <c r="AA360" s="202">
        <f>AVERAGE(V360:W360)</f>
        <v>0.9</v>
      </c>
      <c r="AB360" s="202">
        <f>AVERAGE(V360:X360)</f>
        <v>0.9</v>
      </c>
      <c r="AC360" s="202">
        <f>AVERAGE(V360:Y360)</f>
        <v>0.9</v>
      </c>
      <c r="AD360" s="772" t="s">
        <v>649</v>
      </c>
      <c r="AE360" s="676">
        <f>AF360+AG360+AH360</f>
        <v>350200000</v>
      </c>
      <c r="AF360" s="319">
        <v>350200000</v>
      </c>
      <c r="AG360" s="319">
        <v>0</v>
      </c>
      <c r="AH360" s="319">
        <v>0</v>
      </c>
      <c r="AI360" s="322" t="s">
        <v>650</v>
      </c>
      <c r="AJ360" s="322" t="s">
        <v>651</v>
      </c>
      <c r="AK360" s="319" t="s">
        <v>213</v>
      </c>
      <c r="AL360" s="319" t="s">
        <v>213</v>
      </c>
      <c r="AM360" s="319"/>
      <c r="AN360" s="319"/>
      <c r="AO360" s="319" t="s">
        <v>213</v>
      </c>
      <c r="AP360" s="319" t="s">
        <v>213</v>
      </c>
      <c r="AQ360" s="319" t="s">
        <v>213</v>
      </c>
      <c r="AR360" s="319"/>
      <c r="AS360" s="319"/>
      <c r="AT360" s="319" t="s">
        <v>213</v>
      </c>
      <c r="AU360" s="319"/>
      <c r="AV360" s="319"/>
      <c r="AW360" s="926"/>
      <c r="AX360" s="127"/>
    </row>
    <row r="361" spans="1:50" s="87" customFormat="1" ht="35.1" customHeight="1" x14ac:dyDescent="0.25">
      <c r="A361" s="776"/>
      <c r="B361" s="871"/>
      <c r="C361" s="873"/>
      <c r="D361" s="876"/>
      <c r="E361" s="658"/>
      <c r="F361" s="566"/>
      <c r="G361" s="571"/>
      <c r="H361" s="641"/>
      <c r="I361" s="566" t="s">
        <v>652</v>
      </c>
      <c r="J361" s="571"/>
      <c r="K361" s="537"/>
      <c r="L361" s="537"/>
      <c r="M361" s="537"/>
      <c r="N361" s="537"/>
      <c r="O361" s="537"/>
      <c r="P361" s="574"/>
      <c r="Q361" s="574"/>
      <c r="R361" s="574"/>
      <c r="S361" s="574"/>
      <c r="T361" s="574"/>
      <c r="U361" s="291" t="s">
        <v>653</v>
      </c>
      <c r="V361" s="202">
        <v>0.8</v>
      </c>
      <c r="W361" s="202">
        <v>0.8</v>
      </c>
      <c r="X361" s="202">
        <v>0.9</v>
      </c>
      <c r="Y361" s="202">
        <v>0.9</v>
      </c>
      <c r="Z361" s="202">
        <f>V361</f>
        <v>0.8</v>
      </c>
      <c r="AA361" s="202">
        <f>AVERAGE(V361:W361)</f>
        <v>0.8</v>
      </c>
      <c r="AB361" s="202">
        <f>AVERAGE(V361:X361)</f>
        <v>0.83333333333333337</v>
      </c>
      <c r="AC361" s="202">
        <f>AVERAGE(V361:Y361)</f>
        <v>0.85</v>
      </c>
      <c r="AD361" s="567"/>
      <c r="AE361" s="677"/>
      <c r="AF361" s="320"/>
      <c r="AG361" s="320"/>
      <c r="AH361" s="320"/>
      <c r="AI361" s="323"/>
      <c r="AJ361" s="323"/>
      <c r="AK361" s="320"/>
      <c r="AL361" s="320"/>
      <c r="AM361" s="320"/>
      <c r="AN361" s="320"/>
      <c r="AO361" s="320"/>
      <c r="AP361" s="320"/>
      <c r="AQ361" s="320"/>
      <c r="AR361" s="320"/>
      <c r="AS361" s="320"/>
      <c r="AT361" s="320"/>
      <c r="AU361" s="320"/>
      <c r="AV361" s="320"/>
      <c r="AW361" s="927"/>
      <c r="AX361" s="127"/>
    </row>
    <row r="362" spans="1:50" s="87" customFormat="1" ht="24.95" customHeight="1" x14ac:dyDescent="0.25">
      <c r="A362" s="776"/>
      <c r="B362" s="871"/>
      <c r="C362" s="873"/>
      <c r="D362" s="876"/>
      <c r="E362" s="658"/>
      <c r="F362" s="566"/>
      <c r="G362" s="571"/>
      <c r="H362" s="641"/>
      <c r="I362" s="567"/>
      <c r="J362" s="571"/>
      <c r="K362" s="537"/>
      <c r="L362" s="537"/>
      <c r="M362" s="537"/>
      <c r="N362" s="537"/>
      <c r="O362" s="537"/>
      <c r="P362" s="574"/>
      <c r="Q362" s="574"/>
      <c r="R362" s="574"/>
      <c r="S362" s="574"/>
      <c r="T362" s="574"/>
      <c r="U362" s="293" t="s">
        <v>215</v>
      </c>
      <c r="V362" s="15">
        <f>V360/V361</f>
        <v>1.125</v>
      </c>
      <c r="W362" s="15">
        <f t="shared" ref="W362:Y362" si="124">W360/W361</f>
        <v>1.125</v>
      </c>
      <c r="X362" s="15">
        <f t="shared" si="124"/>
        <v>0</v>
      </c>
      <c r="Y362" s="15">
        <f t="shared" si="124"/>
        <v>0</v>
      </c>
      <c r="Z362" s="15">
        <f>Z360/Z361</f>
        <v>1.125</v>
      </c>
      <c r="AA362" s="214">
        <f>AA360/AA361</f>
        <v>1.125</v>
      </c>
      <c r="AB362" s="15">
        <f t="shared" ref="AB362:AC362" si="125">AB360/AB361</f>
        <v>1.08</v>
      </c>
      <c r="AC362" s="15">
        <f t="shared" si="125"/>
        <v>1.0588235294117647</v>
      </c>
      <c r="AD362" s="567"/>
      <c r="AE362" s="677"/>
      <c r="AF362" s="320"/>
      <c r="AG362" s="320"/>
      <c r="AH362" s="320"/>
      <c r="AI362" s="323"/>
      <c r="AJ362" s="323"/>
      <c r="AK362" s="320"/>
      <c r="AL362" s="320"/>
      <c r="AM362" s="320"/>
      <c r="AN362" s="320"/>
      <c r="AO362" s="320"/>
      <c r="AP362" s="320"/>
      <c r="AQ362" s="320"/>
      <c r="AR362" s="320"/>
      <c r="AS362" s="320"/>
      <c r="AT362" s="320"/>
      <c r="AU362" s="320"/>
      <c r="AV362" s="320"/>
      <c r="AW362" s="927"/>
      <c r="AX362" s="127"/>
    </row>
    <row r="363" spans="1:50" s="87" customFormat="1" ht="270" customHeight="1" x14ac:dyDescent="0.25">
      <c r="A363" s="776"/>
      <c r="B363" s="871"/>
      <c r="C363" s="873"/>
      <c r="D363" s="876"/>
      <c r="E363" s="658"/>
      <c r="F363" s="566"/>
      <c r="G363" s="572"/>
      <c r="H363" s="642"/>
      <c r="I363" s="567"/>
      <c r="J363" s="572"/>
      <c r="K363" s="538"/>
      <c r="L363" s="538"/>
      <c r="M363" s="538"/>
      <c r="N363" s="538"/>
      <c r="O363" s="538"/>
      <c r="P363" s="575"/>
      <c r="Q363" s="575"/>
      <c r="R363" s="575"/>
      <c r="S363" s="575"/>
      <c r="T363" s="575"/>
      <c r="U363" s="293" t="s">
        <v>216</v>
      </c>
      <c r="V363" s="112" t="s">
        <v>825</v>
      </c>
      <c r="W363" s="112" t="s">
        <v>825</v>
      </c>
      <c r="X363" s="112" t="s">
        <v>825</v>
      </c>
      <c r="Y363" s="112" t="s">
        <v>825</v>
      </c>
      <c r="Z363" s="512"/>
      <c r="AA363" s="513"/>
      <c r="AB363" s="513"/>
      <c r="AC363" s="513"/>
      <c r="AD363" s="567"/>
      <c r="AE363" s="678"/>
      <c r="AF363" s="321"/>
      <c r="AG363" s="321"/>
      <c r="AH363" s="321"/>
      <c r="AI363" s="324"/>
      <c r="AJ363" s="324"/>
      <c r="AK363" s="321"/>
      <c r="AL363" s="321"/>
      <c r="AM363" s="321"/>
      <c r="AN363" s="321"/>
      <c r="AO363" s="321"/>
      <c r="AP363" s="321"/>
      <c r="AQ363" s="321"/>
      <c r="AR363" s="321"/>
      <c r="AS363" s="321"/>
      <c r="AT363" s="321"/>
      <c r="AU363" s="321"/>
      <c r="AV363" s="321"/>
      <c r="AW363" s="927"/>
      <c r="AX363" s="86"/>
    </row>
    <row r="364" spans="1:50" s="87" customFormat="1" ht="35.1" customHeight="1" x14ac:dyDescent="0.25">
      <c r="A364" s="776">
        <v>8</v>
      </c>
      <c r="B364" s="871"/>
      <c r="C364" s="873"/>
      <c r="D364" s="876"/>
      <c r="E364" s="658"/>
      <c r="F364" s="566"/>
      <c r="G364" s="570" t="s">
        <v>642</v>
      </c>
      <c r="H364" s="640" t="s">
        <v>643</v>
      </c>
      <c r="I364" s="51" t="s">
        <v>539</v>
      </c>
      <c r="J364" s="570">
        <v>0.25</v>
      </c>
      <c r="K364" s="639" t="s">
        <v>82</v>
      </c>
      <c r="L364" s="639" t="s">
        <v>654</v>
      </c>
      <c r="M364" s="639" t="s">
        <v>655</v>
      </c>
      <c r="N364" s="639" t="s">
        <v>647</v>
      </c>
      <c r="O364" s="639" t="s">
        <v>73</v>
      </c>
      <c r="P364" s="573">
        <v>0.2</v>
      </c>
      <c r="Q364" s="573">
        <v>0</v>
      </c>
      <c r="R364" s="573">
        <v>0.9</v>
      </c>
      <c r="S364" s="573">
        <v>0.8</v>
      </c>
      <c r="T364" s="573" t="s">
        <v>210</v>
      </c>
      <c r="U364" s="290" t="s">
        <v>656</v>
      </c>
      <c r="V364" s="203"/>
      <c r="W364" s="203"/>
      <c r="X364" s="203"/>
      <c r="Y364" s="203"/>
      <c r="Z364" s="202">
        <f>V364</f>
        <v>0</v>
      </c>
      <c r="AA364" s="202" t="e">
        <f>AVERAGE(V364:W364)</f>
        <v>#DIV/0!</v>
      </c>
      <c r="AB364" s="202" t="e">
        <f>AVERAGE(V364:X364)</f>
        <v>#DIV/0!</v>
      </c>
      <c r="AC364" s="278" t="e">
        <f>AVERAGE(V364:Y364)</f>
        <v>#DIV/0!</v>
      </c>
      <c r="AD364" s="772" t="s">
        <v>657</v>
      </c>
      <c r="AE364" s="676">
        <v>77250000</v>
      </c>
      <c r="AF364" s="319">
        <v>77250000</v>
      </c>
      <c r="AG364" s="319">
        <v>0</v>
      </c>
      <c r="AH364" s="319">
        <v>0</v>
      </c>
      <c r="AI364" s="322" t="s">
        <v>651</v>
      </c>
      <c r="AJ364" s="322" t="s">
        <v>651</v>
      </c>
      <c r="AK364" s="319" t="s">
        <v>213</v>
      </c>
      <c r="AL364" s="319" t="s">
        <v>213</v>
      </c>
      <c r="AM364" s="319"/>
      <c r="AN364" s="319"/>
      <c r="AO364" s="319" t="s">
        <v>213</v>
      </c>
      <c r="AP364" s="319" t="s">
        <v>213</v>
      </c>
      <c r="AQ364" s="319"/>
      <c r="AR364" s="319"/>
      <c r="AS364" s="319" t="s">
        <v>213</v>
      </c>
      <c r="AT364" s="319"/>
      <c r="AU364" s="319"/>
      <c r="AV364" s="319" t="s">
        <v>213</v>
      </c>
      <c r="AW364" s="127"/>
      <c r="AX364" s="127"/>
    </row>
    <row r="365" spans="1:50" s="87" customFormat="1" ht="35.1" customHeight="1" x14ac:dyDescent="0.25">
      <c r="A365" s="776"/>
      <c r="B365" s="871"/>
      <c r="C365" s="873"/>
      <c r="D365" s="876"/>
      <c r="E365" s="658"/>
      <c r="F365" s="566"/>
      <c r="G365" s="571"/>
      <c r="H365" s="641"/>
      <c r="I365" s="566" t="s">
        <v>658</v>
      </c>
      <c r="J365" s="571"/>
      <c r="K365" s="537"/>
      <c r="L365" s="537"/>
      <c r="M365" s="537"/>
      <c r="N365" s="537"/>
      <c r="O365" s="537"/>
      <c r="P365" s="574"/>
      <c r="Q365" s="574"/>
      <c r="R365" s="574"/>
      <c r="S365" s="574"/>
      <c r="T365" s="574"/>
      <c r="U365" s="291" t="s">
        <v>659</v>
      </c>
      <c r="V365" s="202">
        <v>0.8</v>
      </c>
      <c r="W365" s="202">
        <v>0.8</v>
      </c>
      <c r="X365" s="202">
        <v>0.8</v>
      </c>
      <c r="Y365" s="202">
        <v>0.8</v>
      </c>
      <c r="Z365" s="202">
        <f>V365</f>
        <v>0.8</v>
      </c>
      <c r="AA365" s="202">
        <f>AVERAGE(V365:W365)</f>
        <v>0.8</v>
      </c>
      <c r="AB365" s="202">
        <f>AVERAGE(V365:X365)</f>
        <v>0.80000000000000016</v>
      </c>
      <c r="AC365" s="278">
        <f>AVERAGE(V365:Y365)</f>
        <v>0.8</v>
      </c>
      <c r="AD365" s="567"/>
      <c r="AE365" s="677"/>
      <c r="AF365" s="320"/>
      <c r="AG365" s="320"/>
      <c r="AH365" s="320"/>
      <c r="AI365" s="323"/>
      <c r="AJ365" s="323"/>
      <c r="AK365" s="320"/>
      <c r="AL365" s="320"/>
      <c r="AM365" s="320"/>
      <c r="AN365" s="320"/>
      <c r="AO365" s="320"/>
      <c r="AP365" s="320"/>
      <c r="AQ365" s="320"/>
      <c r="AR365" s="320"/>
      <c r="AS365" s="320"/>
      <c r="AT365" s="320"/>
      <c r="AU365" s="320"/>
      <c r="AV365" s="320"/>
      <c r="AW365" s="127"/>
      <c r="AX365" s="127"/>
    </row>
    <row r="366" spans="1:50" s="87" customFormat="1" ht="24.95" customHeight="1" x14ac:dyDescent="0.25">
      <c r="A366" s="776"/>
      <c r="B366" s="871"/>
      <c r="C366" s="873"/>
      <c r="D366" s="876"/>
      <c r="E366" s="658"/>
      <c r="F366" s="566"/>
      <c r="G366" s="571"/>
      <c r="H366" s="641"/>
      <c r="I366" s="567"/>
      <c r="J366" s="571"/>
      <c r="K366" s="537"/>
      <c r="L366" s="537"/>
      <c r="M366" s="537"/>
      <c r="N366" s="537"/>
      <c r="O366" s="537"/>
      <c r="P366" s="574"/>
      <c r="Q366" s="574"/>
      <c r="R366" s="574"/>
      <c r="S366" s="574"/>
      <c r="T366" s="574"/>
      <c r="U366" s="293" t="s">
        <v>215</v>
      </c>
      <c r="V366" s="15">
        <f>V364/V365</f>
        <v>0</v>
      </c>
      <c r="W366" s="15">
        <f t="shared" ref="W366:Y366" si="126">W364/W365</f>
        <v>0</v>
      </c>
      <c r="X366" s="15">
        <f t="shared" si="126"/>
        <v>0</v>
      </c>
      <c r="Y366" s="15">
        <f t="shared" si="126"/>
        <v>0</v>
      </c>
      <c r="Z366" s="15">
        <f>Z364/Z365</f>
        <v>0</v>
      </c>
      <c r="AA366" s="15" t="e">
        <f>AA364/AA365</f>
        <v>#DIV/0!</v>
      </c>
      <c r="AB366" s="15" t="e">
        <f t="shared" ref="AB366:AC366" si="127">AB364/AB365</f>
        <v>#DIV/0!</v>
      </c>
      <c r="AC366" s="15" t="e">
        <f t="shared" si="127"/>
        <v>#DIV/0!</v>
      </c>
      <c r="AD366" s="567"/>
      <c r="AE366" s="677"/>
      <c r="AF366" s="320"/>
      <c r="AG366" s="320"/>
      <c r="AH366" s="320"/>
      <c r="AI366" s="323"/>
      <c r="AJ366" s="323"/>
      <c r="AK366" s="320"/>
      <c r="AL366" s="320"/>
      <c r="AM366" s="320"/>
      <c r="AN366" s="320"/>
      <c r="AO366" s="320"/>
      <c r="AP366" s="320"/>
      <c r="AQ366" s="320"/>
      <c r="AR366" s="320"/>
      <c r="AS366" s="320"/>
      <c r="AT366" s="320"/>
      <c r="AU366" s="320"/>
      <c r="AV366" s="320"/>
      <c r="AW366" s="127"/>
      <c r="AX366" s="127"/>
    </row>
    <row r="367" spans="1:50" s="87" customFormat="1" ht="270" customHeight="1" x14ac:dyDescent="0.25">
      <c r="A367" s="776"/>
      <c r="B367" s="871"/>
      <c r="C367" s="873"/>
      <c r="D367" s="876"/>
      <c r="E367" s="658"/>
      <c r="F367" s="566"/>
      <c r="G367" s="572"/>
      <c r="H367" s="642"/>
      <c r="I367" s="567"/>
      <c r="J367" s="572"/>
      <c r="K367" s="538"/>
      <c r="L367" s="538"/>
      <c r="M367" s="538"/>
      <c r="N367" s="538"/>
      <c r="O367" s="538"/>
      <c r="P367" s="575"/>
      <c r="Q367" s="575"/>
      <c r="R367" s="575"/>
      <c r="S367" s="575"/>
      <c r="T367" s="575"/>
      <c r="U367" s="293" t="s">
        <v>216</v>
      </c>
      <c r="V367" s="112" t="s">
        <v>825</v>
      </c>
      <c r="W367" s="112" t="s">
        <v>825</v>
      </c>
      <c r="X367" s="112" t="s">
        <v>825</v>
      </c>
      <c r="Y367" s="112" t="s">
        <v>825</v>
      </c>
      <c r="Z367" s="512"/>
      <c r="AA367" s="513"/>
      <c r="AB367" s="513"/>
      <c r="AC367" s="513"/>
      <c r="AD367" s="567"/>
      <c r="AE367" s="678"/>
      <c r="AF367" s="321"/>
      <c r="AG367" s="321"/>
      <c r="AH367" s="321"/>
      <c r="AI367" s="324"/>
      <c r="AJ367" s="324"/>
      <c r="AK367" s="321"/>
      <c r="AL367" s="321"/>
      <c r="AM367" s="321"/>
      <c r="AN367" s="321"/>
      <c r="AO367" s="321"/>
      <c r="AP367" s="321"/>
      <c r="AQ367" s="321"/>
      <c r="AR367" s="321"/>
      <c r="AS367" s="321"/>
      <c r="AT367" s="321"/>
      <c r="AU367" s="321"/>
      <c r="AV367" s="321"/>
      <c r="AW367" s="86"/>
      <c r="AX367" s="86"/>
    </row>
    <row r="368" spans="1:50" s="87" customFormat="1" ht="35.1" customHeight="1" x14ac:dyDescent="0.25">
      <c r="A368" s="776">
        <v>9</v>
      </c>
      <c r="B368" s="871"/>
      <c r="C368" s="873"/>
      <c r="D368" s="876"/>
      <c r="E368" s="658"/>
      <c r="F368" s="566"/>
      <c r="G368" s="570" t="s">
        <v>642</v>
      </c>
      <c r="H368" s="640" t="s">
        <v>643</v>
      </c>
      <c r="I368" s="51" t="s">
        <v>660</v>
      </c>
      <c r="J368" s="570">
        <v>0.25</v>
      </c>
      <c r="K368" s="639" t="s">
        <v>83</v>
      </c>
      <c r="L368" s="639" t="s">
        <v>661</v>
      </c>
      <c r="M368" s="639" t="s">
        <v>662</v>
      </c>
      <c r="N368" s="639" t="s">
        <v>663</v>
      </c>
      <c r="O368" s="639" t="s">
        <v>74</v>
      </c>
      <c r="P368" s="573">
        <v>0.2</v>
      </c>
      <c r="Q368" s="929">
        <v>0.83499999999999996</v>
      </c>
      <c r="R368" s="573">
        <v>0.9</v>
      </c>
      <c r="S368" s="930" t="s">
        <v>940</v>
      </c>
      <c r="T368" s="573" t="s">
        <v>210</v>
      </c>
      <c r="U368" s="317" t="s">
        <v>664</v>
      </c>
      <c r="V368" s="203"/>
      <c r="W368" s="203"/>
      <c r="X368" s="203"/>
      <c r="Y368" s="279"/>
      <c r="Z368" s="202">
        <f>V368</f>
        <v>0</v>
      </c>
      <c r="AA368" s="202">
        <f>V368+W368</f>
        <v>0</v>
      </c>
      <c r="AB368" s="202">
        <f>V368+W368+X368</f>
        <v>0</v>
      </c>
      <c r="AC368" s="280">
        <f>V368+W368+X368+Y368</f>
        <v>0</v>
      </c>
      <c r="AD368" s="772" t="s">
        <v>665</v>
      </c>
      <c r="AE368" s="676">
        <f>AF368+AG368+AH368</f>
        <v>152800000</v>
      </c>
      <c r="AF368" s="319">
        <v>92800000</v>
      </c>
      <c r="AG368" s="319">
        <v>0</v>
      </c>
      <c r="AH368" s="319">
        <v>60000000</v>
      </c>
      <c r="AI368" s="322" t="s">
        <v>651</v>
      </c>
      <c r="AJ368" s="322" t="s">
        <v>651</v>
      </c>
      <c r="AK368" s="319"/>
      <c r="AL368" s="319" t="s">
        <v>213</v>
      </c>
      <c r="AM368" s="319"/>
      <c r="AN368" s="319"/>
      <c r="AO368" s="319"/>
      <c r="AP368" s="319" t="s">
        <v>213</v>
      </c>
      <c r="AQ368" s="319"/>
      <c r="AR368" s="319"/>
      <c r="AS368" s="319"/>
      <c r="AT368" s="319"/>
      <c r="AU368" s="319" t="s">
        <v>213</v>
      </c>
      <c r="AV368" s="319"/>
      <c r="AW368" s="926"/>
      <c r="AX368" s="127"/>
    </row>
    <row r="369" spans="1:50" s="87" customFormat="1" ht="45" customHeight="1" x14ac:dyDescent="0.25">
      <c r="A369" s="776"/>
      <c r="B369" s="871"/>
      <c r="C369" s="873"/>
      <c r="D369" s="876"/>
      <c r="E369" s="658"/>
      <c r="F369" s="566"/>
      <c r="G369" s="571"/>
      <c r="H369" s="641"/>
      <c r="I369" s="566" t="s">
        <v>666</v>
      </c>
      <c r="J369" s="571"/>
      <c r="K369" s="537"/>
      <c r="L369" s="537"/>
      <c r="M369" s="537"/>
      <c r="N369" s="537"/>
      <c r="O369" s="537"/>
      <c r="P369" s="574"/>
      <c r="Q369" s="574"/>
      <c r="R369" s="574"/>
      <c r="S369" s="931"/>
      <c r="T369" s="574"/>
      <c r="U369" s="317" t="s">
        <v>667</v>
      </c>
      <c r="V369" s="202">
        <v>1E-4</v>
      </c>
      <c r="W369" s="202">
        <v>0.04</v>
      </c>
      <c r="X369" s="202">
        <v>1E-4</v>
      </c>
      <c r="Y369" s="280">
        <v>0.08</v>
      </c>
      <c r="Z369" s="202">
        <f>V369</f>
        <v>1E-4</v>
      </c>
      <c r="AA369" s="202">
        <f>W369</f>
        <v>0.04</v>
      </c>
      <c r="AB369" s="202">
        <f>W369+X369</f>
        <v>4.0100000000000004E-2</v>
      </c>
      <c r="AC369" s="280">
        <f>W369+X369+Y369</f>
        <v>0.12010000000000001</v>
      </c>
      <c r="AD369" s="567"/>
      <c r="AE369" s="677"/>
      <c r="AF369" s="320"/>
      <c r="AG369" s="320"/>
      <c r="AH369" s="320"/>
      <c r="AI369" s="323"/>
      <c r="AJ369" s="323"/>
      <c r="AK369" s="320"/>
      <c r="AL369" s="320"/>
      <c r="AM369" s="320"/>
      <c r="AN369" s="320"/>
      <c r="AO369" s="320"/>
      <c r="AP369" s="320"/>
      <c r="AQ369" s="320"/>
      <c r="AR369" s="320"/>
      <c r="AS369" s="320"/>
      <c r="AT369" s="320"/>
      <c r="AU369" s="320"/>
      <c r="AV369" s="320"/>
      <c r="AW369" s="927"/>
      <c r="AX369" s="127"/>
    </row>
    <row r="370" spans="1:50" s="87" customFormat="1" ht="24.95" customHeight="1" x14ac:dyDescent="0.25">
      <c r="A370" s="776"/>
      <c r="B370" s="871"/>
      <c r="C370" s="873"/>
      <c r="D370" s="876"/>
      <c r="E370" s="658"/>
      <c r="F370" s="566"/>
      <c r="G370" s="571"/>
      <c r="H370" s="641"/>
      <c r="I370" s="567"/>
      <c r="J370" s="571"/>
      <c r="K370" s="537"/>
      <c r="L370" s="537"/>
      <c r="M370" s="537"/>
      <c r="N370" s="537"/>
      <c r="O370" s="537"/>
      <c r="P370" s="574"/>
      <c r="Q370" s="574"/>
      <c r="R370" s="574"/>
      <c r="S370" s="931"/>
      <c r="T370" s="574"/>
      <c r="U370" s="293" t="s">
        <v>215</v>
      </c>
      <c r="V370" s="15">
        <f>V368/V369</f>
        <v>0</v>
      </c>
      <c r="W370" s="15">
        <f t="shared" ref="W370:Y370" si="128">W368/W369</f>
        <v>0</v>
      </c>
      <c r="X370" s="15">
        <f t="shared" si="128"/>
        <v>0</v>
      </c>
      <c r="Y370" s="15">
        <f t="shared" si="128"/>
        <v>0</v>
      </c>
      <c r="Z370" s="15">
        <f>Z368/Z369</f>
        <v>0</v>
      </c>
      <c r="AA370" s="15">
        <f t="shared" ref="AA370:AC370" si="129">AA368/AA369</f>
        <v>0</v>
      </c>
      <c r="AB370" s="15">
        <f t="shared" si="129"/>
        <v>0</v>
      </c>
      <c r="AC370" s="15">
        <f t="shared" si="129"/>
        <v>0</v>
      </c>
      <c r="AD370" s="567"/>
      <c r="AE370" s="677"/>
      <c r="AF370" s="320"/>
      <c r="AG370" s="320"/>
      <c r="AH370" s="320"/>
      <c r="AI370" s="323"/>
      <c r="AJ370" s="323"/>
      <c r="AK370" s="320"/>
      <c r="AL370" s="320"/>
      <c r="AM370" s="320"/>
      <c r="AN370" s="320"/>
      <c r="AO370" s="320"/>
      <c r="AP370" s="320"/>
      <c r="AQ370" s="320"/>
      <c r="AR370" s="320"/>
      <c r="AS370" s="320"/>
      <c r="AT370" s="320"/>
      <c r="AU370" s="320"/>
      <c r="AV370" s="320"/>
      <c r="AW370" s="927"/>
      <c r="AX370" s="127"/>
    </row>
    <row r="371" spans="1:50" s="87" customFormat="1" ht="270" customHeight="1" x14ac:dyDescent="0.25">
      <c r="A371" s="776"/>
      <c r="B371" s="871"/>
      <c r="C371" s="873"/>
      <c r="D371" s="876"/>
      <c r="E371" s="658"/>
      <c r="F371" s="566"/>
      <c r="G371" s="572"/>
      <c r="H371" s="642"/>
      <c r="I371" s="567"/>
      <c r="J371" s="572"/>
      <c r="K371" s="538"/>
      <c r="L371" s="538"/>
      <c r="M371" s="538"/>
      <c r="N371" s="538"/>
      <c r="O371" s="538"/>
      <c r="P371" s="575"/>
      <c r="Q371" s="575"/>
      <c r="R371" s="575"/>
      <c r="S371" s="932"/>
      <c r="T371" s="575"/>
      <c r="U371" s="293" t="s">
        <v>216</v>
      </c>
      <c r="V371" s="112" t="s">
        <v>825</v>
      </c>
      <c r="W371" s="112" t="s">
        <v>825</v>
      </c>
      <c r="X371" s="112" t="s">
        <v>825</v>
      </c>
      <c r="Y371" s="112" t="s">
        <v>825</v>
      </c>
      <c r="Z371" s="512"/>
      <c r="AA371" s="513"/>
      <c r="AB371" s="513"/>
      <c r="AC371" s="513"/>
      <c r="AD371" s="567"/>
      <c r="AE371" s="678"/>
      <c r="AF371" s="321"/>
      <c r="AG371" s="321"/>
      <c r="AH371" s="321"/>
      <c r="AI371" s="324"/>
      <c r="AJ371" s="324"/>
      <c r="AK371" s="321"/>
      <c r="AL371" s="321"/>
      <c r="AM371" s="321"/>
      <c r="AN371" s="321"/>
      <c r="AO371" s="321"/>
      <c r="AP371" s="321"/>
      <c r="AQ371" s="321"/>
      <c r="AR371" s="321"/>
      <c r="AS371" s="321"/>
      <c r="AT371" s="321"/>
      <c r="AU371" s="321"/>
      <c r="AV371" s="321"/>
      <c r="AW371" s="927"/>
      <c r="AX371" s="86"/>
    </row>
    <row r="372" spans="1:50" s="90" customFormat="1" ht="34.5" customHeight="1" x14ac:dyDescent="0.25">
      <c r="A372" s="776">
        <v>10</v>
      </c>
      <c r="B372" s="871"/>
      <c r="C372" s="873"/>
      <c r="D372" s="876"/>
      <c r="E372" s="658"/>
      <c r="F372" s="566"/>
      <c r="G372" s="570" t="s">
        <v>642</v>
      </c>
      <c r="H372" s="640" t="s">
        <v>643</v>
      </c>
      <c r="I372" s="51" t="s">
        <v>668</v>
      </c>
      <c r="J372" s="570">
        <v>0.25</v>
      </c>
      <c r="K372" s="639" t="s">
        <v>84</v>
      </c>
      <c r="L372" s="639" t="s">
        <v>669</v>
      </c>
      <c r="M372" s="639" t="s">
        <v>670</v>
      </c>
      <c r="N372" s="639" t="s">
        <v>671</v>
      </c>
      <c r="O372" s="639" t="s">
        <v>74</v>
      </c>
      <c r="P372" s="573">
        <v>0.2</v>
      </c>
      <c r="Q372" s="573" t="s">
        <v>88</v>
      </c>
      <c r="R372" s="573">
        <v>1</v>
      </c>
      <c r="S372" s="573">
        <v>1</v>
      </c>
      <c r="T372" s="573" t="s">
        <v>210</v>
      </c>
      <c r="U372" s="290" t="s">
        <v>672</v>
      </c>
      <c r="V372" s="203"/>
      <c r="W372" s="203"/>
      <c r="X372" s="203"/>
      <c r="Y372" s="203"/>
      <c r="Z372" s="202">
        <f>V372</f>
        <v>0</v>
      </c>
      <c r="AA372" s="202">
        <f>V372+W372</f>
        <v>0</v>
      </c>
      <c r="AB372" s="202" t="e">
        <f>AVERAGE(V372,X372)</f>
        <v>#DIV/0!</v>
      </c>
      <c r="AC372" s="202" t="e">
        <f>AVERAGE(V372,X372)</f>
        <v>#DIV/0!</v>
      </c>
      <c r="AD372" s="772" t="s">
        <v>673</v>
      </c>
      <c r="AE372" s="676">
        <f>AF372+AG372+AH372</f>
        <v>0</v>
      </c>
      <c r="AF372" s="319">
        <v>0</v>
      </c>
      <c r="AG372" s="319">
        <v>0</v>
      </c>
      <c r="AH372" s="319">
        <v>0</v>
      </c>
      <c r="AI372" s="322" t="s">
        <v>651</v>
      </c>
      <c r="AJ372" s="322" t="s">
        <v>651</v>
      </c>
      <c r="AK372" s="319"/>
      <c r="AL372" s="319" t="s">
        <v>213</v>
      </c>
      <c r="AM372" s="319"/>
      <c r="AN372" s="319"/>
      <c r="AO372" s="319" t="s">
        <v>213</v>
      </c>
      <c r="AP372" s="319" t="s">
        <v>213</v>
      </c>
      <c r="AQ372" s="319"/>
      <c r="AR372" s="319"/>
      <c r="AS372" s="319"/>
      <c r="AT372" s="319" t="s">
        <v>213</v>
      </c>
      <c r="AU372" s="319"/>
      <c r="AV372" s="319"/>
      <c r="AW372" s="88"/>
      <c r="AX372" s="89"/>
    </row>
    <row r="373" spans="1:50" s="90" customFormat="1" ht="34.5" customHeight="1" x14ac:dyDescent="0.25">
      <c r="A373" s="776"/>
      <c r="B373" s="871"/>
      <c r="C373" s="873"/>
      <c r="D373" s="876"/>
      <c r="E373" s="658"/>
      <c r="F373" s="566"/>
      <c r="G373" s="571"/>
      <c r="H373" s="641"/>
      <c r="I373" s="566" t="s">
        <v>674</v>
      </c>
      <c r="J373" s="571"/>
      <c r="K373" s="537"/>
      <c r="L373" s="537"/>
      <c r="M373" s="537"/>
      <c r="N373" s="537"/>
      <c r="O373" s="537"/>
      <c r="P373" s="574"/>
      <c r="Q373" s="574"/>
      <c r="R373" s="574"/>
      <c r="S373" s="574"/>
      <c r="T373" s="574"/>
      <c r="U373" s="291" t="s">
        <v>675</v>
      </c>
      <c r="V373" s="202">
        <v>1</v>
      </c>
      <c r="W373" s="202">
        <v>1E-4</v>
      </c>
      <c r="X373" s="202">
        <v>1</v>
      </c>
      <c r="Y373" s="202">
        <v>1E-4</v>
      </c>
      <c r="Z373" s="202">
        <f>V373</f>
        <v>1</v>
      </c>
      <c r="AA373" s="202">
        <f>V373+W373</f>
        <v>1.0001</v>
      </c>
      <c r="AB373" s="202">
        <f>AVERAGE(V373,X373)</f>
        <v>1</v>
      </c>
      <c r="AC373" s="202">
        <f>AB373</f>
        <v>1</v>
      </c>
      <c r="AD373" s="567"/>
      <c r="AE373" s="677"/>
      <c r="AF373" s="320"/>
      <c r="AG373" s="320"/>
      <c r="AH373" s="320"/>
      <c r="AI373" s="323"/>
      <c r="AJ373" s="323"/>
      <c r="AK373" s="320"/>
      <c r="AL373" s="320"/>
      <c r="AM373" s="320"/>
      <c r="AN373" s="320"/>
      <c r="AO373" s="320"/>
      <c r="AP373" s="320"/>
      <c r="AQ373" s="320"/>
      <c r="AR373" s="320"/>
      <c r="AS373" s="320"/>
      <c r="AT373" s="320"/>
      <c r="AU373" s="320"/>
      <c r="AV373" s="320"/>
      <c r="AW373" s="88"/>
      <c r="AX373" s="89"/>
    </row>
    <row r="374" spans="1:50" s="90" customFormat="1" ht="24.75" customHeight="1" x14ac:dyDescent="0.25">
      <c r="A374" s="776"/>
      <c r="B374" s="871"/>
      <c r="C374" s="873"/>
      <c r="D374" s="876"/>
      <c r="E374" s="658"/>
      <c r="F374" s="566"/>
      <c r="G374" s="571"/>
      <c r="H374" s="641"/>
      <c r="I374" s="567"/>
      <c r="J374" s="571"/>
      <c r="K374" s="537"/>
      <c r="L374" s="537"/>
      <c r="M374" s="537"/>
      <c r="N374" s="537"/>
      <c r="O374" s="537"/>
      <c r="P374" s="574"/>
      <c r="Q374" s="574"/>
      <c r="R374" s="574"/>
      <c r="S374" s="574"/>
      <c r="T374" s="574"/>
      <c r="U374" s="293"/>
      <c r="V374" s="15">
        <f>V372/V373</f>
        <v>0</v>
      </c>
      <c r="W374" s="15">
        <f t="shared" ref="W374:Y374" si="130">W372/W373</f>
        <v>0</v>
      </c>
      <c r="X374" s="15">
        <f t="shared" si="130"/>
        <v>0</v>
      </c>
      <c r="Y374" s="15">
        <f t="shared" si="130"/>
        <v>0</v>
      </c>
      <c r="Z374" s="15">
        <f>Z372/Z373</f>
        <v>0</v>
      </c>
      <c r="AA374" s="15">
        <f t="shared" ref="AA374:AC374" si="131">AA372/AA373</f>
        <v>0</v>
      </c>
      <c r="AB374" s="15" t="e">
        <f t="shared" si="131"/>
        <v>#DIV/0!</v>
      </c>
      <c r="AC374" s="15" t="e">
        <f t="shared" si="131"/>
        <v>#DIV/0!</v>
      </c>
      <c r="AD374" s="567"/>
      <c r="AE374" s="677"/>
      <c r="AF374" s="320"/>
      <c r="AG374" s="320"/>
      <c r="AH374" s="320"/>
      <c r="AI374" s="323"/>
      <c r="AJ374" s="323"/>
      <c r="AK374" s="320"/>
      <c r="AL374" s="320"/>
      <c r="AM374" s="320"/>
      <c r="AN374" s="320"/>
      <c r="AO374" s="320"/>
      <c r="AP374" s="320"/>
      <c r="AQ374" s="320"/>
      <c r="AR374" s="320"/>
      <c r="AS374" s="320"/>
      <c r="AT374" s="320"/>
      <c r="AU374" s="320"/>
      <c r="AV374" s="320"/>
      <c r="AW374" s="88"/>
      <c r="AX374" s="89"/>
    </row>
    <row r="375" spans="1:50" s="90" customFormat="1" ht="270" customHeight="1" x14ac:dyDescent="0.25">
      <c r="A375" s="776"/>
      <c r="B375" s="871"/>
      <c r="C375" s="873"/>
      <c r="D375" s="876"/>
      <c r="E375" s="658"/>
      <c r="F375" s="566"/>
      <c r="G375" s="572"/>
      <c r="H375" s="642"/>
      <c r="I375" s="567"/>
      <c r="J375" s="572"/>
      <c r="K375" s="538"/>
      <c r="L375" s="538"/>
      <c r="M375" s="538"/>
      <c r="N375" s="538"/>
      <c r="O375" s="538"/>
      <c r="P375" s="575"/>
      <c r="Q375" s="575"/>
      <c r="R375" s="575"/>
      <c r="S375" s="575"/>
      <c r="T375" s="575"/>
      <c r="U375" s="293" t="s">
        <v>216</v>
      </c>
      <c r="V375" s="112" t="s">
        <v>825</v>
      </c>
      <c r="W375" s="112" t="s">
        <v>825</v>
      </c>
      <c r="X375" s="112" t="s">
        <v>825</v>
      </c>
      <c r="Y375" s="112" t="s">
        <v>825</v>
      </c>
      <c r="Z375" s="512"/>
      <c r="AA375" s="513"/>
      <c r="AB375" s="513"/>
      <c r="AC375" s="513"/>
      <c r="AD375" s="567"/>
      <c r="AE375" s="678"/>
      <c r="AF375" s="321"/>
      <c r="AG375" s="321"/>
      <c r="AH375" s="321"/>
      <c r="AI375" s="324"/>
      <c r="AJ375" s="324"/>
      <c r="AK375" s="321"/>
      <c r="AL375" s="321"/>
      <c r="AM375" s="321"/>
      <c r="AN375" s="321"/>
      <c r="AO375" s="321"/>
      <c r="AP375" s="321"/>
      <c r="AQ375" s="321"/>
      <c r="AR375" s="321"/>
      <c r="AS375" s="321"/>
      <c r="AT375" s="321"/>
      <c r="AU375" s="321"/>
      <c r="AV375" s="321"/>
      <c r="AW375" s="88"/>
      <c r="AX375" s="89"/>
    </row>
    <row r="376" spans="1:50" s="90" customFormat="1" ht="34.5" customHeight="1" x14ac:dyDescent="0.25">
      <c r="A376" s="776">
        <v>11</v>
      </c>
      <c r="B376" s="871"/>
      <c r="C376" s="873"/>
      <c r="D376" s="876"/>
      <c r="E376" s="650" t="s">
        <v>26</v>
      </c>
      <c r="F376" s="660">
        <v>0.05</v>
      </c>
      <c r="G376" s="639" t="s">
        <v>642</v>
      </c>
      <c r="H376" s="640" t="s">
        <v>643</v>
      </c>
      <c r="I376" s="51" t="s">
        <v>209</v>
      </c>
      <c r="J376" s="570">
        <v>1</v>
      </c>
      <c r="K376" s="639" t="s">
        <v>676</v>
      </c>
      <c r="L376" s="639" t="s">
        <v>677</v>
      </c>
      <c r="M376" s="639" t="s">
        <v>678</v>
      </c>
      <c r="N376" s="639" t="s">
        <v>647</v>
      </c>
      <c r="O376" s="639" t="s">
        <v>73</v>
      </c>
      <c r="P376" s="573">
        <v>0.2</v>
      </c>
      <c r="Q376" s="573">
        <v>1</v>
      </c>
      <c r="R376" s="573">
        <v>1</v>
      </c>
      <c r="S376" s="573">
        <v>1</v>
      </c>
      <c r="T376" s="573" t="s">
        <v>210</v>
      </c>
      <c r="U376" s="290" t="s">
        <v>525</v>
      </c>
      <c r="V376" s="237"/>
      <c r="W376" s="237"/>
      <c r="X376" s="237">
        <v>0</v>
      </c>
      <c r="Y376" s="237">
        <v>0</v>
      </c>
      <c r="Z376" s="18">
        <f>V376</f>
        <v>0</v>
      </c>
      <c r="AA376" s="18">
        <f>V376+W376</f>
        <v>0</v>
      </c>
      <c r="AB376" s="18">
        <f>V376+W376+X376</f>
        <v>0</v>
      </c>
      <c r="AC376" s="18">
        <f>V376+W376+X376+Y376</f>
        <v>0</v>
      </c>
      <c r="AD376" s="772" t="s">
        <v>679</v>
      </c>
      <c r="AE376" s="676">
        <f>AC377</f>
        <v>1036544000</v>
      </c>
      <c r="AF376" s="676">
        <v>867504000</v>
      </c>
      <c r="AG376" s="676">
        <v>43920000</v>
      </c>
      <c r="AH376" s="676">
        <v>125120000</v>
      </c>
      <c r="AI376" s="322" t="s">
        <v>651</v>
      </c>
      <c r="AJ376" s="322" t="s">
        <v>651</v>
      </c>
      <c r="AK376" s="319"/>
      <c r="AL376" s="319" t="s">
        <v>213</v>
      </c>
      <c r="AM376" s="319"/>
      <c r="AN376" s="319"/>
      <c r="AO376" s="319" t="s">
        <v>213</v>
      </c>
      <c r="AP376" s="319" t="s">
        <v>213</v>
      </c>
      <c r="AQ376" s="319" t="s">
        <v>213</v>
      </c>
      <c r="AR376" s="319"/>
      <c r="AS376" s="319"/>
      <c r="AT376" s="319" t="s">
        <v>213</v>
      </c>
      <c r="AU376" s="319" t="s">
        <v>213</v>
      </c>
      <c r="AV376" s="319"/>
      <c r="AW376" s="88"/>
      <c r="AX376" s="89"/>
    </row>
    <row r="377" spans="1:50" s="90" customFormat="1" ht="34.5" customHeight="1" x14ac:dyDescent="0.25">
      <c r="A377" s="776"/>
      <c r="B377" s="871"/>
      <c r="C377" s="873"/>
      <c r="D377" s="876"/>
      <c r="E377" s="650"/>
      <c r="F377" s="650"/>
      <c r="G377" s="537"/>
      <c r="H377" s="641"/>
      <c r="I377" s="566" t="s">
        <v>680</v>
      </c>
      <c r="J377" s="571"/>
      <c r="K377" s="537"/>
      <c r="L377" s="537"/>
      <c r="M377" s="537"/>
      <c r="N377" s="537"/>
      <c r="O377" s="537"/>
      <c r="P377" s="574"/>
      <c r="Q377" s="574"/>
      <c r="R377" s="574"/>
      <c r="S377" s="574"/>
      <c r="T377" s="574"/>
      <c r="U377" s="291" t="s">
        <v>527</v>
      </c>
      <c r="V377" s="18">
        <v>54134000</v>
      </c>
      <c r="W377" s="18">
        <v>127590000</v>
      </c>
      <c r="X377" s="18">
        <v>304265000</v>
      </c>
      <c r="Y377" s="18">
        <v>550555000</v>
      </c>
      <c r="Z377" s="18">
        <f>V377</f>
        <v>54134000</v>
      </c>
      <c r="AA377" s="18">
        <f>V377+W377</f>
        <v>181724000</v>
      </c>
      <c r="AB377" s="18">
        <f>V377+W377+X377</f>
        <v>485989000</v>
      </c>
      <c r="AC377" s="18">
        <f>V377+W377+X377+Y377</f>
        <v>1036544000</v>
      </c>
      <c r="AD377" s="567"/>
      <c r="AE377" s="677"/>
      <c r="AF377" s="677"/>
      <c r="AG377" s="677"/>
      <c r="AH377" s="677"/>
      <c r="AI377" s="323"/>
      <c r="AJ377" s="323"/>
      <c r="AK377" s="320"/>
      <c r="AL377" s="320"/>
      <c r="AM377" s="320"/>
      <c r="AN377" s="320"/>
      <c r="AO377" s="320"/>
      <c r="AP377" s="320"/>
      <c r="AQ377" s="320"/>
      <c r="AR377" s="320"/>
      <c r="AS377" s="320"/>
      <c r="AT377" s="320"/>
      <c r="AU377" s="320"/>
      <c r="AV377" s="320"/>
      <c r="AW377" s="88"/>
      <c r="AX377" s="89"/>
    </row>
    <row r="378" spans="1:50" s="90" customFormat="1" ht="24.75" customHeight="1" x14ac:dyDescent="0.25">
      <c r="A378" s="776"/>
      <c r="B378" s="871"/>
      <c r="C378" s="873"/>
      <c r="D378" s="876"/>
      <c r="E378" s="650"/>
      <c r="F378" s="650"/>
      <c r="G378" s="537"/>
      <c r="H378" s="641"/>
      <c r="I378" s="567"/>
      <c r="J378" s="571"/>
      <c r="K378" s="537"/>
      <c r="L378" s="537"/>
      <c r="M378" s="537"/>
      <c r="N378" s="537"/>
      <c r="O378" s="537"/>
      <c r="P378" s="574"/>
      <c r="Q378" s="574"/>
      <c r="R378" s="574"/>
      <c r="S378" s="574"/>
      <c r="T378" s="574"/>
      <c r="U378" s="293" t="s">
        <v>215</v>
      </c>
      <c r="V378" s="15">
        <f>V376/V377</f>
        <v>0</v>
      </c>
      <c r="W378" s="15">
        <f t="shared" ref="W378:Y378" si="132">W376/W377</f>
        <v>0</v>
      </c>
      <c r="X378" s="15">
        <f t="shared" si="132"/>
        <v>0</v>
      </c>
      <c r="Y378" s="15">
        <f t="shared" si="132"/>
        <v>0</v>
      </c>
      <c r="Z378" s="15">
        <f>Z376/Z377</f>
        <v>0</v>
      </c>
      <c r="AA378" s="15">
        <f t="shared" ref="AA378:AC378" si="133">AA376/AA377</f>
        <v>0</v>
      </c>
      <c r="AB378" s="15">
        <f t="shared" si="133"/>
        <v>0</v>
      </c>
      <c r="AC378" s="15">
        <f t="shared" si="133"/>
        <v>0</v>
      </c>
      <c r="AD378" s="567"/>
      <c r="AE378" s="677"/>
      <c r="AF378" s="677"/>
      <c r="AG378" s="677"/>
      <c r="AH378" s="677"/>
      <c r="AI378" s="323"/>
      <c r="AJ378" s="323"/>
      <c r="AK378" s="320"/>
      <c r="AL378" s="320"/>
      <c r="AM378" s="320"/>
      <c r="AN378" s="320"/>
      <c r="AO378" s="320"/>
      <c r="AP378" s="320"/>
      <c r="AQ378" s="320"/>
      <c r="AR378" s="320"/>
      <c r="AS378" s="320"/>
      <c r="AT378" s="320"/>
      <c r="AU378" s="320"/>
      <c r="AV378" s="320"/>
      <c r="AW378" s="88"/>
      <c r="AX378" s="89"/>
    </row>
    <row r="379" spans="1:50" s="90" customFormat="1" ht="270" customHeight="1" x14ac:dyDescent="0.25">
      <c r="A379" s="776"/>
      <c r="B379" s="871"/>
      <c r="C379" s="874"/>
      <c r="D379" s="877"/>
      <c r="E379" s="687"/>
      <c r="F379" s="687"/>
      <c r="G379" s="538"/>
      <c r="H379" s="642"/>
      <c r="I379" s="567"/>
      <c r="J379" s="572"/>
      <c r="K379" s="538"/>
      <c r="L379" s="538"/>
      <c r="M379" s="538"/>
      <c r="N379" s="538"/>
      <c r="O379" s="538"/>
      <c r="P379" s="575"/>
      <c r="Q379" s="575"/>
      <c r="R379" s="575"/>
      <c r="S379" s="575"/>
      <c r="T379" s="575"/>
      <c r="U379" s="293" t="s">
        <v>216</v>
      </c>
      <c r="V379" s="112" t="s">
        <v>825</v>
      </c>
      <c r="W379" s="112" t="s">
        <v>825</v>
      </c>
      <c r="X379" s="112" t="s">
        <v>825</v>
      </c>
      <c r="Y379" s="112" t="s">
        <v>825</v>
      </c>
      <c r="Z379" s="512"/>
      <c r="AA379" s="513"/>
      <c r="AB379" s="513"/>
      <c r="AC379" s="513"/>
      <c r="AD379" s="567"/>
      <c r="AE379" s="678"/>
      <c r="AF379" s="678"/>
      <c r="AG379" s="678"/>
      <c r="AH379" s="678"/>
      <c r="AI379" s="324"/>
      <c r="AJ379" s="324"/>
      <c r="AK379" s="321"/>
      <c r="AL379" s="321"/>
      <c r="AM379" s="321"/>
      <c r="AN379" s="321"/>
      <c r="AO379" s="321"/>
      <c r="AP379" s="321"/>
      <c r="AQ379" s="321"/>
      <c r="AR379" s="321"/>
      <c r="AS379" s="321"/>
      <c r="AT379" s="321"/>
      <c r="AU379" s="321"/>
      <c r="AV379" s="321"/>
      <c r="AW379" s="88"/>
      <c r="AX379" s="89"/>
    </row>
    <row r="380" spans="1:50" s="90" customFormat="1" ht="34.5" customHeight="1" x14ac:dyDescent="0.25">
      <c r="A380" s="528">
        <v>1</v>
      </c>
      <c r="B380" s="765" t="s">
        <v>143</v>
      </c>
      <c r="C380" s="639" t="s">
        <v>206</v>
      </c>
      <c r="D380" s="639">
        <v>1</v>
      </c>
      <c r="E380" s="639" t="s">
        <v>48</v>
      </c>
      <c r="F380" s="639">
        <v>1</v>
      </c>
      <c r="G380" s="639" t="s">
        <v>241</v>
      </c>
      <c r="H380" s="640" t="s">
        <v>681</v>
      </c>
      <c r="I380" s="51" t="s">
        <v>88</v>
      </c>
      <c r="J380" s="570">
        <v>0.24</v>
      </c>
      <c r="K380" s="639" t="s">
        <v>104</v>
      </c>
      <c r="L380" s="639" t="s">
        <v>682</v>
      </c>
      <c r="M380" s="639" t="s">
        <v>883</v>
      </c>
      <c r="N380" s="639" t="s">
        <v>884</v>
      </c>
      <c r="O380" s="639" t="s">
        <v>74</v>
      </c>
      <c r="P380" s="573">
        <v>0.15</v>
      </c>
      <c r="Q380" s="573">
        <v>1</v>
      </c>
      <c r="R380" s="573">
        <v>1</v>
      </c>
      <c r="S380" s="573">
        <v>1</v>
      </c>
      <c r="T380" s="573" t="s">
        <v>210</v>
      </c>
      <c r="U380" s="290" t="s">
        <v>683</v>
      </c>
      <c r="V380" s="17"/>
      <c r="W380" s="199"/>
      <c r="X380" s="17"/>
      <c r="Y380" s="17"/>
      <c r="Z380" s="14">
        <f>V380</f>
        <v>0</v>
      </c>
      <c r="AA380" s="14">
        <f>V380+W380</f>
        <v>0</v>
      </c>
      <c r="AB380" s="14">
        <f>V380+W380+X380</f>
        <v>0</v>
      </c>
      <c r="AC380" s="14">
        <f>V380+W380+X380+Y380</f>
        <v>0</v>
      </c>
      <c r="AD380" s="772" t="s">
        <v>684</v>
      </c>
      <c r="AE380" s="676">
        <f>AF380+AG380+AH380</f>
        <v>2394910398</v>
      </c>
      <c r="AF380" s="319">
        <v>220945388</v>
      </c>
      <c r="AG380" s="319">
        <v>0</v>
      </c>
      <c r="AH380" s="319">
        <v>2173965010</v>
      </c>
      <c r="AI380" s="322" t="s">
        <v>685</v>
      </c>
      <c r="AJ380" s="322" t="s">
        <v>686</v>
      </c>
      <c r="AK380" s="319"/>
      <c r="AL380" s="319" t="s">
        <v>213</v>
      </c>
      <c r="AM380" s="319"/>
      <c r="AN380" s="319"/>
      <c r="AO380" s="319" t="s">
        <v>213</v>
      </c>
      <c r="AP380" s="319" t="s">
        <v>213</v>
      </c>
      <c r="AQ380" s="319" t="s">
        <v>258</v>
      </c>
      <c r="AR380" s="319"/>
      <c r="AS380" s="319"/>
      <c r="AT380" s="319"/>
      <c r="AU380" s="319" t="s">
        <v>213</v>
      </c>
      <c r="AV380" s="319"/>
      <c r="AW380" s="88"/>
      <c r="AX380" s="89"/>
    </row>
    <row r="381" spans="1:50" s="90" customFormat="1" ht="34.5" customHeight="1" x14ac:dyDescent="0.25">
      <c r="A381" s="528"/>
      <c r="B381" s="777"/>
      <c r="C381" s="650"/>
      <c r="D381" s="650"/>
      <c r="E381" s="650"/>
      <c r="F381" s="650"/>
      <c r="G381" s="537"/>
      <c r="H381" s="537"/>
      <c r="I381" s="650" t="s">
        <v>885</v>
      </c>
      <c r="J381" s="537"/>
      <c r="K381" s="537"/>
      <c r="L381" s="537"/>
      <c r="M381" s="537"/>
      <c r="N381" s="537"/>
      <c r="O381" s="537"/>
      <c r="P381" s="574"/>
      <c r="Q381" s="574"/>
      <c r="R381" s="574"/>
      <c r="S381" s="574"/>
      <c r="T381" s="574"/>
      <c r="U381" s="291" t="s">
        <v>687</v>
      </c>
      <c r="V381" s="14">
        <v>1E-3</v>
      </c>
      <c r="W381" s="199">
        <v>149</v>
      </c>
      <c r="X381" s="14">
        <v>0.01</v>
      </c>
      <c r="Y381" s="14">
        <v>0.01</v>
      </c>
      <c r="Z381" s="14">
        <f>+V381</f>
        <v>1E-3</v>
      </c>
      <c r="AA381" s="14">
        <f>+V381+W381</f>
        <v>149.001</v>
      </c>
      <c r="AB381" s="14">
        <f>+W381+X381</f>
        <v>149.01</v>
      </c>
      <c r="AC381" s="14">
        <f>+V381+W381+X381+Y381</f>
        <v>149.02099999999999</v>
      </c>
      <c r="AD381" s="567"/>
      <c r="AE381" s="677"/>
      <c r="AF381" s="320"/>
      <c r="AG381" s="320"/>
      <c r="AH381" s="320"/>
      <c r="AI381" s="323"/>
      <c r="AJ381" s="323"/>
      <c r="AK381" s="320"/>
      <c r="AL381" s="320"/>
      <c r="AM381" s="320"/>
      <c r="AN381" s="320"/>
      <c r="AO381" s="320"/>
      <c r="AP381" s="320"/>
      <c r="AQ381" s="320"/>
      <c r="AR381" s="320"/>
      <c r="AS381" s="320"/>
      <c r="AT381" s="320"/>
      <c r="AU381" s="320"/>
      <c r="AV381" s="320"/>
      <c r="AW381" s="88"/>
      <c r="AX381" s="89"/>
    </row>
    <row r="382" spans="1:50" s="90" customFormat="1" ht="24.75" customHeight="1" x14ac:dyDescent="0.25">
      <c r="A382" s="528"/>
      <c r="B382" s="777"/>
      <c r="C382" s="650"/>
      <c r="D382" s="650"/>
      <c r="E382" s="650"/>
      <c r="F382" s="650"/>
      <c r="G382" s="537"/>
      <c r="H382" s="537"/>
      <c r="I382" s="537"/>
      <c r="J382" s="537"/>
      <c r="K382" s="537"/>
      <c r="L382" s="537"/>
      <c r="M382" s="537"/>
      <c r="N382" s="537"/>
      <c r="O382" s="537"/>
      <c r="P382" s="574"/>
      <c r="Q382" s="574"/>
      <c r="R382" s="574"/>
      <c r="S382" s="574"/>
      <c r="T382" s="574"/>
      <c r="U382" s="293" t="s">
        <v>215</v>
      </c>
      <c r="V382" s="204">
        <f>V380/V381</f>
        <v>0</v>
      </c>
      <c r="W382" s="204">
        <f t="shared" ref="W382:AC382" si="134">W380/W381</f>
        <v>0</v>
      </c>
      <c r="X382" s="204">
        <f t="shared" si="134"/>
        <v>0</v>
      </c>
      <c r="Y382" s="204">
        <f t="shared" si="134"/>
        <v>0</v>
      </c>
      <c r="Z382" s="204">
        <f t="shared" si="134"/>
        <v>0</v>
      </c>
      <c r="AA382" s="204">
        <f t="shared" si="134"/>
        <v>0</v>
      </c>
      <c r="AB382" s="204">
        <f t="shared" si="134"/>
        <v>0</v>
      </c>
      <c r="AC382" s="204">
        <f t="shared" si="134"/>
        <v>0</v>
      </c>
      <c r="AD382" s="567"/>
      <c r="AE382" s="677"/>
      <c r="AF382" s="320"/>
      <c r="AG382" s="320"/>
      <c r="AH382" s="320"/>
      <c r="AI382" s="323"/>
      <c r="AJ382" s="323"/>
      <c r="AK382" s="320"/>
      <c r="AL382" s="320"/>
      <c r="AM382" s="320"/>
      <c r="AN382" s="320"/>
      <c r="AO382" s="320"/>
      <c r="AP382" s="320"/>
      <c r="AQ382" s="320"/>
      <c r="AR382" s="320"/>
      <c r="AS382" s="320"/>
      <c r="AT382" s="320"/>
      <c r="AU382" s="320"/>
      <c r="AV382" s="320"/>
      <c r="AW382" s="88"/>
      <c r="AX382" s="89"/>
    </row>
    <row r="383" spans="1:50" s="90" customFormat="1" ht="270" customHeight="1" x14ac:dyDescent="0.25">
      <c r="A383" s="528"/>
      <c r="B383" s="777"/>
      <c r="C383" s="650"/>
      <c r="D383" s="650"/>
      <c r="E383" s="650"/>
      <c r="F383" s="650"/>
      <c r="G383" s="538"/>
      <c r="H383" s="538"/>
      <c r="I383" s="537"/>
      <c r="J383" s="538"/>
      <c r="K383" s="538"/>
      <c r="L383" s="538"/>
      <c r="M383" s="538"/>
      <c r="N383" s="538"/>
      <c r="O383" s="538"/>
      <c r="P383" s="575"/>
      <c r="Q383" s="575"/>
      <c r="R383" s="575"/>
      <c r="S383" s="575"/>
      <c r="T383" s="575"/>
      <c r="U383" s="293" t="s">
        <v>216</v>
      </c>
      <c r="V383" s="16" t="s">
        <v>771</v>
      </c>
      <c r="W383" s="16" t="s">
        <v>771</v>
      </c>
      <c r="X383" s="16" t="s">
        <v>771</v>
      </c>
      <c r="Y383" s="16" t="s">
        <v>771</v>
      </c>
      <c r="Z383" s="512"/>
      <c r="AA383" s="513"/>
      <c r="AB383" s="513"/>
      <c r="AC383" s="513"/>
      <c r="AD383" s="567"/>
      <c r="AE383" s="677"/>
      <c r="AF383" s="320"/>
      <c r="AG383" s="320"/>
      <c r="AH383" s="320"/>
      <c r="AI383" s="324"/>
      <c r="AJ383" s="324"/>
      <c r="AK383" s="321"/>
      <c r="AL383" s="321"/>
      <c r="AM383" s="321"/>
      <c r="AN383" s="321"/>
      <c r="AO383" s="321"/>
      <c r="AP383" s="321"/>
      <c r="AQ383" s="321"/>
      <c r="AR383" s="321"/>
      <c r="AS383" s="321"/>
      <c r="AT383" s="321"/>
      <c r="AU383" s="321"/>
      <c r="AV383" s="321"/>
      <c r="AW383" s="88"/>
      <c r="AX383" s="89"/>
    </row>
    <row r="384" spans="1:50" s="90" customFormat="1" ht="34.5" customHeight="1" x14ac:dyDescent="0.25">
      <c r="A384" s="528">
        <v>2</v>
      </c>
      <c r="B384" s="777"/>
      <c r="C384" s="650"/>
      <c r="D384" s="650"/>
      <c r="E384" s="650"/>
      <c r="F384" s="650"/>
      <c r="G384" s="639" t="s">
        <v>241</v>
      </c>
      <c r="H384" s="640" t="s">
        <v>681</v>
      </c>
      <c r="I384" s="51" t="s">
        <v>88</v>
      </c>
      <c r="J384" s="570">
        <v>0.13</v>
      </c>
      <c r="K384" s="639" t="s">
        <v>105</v>
      </c>
      <c r="L384" s="639" t="s">
        <v>688</v>
      </c>
      <c r="M384" s="639" t="s">
        <v>883</v>
      </c>
      <c r="N384" s="639" t="s">
        <v>565</v>
      </c>
      <c r="O384" s="639" t="s">
        <v>74</v>
      </c>
      <c r="P384" s="573">
        <v>0.1</v>
      </c>
      <c r="Q384" s="573" t="s">
        <v>689</v>
      </c>
      <c r="R384" s="573">
        <v>1</v>
      </c>
      <c r="S384" s="573">
        <v>0.9</v>
      </c>
      <c r="T384" s="573" t="s">
        <v>210</v>
      </c>
      <c r="U384" s="290" t="s">
        <v>690</v>
      </c>
      <c r="V384" s="17"/>
      <c r="W384" s="212"/>
      <c r="X384" s="17"/>
      <c r="Y384" s="17"/>
      <c r="Z384" s="14">
        <f>V384</f>
        <v>0</v>
      </c>
      <c r="AA384" s="14">
        <f>V384+W384</f>
        <v>0</v>
      </c>
      <c r="AB384" s="14">
        <f>V384+W384+X384</f>
        <v>0</v>
      </c>
      <c r="AC384" s="14">
        <f>V384+W384+X384+Y384</f>
        <v>0</v>
      </c>
      <c r="AD384" s="772" t="s">
        <v>886</v>
      </c>
      <c r="AE384" s="677"/>
      <c r="AF384" s="320"/>
      <c r="AG384" s="320"/>
      <c r="AH384" s="320"/>
      <c r="AI384" s="322" t="s">
        <v>685</v>
      </c>
      <c r="AJ384" s="322" t="s">
        <v>686</v>
      </c>
      <c r="AK384" s="319"/>
      <c r="AL384" s="319" t="s">
        <v>213</v>
      </c>
      <c r="AM384" s="319"/>
      <c r="AN384" s="319"/>
      <c r="AO384" s="319" t="s">
        <v>213</v>
      </c>
      <c r="AP384" s="319" t="s">
        <v>213</v>
      </c>
      <c r="AQ384" s="319"/>
      <c r="AR384" s="319"/>
      <c r="AS384" s="319" t="s">
        <v>213</v>
      </c>
      <c r="AT384" s="319"/>
      <c r="AU384" s="319"/>
      <c r="AV384" s="319" t="s">
        <v>213</v>
      </c>
      <c r="AW384" s="88"/>
      <c r="AX384" s="89"/>
    </row>
    <row r="385" spans="1:50" s="90" customFormat="1" ht="34.5" customHeight="1" x14ac:dyDescent="0.25">
      <c r="A385" s="528"/>
      <c r="B385" s="777"/>
      <c r="C385" s="650"/>
      <c r="D385" s="650"/>
      <c r="E385" s="650"/>
      <c r="F385" s="650"/>
      <c r="G385" s="537"/>
      <c r="H385" s="537"/>
      <c r="I385" s="650" t="s">
        <v>691</v>
      </c>
      <c r="J385" s="537"/>
      <c r="K385" s="537"/>
      <c r="L385" s="537"/>
      <c r="M385" s="537"/>
      <c r="N385" s="537"/>
      <c r="O385" s="537"/>
      <c r="P385" s="574"/>
      <c r="Q385" s="574"/>
      <c r="R385" s="574"/>
      <c r="S385" s="574"/>
      <c r="T385" s="574"/>
      <c r="U385" s="291" t="s">
        <v>692</v>
      </c>
      <c r="V385" s="14">
        <v>1.0000000000000001E-5</v>
      </c>
      <c r="W385" s="199">
        <v>16</v>
      </c>
      <c r="X385" s="14">
        <v>1.0000000000000001E-5</v>
      </c>
      <c r="Y385" s="14">
        <v>1.0000000000000001E-5</v>
      </c>
      <c r="Z385" s="14">
        <f>+V385</f>
        <v>1.0000000000000001E-5</v>
      </c>
      <c r="AA385" s="14">
        <f>V385+W385</f>
        <v>16.00001</v>
      </c>
      <c r="AB385" s="14">
        <f>V385+W385+X385</f>
        <v>16.000019999999999</v>
      </c>
      <c r="AC385" s="14">
        <f>V385+W385+X385+Y385</f>
        <v>16.000029999999999</v>
      </c>
      <c r="AD385" s="567"/>
      <c r="AE385" s="677"/>
      <c r="AF385" s="320"/>
      <c r="AG385" s="320"/>
      <c r="AH385" s="320"/>
      <c r="AI385" s="323"/>
      <c r="AJ385" s="323"/>
      <c r="AK385" s="320"/>
      <c r="AL385" s="320"/>
      <c r="AM385" s="320"/>
      <c r="AN385" s="320"/>
      <c r="AO385" s="320"/>
      <c r="AP385" s="320"/>
      <c r="AQ385" s="320"/>
      <c r="AR385" s="320"/>
      <c r="AS385" s="320"/>
      <c r="AT385" s="320"/>
      <c r="AU385" s="320"/>
      <c r="AV385" s="320"/>
      <c r="AW385" s="88"/>
      <c r="AX385" s="89"/>
    </row>
    <row r="386" spans="1:50" s="90" customFormat="1" ht="24.75" customHeight="1" x14ac:dyDescent="0.25">
      <c r="A386" s="528"/>
      <c r="B386" s="777"/>
      <c r="C386" s="650"/>
      <c r="D386" s="650"/>
      <c r="E386" s="650"/>
      <c r="F386" s="650"/>
      <c r="G386" s="537"/>
      <c r="H386" s="537"/>
      <c r="I386" s="537"/>
      <c r="J386" s="537"/>
      <c r="K386" s="537"/>
      <c r="L386" s="537"/>
      <c r="M386" s="537"/>
      <c r="N386" s="537"/>
      <c r="O386" s="537"/>
      <c r="P386" s="574"/>
      <c r="Q386" s="574"/>
      <c r="R386" s="574"/>
      <c r="S386" s="574"/>
      <c r="T386" s="574"/>
      <c r="U386" s="293" t="s">
        <v>215</v>
      </c>
      <c r="V386" s="204">
        <f>V384/V385</f>
        <v>0</v>
      </c>
      <c r="W386" s="204">
        <f t="shared" ref="W386:AC386" si="135">W384/W385</f>
        <v>0</v>
      </c>
      <c r="X386" s="204">
        <f t="shared" si="135"/>
        <v>0</v>
      </c>
      <c r="Y386" s="204">
        <f t="shared" si="135"/>
        <v>0</v>
      </c>
      <c r="Z386" s="204">
        <f t="shared" si="135"/>
        <v>0</v>
      </c>
      <c r="AA386" s="204">
        <f t="shared" si="135"/>
        <v>0</v>
      </c>
      <c r="AB386" s="204">
        <f t="shared" si="135"/>
        <v>0</v>
      </c>
      <c r="AC386" s="204">
        <f t="shared" si="135"/>
        <v>0</v>
      </c>
      <c r="AD386" s="567"/>
      <c r="AE386" s="677"/>
      <c r="AF386" s="320"/>
      <c r="AG386" s="320"/>
      <c r="AH386" s="320"/>
      <c r="AI386" s="323"/>
      <c r="AJ386" s="323"/>
      <c r="AK386" s="320"/>
      <c r="AL386" s="320"/>
      <c r="AM386" s="320"/>
      <c r="AN386" s="320"/>
      <c r="AO386" s="320"/>
      <c r="AP386" s="320"/>
      <c r="AQ386" s="320"/>
      <c r="AR386" s="320"/>
      <c r="AS386" s="320"/>
      <c r="AT386" s="320"/>
      <c r="AU386" s="320"/>
      <c r="AV386" s="320"/>
      <c r="AW386" s="88"/>
      <c r="AX386" s="89"/>
    </row>
    <row r="387" spans="1:50" s="90" customFormat="1" ht="270" customHeight="1" x14ac:dyDescent="0.25">
      <c r="A387" s="528"/>
      <c r="B387" s="777"/>
      <c r="C387" s="650"/>
      <c r="D387" s="650"/>
      <c r="E387" s="650"/>
      <c r="F387" s="650"/>
      <c r="G387" s="538"/>
      <c r="H387" s="538"/>
      <c r="I387" s="538"/>
      <c r="J387" s="538"/>
      <c r="K387" s="538"/>
      <c r="L387" s="538"/>
      <c r="M387" s="538"/>
      <c r="N387" s="538"/>
      <c r="O387" s="538"/>
      <c r="P387" s="575"/>
      <c r="Q387" s="575"/>
      <c r="R387" s="575"/>
      <c r="S387" s="575"/>
      <c r="T387" s="575"/>
      <c r="U387" s="293" t="s">
        <v>216</v>
      </c>
      <c r="V387" s="16" t="s">
        <v>771</v>
      </c>
      <c r="W387" s="16" t="s">
        <v>771</v>
      </c>
      <c r="X387" s="16" t="s">
        <v>771</v>
      </c>
      <c r="Y387" s="16" t="s">
        <v>771</v>
      </c>
      <c r="Z387" s="512"/>
      <c r="AA387" s="513"/>
      <c r="AB387" s="513"/>
      <c r="AC387" s="513"/>
      <c r="AD387" s="567"/>
      <c r="AE387" s="677"/>
      <c r="AF387" s="320"/>
      <c r="AG387" s="320"/>
      <c r="AH387" s="320"/>
      <c r="AI387" s="324"/>
      <c r="AJ387" s="324"/>
      <c r="AK387" s="321"/>
      <c r="AL387" s="321"/>
      <c r="AM387" s="321"/>
      <c r="AN387" s="321"/>
      <c r="AO387" s="321"/>
      <c r="AP387" s="321"/>
      <c r="AQ387" s="321"/>
      <c r="AR387" s="321"/>
      <c r="AS387" s="321"/>
      <c r="AT387" s="321"/>
      <c r="AU387" s="321"/>
      <c r="AV387" s="321"/>
      <c r="AW387" s="88"/>
      <c r="AX387" s="89"/>
    </row>
    <row r="388" spans="1:50" s="90" customFormat="1" ht="34.5" customHeight="1" x14ac:dyDescent="0.25">
      <c r="A388" s="528">
        <v>3</v>
      </c>
      <c r="B388" s="777"/>
      <c r="C388" s="650"/>
      <c r="D388" s="650"/>
      <c r="E388" s="650"/>
      <c r="F388" s="650"/>
      <c r="G388" s="639" t="s">
        <v>241</v>
      </c>
      <c r="H388" s="639" t="s">
        <v>681</v>
      </c>
      <c r="I388" s="47" t="s">
        <v>88</v>
      </c>
      <c r="J388" s="639">
        <v>0.23</v>
      </c>
      <c r="K388" s="639" t="s">
        <v>106</v>
      </c>
      <c r="L388" s="639" t="s">
        <v>693</v>
      </c>
      <c r="M388" s="639" t="s">
        <v>887</v>
      </c>
      <c r="N388" s="639" t="s">
        <v>888</v>
      </c>
      <c r="O388" s="639" t="s">
        <v>74</v>
      </c>
      <c r="P388" s="573">
        <v>0.13</v>
      </c>
      <c r="Q388" s="933">
        <v>4</v>
      </c>
      <c r="R388" s="573">
        <v>1</v>
      </c>
      <c r="S388" s="573">
        <v>1</v>
      </c>
      <c r="T388" s="573" t="s">
        <v>210</v>
      </c>
      <c r="U388" s="290" t="s">
        <v>694</v>
      </c>
      <c r="V388" s="14"/>
      <c r="W388" s="212"/>
      <c r="X388" s="14"/>
      <c r="Y388" s="14"/>
      <c r="Z388" s="14">
        <f>V388</f>
        <v>0</v>
      </c>
      <c r="AA388" s="14">
        <f>V388+W388</f>
        <v>0</v>
      </c>
      <c r="AB388" s="14">
        <f>V388+W388+X388</f>
        <v>0</v>
      </c>
      <c r="AC388" s="14">
        <f>V388+W388+X388+Y388</f>
        <v>0</v>
      </c>
      <c r="AD388" s="772" t="s">
        <v>684</v>
      </c>
      <c r="AE388" s="677"/>
      <c r="AF388" s="320"/>
      <c r="AG388" s="320"/>
      <c r="AH388" s="320"/>
      <c r="AI388" s="322" t="s">
        <v>685</v>
      </c>
      <c r="AJ388" s="322" t="s">
        <v>686</v>
      </c>
      <c r="AK388" s="319"/>
      <c r="AL388" s="319" t="s">
        <v>213</v>
      </c>
      <c r="AM388" s="319"/>
      <c r="AN388" s="319"/>
      <c r="AO388" s="319" t="s">
        <v>213</v>
      </c>
      <c r="AP388" s="319" t="s">
        <v>213</v>
      </c>
      <c r="AQ388" s="319" t="s">
        <v>258</v>
      </c>
      <c r="AR388" s="319"/>
      <c r="AS388" s="319"/>
      <c r="AT388" s="319" t="s">
        <v>258</v>
      </c>
      <c r="AU388" s="319"/>
      <c r="AV388" s="319"/>
      <c r="AW388" s="88"/>
      <c r="AX388" s="89"/>
    </row>
    <row r="389" spans="1:50" s="90" customFormat="1" ht="34.5" customHeight="1" x14ac:dyDescent="0.25">
      <c r="A389" s="528"/>
      <c r="B389" s="777"/>
      <c r="C389" s="650"/>
      <c r="D389" s="650"/>
      <c r="E389" s="650"/>
      <c r="F389" s="650"/>
      <c r="G389" s="537"/>
      <c r="H389" s="537"/>
      <c r="I389" s="650" t="s">
        <v>695</v>
      </c>
      <c r="J389" s="537"/>
      <c r="K389" s="537"/>
      <c r="L389" s="537"/>
      <c r="M389" s="537"/>
      <c r="N389" s="537"/>
      <c r="O389" s="537"/>
      <c r="P389" s="574"/>
      <c r="Q389" s="934"/>
      <c r="R389" s="574"/>
      <c r="S389" s="574"/>
      <c r="T389" s="574"/>
      <c r="U389" s="291" t="s">
        <v>696</v>
      </c>
      <c r="V389" s="14">
        <v>0.01</v>
      </c>
      <c r="W389" s="212">
        <v>4</v>
      </c>
      <c r="X389" s="14">
        <v>0.01</v>
      </c>
      <c r="Y389" s="14">
        <v>1E-3</v>
      </c>
      <c r="Z389" s="14">
        <v>1E-3</v>
      </c>
      <c r="AA389" s="14">
        <f>+V389+W389</f>
        <v>4.01</v>
      </c>
      <c r="AB389" s="14">
        <f>+W389+X389</f>
        <v>4.01</v>
      </c>
      <c r="AC389" s="14">
        <f>+V389+W389+X389+Y389</f>
        <v>4.0209999999999999</v>
      </c>
      <c r="AD389" s="567"/>
      <c r="AE389" s="677"/>
      <c r="AF389" s="320"/>
      <c r="AG389" s="320"/>
      <c r="AH389" s="320"/>
      <c r="AI389" s="323"/>
      <c r="AJ389" s="323"/>
      <c r="AK389" s="320"/>
      <c r="AL389" s="320"/>
      <c r="AM389" s="320"/>
      <c r="AN389" s="320"/>
      <c r="AO389" s="320"/>
      <c r="AP389" s="320"/>
      <c r="AQ389" s="320"/>
      <c r="AR389" s="320"/>
      <c r="AS389" s="320"/>
      <c r="AT389" s="320"/>
      <c r="AU389" s="320"/>
      <c r="AV389" s="320"/>
      <c r="AW389" s="88"/>
      <c r="AX389" s="89"/>
    </row>
    <row r="390" spans="1:50" s="90" customFormat="1" ht="24.75" customHeight="1" x14ac:dyDescent="0.25">
      <c r="A390" s="528"/>
      <c r="B390" s="777"/>
      <c r="C390" s="650"/>
      <c r="D390" s="650"/>
      <c r="E390" s="650"/>
      <c r="F390" s="650"/>
      <c r="G390" s="537"/>
      <c r="H390" s="537"/>
      <c r="I390" s="537"/>
      <c r="J390" s="537"/>
      <c r="K390" s="537"/>
      <c r="L390" s="537"/>
      <c r="M390" s="537"/>
      <c r="N390" s="537"/>
      <c r="O390" s="537"/>
      <c r="P390" s="574"/>
      <c r="Q390" s="934"/>
      <c r="R390" s="574"/>
      <c r="S390" s="574"/>
      <c r="T390" s="574"/>
      <c r="U390" s="293" t="s">
        <v>215</v>
      </c>
      <c r="V390" s="204">
        <f>V388/V389</f>
        <v>0</v>
      </c>
      <c r="W390" s="204">
        <f t="shared" ref="W390:AC390" si="136">W388/W389</f>
        <v>0</v>
      </c>
      <c r="X390" s="204">
        <f t="shared" si="136"/>
        <v>0</v>
      </c>
      <c r="Y390" s="204">
        <f t="shared" si="136"/>
        <v>0</v>
      </c>
      <c r="Z390" s="204">
        <f t="shared" si="136"/>
        <v>0</v>
      </c>
      <c r="AA390" s="204">
        <f t="shared" si="136"/>
        <v>0</v>
      </c>
      <c r="AB390" s="204">
        <f t="shared" si="136"/>
        <v>0</v>
      </c>
      <c r="AC390" s="204">
        <f t="shared" si="136"/>
        <v>0</v>
      </c>
      <c r="AD390" s="567"/>
      <c r="AE390" s="677"/>
      <c r="AF390" s="320"/>
      <c r="AG390" s="320"/>
      <c r="AH390" s="320"/>
      <c r="AI390" s="323"/>
      <c r="AJ390" s="323"/>
      <c r="AK390" s="320"/>
      <c r="AL390" s="320"/>
      <c r="AM390" s="320"/>
      <c r="AN390" s="320"/>
      <c r="AO390" s="320"/>
      <c r="AP390" s="320"/>
      <c r="AQ390" s="320"/>
      <c r="AR390" s="320"/>
      <c r="AS390" s="320"/>
      <c r="AT390" s="320"/>
      <c r="AU390" s="320"/>
      <c r="AV390" s="320"/>
      <c r="AW390" s="88"/>
      <c r="AX390" s="89"/>
    </row>
    <row r="391" spans="1:50" s="90" customFormat="1" ht="270" customHeight="1" x14ac:dyDescent="0.25">
      <c r="A391" s="528"/>
      <c r="B391" s="777"/>
      <c r="C391" s="650"/>
      <c r="D391" s="650"/>
      <c r="E391" s="650"/>
      <c r="F391" s="650"/>
      <c r="G391" s="538"/>
      <c r="H391" s="538"/>
      <c r="I391" s="538"/>
      <c r="J391" s="538"/>
      <c r="K391" s="538"/>
      <c r="L391" s="538"/>
      <c r="M391" s="538"/>
      <c r="N391" s="538"/>
      <c r="O391" s="538"/>
      <c r="P391" s="575"/>
      <c r="Q391" s="935"/>
      <c r="R391" s="575"/>
      <c r="S391" s="575"/>
      <c r="T391" s="575"/>
      <c r="U391" s="293" t="s">
        <v>216</v>
      </c>
      <c r="V391" s="16" t="s">
        <v>771</v>
      </c>
      <c r="W391" s="16" t="s">
        <v>771</v>
      </c>
      <c r="X391" s="16" t="s">
        <v>771</v>
      </c>
      <c r="Y391" s="16" t="s">
        <v>771</v>
      </c>
      <c r="Z391" s="512"/>
      <c r="AA391" s="513"/>
      <c r="AB391" s="513"/>
      <c r="AC391" s="513"/>
      <c r="AD391" s="567"/>
      <c r="AE391" s="677"/>
      <c r="AF391" s="320"/>
      <c r="AG391" s="320"/>
      <c r="AH391" s="320"/>
      <c r="AI391" s="324"/>
      <c r="AJ391" s="324"/>
      <c r="AK391" s="321"/>
      <c r="AL391" s="321"/>
      <c r="AM391" s="321"/>
      <c r="AN391" s="321"/>
      <c r="AO391" s="321"/>
      <c r="AP391" s="321"/>
      <c r="AQ391" s="321"/>
      <c r="AR391" s="321"/>
      <c r="AS391" s="321"/>
      <c r="AT391" s="321"/>
      <c r="AU391" s="321"/>
      <c r="AV391" s="321"/>
      <c r="AW391" s="88"/>
      <c r="AX391" s="89"/>
    </row>
    <row r="392" spans="1:50" s="90" customFormat="1" ht="34.5" customHeight="1" x14ac:dyDescent="0.25">
      <c r="A392" s="528">
        <v>4</v>
      </c>
      <c r="B392" s="777"/>
      <c r="C392" s="650"/>
      <c r="D392" s="650"/>
      <c r="E392" s="650"/>
      <c r="F392" s="650"/>
      <c r="G392" s="639" t="s">
        <v>241</v>
      </c>
      <c r="H392" s="639" t="s">
        <v>681</v>
      </c>
      <c r="I392" s="47" t="s">
        <v>88</v>
      </c>
      <c r="J392" s="639">
        <v>0.23</v>
      </c>
      <c r="K392" s="639" t="s">
        <v>107</v>
      </c>
      <c r="L392" s="639" t="s">
        <v>889</v>
      </c>
      <c r="M392" s="639" t="s">
        <v>887</v>
      </c>
      <c r="N392" s="639" t="s">
        <v>565</v>
      </c>
      <c r="O392" s="639" t="s">
        <v>74</v>
      </c>
      <c r="P392" s="573">
        <v>0.14000000000000001</v>
      </c>
      <c r="Q392" s="933">
        <v>183</v>
      </c>
      <c r="R392" s="573">
        <v>1</v>
      </c>
      <c r="S392" s="573">
        <v>1</v>
      </c>
      <c r="T392" s="573" t="s">
        <v>210</v>
      </c>
      <c r="U392" s="290" t="s">
        <v>890</v>
      </c>
      <c r="V392" s="14"/>
      <c r="W392" s="199"/>
      <c r="X392" s="14"/>
      <c r="Y392" s="14"/>
      <c r="Z392" s="14">
        <f>V392</f>
        <v>0</v>
      </c>
      <c r="AA392" s="14">
        <f>W392</f>
        <v>0</v>
      </c>
      <c r="AB392" s="14">
        <f>W392+X392</f>
        <v>0</v>
      </c>
      <c r="AC392" s="14">
        <f>W392+X392+Y392</f>
        <v>0</v>
      </c>
      <c r="AD392" s="772" t="s">
        <v>684</v>
      </c>
      <c r="AE392" s="677"/>
      <c r="AF392" s="320"/>
      <c r="AG392" s="320"/>
      <c r="AH392" s="320"/>
      <c r="AI392" s="322" t="s">
        <v>697</v>
      </c>
      <c r="AJ392" s="322" t="s">
        <v>686</v>
      </c>
      <c r="AK392" s="319"/>
      <c r="AL392" s="319" t="s">
        <v>213</v>
      </c>
      <c r="AM392" s="319"/>
      <c r="AN392" s="319"/>
      <c r="AO392" s="319" t="s">
        <v>213</v>
      </c>
      <c r="AP392" s="319" t="s">
        <v>213</v>
      </c>
      <c r="AQ392" s="319" t="s">
        <v>258</v>
      </c>
      <c r="AR392" s="319"/>
      <c r="AS392" s="319"/>
      <c r="AT392" s="319" t="s">
        <v>258</v>
      </c>
      <c r="AU392" s="319"/>
      <c r="AV392" s="319"/>
      <c r="AW392" s="88"/>
      <c r="AX392" s="89"/>
    </row>
    <row r="393" spans="1:50" s="90" customFormat="1" ht="34.5" customHeight="1" x14ac:dyDescent="0.25">
      <c r="A393" s="528"/>
      <c r="B393" s="777"/>
      <c r="C393" s="650"/>
      <c r="D393" s="650"/>
      <c r="E393" s="650"/>
      <c r="F393" s="650"/>
      <c r="G393" s="537"/>
      <c r="H393" s="537"/>
      <c r="I393" s="650" t="s">
        <v>891</v>
      </c>
      <c r="J393" s="537"/>
      <c r="K393" s="537"/>
      <c r="L393" s="537"/>
      <c r="M393" s="537"/>
      <c r="N393" s="537"/>
      <c r="O393" s="537"/>
      <c r="P393" s="574"/>
      <c r="Q393" s="934"/>
      <c r="R393" s="574"/>
      <c r="S393" s="574"/>
      <c r="T393" s="574"/>
      <c r="U393" s="291" t="s">
        <v>698</v>
      </c>
      <c r="V393" s="14">
        <v>0.01</v>
      </c>
      <c r="W393" s="199">
        <v>65</v>
      </c>
      <c r="X393" s="14">
        <v>0.01</v>
      </c>
      <c r="Y393" s="14">
        <v>0.01</v>
      </c>
      <c r="Z393" s="14">
        <v>0.01</v>
      </c>
      <c r="AA393" s="14">
        <f>W393</f>
        <v>65</v>
      </c>
      <c r="AB393" s="14">
        <f>W393+X393</f>
        <v>65.010000000000005</v>
      </c>
      <c r="AC393" s="14">
        <f>W393+X393+Y393</f>
        <v>65.02000000000001</v>
      </c>
      <c r="AD393" s="567"/>
      <c r="AE393" s="677"/>
      <c r="AF393" s="320"/>
      <c r="AG393" s="320"/>
      <c r="AH393" s="320"/>
      <c r="AI393" s="323"/>
      <c r="AJ393" s="323"/>
      <c r="AK393" s="320"/>
      <c r="AL393" s="320"/>
      <c r="AM393" s="320"/>
      <c r="AN393" s="320"/>
      <c r="AO393" s="320"/>
      <c r="AP393" s="320"/>
      <c r="AQ393" s="320"/>
      <c r="AR393" s="320"/>
      <c r="AS393" s="320"/>
      <c r="AT393" s="320"/>
      <c r="AU393" s="320"/>
      <c r="AV393" s="320"/>
      <c r="AW393" s="88"/>
      <c r="AX393" s="89"/>
    </row>
    <row r="394" spans="1:50" s="90" customFormat="1" ht="24.75" customHeight="1" x14ac:dyDescent="0.25">
      <c r="A394" s="528"/>
      <c r="B394" s="777"/>
      <c r="C394" s="650"/>
      <c r="D394" s="650"/>
      <c r="E394" s="650"/>
      <c r="F394" s="650"/>
      <c r="G394" s="537"/>
      <c r="H394" s="537"/>
      <c r="I394" s="537"/>
      <c r="J394" s="537"/>
      <c r="K394" s="537"/>
      <c r="L394" s="537"/>
      <c r="M394" s="537"/>
      <c r="N394" s="537"/>
      <c r="O394" s="537"/>
      <c r="P394" s="574"/>
      <c r="Q394" s="934"/>
      <c r="R394" s="574"/>
      <c r="S394" s="574"/>
      <c r="T394" s="574"/>
      <c r="U394" s="293" t="s">
        <v>215</v>
      </c>
      <c r="V394" s="204">
        <f>V392/V393</f>
        <v>0</v>
      </c>
      <c r="W394" s="204">
        <f t="shared" ref="W394:Y394" si="137">W392/W393</f>
        <v>0</v>
      </c>
      <c r="X394" s="204">
        <f t="shared" si="137"/>
        <v>0</v>
      </c>
      <c r="Y394" s="204">
        <f t="shared" si="137"/>
        <v>0</v>
      </c>
      <c r="Z394" s="204">
        <f>Z392/Z393</f>
        <v>0</v>
      </c>
      <c r="AA394" s="204">
        <f t="shared" ref="AA394:AC394" si="138">AA392/AA393</f>
        <v>0</v>
      </c>
      <c r="AB394" s="204">
        <f t="shared" si="138"/>
        <v>0</v>
      </c>
      <c r="AC394" s="204">
        <f t="shared" si="138"/>
        <v>0</v>
      </c>
      <c r="AD394" s="567"/>
      <c r="AE394" s="677"/>
      <c r="AF394" s="320"/>
      <c r="AG394" s="320"/>
      <c r="AH394" s="320"/>
      <c r="AI394" s="323"/>
      <c r="AJ394" s="323"/>
      <c r="AK394" s="320"/>
      <c r="AL394" s="320"/>
      <c r="AM394" s="320"/>
      <c r="AN394" s="320"/>
      <c r="AO394" s="320"/>
      <c r="AP394" s="320"/>
      <c r="AQ394" s="320"/>
      <c r="AR394" s="320"/>
      <c r="AS394" s="320"/>
      <c r="AT394" s="320"/>
      <c r="AU394" s="320"/>
      <c r="AV394" s="320"/>
      <c r="AW394" s="88"/>
      <c r="AX394" s="89"/>
    </row>
    <row r="395" spans="1:50" s="90" customFormat="1" ht="270" customHeight="1" x14ac:dyDescent="0.25">
      <c r="A395" s="528"/>
      <c r="B395" s="777"/>
      <c r="C395" s="650"/>
      <c r="D395" s="650"/>
      <c r="E395" s="650"/>
      <c r="F395" s="650"/>
      <c r="G395" s="538"/>
      <c r="H395" s="538"/>
      <c r="I395" s="538"/>
      <c r="J395" s="538"/>
      <c r="K395" s="538"/>
      <c r="L395" s="538"/>
      <c r="M395" s="538"/>
      <c r="N395" s="538"/>
      <c r="O395" s="538"/>
      <c r="P395" s="575"/>
      <c r="Q395" s="935"/>
      <c r="R395" s="575"/>
      <c r="S395" s="575"/>
      <c r="T395" s="575"/>
      <c r="U395" s="293" t="s">
        <v>216</v>
      </c>
      <c r="V395" s="16" t="s">
        <v>771</v>
      </c>
      <c r="W395" s="16" t="s">
        <v>771</v>
      </c>
      <c r="X395" s="16" t="s">
        <v>771</v>
      </c>
      <c r="Y395" s="16" t="s">
        <v>771</v>
      </c>
      <c r="Z395" s="512"/>
      <c r="AA395" s="513"/>
      <c r="AB395" s="513"/>
      <c r="AC395" s="513"/>
      <c r="AD395" s="567"/>
      <c r="AE395" s="678"/>
      <c r="AF395" s="321"/>
      <c r="AG395" s="321"/>
      <c r="AH395" s="321"/>
      <c r="AI395" s="324"/>
      <c r="AJ395" s="324"/>
      <c r="AK395" s="321"/>
      <c r="AL395" s="321"/>
      <c r="AM395" s="321"/>
      <c r="AN395" s="321"/>
      <c r="AO395" s="321"/>
      <c r="AP395" s="321"/>
      <c r="AQ395" s="321"/>
      <c r="AR395" s="321"/>
      <c r="AS395" s="321"/>
      <c r="AT395" s="321"/>
      <c r="AU395" s="321"/>
      <c r="AV395" s="321"/>
      <c r="AW395" s="88"/>
      <c r="AX395" s="89"/>
    </row>
    <row r="396" spans="1:50" s="90" customFormat="1" ht="35.1" customHeight="1" x14ac:dyDescent="0.25">
      <c r="A396" s="528">
        <v>5</v>
      </c>
      <c r="B396" s="777"/>
      <c r="C396" s="650"/>
      <c r="D396" s="650"/>
      <c r="E396" s="650"/>
      <c r="F396" s="650"/>
      <c r="G396" s="639" t="s">
        <v>241</v>
      </c>
      <c r="H396" s="639" t="s">
        <v>681</v>
      </c>
      <c r="I396" s="47" t="s">
        <v>88</v>
      </c>
      <c r="J396" s="639">
        <v>0.17</v>
      </c>
      <c r="K396" s="639" t="s">
        <v>108</v>
      </c>
      <c r="L396" s="639" t="s">
        <v>892</v>
      </c>
      <c r="M396" s="639" t="s">
        <v>883</v>
      </c>
      <c r="N396" s="639" t="s">
        <v>893</v>
      </c>
      <c r="O396" s="639" t="s">
        <v>74</v>
      </c>
      <c r="P396" s="573">
        <v>0.11</v>
      </c>
      <c r="Q396" s="573" t="s">
        <v>689</v>
      </c>
      <c r="R396" s="573">
        <v>0.5</v>
      </c>
      <c r="S396" s="573">
        <v>0.5</v>
      </c>
      <c r="T396" s="573" t="s">
        <v>210</v>
      </c>
      <c r="U396" s="290" t="s">
        <v>699</v>
      </c>
      <c r="V396" s="14"/>
      <c r="W396" s="199"/>
      <c r="X396" s="14"/>
      <c r="Y396" s="14"/>
      <c r="Z396" s="14">
        <f>V396</f>
        <v>0</v>
      </c>
      <c r="AA396" s="14">
        <f>W396</f>
        <v>0</v>
      </c>
      <c r="AB396" s="14">
        <f>W396+X396</f>
        <v>0</v>
      </c>
      <c r="AC396" s="14">
        <f>W396+X396+Y396</f>
        <v>0</v>
      </c>
      <c r="AD396" s="772" t="s">
        <v>894</v>
      </c>
      <c r="AE396" s="677"/>
      <c r="AF396" s="320"/>
      <c r="AG396" s="320"/>
      <c r="AH396" s="320"/>
      <c r="AI396" s="322" t="s">
        <v>18</v>
      </c>
      <c r="AJ396" s="322" t="s">
        <v>18</v>
      </c>
      <c r="AK396" s="33"/>
      <c r="AL396" s="319" t="s">
        <v>213</v>
      </c>
      <c r="AM396" s="319"/>
      <c r="AN396" s="319"/>
      <c r="AO396" s="319" t="s">
        <v>213</v>
      </c>
      <c r="AP396" s="319" t="s">
        <v>213</v>
      </c>
      <c r="AQ396" s="319" t="s">
        <v>258</v>
      </c>
      <c r="AR396" s="33"/>
      <c r="AS396" s="33"/>
      <c r="AT396" s="33"/>
      <c r="AU396" s="319" t="s">
        <v>258</v>
      </c>
      <c r="AV396" s="319"/>
      <c r="AW396" s="88"/>
      <c r="AX396" s="89"/>
    </row>
    <row r="397" spans="1:50" s="90" customFormat="1" ht="35.1" customHeight="1" x14ac:dyDescent="0.25">
      <c r="A397" s="528"/>
      <c r="B397" s="777"/>
      <c r="C397" s="650"/>
      <c r="D397" s="650"/>
      <c r="E397" s="650"/>
      <c r="F397" s="650"/>
      <c r="G397" s="537"/>
      <c r="H397" s="537"/>
      <c r="I397" s="650" t="s">
        <v>700</v>
      </c>
      <c r="J397" s="537"/>
      <c r="K397" s="537"/>
      <c r="L397" s="537"/>
      <c r="M397" s="537"/>
      <c r="N397" s="537"/>
      <c r="O397" s="537"/>
      <c r="P397" s="574"/>
      <c r="Q397" s="574"/>
      <c r="R397" s="574"/>
      <c r="S397" s="574"/>
      <c r="T397" s="574"/>
      <c r="U397" s="291" t="s">
        <v>701</v>
      </c>
      <c r="V397" s="14">
        <v>0.01</v>
      </c>
      <c r="W397" s="199">
        <v>129</v>
      </c>
      <c r="X397" s="14">
        <v>0.01</v>
      </c>
      <c r="Y397" s="14">
        <v>0.01</v>
      </c>
      <c r="Z397" s="14">
        <v>0.01</v>
      </c>
      <c r="AA397" s="14">
        <f>W397</f>
        <v>129</v>
      </c>
      <c r="AB397" s="14">
        <f>W397+X397</f>
        <v>129.01</v>
      </c>
      <c r="AC397" s="14">
        <f>W397+X397+Y397</f>
        <v>129.01999999999998</v>
      </c>
      <c r="AD397" s="567"/>
      <c r="AE397" s="677"/>
      <c r="AF397" s="320"/>
      <c r="AG397" s="320"/>
      <c r="AH397" s="320"/>
      <c r="AI397" s="323"/>
      <c r="AJ397" s="323"/>
      <c r="AK397" s="34"/>
      <c r="AL397" s="320"/>
      <c r="AM397" s="320"/>
      <c r="AN397" s="320"/>
      <c r="AO397" s="320"/>
      <c r="AP397" s="320"/>
      <c r="AQ397" s="320"/>
      <c r="AR397" s="34"/>
      <c r="AS397" s="34"/>
      <c r="AT397" s="34"/>
      <c r="AU397" s="320"/>
      <c r="AV397" s="320"/>
      <c r="AW397" s="88"/>
      <c r="AX397" s="89"/>
    </row>
    <row r="398" spans="1:50" s="90" customFormat="1" ht="24.95" customHeight="1" x14ac:dyDescent="0.25">
      <c r="A398" s="528"/>
      <c r="B398" s="777"/>
      <c r="C398" s="650"/>
      <c r="D398" s="650"/>
      <c r="E398" s="650"/>
      <c r="F398" s="650"/>
      <c r="G398" s="537"/>
      <c r="H398" s="537"/>
      <c r="I398" s="537"/>
      <c r="J398" s="537"/>
      <c r="K398" s="537"/>
      <c r="L398" s="537"/>
      <c r="M398" s="537"/>
      <c r="N398" s="537"/>
      <c r="O398" s="537"/>
      <c r="P398" s="574"/>
      <c r="Q398" s="574"/>
      <c r="R398" s="574"/>
      <c r="S398" s="574"/>
      <c r="T398" s="574"/>
      <c r="U398" s="293" t="s">
        <v>215</v>
      </c>
      <c r="V398" s="204">
        <f>V396/V397</f>
        <v>0</v>
      </c>
      <c r="W398" s="204">
        <f t="shared" ref="W398:AC398" si="139">W396/W397</f>
        <v>0</v>
      </c>
      <c r="X398" s="204">
        <f t="shared" si="139"/>
        <v>0</v>
      </c>
      <c r="Y398" s="204">
        <f t="shared" si="139"/>
        <v>0</v>
      </c>
      <c r="Z398" s="204">
        <f t="shared" si="139"/>
        <v>0</v>
      </c>
      <c r="AA398" s="204">
        <f t="shared" si="139"/>
        <v>0</v>
      </c>
      <c r="AB398" s="204">
        <f t="shared" si="139"/>
        <v>0</v>
      </c>
      <c r="AC398" s="204">
        <f t="shared" si="139"/>
        <v>0</v>
      </c>
      <c r="AD398" s="567"/>
      <c r="AE398" s="677"/>
      <c r="AF398" s="320"/>
      <c r="AG398" s="320"/>
      <c r="AH398" s="320"/>
      <c r="AI398" s="323"/>
      <c r="AJ398" s="323"/>
      <c r="AK398" s="34"/>
      <c r="AL398" s="320"/>
      <c r="AM398" s="320"/>
      <c r="AN398" s="320"/>
      <c r="AO398" s="320"/>
      <c r="AP398" s="320"/>
      <c r="AQ398" s="320"/>
      <c r="AR398" s="34"/>
      <c r="AS398" s="34"/>
      <c r="AT398" s="34"/>
      <c r="AU398" s="320"/>
      <c r="AV398" s="320"/>
      <c r="AW398" s="88"/>
      <c r="AX398" s="89"/>
    </row>
    <row r="399" spans="1:50" s="90" customFormat="1" ht="270" customHeight="1" x14ac:dyDescent="0.25">
      <c r="A399" s="528"/>
      <c r="B399" s="778"/>
      <c r="C399" s="654"/>
      <c r="D399" s="654"/>
      <c r="E399" s="654"/>
      <c r="F399" s="654"/>
      <c r="G399" s="538"/>
      <c r="H399" s="538"/>
      <c r="I399" s="538"/>
      <c r="J399" s="538"/>
      <c r="K399" s="538"/>
      <c r="L399" s="538"/>
      <c r="M399" s="538"/>
      <c r="N399" s="538"/>
      <c r="O399" s="538"/>
      <c r="P399" s="575"/>
      <c r="Q399" s="575"/>
      <c r="R399" s="575"/>
      <c r="S399" s="575"/>
      <c r="T399" s="575"/>
      <c r="U399" s="293" t="s">
        <v>216</v>
      </c>
      <c r="V399" s="16" t="s">
        <v>771</v>
      </c>
      <c r="W399" s="16" t="s">
        <v>771</v>
      </c>
      <c r="X399" s="16" t="s">
        <v>771</v>
      </c>
      <c r="Y399" s="16" t="s">
        <v>771</v>
      </c>
      <c r="Z399" s="512"/>
      <c r="AA399" s="513"/>
      <c r="AB399" s="513"/>
      <c r="AC399" s="513"/>
      <c r="AD399" s="567"/>
      <c r="AE399" s="678"/>
      <c r="AF399" s="321"/>
      <c r="AG399" s="321"/>
      <c r="AH399" s="321"/>
      <c r="AI399" s="324"/>
      <c r="AJ399" s="324"/>
      <c r="AK399" s="35"/>
      <c r="AL399" s="321"/>
      <c r="AM399" s="321"/>
      <c r="AN399" s="321"/>
      <c r="AO399" s="321"/>
      <c r="AP399" s="321"/>
      <c r="AQ399" s="321"/>
      <c r="AR399" s="35"/>
      <c r="AS399" s="35"/>
      <c r="AT399" s="35"/>
      <c r="AU399" s="321"/>
      <c r="AV399" s="321"/>
      <c r="AW399" s="88"/>
      <c r="AX399" s="89"/>
    </row>
    <row r="400" spans="1:50" s="147" customFormat="1" ht="35.1" customHeight="1" x14ac:dyDescent="0.25">
      <c r="A400" s="528">
        <v>1</v>
      </c>
      <c r="B400" s="765" t="s">
        <v>19</v>
      </c>
      <c r="C400" s="639" t="s">
        <v>20</v>
      </c>
      <c r="D400" s="639">
        <v>1</v>
      </c>
      <c r="E400" s="639" t="s">
        <v>45</v>
      </c>
      <c r="F400" s="639">
        <v>1</v>
      </c>
      <c r="G400" s="639" t="s">
        <v>468</v>
      </c>
      <c r="H400" s="639" t="s">
        <v>481</v>
      </c>
      <c r="I400" s="639" t="s">
        <v>702</v>
      </c>
      <c r="J400" s="639">
        <v>0.5</v>
      </c>
      <c r="K400" s="639" t="s">
        <v>89</v>
      </c>
      <c r="L400" s="639" t="s">
        <v>703</v>
      </c>
      <c r="M400" s="639" t="s">
        <v>704</v>
      </c>
      <c r="N400" s="639" t="s">
        <v>316</v>
      </c>
      <c r="O400" s="639" t="s">
        <v>73</v>
      </c>
      <c r="P400" s="573">
        <v>0.1</v>
      </c>
      <c r="Q400" s="573">
        <v>0.6</v>
      </c>
      <c r="R400" s="573">
        <v>1</v>
      </c>
      <c r="S400" s="573">
        <v>0.1</v>
      </c>
      <c r="T400" s="573" t="s">
        <v>291</v>
      </c>
      <c r="U400" s="290" t="s">
        <v>705</v>
      </c>
      <c r="V400" s="281"/>
      <c r="W400" s="281"/>
      <c r="X400" s="281"/>
      <c r="Y400" s="281"/>
      <c r="Z400" s="282">
        <f>V400</f>
        <v>0</v>
      </c>
      <c r="AA400" s="282">
        <f>V400+W400</f>
        <v>0</v>
      </c>
      <c r="AB400" s="282">
        <f>V400+W400+X400</f>
        <v>0</v>
      </c>
      <c r="AC400" s="282">
        <f>V400+W400+X400+Y400</f>
        <v>0</v>
      </c>
      <c r="AD400" s="936" t="s">
        <v>706</v>
      </c>
      <c r="AE400" s="736">
        <f>AF400+AG400+AH400</f>
        <v>0</v>
      </c>
      <c r="AF400" s="732">
        <v>0</v>
      </c>
      <c r="AG400" s="732">
        <v>0</v>
      </c>
      <c r="AH400" s="732">
        <v>0</v>
      </c>
      <c r="AI400" s="735" t="s">
        <v>532</v>
      </c>
      <c r="AJ400" s="735" t="s">
        <v>532</v>
      </c>
      <c r="AK400" s="732"/>
      <c r="AL400" s="732"/>
      <c r="AM400" s="732"/>
      <c r="AN400" s="732"/>
      <c r="AO400" s="732" t="s">
        <v>258</v>
      </c>
      <c r="AP400" s="732" t="s">
        <v>258</v>
      </c>
      <c r="AQ400" s="732" t="s">
        <v>258</v>
      </c>
      <c r="AR400" s="732"/>
      <c r="AS400" s="732"/>
      <c r="AT400" s="732"/>
      <c r="AU400" s="732"/>
      <c r="AV400" s="732"/>
      <c r="AW400" s="145"/>
      <c r="AX400" s="146"/>
    </row>
    <row r="401" spans="1:50" s="147" customFormat="1" ht="35.1" customHeight="1" x14ac:dyDescent="0.25">
      <c r="A401" s="528"/>
      <c r="B401" s="777"/>
      <c r="C401" s="537"/>
      <c r="D401" s="537"/>
      <c r="E401" s="537"/>
      <c r="F401" s="537"/>
      <c r="G401" s="537"/>
      <c r="H401" s="537"/>
      <c r="I401" s="537"/>
      <c r="J401" s="537"/>
      <c r="K401" s="537"/>
      <c r="L401" s="537"/>
      <c r="M401" s="537"/>
      <c r="N401" s="537"/>
      <c r="O401" s="537"/>
      <c r="P401" s="574"/>
      <c r="Q401" s="574"/>
      <c r="R401" s="574"/>
      <c r="S401" s="574"/>
      <c r="T401" s="574"/>
      <c r="U401" s="291" t="s">
        <v>707</v>
      </c>
      <c r="V401" s="148">
        <v>2</v>
      </c>
      <c r="W401" s="148">
        <v>2</v>
      </c>
      <c r="X401" s="148">
        <v>1</v>
      </c>
      <c r="Y401" s="148">
        <v>1</v>
      </c>
      <c r="Z401" s="282">
        <f>V401</f>
        <v>2</v>
      </c>
      <c r="AA401" s="282">
        <f>V401+W401</f>
        <v>4</v>
      </c>
      <c r="AB401" s="282">
        <f>V401+W401+X401</f>
        <v>5</v>
      </c>
      <c r="AC401" s="282">
        <f>V401+W401+X401+Y401</f>
        <v>6</v>
      </c>
      <c r="AD401" s="937"/>
      <c r="AE401" s="733"/>
      <c r="AF401" s="733"/>
      <c r="AG401" s="733"/>
      <c r="AH401" s="733"/>
      <c r="AI401" s="733"/>
      <c r="AJ401" s="733"/>
      <c r="AK401" s="733"/>
      <c r="AL401" s="733"/>
      <c r="AM401" s="733"/>
      <c r="AN401" s="733"/>
      <c r="AO401" s="733"/>
      <c r="AP401" s="733"/>
      <c r="AQ401" s="733"/>
      <c r="AR401" s="733"/>
      <c r="AS401" s="733"/>
      <c r="AT401" s="733"/>
      <c r="AU401" s="733"/>
      <c r="AV401" s="733"/>
      <c r="AW401" s="145"/>
      <c r="AX401" s="146"/>
    </row>
    <row r="402" spans="1:50" s="147" customFormat="1" ht="24.95" customHeight="1" x14ac:dyDescent="0.25">
      <c r="A402" s="528"/>
      <c r="B402" s="777"/>
      <c r="C402" s="537"/>
      <c r="D402" s="537"/>
      <c r="E402" s="537"/>
      <c r="F402" s="537"/>
      <c r="G402" s="537"/>
      <c r="H402" s="537"/>
      <c r="I402" s="537"/>
      <c r="J402" s="537"/>
      <c r="K402" s="537"/>
      <c r="L402" s="537"/>
      <c r="M402" s="537"/>
      <c r="N402" s="537"/>
      <c r="O402" s="537"/>
      <c r="P402" s="574"/>
      <c r="Q402" s="574"/>
      <c r="R402" s="574"/>
      <c r="S402" s="574"/>
      <c r="T402" s="574"/>
      <c r="U402" s="292" t="s">
        <v>215</v>
      </c>
      <c r="V402" s="204">
        <f>V400/V401</f>
        <v>0</v>
      </c>
      <c r="W402" s="204">
        <f t="shared" ref="W402:AC402" si="140">W400/W401</f>
        <v>0</v>
      </c>
      <c r="X402" s="204">
        <f t="shared" si="140"/>
        <v>0</v>
      </c>
      <c r="Y402" s="204">
        <f t="shared" si="140"/>
        <v>0</v>
      </c>
      <c r="Z402" s="204">
        <f t="shared" si="140"/>
        <v>0</v>
      </c>
      <c r="AA402" s="204">
        <f t="shared" si="140"/>
        <v>0</v>
      </c>
      <c r="AB402" s="204">
        <f t="shared" si="140"/>
        <v>0</v>
      </c>
      <c r="AC402" s="204">
        <f t="shared" si="140"/>
        <v>0</v>
      </c>
      <c r="AD402" s="937"/>
      <c r="AE402" s="733"/>
      <c r="AF402" s="733"/>
      <c r="AG402" s="733"/>
      <c r="AH402" s="733"/>
      <c r="AI402" s="733"/>
      <c r="AJ402" s="733"/>
      <c r="AK402" s="733"/>
      <c r="AL402" s="733"/>
      <c r="AM402" s="733"/>
      <c r="AN402" s="733"/>
      <c r="AO402" s="733"/>
      <c r="AP402" s="733"/>
      <c r="AQ402" s="733"/>
      <c r="AR402" s="733"/>
      <c r="AS402" s="733"/>
      <c r="AT402" s="733"/>
      <c r="AU402" s="733"/>
      <c r="AV402" s="733"/>
      <c r="AW402" s="145"/>
      <c r="AX402" s="146"/>
    </row>
    <row r="403" spans="1:50" s="147" customFormat="1" ht="204" x14ac:dyDescent="0.25">
      <c r="A403" s="528"/>
      <c r="B403" s="777"/>
      <c r="C403" s="537"/>
      <c r="D403" s="537"/>
      <c r="E403" s="537"/>
      <c r="F403" s="537"/>
      <c r="G403" s="537"/>
      <c r="H403" s="537"/>
      <c r="I403" s="537"/>
      <c r="J403" s="538"/>
      <c r="K403" s="538"/>
      <c r="L403" s="538"/>
      <c r="M403" s="538"/>
      <c r="N403" s="538"/>
      <c r="O403" s="538"/>
      <c r="P403" s="575"/>
      <c r="Q403" s="575"/>
      <c r="R403" s="575"/>
      <c r="S403" s="575"/>
      <c r="T403" s="575"/>
      <c r="U403" s="292" t="s">
        <v>216</v>
      </c>
      <c r="V403" s="112" t="s">
        <v>825</v>
      </c>
      <c r="W403" s="112" t="s">
        <v>825</v>
      </c>
      <c r="X403" s="112" t="s">
        <v>825</v>
      </c>
      <c r="Y403" s="112" t="s">
        <v>825</v>
      </c>
      <c r="Z403" s="512"/>
      <c r="AA403" s="513"/>
      <c r="AB403" s="513"/>
      <c r="AC403" s="513"/>
      <c r="AD403" s="938"/>
      <c r="AE403" s="734"/>
      <c r="AF403" s="734"/>
      <c r="AG403" s="734"/>
      <c r="AH403" s="734"/>
      <c r="AI403" s="734"/>
      <c r="AJ403" s="734"/>
      <c r="AK403" s="734"/>
      <c r="AL403" s="734"/>
      <c r="AM403" s="734"/>
      <c r="AN403" s="734"/>
      <c r="AO403" s="734"/>
      <c r="AP403" s="734"/>
      <c r="AQ403" s="734"/>
      <c r="AR403" s="734"/>
      <c r="AS403" s="734"/>
      <c r="AT403" s="734"/>
      <c r="AU403" s="734"/>
      <c r="AV403" s="734"/>
      <c r="AW403" s="145"/>
      <c r="AX403" s="146"/>
    </row>
    <row r="404" spans="1:50" s="147" customFormat="1" ht="35.1" customHeight="1" x14ac:dyDescent="0.25">
      <c r="A404" s="528">
        <v>2</v>
      </c>
      <c r="B404" s="777"/>
      <c r="C404" s="537"/>
      <c r="D404" s="537"/>
      <c r="E404" s="537"/>
      <c r="F404" s="537"/>
      <c r="G404" s="537"/>
      <c r="H404" s="537"/>
      <c r="I404" s="537"/>
      <c r="J404" s="639">
        <v>0.5</v>
      </c>
      <c r="K404" s="639" t="s">
        <v>90</v>
      </c>
      <c r="L404" s="639" t="s">
        <v>895</v>
      </c>
      <c r="M404" s="639" t="s">
        <v>708</v>
      </c>
      <c r="N404" s="639" t="s">
        <v>316</v>
      </c>
      <c r="O404" s="639" t="s">
        <v>73</v>
      </c>
      <c r="P404" s="573">
        <v>0.1</v>
      </c>
      <c r="Q404" s="573">
        <v>0.5</v>
      </c>
      <c r="R404" s="573">
        <v>1</v>
      </c>
      <c r="S404" s="573">
        <v>0.1</v>
      </c>
      <c r="T404" s="573" t="s">
        <v>291</v>
      </c>
      <c r="U404" s="294" t="s">
        <v>709</v>
      </c>
      <c r="V404" s="281"/>
      <c r="W404" s="281"/>
      <c r="X404" s="281"/>
      <c r="Y404" s="281"/>
      <c r="Z404" s="282">
        <f>V404</f>
        <v>0</v>
      </c>
      <c r="AA404" s="282">
        <f>V404+W404</f>
        <v>0</v>
      </c>
      <c r="AB404" s="282">
        <f>V404+W404+X404</f>
        <v>0</v>
      </c>
      <c r="AC404" s="282">
        <f>V404+W404+X404+Y404</f>
        <v>0</v>
      </c>
      <c r="AD404" s="942" t="s">
        <v>969</v>
      </c>
      <c r="AE404" s="736">
        <f>AF404+AG404+AH404</f>
        <v>0</v>
      </c>
      <c r="AF404" s="732">
        <v>0</v>
      </c>
      <c r="AG404" s="732">
        <v>0</v>
      </c>
      <c r="AH404" s="732">
        <v>0</v>
      </c>
      <c r="AI404" s="735" t="s">
        <v>532</v>
      </c>
      <c r="AJ404" s="735" t="s">
        <v>532</v>
      </c>
      <c r="AK404" s="732"/>
      <c r="AL404" s="732"/>
      <c r="AM404" s="732"/>
      <c r="AN404" s="732"/>
      <c r="AO404" s="732" t="s">
        <v>258</v>
      </c>
      <c r="AP404" s="732" t="s">
        <v>258</v>
      </c>
      <c r="AQ404" s="732"/>
      <c r="AR404" s="732"/>
      <c r="AS404" s="732"/>
      <c r="AT404" s="732" t="s">
        <v>213</v>
      </c>
      <c r="AU404" s="732"/>
      <c r="AV404" s="732"/>
      <c r="AW404" s="145"/>
      <c r="AX404" s="146"/>
    </row>
    <row r="405" spans="1:50" s="147" customFormat="1" ht="35.1" customHeight="1" x14ac:dyDescent="0.25">
      <c r="A405" s="528"/>
      <c r="B405" s="777"/>
      <c r="C405" s="537"/>
      <c r="D405" s="537"/>
      <c r="E405" s="537"/>
      <c r="F405" s="537"/>
      <c r="G405" s="537"/>
      <c r="H405" s="537"/>
      <c r="I405" s="537"/>
      <c r="J405" s="537"/>
      <c r="K405" s="537"/>
      <c r="L405" s="537"/>
      <c r="M405" s="537"/>
      <c r="N405" s="537"/>
      <c r="O405" s="537"/>
      <c r="P405" s="574"/>
      <c r="Q405" s="574"/>
      <c r="R405" s="574"/>
      <c r="S405" s="574"/>
      <c r="T405" s="574"/>
      <c r="U405" s="298" t="s">
        <v>710</v>
      </c>
      <c r="V405" s="148">
        <v>2</v>
      </c>
      <c r="W405" s="148">
        <v>4</v>
      </c>
      <c r="X405" s="148">
        <v>1</v>
      </c>
      <c r="Y405" s="148">
        <v>1</v>
      </c>
      <c r="Z405" s="282">
        <f>V405</f>
        <v>2</v>
      </c>
      <c r="AA405" s="282">
        <f>V405+W405</f>
        <v>6</v>
      </c>
      <c r="AB405" s="282">
        <f>V405+W405+X405</f>
        <v>7</v>
      </c>
      <c r="AC405" s="282">
        <f>V405+W405+X405+Y405</f>
        <v>8</v>
      </c>
      <c r="AD405" s="937"/>
      <c r="AE405" s="733"/>
      <c r="AF405" s="733"/>
      <c r="AG405" s="733"/>
      <c r="AH405" s="733"/>
      <c r="AI405" s="733"/>
      <c r="AJ405" s="733"/>
      <c r="AK405" s="733"/>
      <c r="AL405" s="733"/>
      <c r="AM405" s="733"/>
      <c r="AN405" s="733"/>
      <c r="AO405" s="733"/>
      <c r="AP405" s="733"/>
      <c r="AQ405" s="733"/>
      <c r="AR405" s="733"/>
      <c r="AS405" s="733"/>
      <c r="AT405" s="733"/>
      <c r="AU405" s="733"/>
      <c r="AV405" s="733"/>
      <c r="AW405" s="145"/>
      <c r="AX405" s="146"/>
    </row>
    <row r="406" spans="1:50" s="147" customFormat="1" ht="35.1" customHeight="1" x14ac:dyDescent="0.25">
      <c r="A406" s="528"/>
      <c r="B406" s="777"/>
      <c r="C406" s="537"/>
      <c r="D406" s="537"/>
      <c r="E406" s="537"/>
      <c r="F406" s="537"/>
      <c r="G406" s="537"/>
      <c r="H406" s="537"/>
      <c r="I406" s="537"/>
      <c r="J406" s="537"/>
      <c r="K406" s="537"/>
      <c r="L406" s="537"/>
      <c r="M406" s="537"/>
      <c r="N406" s="537"/>
      <c r="O406" s="537"/>
      <c r="P406" s="574"/>
      <c r="Q406" s="574"/>
      <c r="R406" s="574"/>
      <c r="S406" s="574"/>
      <c r="T406" s="574"/>
      <c r="U406" s="292" t="s">
        <v>215</v>
      </c>
      <c r="V406" s="204">
        <f>V404/V405</f>
        <v>0</v>
      </c>
      <c r="W406" s="204">
        <f>W404/W405</f>
        <v>0</v>
      </c>
      <c r="X406" s="204">
        <f t="shared" ref="X406:AC406" si="141">X404/X405</f>
        <v>0</v>
      </c>
      <c r="Y406" s="204">
        <f t="shared" si="141"/>
        <v>0</v>
      </c>
      <c r="Z406" s="204">
        <f t="shared" si="141"/>
        <v>0</v>
      </c>
      <c r="AA406" s="204">
        <f t="shared" si="141"/>
        <v>0</v>
      </c>
      <c r="AB406" s="204">
        <f t="shared" si="141"/>
        <v>0</v>
      </c>
      <c r="AC406" s="204">
        <f t="shared" si="141"/>
        <v>0</v>
      </c>
      <c r="AD406" s="937"/>
      <c r="AE406" s="733"/>
      <c r="AF406" s="733"/>
      <c r="AG406" s="733"/>
      <c r="AH406" s="733"/>
      <c r="AI406" s="733"/>
      <c r="AJ406" s="733"/>
      <c r="AK406" s="733"/>
      <c r="AL406" s="733"/>
      <c r="AM406" s="733"/>
      <c r="AN406" s="733"/>
      <c r="AO406" s="733"/>
      <c r="AP406" s="733"/>
      <c r="AQ406" s="733"/>
      <c r="AR406" s="733"/>
      <c r="AS406" s="733"/>
      <c r="AT406" s="733"/>
      <c r="AU406" s="733"/>
      <c r="AV406" s="733"/>
      <c r="AW406" s="145"/>
      <c r="AX406" s="146"/>
    </row>
    <row r="407" spans="1:50" s="147" customFormat="1" ht="222.75" customHeight="1" x14ac:dyDescent="0.25">
      <c r="A407" s="528"/>
      <c r="B407" s="778"/>
      <c r="C407" s="538"/>
      <c r="D407" s="538"/>
      <c r="E407" s="538"/>
      <c r="F407" s="538"/>
      <c r="G407" s="538"/>
      <c r="H407" s="538"/>
      <c r="I407" s="538"/>
      <c r="J407" s="538"/>
      <c r="K407" s="538"/>
      <c r="L407" s="538"/>
      <c r="M407" s="538"/>
      <c r="N407" s="538"/>
      <c r="O407" s="538"/>
      <c r="P407" s="575"/>
      <c r="Q407" s="575"/>
      <c r="R407" s="575"/>
      <c r="S407" s="575"/>
      <c r="T407" s="575"/>
      <c r="U407" s="292" t="s">
        <v>216</v>
      </c>
      <c r="V407" s="112" t="s">
        <v>825</v>
      </c>
      <c r="W407" s="112" t="s">
        <v>825</v>
      </c>
      <c r="X407" s="112" t="s">
        <v>825</v>
      </c>
      <c r="Y407" s="112" t="s">
        <v>825</v>
      </c>
      <c r="Z407" s="512"/>
      <c r="AA407" s="513"/>
      <c r="AB407" s="513"/>
      <c r="AC407" s="513"/>
      <c r="AD407" s="938"/>
      <c r="AE407" s="734"/>
      <c r="AF407" s="734"/>
      <c r="AG407" s="734"/>
      <c r="AH407" s="734"/>
      <c r="AI407" s="734"/>
      <c r="AJ407" s="734"/>
      <c r="AK407" s="734"/>
      <c r="AL407" s="734"/>
      <c r="AM407" s="734"/>
      <c r="AN407" s="734"/>
      <c r="AO407" s="734"/>
      <c r="AP407" s="734"/>
      <c r="AQ407" s="734"/>
      <c r="AR407" s="734"/>
      <c r="AS407" s="734"/>
      <c r="AT407" s="734"/>
      <c r="AU407" s="734"/>
      <c r="AV407" s="734"/>
      <c r="AW407" s="145"/>
      <c r="AX407" s="146"/>
    </row>
    <row r="408" spans="1:50" s="90" customFormat="1" ht="35.1" customHeight="1" x14ac:dyDescent="0.25">
      <c r="A408" s="528">
        <v>1</v>
      </c>
      <c r="B408" s="939" t="s">
        <v>150</v>
      </c>
      <c r="C408" s="941" t="s">
        <v>206</v>
      </c>
      <c r="D408" s="725">
        <v>1</v>
      </c>
      <c r="E408" s="725" t="s">
        <v>49</v>
      </c>
      <c r="F408" s="725">
        <v>0.5</v>
      </c>
      <c r="G408" s="566" t="s">
        <v>711</v>
      </c>
      <c r="H408" s="566" t="s">
        <v>712</v>
      </c>
      <c r="I408" s="51" t="s">
        <v>88</v>
      </c>
      <c r="J408" s="566">
        <v>0.4</v>
      </c>
      <c r="K408" s="570" t="s">
        <v>103</v>
      </c>
      <c r="L408" s="639" t="s">
        <v>896</v>
      </c>
      <c r="M408" s="639" t="s">
        <v>713</v>
      </c>
      <c r="N408" s="639" t="s">
        <v>829</v>
      </c>
      <c r="O408" s="639" t="s">
        <v>73</v>
      </c>
      <c r="P408" s="573">
        <v>0.4</v>
      </c>
      <c r="Q408" s="573">
        <v>1</v>
      </c>
      <c r="R408" s="573">
        <v>1</v>
      </c>
      <c r="S408" s="573">
        <v>1</v>
      </c>
      <c r="T408" s="573" t="s">
        <v>210</v>
      </c>
      <c r="U408" s="290" t="s">
        <v>714</v>
      </c>
      <c r="V408" s="20"/>
      <c r="W408" s="20"/>
      <c r="X408" s="20"/>
      <c r="Y408" s="20"/>
      <c r="Z408" s="283"/>
      <c r="AA408" s="283">
        <f>V408+W408</f>
        <v>0</v>
      </c>
      <c r="AB408" s="283">
        <f>V408+W408+X408</f>
        <v>0</v>
      </c>
      <c r="AC408" s="283">
        <f>V408+W408+X408+Y408</f>
        <v>0</v>
      </c>
      <c r="AD408" s="536" t="s">
        <v>897</v>
      </c>
      <c r="AE408" s="579">
        <f>AF408+AG408+AH408</f>
        <v>35000000</v>
      </c>
      <c r="AF408" s="536">
        <v>35000000</v>
      </c>
      <c r="AG408" s="536">
        <v>0</v>
      </c>
      <c r="AH408" s="536">
        <v>0</v>
      </c>
      <c r="AI408" s="559" t="s">
        <v>21</v>
      </c>
      <c r="AJ408" s="559" t="s">
        <v>715</v>
      </c>
      <c r="AK408" s="536" t="s">
        <v>213</v>
      </c>
      <c r="AL408" s="536" t="s">
        <v>213</v>
      </c>
      <c r="AM408" s="536"/>
      <c r="AN408" s="536"/>
      <c r="AO408" s="536" t="s">
        <v>213</v>
      </c>
      <c r="AP408" s="536" t="s">
        <v>213</v>
      </c>
      <c r="AQ408" s="536" t="s">
        <v>213</v>
      </c>
      <c r="AR408" s="44"/>
      <c r="AS408" s="44"/>
      <c r="AT408" s="536" t="s">
        <v>213</v>
      </c>
      <c r="AU408" s="44"/>
      <c r="AV408" s="25"/>
      <c r="AW408" s="88"/>
      <c r="AX408" s="89"/>
    </row>
    <row r="409" spans="1:50" s="90" customFormat="1" ht="35.1" customHeight="1" x14ac:dyDescent="0.25">
      <c r="A409" s="528"/>
      <c r="B409" s="940"/>
      <c r="C409" s="567"/>
      <c r="D409" s="726"/>
      <c r="E409" s="726"/>
      <c r="F409" s="726"/>
      <c r="G409" s="567"/>
      <c r="H409" s="567"/>
      <c r="I409" s="566" t="s">
        <v>716</v>
      </c>
      <c r="J409" s="567"/>
      <c r="K409" s="571"/>
      <c r="L409" s="537"/>
      <c r="M409" s="537"/>
      <c r="N409" s="537"/>
      <c r="O409" s="537"/>
      <c r="P409" s="574"/>
      <c r="Q409" s="574"/>
      <c r="R409" s="574"/>
      <c r="S409" s="574"/>
      <c r="T409" s="574"/>
      <c r="U409" s="291" t="s">
        <v>717</v>
      </c>
      <c r="V409" s="284">
        <v>0</v>
      </c>
      <c r="W409" s="284">
        <v>5</v>
      </c>
      <c r="X409" s="284">
        <v>5</v>
      </c>
      <c r="Y409" s="284">
        <v>6</v>
      </c>
      <c r="Z409" s="283"/>
      <c r="AA409" s="283">
        <f>+V409+W409</f>
        <v>5</v>
      </c>
      <c r="AB409" s="283">
        <f>+V409+W409+X409</f>
        <v>10</v>
      </c>
      <c r="AC409" s="283">
        <f>+V409+W409+X409+Y409</f>
        <v>16</v>
      </c>
      <c r="AD409" s="553"/>
      <c r="AE409" s="946"/>
      <c r="AF409" s="553"/>
      <c r="AG409" s="537"/>
      <c r="AH409" s="537"/>
      <c r="AI409" s="948"/>
      <c r="AJ409" s="948"/>
      <c r="AK409" s="537"/>
      <c r="AL409" s="537"/>
      <c r="AM409" s="537"/>
      <c r="AN409" s="537"/>
      <c r="AO409" s="537"/>
      <c r="AP409" s="537"/>
      <c r="AQ409" s="537"/>
      <c r="AR409" s="46"/>
      <c r="AS409" s="46"/>
      <c r="AT409" s="537"/>
      <c r="AU409" s="46"/>
      <c r="AV409" s="26"/>
      <c r="AW409" s="88"/>
      <c r="AX409" s="89"/>
    </row>
    <row r="410" spans="1:50" s="90" customFormat="1" ht="24.95" customHeight="1" x14ac:dyDescent="0.25">
      <c r="A410" s="528"/>
      <c r="B410" s="940"/>
      <c r="C410" s="567"/>
      <c r="D410" s="726"/>
      <c r="E410" s="726"/>
      <c r="F410" s="726"/>
      <c r="G410" s="567"/>
      <c r="H410" s="567"/>
      <c r="I410" s="567"/>
      <c r="J410" s="567"/>
      <c r="K410" s="571"/>
      <c r="L410" s="537"/>
      <c r="M410" s="537"/>
      <c r="N410" s="537"/>
      <c r="O410" s="537"/>
      <c r="P410" s="574"/>
      <c r="Q410" s="574"/>
      <c r="R410" s="574"/>
      <c r="S410" s="574"/>
      <c r="T410" s="574"/>
      <c r="U410" s="293" t="s">
        <v>215</v>
      </c>
      <c r="V410" s="204"/>
      <c r="W410" s="204">
        <f t="shared" ref="W410:Y410" si="142">W408/W409</f>
        <v>0</v>
      </c>
      <c r="X410" s="204">
        <f t="shared" si="142"/>
        <v>0</v>
      </c>
      <c r="Y410" s="204">
        <f t="shared" si="142"/>
        <v>0</v>
      </c>
      <c r="Z410" s="204"/>
      <c r="AA410" s="204">
        <f t="shared" ref="AA410:AC410" si="143">AA408/AA409</f>
        <v>0</v>
      </c>
      <c r="AB410" s="204">
        <f t="shared" si="143"/>
        <v>0</v>
      </c>
      <c r="AC410" s="204">
        <f t="shared" si="143"/>
        <v>0</v>
      </c>
      <c r="AD410" s="553"/>
      <c r="AE410" s="946"/>
      <c r="AF410" s="553"/>
      <c r="AG410" s="537"/>
      <c r="AH410" s="537"/>
      <c r="AI410" s="948"/>
      <c r="AJ410" s="948"/>
      <c r="AK410" s="537"/>
      <c r="AL410" s="537"/>
      <c r="AM410" s="537"/>
      <c r="AN410" s="537"/>
      <c r="AO410" s="537"/>
      <c r="AP410" s="537"/>
      <c r="AQ410" s="537"/>
      <c r="AR410" s="46"/>
      <c r="AS410" s="46"/>
      <c r="AT410" s="537"/>
      <c r="AU410" s="46"/>
      <c r="AV410" s="26"/>
      <c r="AW410" s="88"/>
      <c r="AX410" s="89"/>
    </row>
    <row r="411" spans="1:50" s="90" customFormat="1" ht="270" customHeight="1" x14ac:dyDescent="0.25">
      <c r="A411" s="528"/>
      <c r="B411" s="940"/>
      <c r="C411" s="567"/>
      <c r="D411" s="726"/>
      <c r="E411" s="726"/>
      <c r="F411" s="726"/>
      <c r="G411" s="567"/>
      <c r="H411" s="567"/>
      <c r="I411" s="567"/>
      <c r="J411" s="567"/>
      <c r="K411" s="572"/>
      <c r="L411" s="538"/>
      <c r="M411" s="538"/>
      <c r="N411" s="538"/>
      <c r="O411" s="538"/>
      <c r="P411" s="575"/>
      <c r="Q411" s="575"/>
      <c r="R411" s="575"/>
      <c r="S411" s="575"/>
      <c r="T411" s="575"/>
      <c r="U411" s="293" t="s">
        <v>216</v>
      </c>
      <c r="V411" s="22" t="s">
        <v>898</v>
      </c>
      <c r="W411" s="22" t="s">
        <v>898</v>
      </c>
      <c r="X411" s="22" t="s">
        <v>898</v>
      </c>
      <c r="Y411" s="22" t="s">
        <v>898</v>
      </c>
      <c r="Z411" s="943"/>
      <c r="AA411" s="944"/>
      <c r="AB411" s="944"/>
      <c r="AC411" s="945"/>
      <c r="AD411" s="553"/>
      <c r="AE411" s="946"/>
      <c r="AF411" s="554"/>
      <c r="AG411" s="538"/>
      <c r="AH411" s="538"/>
      <c r="AI411" s="949"/>
      <c r="AJ411" s="949"/>
      <c r="AK411" s="538"/>
      <c r="AL411" s="538"/>
      <c r="AM411" s="538"/>
      <c r="AN411" s="538"/>
      <c r="AO411" s="538"/>
      <c r="AP411" s="538"/>
      <c r="AQ411" s="538"/>
      <c r="AR411" s="48"/>
      <c r="AS411" s="48"/>
      <c r="AT411" s="538"/>
      <c r="AU411" s="48"/>
      <c r="AV411" s="27"/>
      <c r="AW411" s="88"/>
      <c r="AX411" s="89"/>
    </row>
    <row r="412" spans="1:50" s="90" customFormat="1" ht="35.1" customHeight="1" x14ac:dyDescent="0.25">
      <c r="A412" s="528">
        <v>2</v>
      </c>
      <c r="B412" s="940"/>
      <c r="C412" s="567"/>
      <c r="D412" s="726"/>
      <c r="E412" s="726"/>
      <c r="F412" s="726"/>
      <c r="G412" s="566" t="s">
        <v>711</v>
      </c>
      <c r="H412" s="566" t="s">
        <v>712</v>
      </c>
      <c r="I412" s="51" t="s">
        <v>88</v>
      </c>
      <c r="J412" s="566">
        <v>0.6</v>
      </c>
      <c r="K412" s="570" t="s">
        <v>899</v>
      </c>
      <c r="L412" s="639" t="s">
        <v>718</v>
      </c>
      <c r="M412" s="639" t="s">
        <v>713</v>
      </c>
      <c r="N412" s="639" t="s">
        <v>829</v>
      </c>
      <c r="O412" s="639" t="s">
        <v>73</v>
      </c>
      <c r="P412" s="573">
        <v>0.6</v>
      </c>
      <c r="Q412" s="573">
        <v>1</v>
      </c>
      <c r="R412" s="573">
        <v>1</v>
      </c>
      <c r="S412" s="573">
        <v>1</v>
      </c>
      <c r="T412" s="573" t="s">
        <v>210</v>
      </c>
      <c r="U412" s="290" t="s">
        <v>719</v>
      </c>
      <c r="V412" s="20"/>
      <c r="W412" s="20"/>
      <c r="X412" s="20"/>
      <c r="Y412" s="20"/>
      <c r="Z412" s="283">
        <f>V412</f>
        <v>0</v>
      </c>
      <c r="AA412" s="283">
        <f>V412+W412</f>
        <v>0</v>
      </c>
      <c r="AB412" s="283">
        <f>V412+W412+X412</f>
        <v>0</v>
      </c>
      <c r="AC412" s="283">
        <f>V412+W412+X412+Y412</f>
        <v>0</v>
      </c>
      <c r="AD412" s="553"/>
      <c r="AE412" s="946"/>
      <c r="AF412" s="536">
        <v>0</v>
      </c>
      <c r="AG412" s="536">
        <v>0</v>
      </c>
      <c r="AH412" s="536">
        <v>0</v>
      </c>
      <c r="AI412" s="559" t="s">
        <v>21</v>
      </c>
      <c r="AJ412" s="559" t="s">
        <v>715</v>
      </c>
      <c r="AK412" s="536" t="s">
        <v>213</v>
      </c>
      <c r="AL412" s="536" t="s">
        <v>213</v>
      </c>
      <c r="AM412" s="536"/>
      <c r="AN412" s="536"/>
      <c r="AO412" s="536" t="s">
        <v>213</v>
      </c>
      <c r="AP412" s="536" t="s">
        <v>213</v>
      </c>
      <c r="AQ412" s="536" t="s">
        <v>213</v>
      </c>
      <c r="AR412" s="44"/>
      <c r="AS412" s="44"/>
      <c r="AT412" s="536" t="s">
        <v>213</v>
      </c>
      <c r="AU412" s="44"/>
      <c r="AV412" s="25"/>
      <c r="AW412" s="88"/>
      <c r="AX412" s="89"/>
    </row>
    <row r="413" spans="1:50" s="90" customFormat="1" ht="35.1" customHeight="1" x14ac:dyDescent="0.25">
      <c r="A413" s="528"/>
      <c r="B413" s="940"/>
      <c r="C413" s="567"/>
      <c r="D413" s="726"/>
      <c r="E413" s="726"/>
      <c r="F413" s="726"/>
      <c r="G413" s="567"/>
      <c r="H413" s="567"/>
      <c r="I413" s="566" t="s">
        <v>720</v>
      </c>
      <c r="J413" s="567"/>
      <c r="K413" s="571"/>
      <c r="L413" s="537"/>
      <c r="M413" s="537"/>
      <c r="N413" s="537"/>
      <c r="O413" s="537"/>
      <c r="P413" s="574"/>
      <c r="Q413" s="574"/>
      <c r="R413" s="574"/>
      <c r="S413" s="574"/>
      <c r="T413" s="574"/>
      <c r="U413" s="291" t="s">
        <v>721</v>
      </c>
      <c r="V413" s="283">
        <v>20</v>
      </c>
      <c r="W413" s="283">
        <v>14</v>
      </c>
      <c r="X413" s="283">
        <v>19</v>
      </c>
      <c r="Y413" s="283">
        <v>19</v>
      </c>
      <c r="Z413" s="283">
        <f>+V413</f>
        <v>20</v>
      </c>
      <c r="AA413" s="283">
        <f>+V413+W413</f>
        <v>34</v>
      </c>
      <c r="AB413" s="283">
        <f>+V413+W413+X413</f>
        <v>53</v>
      </c>
      <c r="AC413" s="283">
        <f>+V413+W413+X413+Y413</f>
        <v>72</v>
      </c>
      <c r="AD413" s="553"/>
      <c r="AE413" s="946"/>
      <c r="AF413" s="537"/>
      <c r="AG413" s="537"/>
      <c r="AH413" s="537"/>
      <c r="AI413" s="948"/>
      <c r="AJ413" s="948"/>
      <c r="AK413" s="537"/>
      <c r="AL413" s="537"/>
      <c r="AM413" s="537"/>
      <c r="AN413" s="537"/>
      <c r="AO413" s="537"/>
      <c r="AP413" s="537"/>
      <c r="AQ413" s="553"/>
      <c r="AR413" s="46"/>
      <c r="AS413" s="46"/>
      <c r="AT413" s="537"/>
      <c r="AU413" s="46"/>
      <c r="AV413" s="26"/>
      <c r="AW413" s="88"/>
      <c r="AX413" s="89"/>
    </row>
    <row r="414" spans="1:50" s="90" customFormat="1" ht="24.95" customHeight="1" x14ac:dyDescent="0.25">
      <c r="A414" s="528"/>
      <c r="B414" s="940"/>
      <c r="C414" s="567"/>
      <c r="D414" s="726"/>
      <c r="E414" s="726"/>
      <c r="F414" s="726"/>
      <c r="G414" s="567"/>
      <c r="H414" s="567"/>
      <c r="I414" s="567"/>
      <c r="J414" s="567"/>
      <c r="K414" s="571"/>
      <c r="L414" s="537"/>
      <c r="M414" s="537"/>
      <c r="N414" s="537"/>
      <c r="O414" s="537"/>
      <c r="P414" s="574"/>
      <c r="Q414" s="574"/>
      <c r="R414" s="574"/>
      <c r="S414" s="574"/>
      <c r="T414" s="574"/>
      <c r="U414" s="293" t="s">
        <v>215</v>
      </c>
      <c r="V414" s="204">
        <f>V412/V413</f>
        <v>0</v>
      </c>
      <c r="W414" s="204">
        <f t="shared" ref="W414:AC414" si="144">W412/W413</f>
        <v>0</v>
      </c>
      <c r="X414" s="204">
        <f t="shared" si="144"/>
        <v>0</v>
      </c>
      <c r="Y414" s="204">
        <f t="shared" si="144"/>
        <v>0</v>
      </c>
      <c r="Z414" s="204">
        <f t="shared" si="144"/>
        <v>0</v>
      </c>
      <c r="AA414" s="204">
        <f t="shared" si="144"/>
        <v>0</v>
      </c>
      <c r="AB414" s="204">
        <f t="shared" si="144"/>
        <v>0</v>
      </c>
      <c r="AC414" s="204">
        <f t="shared" si="144"/>
        <v>0</v>
      </c>
      <c r="AD414" s="553"/>
      <c r="AE414" s="946"/>
      <c r="AF414" s="537"/>
      <c r="AG414" s="537"/>
      <c r="AH414" s="537"/>
      <c r="AI414" s="948"/>
      <c r="AJ414" s="948"/>
      <c r="AK414" s="537"/>
      <c r="AL414" s="537"/>
      <c r="AM414" s="537"/>
      <c r="AN414" s="537"/>
      <c r="AO414" s="537"/>
      <c r="AP414" s="537"/>
      <c r="AQ414" s="553"/>
      <c r="AR414" s="46"/>
      <c r="AS414" s="46"/>
      <c r="AT414" s="537"/>
      <c r="AU414" s="46"/>
      <c r="AV414" s="26"/>
      <c r="AW414" s="88"/>
      <c r="AX414" s="89"/>
    </row>
    <row r="415" spans="1:50" s="90" customFormat="1" ht="270" customHeight="1" x14ac:dyDescent="0.25">
      <c r="A415" s="528"/>
      <c r="B415" s="940"/>
      <c r="C415" s="567"/>
      <c r="D415" s="726"/>
      <c r="E415" s="727"/>
      <c r="F415" s="727"/>
      <c r="G415" s="567"/>
      <c r="H415" s="567"/>
      <c r="I415" s="567"/>
      <c r="J415" s="567"/>
      <c r="K415" s="572"/>
      <c r="L415" s="538"/>
      <c r="M415" s="538"/>
      <c r="N415" s="538"/>
      <c r="O415" s="538"/>
      <c r="P415" s="575"/>
      <c r="Q415" s="575"/>
      <c r="R415" s="575"/>
      <c r="S415" s="575"/>
      <c r="T415" s="575"/>
      <c r="U415" s="293" t="s">
        <v>216</v>
      </c>
      <c r="V415" s="22" t="s">
        <v>898</v>
      </c>
      <c r="W415" s="22" t="s">
        <v>898</v>
      </c>
      <c r="X415" s="22" t="s">
        <v>898</v>
      </c>
      <c r="Y415" s="22" t="s">
        <v>898</v>
      </c>
      <c r="Z415" s="943"/>
      <c r="AA415" s="944"/>
      <c r="AB415" s="944"/>
      <c r="AC415" s="945"/>
      <c r="AD415" s="554"/>
      <c r="AE415" s="947"/>
      <c r="AF415" s="538"/>
      <c r="AG415" s="538"/>
      <c r="AH415" s="538"/>
      <c r="AI415" s="949"/>
      <c r="AJ415" s="949"/>
      <c r="AK415" s="538"/>
      <c r="AL415" s="538"/>
      <c r="AM415" s="538"/>
      <c r="AN415" s="538"/>
      <c r="AO415" s="538"/>
      <c r="AP415" s="538"/>
      <c r="AQ415" s="554"/>
      <c r="AR415" s="48"/>
      <c r="AS415" s="48"/>
      <c r="AT415" s="538"/>
      <c r="AU415" s="48"/>
      <c r="AV415" s="27"/>
      <c r="AW415" s="149"/>
      <c r="AX415" s="150"/>
    </row>
    <row r="416" spans="1:50" s="90" customFormat="1" ht="35.1" customHeight="1" x14ac:dyDescent="0.25">
      <c r="A416" s="528">
        <v>3</v>
      </c>
      <c r="B416" s="940"/>
      <c r="C416" s="567"/>
      <c r="D416" s="726"/>
      <c r="E416" s="953" t="s">
        <v>900</v>
      </c>
      <c r="F416" s="953">
        <v>0.5</v>
      </c>
      <c r="G416" s="953" t="s">
        <v>286</v>
      </c>
      <c r="H416" s="953" t="s">
        <v>287</v>
      </c>
      <c r="I416" s="54" t="s">
        <v>88</v>
      </c>
      <c r="J416" s="953">
        <v>0.5</v>
      </c>
      <c r="K416" s="954" t="s">
        <v>901</v>
      </c>
      <c r="L416" s="955" t="s">
        <v>902</v>
      </c>
      <c r="M416" s="498" t="s">
        <v>903</v>
      </c>
      <c r="N416" s="498" t="s">
        <v>904</v>
      </c>
      <c r="O416" s="639" t="s">
        <v>905</v>
      </c>
      <c r="P416" s="959">
        <v>0.25</v>
      </c>
      <c r="Q416" s="959">
        <v>0.74</v>
      </c>
      <c r="R416" s="959">
        <v>1</v>
      </c>
      <c r="S416" s="959">
        <v>0.7</v>
      </c>
      <c r="T416" s="756" t="s">
        <v>210</v>
      </c>
      <c r="U416" s="291" t="s">
        <v>906</v>
      </c>
      <c r="V416" s="19"/>
      <c r="W416" s="19"/>
      <c r="X416" s="19"/>
      <c r="Y416" s="19"/>
      <c r="Z416" s="20">
        <f>V416</f>
        <v>0</v>
      </c>
      <c r="AA416" s="20">
        <f>V416+W416</f>
        <v>0</v>
      </c>
      <c r="AB416" s="20">
        <f>V416+W416+X416</f>
        <v>0</v>
      </c>
      <c r="AC416" s="20">
        <f>V416+W416+X416+Y416</f>
        <v>0</v>
      </c>
      <c r="AD416" s="950" t="s">
        <v>907</v>
      </c>
      <c r="AE416" s="960">
        <f>AF416+AG416+AH416</f>
        <v>0</v>
      </c>
      <c r="AF416" s="950">
        <v>0</v>
      </c>
      <c r="AG416" s="950">
        <v>0</v>
      </c>
      <c r="AH416" s="950">
        <v>0</v>
      </c>
      <c r="AI416" s="961" t="s">
        <v>211</v>
      </c>
      <c r="AJ416" s="961" t="s">
        <v>211</v>
      </c>
      <c r="AK416" s="950"/>
      <c r="AL416" s="950" t="s">
        <v>213</v>
      </c>
      <c r="AM416" s="950"/>
      <c r="AN416" s="950"/>
      <c r="AO416" s="950" t="s">
        <v>213</v>
      </c>
      <c r="AP416" s="950" t="s">
        <v>213</v>
      </c>
      <c r="AQ416" s="950" t="s">
        <v>213</v>
      </c>
      <c r="AR416" s="950"/>
      <c r="AS416" s="950"/>
      <c r="AT416" s="950" t="s">
        <v>213</v>
      </c>
      <c r="AU416" s="950"/>
      <c r="AV416" s="950"/>
      <c r="AW416" s="88"/>
      <c r="AX416" s="89"/>
    </row>
    <row r="417" spans="1:50" s="90" customFormat="1" ht="35.1" customHeight="1" x14ac:dyDescent="0.25">
      <c r="A417" s="528"/>
      <c r="B417" s="940"/>
      <c r="C417" s="567"/>
      <c r="D417" s="726"/>
      <c r="E417" s="564"/>
      <c r="F417" s="564"/>
      <c r="G417" s="564"/>
      <c r="H417" s="564"/>
      <c r="I417" s="953" t="s">
        <v>908</v>
      </c>
      <c r="J417" s="564"/>
      <c r="K417" s="557"/>
      <c r="L417" s="509"/>
      <c r="M417" s="495"/>
      <c r="N417" s="495"/>
      <c r="O417" s="537"/>
      <c r="P417" s="757"/>
      <c r="Q417" s="757"/>
      <c r="R417" s="757"/>
      <c r="S417" s="757"/>
      <c r="T417" s="757"/>
      <c r="U417" s="291" t="s">
        <v>909</v>
      </c>
      <c r="V417" s="20">
        <v>0.01</v>
      </c>
      <c r="W417" s="20">
        <v>0.01</v>
      </c>
      <c r="X417" s="20">
        <v>0.01</v>
      </c>
      <c r="Y417" s="20">
        <v>0.01</v>
      </c>
      <c r="Z417" s="20">
        <f>+V417</f>
        <v>0.01</v>
      </c>
      <c r="AA417" s="20">
        <f>+V417+W417</f>
        <v>0.02</v>
      </c>
      <c r="AB417" s="20">
        <f>+V417+W417+X417</f>
        <v>0.03</v>
      </c>
      <c r="AC417" s="20">
        <f>V417+W417+X417+Y417</f>
        <v>0.04</v>
      </c>
      <c r="AD417" s="951"/>
      <c r="AE417" s="951"/>
      <c r="AF417" s="951"/>
      <c r="AG417" s="951"/>
      <c r="AH417" s="951"/>
      <c r="AI417" s="951"/>
      <c r="AJ417" s="951"/>
      <c r="AK417" s="951"/>
      <c r="AL417" s="951"/>
      <c r="AM417" s="951"/>
      <c r="AN417" s="951"/>
      <c r="AO417" s="951"/>
      <c r="AP417" s="951"/>
      <c r="AQ417" s="951"/>
      <c r="AR417" s="951"/>
      <c r="AS417" s="951"/>
      <c r="AT417" s="951"/>
      <c r="AU417" s="951"/>
      <c r="AV417" s="951"/>
      <c r="AW417" s="88"/>
      <c r="AX417" s="89"/>
    </row>
    <row r="418" spans="1:50" s="90" customFormat="1" ht="24.95" customHeight="1" x14ac:dyDescent="0.25">
      <c r="A418" s="528"/>
      <c r="B418" s="940"/>
      <c r="C418" s="567"/>
      <c r="D418" s="726"/>
      <c r="E418" s="564"/>
      <c r="F418" s="564"/>
      <c r="G418" s="564"/>
      <c r="H418" s="564"/>
      <c r="I418" s="564"/>
      <c r="J418" s="564"/>
      <c r="K418" s="557"/>
      <c r="L418" s="509"/>
      <c r="M418" s="495"/>
      <c r="N418" s="495"/>
      <c r="O418" s="537"/>
      <c r="P418" s="757"/>
      <c r="Q418" s="757"/>
      <c r="R418" s="757"/>
      <c r="S418" s="757"/>
      <c r="T418" s="757"/>
      <c r="U418" s="293" t="s">
        <v>215</v>
      </c>
      <c r="V418" s="21">
        <f>V416/V417</f>
        <v>0</v>
      </c>
      <c r="W418" s="21">
        <f t="shared" ref="W418:AC418" si="145">W416/W417</f>
        <v>0</v>
      </c>
      <c r="X418" s="21">
        <f t="shared" si="145"/>
        <v>0</v>
      </c>
      <c r="Y418" s="21">
        <f t="shared" si="145"/>
        <v>0</v>
      </c>
      <c r="Z418" s="21">
        <f t="shared" si="145"/>
        <v>0</v>
      </c>
      <c r="AA418" s="21">
        <f t="shared" si="145"/>
        <v>0</v>
      </c>
      <c r="AB418" s="21">
        <f t="shared" si="145"/>
        <v>0</v>
      </c>
      <c r="AC418" s="21">
        <f t="shared" si="145"/>
        <v>0</v>
      </c>
      <c r="AD418" s="951"/>
      <c r="AE418" s="951"/>
      <c r="AF418" s="951"/>
      <c r="AG418" s="951"/>
      <c r="AH418" s="951"/>
      <c r="AI418" s="951"/>
      <c r="AJ418" s="951"/>
      <c r="AK418" s="951"/>
      <c r="AL418" s="951"/>
      <c r="AM418" s="951"/>
      <c r="AN418" s="951"/>
      <c r="AO418" s="951"/>
      <c r="AP418" s="951"/>
      <c r="AQ418" s="951"/>
      <c r="AR418" s="951"/>
      <c r="AS418" s="951"/>
      <c r="AT418" s="951"/>
      <c r="AU418" s="951"/>
      <c r="AV418" s="951"/>
      <c r="AW418" s="88"/>
      <c r="AX418" s="89"/>
    </row>
    <row r="419" spans="1:50" s="90" customFormat="1" ht="270" customHeight="1" x14ac:dyDescent="0.25">
      <c r="A419" s="528"/>
      <c r="B419" s="940"/>
      <c r="C419" s="567"/>
      <c r="D419" s="726"/>
      <c r="E419" s="564"/>
      <c r="F419" s="564"/>
      <c r="G419" s="564"/>
      <c r="H419" s="564"/>
      <c r="I419" s="564"/>
      <c r="J419" s="564"/>
      <c r="K419" s="558"/>
      <c r="L419" s="510"/>
      <c r="M419" s="496"/>
      <c r="N419" s="496"/>
      <c r="O419" s="538"/>
      <c r="P419" s="758"/>
      <c r="Q419" s="758"/>
      <c r="R419" s="758"/>
      <c r="S419" s="758"/>
      <c r="T419" s="758"/>
      <c r="U419" s="293" t="s">
        <v>216</v>
      </c>
      <c r="V419" s="22" t="s">
        <v>858</v>
      </c>
      <c r="W419" s="22" t="s">
        <v>858</v>
      </c>
      <c r="X419" s="22" t="s">
        <v>858</v>
      </c>
      <c r="Y419" s="22" t="s">
        <v>858</v>
      </c>
      <c r="Z419" s="956"/>
      <c r="AA419" s="957"/>
      <c r="AB419" s="957"/>
      <c r="AC419" s="958"/>
      <c r="AD419" s="952"/>
      <c r="AE419" s="952"/>
      <c r="AF419" s="952"/>
      <c r="AG419" s="952"/>
      <c r="AH419" s="952"/>
      <c r="AI419" s="952"/>
      <c r="AJ419" s="952"/>
      <c r="AK419" s="952"/>
      <c r="AL419" s="952"/>
      <c r="AM419" s="952"/>
      <c r="AN419" s="952"/>
      <c r="AO419" s="952"/>
      <c r="AP419" s="952"/>
      <c r="AQ419" s="952"/>
      <c r="AR419" s="952"/>
      <c r="AS419" s="952"/>
      <c r="AT419" s="952"/>
      <c r="AU419" s="952"/>
      <c r="AV419" s="952"/>
      <c r="AW419" s="149"/>
      <c r="AX419" s="150"/>
    </row>
    <row r="420" spans="1:50" s="90" customFormat="1" ht="35.1" customHeight="1" x14ac:dyDescent="0.25">
      <c r="A420" s="528">
        <v>4</v>
      </c>
      <c r="B420" s="940"/>
      <c r="C420" s="567"/>
      <c r="D420" s="726"/>
      <c r="E420" s="564"/>
      <c r="F420" s="564"/>
      <c r="G420" s="564"/>
      <c r="H420" s="564"/>
      <c r="I420" s="54" t="s">
        <v>88</v>
      </c>
      <c r="J420" s="953">
        <v>0.5</v>
      </c>
      <c r="K420" s="954" t="s">
        <v>910</v>
      </c>
      <c r="L420" s="955" t="s">
        <v>911</v>
      </c>
      <c r="M420" s="498" t="s">
        <v>722</v>
      </c>
      <c r="N420" s="498" t="s">
        <v>723</v>
      </c>
      <c r="O420" s="639" t="s">
        <v>73</v>
      </c>
      <c r="P420" s="959" t="s">
        <v>88</v>
      </c>
      <c r="Q420" s="959">
        <v>1</v>
      </c>
      <c r="R420" s="959">
        <v>1</v>
      </c>
      <c r="S420" s="959">
        <v>0.95</v>
      </c>
      <c r="T420" s="756" t="s">
        <v>210</v>
      </c>
      <c r="U420" s="291" t="s">
        <v>912</v>
      </c>
      <c r="V420" s="23"/>
      <c r="W420" s="23"/>
      <c r="X420" s="23"/>
      <c r="Y420" s="23"/>
      <c r="Z420" s="24">
        <f>V420</f>
        <v>0</v>
      </c>
      <c r="AA420" s="24">
        <f>V420+W420</f>
        <v>0</v>
      </c>
      <c r="AB420" s="24">
        <f>V420+W420+X420</f>
        <v>0</v>
      </c>
      <c r="AC420" s="24">
        <f>V420+W420+X420+Y420</f>
        <v>0</v>
      </c>
      <c r="AD420" s="950" t="s">
        <v>724</v>
      </c>
      <c r="AE420" s="960">
        <f>AF420+AG420+AH420</f>
        <v>1000000000</v>
      </c>
      <c r="AF420" s="950">
        <v>0</v>
      </c>
      <c r="AG420" s="950">
        <v>1000000000</v>
      </c>
      <c r="AH420" s="950">
        <v>0</v>
      </c>
      <c r="AI420" s="961" t="s">
        <v>211</v>
      </c>
      <c r="AJ420" s="961" t="s">
        <v>211</v>
      </c>
      <c r="AK420" s="950"/>
      <c r="AL420" s="950" t="s">
        <v>213</v>
      </c>
      <c r="AM420" s="950"/>
      <c r="AN420" s="950"/>
      <c r="AO420" s="950" t="s">
        <v>213</v>
      </c>
      <c r="AP420" s="950"/>
      <c r="AQ420" s="950"/>
      <c r="AR420" s="950"/>
      <c r="AS420" s="950" t="s">
        <v>213</v>
      </c>
      <c r="AT420" s="950"/>
      <c r="AU420" s="950"/>
      <c r="AV420" s="950" t="s">
        <v>213</v>
      </c>
      <c r="AW420" s="88"/>
      <c r="AX420" s="89"/>
    </row>
    <row r="421" spans="1:50" s="90" customFormat="1" ht="35.1" customHeight="1" x14ac:dyDescent="0.25">
      <c r="A421" s="528"/>
      <c r="B421" s="940"/>
      <c r="C421" s="567"/>
      <c r="D421" s="726"/>
      <c r="E421" s="564"/>
      <c r="F421" s="564"/>
      <c r="G421" s="564"/>
      <c r="H421" s="564"/>
      <c r="I421" s="953" t="s">
        <v>725</v>
      </c>
      <c r="J421" s="564"/>
      <c r="K421" s="557"/>
      <c r="L421" s="509"/>
      <c r="M421" s="495"/>
      <c r="N421" s="495"/>
      <c r="O421" s="537"/>
      <c r="P421" s="757"/>
      <c r="Q421" s="757"/>
      <c r="R421" s="757"/>
      <c r="S421" s="757"/>
      <c r="T421" s="757"/>
      <c r="U421" s="291" t="s">
        <v>913</v>
      </c>
      <c r="V421" s="24">
        <v>1E-8</v>
      </c>
      <c r="W421" s="24">
        <v>40</v>
      </c>
      <c r="X421" s="24">
        <v>50</v>
      </c>
      <c r="Y421" s="24">
        <v>15</v>
      </c>
      <c r="Z421" s="24">
        <f>+V421</f>
        <v>1E-8</v>
      </c>
      <c r="AA421" s="24">
        <f>+V421+W421</f>
        <v>40.000000010000001</v>
      </c>
      <c r="AB421" s="24">
        <f>+V421+W421+X421</f>
        <v>90.000000010000008</v>
      </c>
      <c r="AC421" s="24">
        <f>+V421+W421+X421+Y421</f>
        <v>105.00000001000001</v>
      </c>
      <c r="AD421" s="951"/>
      <c r="AE421" s="951"/>
      <c r="AF421" s="951"/>
      <c r="AG421" s="951"/>
      <c r="AH421" s="951"/>
      <c r="AI421" s="951"/>
      <c r="AJ421" s="951"/>
      <c r="AK421" s="951"/>
      <c r="AL421" s="951"/>
      <c r="AM421" s="951"/>
      <c r="AN421" s="951"/>
      <c r="AO421" s="951"/>
      <c r="AP421" s="951"/>
      <c r="AQ421" s="951"/>
      <c r="AR421" s="951"/>
      <c r="AS421" s="951"/>
      <c r="AT421" s="951"/>
      <c r="AU421" s="951"/>
      <c r="AV421" s="951"/>
      <c r="AW421" s="88"/>
      <c r="AX421" s="89"/>
    </row>
    <row r="422" spans="1:50" s="90" customFormat="1" ht="24.95" customHeight="1" x14ac:dyDescent="0.25">
      <c r="A422" s="528"/>
      <c r="B422" s="940"/>
      <c r="C422" s="567"/>
      <c r="D422" s="726"/>
      <c r="E422" s="564"/>
      <c r="F422" s="564"/>
      <c r="G422" s="564"/>
      <c r="H422" s="564"/>
      <c r="I422" s="564"/>
      <c r="J422" s="564"/>
      <c r="K422" s="557"/>
      <c r="L422" s="509"/>
      <c r="M422" s="495"/>
      <c r="N422" s="495"/>
      <c r="O422" s="537"/>
      <c r="P422" s="757"/>
      <c r="Q422" s="757"/>
      <c r="R422" s="757"/>
      <c r="S422" s="757"/>
      <c r="T422" s="757"/>
      <c r="U422" s="292" t="s">
        <v>215</v>
      </c>
      <c r="V422" s="21">
        <f>V420/V421</f>
        <v>0</v>
      </c>
      <c r="W422" s="21">
        <f t="shared" ref="W422:AC422" si="146">W420/W421</f>
        <v>0</v>
      </c>
      <c r="X422" s="21">
        <f t="shared" si="146"/>
        <v>0</v>
      </c>
      <c r="Y422" s="21">
        <f t="shared" si="146"/>
        <v>0</v>
      </c>
      <c r="Z422" s="21">
        <f t="shared" si="146"/>
        <v>0</v>
      </c>
      <c r="AA422" s="21">
        <f t="shared" si="146"/>
        <v>0</v>
      </c>
      <c r="AB422" s="21">
        <f t="shared" si="146"/>
        <v>0</v>
      </c>
      <c r="AC422" s="21">
        <f t="shared" si="146"/>
        <v>0</v>
      </c>
      <c r="AD422" s="951"/>
      <c r="AE422" s="951"/>
      <c r="AF422" s="951"/>
      <c r="AG422" s="951"/>
      <c r="AH422" s="951"/>
      <c r="AI422" s="951"/>
      <c r="AJ422" s="951"/>
      <c r="AK422" s="951"/>
      <c r="AL422" s="951"/>
      <c r="AM422" s="951"/>
      <c r="AN422" s="951"/>
      <c r="AO422" s="951"/>
      <c r="AP422" s="951"/>
      <c r="AQ422" s="951"/>
      <c r="AR422" s="951"/>
      <c r="AS422" s="951"/>
      <c r="AT422" s="951"/>
      <c r="AU422" s="951"/>
      <c r="AV422" s="951"/>
      <c r="AW422" s="88"/>
      <c r="AX422" s="89"/>
    </row>
    <row r="423" spans="1:50" s="90" customFormat="1" ht="270" customHeight="1" x14ac:dyDescent="0.25">
      <c r="A423" s="528"/>
      <c r="B423" s="940"/>
      <c r="C423" s="567"/>
      <c r="D423" s="727"/>
      <c r="E423" s="564"/>
      <c r="F423" s="564"/>
      <c r="G423" s="564"/>
      <c r="H423" s="564"/>
      <c r="I423" s="564"/>
      <c r="J423" s="564"/>
      <c r="K423" s="558"/>
      <c r="L423" s="510"/>
      <c r="M423" s="496"/>
      <c r="N423" s="496"/>
      <c r="O423" s="538"/>
      <c r="P423" s="758"/>
      <c r="Q423" s="758"/>
      <c r="R423" s="758"/>
      <c r="S423" s="758"/>
      <c r="T423" s="758"/>
      <c r="U423" s="292" t="s">
        <v>216</v>
      </c>
      <c r="V423" s="22" t="s">
        <v>858</v>
      </c>
      <c r="W423" s="22" t="s">
        <v>858</v>
      </c>
      <c r="X423" s="22" t="s">
        <v>858</v>
      </c>
      <c r="Y423" s="22" t="s">
        <v>858</v>
      </c>
      <c r="Z423" s="956"/>
      <c r="AA423" s="957"/>
      <c r="AB423" s="957"/>
      <c r="AC423" s="958"/>
      <c r="AD423" s="952"/>
      <c r="AE423" s="952"/>
      <c r="AF423" s="952"/>
      <c r="AG423" s="952"/>
      <c r="AH423" s="952"/>
      <c r="AI423" s="952"/>
      <c r="AJ423" s="952"/>
      <c r="AK423" s="952"/>
      <c r="AL423" s="952"/>
      <c r="AM423" s="952"/>
      <c r="AN423" s="952"/>
      <c r="AO423" s="952"/>
      <c r="AP423" s="952"/>
      <c r="AQ423" s="952"/>
      <c r="AR423" s="952"/>
      <c r="AS423" s="952"/>
      <c r="AT423" s="952"/>
      <c r="AU423" s="952"/>
      <c r="AV423" s="952"/>
      <c r="AW423" s="149"/>
      <c r="AX423" s="150"/>
    </row>
  </sheetData>
  <mergeCells count="3748">
    <mergeCell ref="AU224:AU227"/>
    <mergeCell ref="I225:I227"/>
    <mergeCell ref="AC144:AC147"/>
    <mergeCell ref="AC148:AC151"/>
    <mergeCell ref="F148:F155"/>
    <mergeCell ref="AS220:AS223"/>
    <mergeCell ref="AT220:AT223"/>
    <mergeCell ref="AU220:AU223"/>
    <mergeCell ref="I221:I223"/>
    <mergeCell ref="A224:A227"/>
    <mergeCell ref="E224:E227"/>
    <mergeCell ref="F224:F227"/>
    <mergeCell ref="G224:G227"/>
    <mergeCell ref="H224:H227"/>
    <mergeCell ref="J224:J227"/>
    <mergeCell ref="K224:K227"/>
    <mergeCell ref="L224:L227"/>
    <mergeCell ref="M224:M227"/>
    <mergeCell ref="N224:N227"/>
    <mergeCell ref="O224:O227"/>
    <mergeCell ref="P224:P227"/>
    <mergeCell ref="Q224:Q227"/>
    <mergeCell ref="R224:R227"/>
    <mergeCell ref="S224:S227"/>
    <mergeCell ref="T224:T227"/>
    <mergeCell ref="AC224:AC227"/>
    <mergeCell ref="AO224:AO227"/>
    <mergeCell ref="T220:T223"/>
    <mergeCell ref="AC220:AC223"/>
    <mergeCell ref="AD220:AD227"/>
    <mergeCell ref="AE220:AE223"/>
    <mergeCell ref="AF220:AF227"/>
    <mergeCell ref="AG220:AG223"/>
    <mergeCell ref="AH220:AH223"/>
    <mergeCell ref="AI220:AI223"/>
    <mergeCell ref="AJ220:AJ223"/>
    <mergeCell ref="AK220:AK223"/>
    <mergeCell ref="AL220:AL223"/>
    <mergeCell ref="AM220:AM223"/>
    <mergeCell ref="AN220:AN223"/>
    <mergeCell ref="AO220:AO223"/>
    <mergeCell ref="AS224:AS227"/>
    <mergeCell ref="AT224:AT227"/>
    <mergeCell ref="AP220:AP223"/>
    <mergeCell ref="AQ220:AQ223"/>
    <mergeCell ref="AR220:AR223"/>
    <mergeCell ref="AP224:AP227"/>
    <mergeCell ref="AQ224:AQ227"/>
    <mergeCell ref="AR224:AR227"/>
    <mergeCell ref="AE224:AE227"/>
    <mergeCell ref="AG224:AG227"/>
    <mergeCell ref="AH224:AH227"/>
    <mergeCell ref="AI224:AI227"/>
    <mergeCell ref="AJ224:AJ227"/>
    <mergeCell ref="AK224:AK227"/>
    <mergeCell ref="AL224:AL227"/>
    <mergeCell ref="AM224:AM227"/>
    <mergeCell ref="AN224:AN227"/>
    <mergeCell ref="A220:A223"/>
    <mergeCell ref="C220:C227"/>
    <mergeCell ref="D220:D227"/>
    <mergeCell ref="E220:E223"/>
    <mergeCell ref="F220:F223"/>
    <mergeCell ref="G220:G223"/>
    <mergeCell ref="H220:H223"/>
    <mergeCell ref="J220:J223"/>
    <mergeCell ref="K220:K223"/>
    <mergeCell ref="L220:L223"/>
    <mergeCell ref="M220:M223"/>
    <mergeCell ref="N220:N223"/>
    <mergeCell ref="O220:O223"/>
    <mergeCell ref="P220:P223"/>
    <mergeCell ref="Q220:Q223"/>
    <mergeCell ref="R220:R223"/>
    <mergeCell ref="S220:S223"/>
    <mergeCell ref="AR420:AR423"/>
    <mergeCell ref="AS420:AS423"/>
    <mergeCell ref="AT420:AT423"/>
    <mergeCell ref="AU420:AU423"/>
    <mergeCell ref="AV420:AV423"/>
    <mergeCell ref="I421:I423"/>
    <mergeCell ref="Z423:AC423"/>
    <mergeCell ref="AL420:AL423"/>
    <mergeCell ref="AM420:AM423"/>
    <mergeCell ref="AN420:AN423"/>
    <mergeCell ref="AO420:AO423"/>
    <mergeCell ref="AP420:AP423"/>
    <mergeCell ref="AQ420:AQ423"/>
    <mergeCell ref="AF420:AF423"/>
    <mergeCell ref="AG420:AG423"/>
    <mergeCell ref="AH420:AH423"/>
    <mergeCell ref="AI420:AI423"/>
    <mergeCell ref="AJ420:AJ423"/>
    <mergeCell ref="AK420:AK423"/>
    <mergeCell ref="Q420:Q423"/>
    <mergeCell ref="R420:R423"/>
    <mergeCell ref="S420:S423"/>
    <mergeCell ref="T420:T423"/>
    <mergeCell ref="AD420:AD423"/>
    <mergeCell ref="AE420:AE423"/>
    <mergeCell ref="I417:I419"/>
    <mergeCell ref="Z419:AC419"/>
    <mergeCell ref="A420:A423"/>
    <mergeCell ref="J420:J423"/>
    <mergeCell ref="K420:K423"/>
    <mergeCell ref="L420:L423"/>
    <mergeCell ref="M420:M423"/>
    <mergeCell ref="N420:N423"/>
    <mergeCell ref="O420:O423"/>
    <mergeCell ref="P420:P423"/>
    <mergeCell ref="AQ416:AQ419"/>
    <mergeCell ref="AR416:AR419"/>
    <mergeCell ref="AS416:AS419"/>
    <mergeCell ref="AT416:AT419"/>
    <mergeCell ref="AU416:AU419"/>
    <mergeCell ref="AV416:AV419"/>
    <mergeCell ref="AK416:AK419"/>
    <mergeCell ref="AL416:AL419"/>
    <mergeCell ref="AM416:AM419"/>
    <mergeCell ref="AN416:AN419"/>
    <mergeCell ref="AO416:AO419"/>
    <mergeCell ref="AP416:AP419"/>
    <mergeCell ref="AE416:AE419"/>
    <mergeCell ref="AF416:AF419"/>
    <mergeCell ref="AG416:AG419"/>
    <mergeCell ref="AH416:AH419"/>
    <mergeCell ref="AI416:AI419"/>
    <mergeCell ref="AJ416:AJ419"/>
    <mergeCell ref="P416:P419"/>
    <mergeCell ref="Q416:Q419"/>
    <mergeCell ref="R416:R419"/>
    <mergeCell ref="S416:S419"/>
    <mergeCell ref="T416:T419"/>
    <mergeCell ref="AD416:AD419"/>
    <mergeCell ref="J416:J419"/>
    <mergeCell ref="K416:K419"/>
    <mergeCell ref="L416:L419"/>
    <mergeCell ref="M416:M419"/>
    <mergeCell ref="N416:N419"/>
    <mergeCell ref="O416:O419"/>
    <mergeCell ref="AP412:AP415"/>
    <mergeCell ref="AQ412:AQ415"/>
    <mergeCell ref="AT412:AT415"/>
    <mergeCell ref="I413:I415"/>
    <mergeCell ref="Z415:AC415"/>
    <mergeCell ref="A416:A419"/>
    <mergeCell ref="E416:E423"/>
    <mergeCell ref="F416:F423"/>
    <mergeCell ref="G416:G423"/>
    <mergeCell ref="H416:H423"/>
    <mergeCell ref="AJ412:AJ415"/>
    <mergeCell ref="AK412:AK415"/>
    <mergeCell ref="AL412:AL415"/>
    <mergeCell ref="AM412:AM415"/>
    <mergeCell ref="AN412:AN415"/>
    <mergeCell ref="AO412:AO415"/>
    <mergeCell ref="M412:M415"/>
    <mergeCell ref="N412:N415"/>
    <mergeCell ref="O412:O415"/>
    <mergeCell ref="P412:P415"/>
    <mergeCell ref="Q412:Q415"/>
    <mergeCell ref="R412:R415"/>
    <mergeCell ref="S412:S415"/>
    <mergeCell ref="T412:T415"/>
    <mergeCell ref="AQ408:AQ411"/>
    <mergeCell ref="AT408:AT411"/>
    <mergeCell ref="I409:I411"/>
    <mergeCell ref="Z411:AC411"/>
    <mergeCell ref="A412:A415"/>
    <mergeCell ref="G412:G415"/>
    <mergeCell ref="H412:H415"/>
    <mergeCell ref="J412:J415"/>
    <mergeCell ref="K412:K415"/>
    <mergeCell ref="L412:L415"/>
    <mergeCell ref="AK408:AK411"/>
    <mergeCell ref="AL408:AL411"/>
    <mergeCell ref="AM408:AM411"/>
    <mergeCell ref="AN408:AN411"/>
    <mergeCell ref="AO408:AO411"/>
    <mergeCell ref="AP408:AP411"/>
    <mergeCell ref="AE408:AE415"/>
    <mergeCell ref="AF408:AF411"/>
    <mergeCell ref="AG408:AG411"/>
    <mergeCell ref="AH408:AH411"/>
    <mergeCell ref="AI408:AI411"/>
    <mergeCell ref="AJ408:AJ411"/>
    <mergeCell ref="AF412:AF415"/>
    <mergeCell ref="AG412:AG415"/>
    <mergeCell ref="AH412:AH415"/>
    <mergeCell ref="AI412:AI415"/>
    <mergeCell ref="P408:P411"/>
    <mergeCell ref="Q408:Q411"/>
    <mergeCell ref="R408:R411"/>
    <mergeCell ref="S408:S411"/>
    <mergeCell ref="T408:T411"/>
    <mergeCell ref="AD408:AD415"/>
    <mergeCell ref="J408:J411"/>
    <mergeCell ref="K408:K411"/>
    <mergeCell ref="L408:L411"/>
    <mergeCell ref="M408:M411"/>
    <mergeCell ref="N408:N411"/>
    <mergeCell ref="O408:O411"/>
    <mergeCell ref="AV404:AV407"/>
    <mergeCell ref="Z407:AC407"/>
    <mergeCell ref="A408:A411"/>
    <mergeCell ref="B408:B423"/>
    <mergeCell ref="C408:C423"/>
    <mergeCell ref="D408:D423"/>
    <mergeCell ref="E408:E415"/>
    <mergeCell ref="F408:F415"/>
    <mergeCell ref="G408:G411"/>
    <mergeCell ref="H408:H411"/>
    <mergeCell ref="AP404:AP407"/>
    <mergeCell ref="AQ404:AQ407"/>
    <mergeCell ref="AR404:AR407"/>
    <mergeCell ref="AS404:AS407"/>
    <mergeCell ref="AT404:AT407"/>
    <mergeCell ref="AU404:AU407"/>
    <mergeCell ref="AJ404:AJ407"/>
    <mergeCell ref="AK404:AK407"/>
    <mergeCell ref="AL404:AL407"/>
    <mergeCell ref="AM404:AM407"/>
    <mergeCell ref="AN404:AN407"/>
    <mergeCell ref="AO404:AO407"/>
    <mergeCell ref="AD404:AD407"/>
    <mergeCell ref="AE404:AE407"/>
    <mergeCell ref="AF404:AF407"/>
    <mergeCell ref="AG404:AG407"/>
    <mergeCell ref="AH404:AH407"/>
    <mergeCell ref="AI404:AI407"/>
    <mergeCell ref="O404:O407"/>
    <mergeCell ref="P404:P407"/>
    <mergeCell ref="Q404:Q407"/>
    <mergeCell ref="R404:R407"/>
    <mergeCell ref="S404:S407"/>
    <mergeCell ref="T404:T407"/>
    <mergeCell ref="AT400:AT403"/>
    <mergeCell ref="AU400:AU403"/>
    <mergeCell ref="AV400:AV403"/>
    <mergeCell ref="Z403:AC403"/>
    <mergeCell ref="A404:A407"/>
    <mergeCell ref="J404:J407"/>
    <mergeCell ref="K404:K407"/>
    <mergeCell ref="L404:L407"/>
    <mergeCell ref="M404:M407"/>
    <mergeCell ref="N404:N407"/>
    <mergeCell ref="AN400:AN403"/>
    <mergeCell ref="AO400:AO403"/>
    <mergeCell ref="AP400:AP403"/>
    <mergeCell ref="AQ400:AQ403"/>
    <mergeCell ref="AR400:AR403"/>
    <mergeCell ref="AS400:AS403"/>
    <mergeCell ref="AH400:AH403"/>
    <mergeCell ref="AI400:AI403"/>
    <mergeCell ref="AJ400:AJ403"/>
    <mergeCell ref="AK400:AK403"/>
    <mergeCell ref="AL400:AL403"/>
    <mergeCell ref="AM400:AM403"/>
    <mergeCell ref="S400:S403"/>
    <mergeCell ref="T400:T403"/>
    <mergeCell ref="AD400:AD403"/>
    <mergeCell ref="AE400:AE403"/>
    <mergeCell ref="AF400:AF403"/>
    <mergeCell ref="AG400:AG403"/>
    <mergeCell ref="M400:M403"/>
    <mergeCell ref="N400:N403"/>
    <mergeCell ref="O400:O403"/>
    <mergeCell ref="P400:P403"/>
    <mergeCell ref="Q400:Q403"/>
    <mergeCell ref="R400:R403"/>
    <mergeCell ref="G400:G407"/>
    <mergeCell ref="H400:H407"/>
    <mergeCell ref="I400:I407"/>
    <mergeCell ref="J400:J403"/>
    <mergeCell ref="K400:K403"/>
    <mergeCell ref="L400:L403"/>
    <mergeCell ref="A400:A403"/>
    <mergeCell ref="B400:B407"/>
    <mergeCell ref="C400:C407"/>
    <mergeCell ref="D400:D407"/>
    <mergeCell ref="E400:E407"/>
    <mergeCell ref="F400:F407"/>
    <mergeCell ref="AP396:AP399"/>
    <mergeCell ref="AQ396:AQ399"/>
    <mergeCell ref="AU396:AU399"/>
    <mergeCell ref="AV396:AV399"/>
    <mergeCell ref="I397:I399"/>
    <mergeCell ref="Z399:AC399"/>
    <mergeCell ref="AI396:AI399"/>
    <mergeCell ref="AJ396:AJ399"/>
    <mergeCell ref="AL396:AL399"/>
    <mergeCell ref="AM396:AM399"/>
    <mergeCell ref="AN396:AN399"/>
    <mergeCell ref="AO396:AO399"/>
    <mergeCell ref="T396:T399"/>
    <mergeCell ref="AD396:AD399"/>
    <mergeCell ref="AE396:AE399"/>
    <mergeCell ref="AF396:AF399"/>
    <mergeCell ref="AG396:AG399"/>
    <mergeCell ref="AH396:AH399"/>
    <mergeCell ref="N396:N399"/>
    <mergeCell ref="O396:O399"/>
    <mergeCell ref="P396:P399"/>
    <mergeCell ref="Q396:Q399"/>
    <mergeCell ref="R396:R399"/>
    <mergeCell ref="S396:S399"/>
    <mergeCell ref="AR392:AR395"/>
    <mergeCell ref="AS392:AS395"/>
    <mergeCell ref="AT392:AT395"/>
    <mergeCell ref="AU392:AU395"/>
    <mergeCell ref="AV392:AV395"/>
    <mergeCell ref="I393:I395"/>
    <mergeCell ref="Z395:AC395"/>
    <mergeCell ref="AL392:AL395"/>
    <mergeCell ref="AM392:AM395"/>
    <mergeCell ref="AN392:AN395"/>
    <mergeCell ref="AO392:AO395"/>
    <mergeCell ref="AP392:AP395"/>
    <mergeCell ref="AQ392:AQ395"/>
    <mergeCell ref="S392:S395"/>
    <mergeCell ref="T392:T395"/>
    <mergeCell ref="AD392:AD395"/>
    <mergeCell ref="AI392:AI395"/>
    <mergeCell ref="AJ392:AJ395"/>
    <mergeCell ref="AK392:AK395"/>
    <mergeCell ref="M392:M395"/>
    <mergeCell ref="N392:N395"/>
    <mergeCell ref="O392:O395"/>
    <mergeCell ref="P392:P395"/>
    <mergeCell ref="Q392:Q395"/>
    <mergeCell ref="R392:R395"/>
    <mergeCell ref="AU388:AU391"/>
    <mergeCell ref="AV388:AV391"/>
    <mergeCell ref="I389:I391"/>
    <mergeCell ref="Z391:AC391"/>
    <mergeCell ref="A392:A395"/>
    <mergeCell ref="G392:G395"/>
    <mergeCell ref="H392:H395"/>
    <mergeCell ref="J392:J395"/>
    <mergeCell ref="K392:K395"/>
    <mergeCell ref="L392:L395"/>
    <mergeCell ref="AO388:AO391"/>
    <mergeCell ref="AP388:AP391"/>
    <mergeCell ref="AQ388:AQ391"/>
    <mergeCell ref="AR388:AR391"/>
    <mergeCell ref="AS388:AS391"/>
    <mergeCell ref="AT388:AT391"/>
    <mergeCell ref="AI388:AI391"/>
    <mergeCell ref="AJ388:AJ391"/>
    <mergeCell ref="AK388:AK391"/>
    <mergeCell ref="AL388:AL391"/>
    <mergeCell ref="AM388:AM391"/>
    <mergeCell ref="AN388:AN391"/>
    <mergeCell ref="N388:N391"/>
    <mergeCell ref="O388:O391"/>
    <mergeCell ref="P388:P391"/>
    <mergeCell ref="Q388:Q391"/>
    <mergeCell ref="R388:R391"/>
    <mergeCell ref="S388:S391"/>
    <mergeCell ref="G388:G391"/>
    <mergeCell ref="H388:H391"/>
    <mergeCell ref="J388:J391"/>
    <mergeCell ref="K388:K391"/>
    <mergeCell ref="AR384:AR387"/>
    <mergeCell ref="AS384:AS387"/>
    <mergeCell ref="AT384:AT387"/>
    <mergeCell ref="AU384:AU387"/>
    <mergeCell ref="AV384:AV387"/>
    <mergeCell ref="I385:I387"/>
    <mergeCell ref="Z387:AC387"/>
    <mergeCell ref="AL384:AL387"/>
    <mergeCell ref="AM384:AM387"/>
    <mergeCell ref="AN384:AN387"/>
    <mergeCell ref="AO384:AO387"/>
    <mergeCell ref="AP384:AP387"/>
    <mergeCell ref="AQ384:AQ387"/>
    <mergeCell ref="S384:S387"/>
    <mergeCell ref="T384:T387"/>
    <mergeCell ref="AD384:AD387"/>
    <mergeCell ref="AI384:AI387"/>
    <mergeCell ref="AJ384:AJ387"/>
    <mergeCell ref="AK384:AK387"/>
    <mergeCell ref="M384:M387"/>
    <mergeCell ref="N384:N387"/>
    <mergeCell ref="O384:O387"/>
    <mergeCell ref="P384:P387"/>
    <mergeCell ref="Q384:Q387"/>
    <mergeCell ref="R384:R387"/>
    <mergeCell ref="AU380:AU383"/>
    <mergeCell ref="AV380:AV383"/>
    <mergeCell ref="I381:I383"/>
    <mergeCell ref="Z383:AC383"/>
    <mergeCell ref="A384:A387"/>
    <mergeCell ref="G384:G387"/>
    <mergeCell ref="H384:H387"/>
    <mergeCell ref="J384:J387"/>
    <mergeCell ref="K384:K387"/>
    <mergeCell ref="L384:L387"/>
    <mergeCell ref="AO380:AO383"/>
    <mergeCell ref="AP380:AP383"/>
    <mergeCell ref="AQ380:AQ383"/>
    <mergeCell ref="AR380:AR383"/>
    <mergeCell ref="AS380:AS383"/>
    <mergeCell ref="AT380:AT383"/>
    <mergeCell ref="AI380:AI383"/>
    <mergeCell ref="AJ380:AJ383"/>
    <mergeCell ref="AK380:AK383"/>
    <mergeCell ref="AL380:AL383"/>
    <mergeCell ref="AM380:AM383"/>
    <mergeCell ref="AN380:AN383"/>
    <mergeCell ref="T380:T383"/>
    <mergeCell ref="AD380:AD383"/>
    <mergeCell ref="AE380:AE395"/>
    <mergeCell ref="AF380:AF395"/>
    <mergeCell ref="AG380:AG395"/>
    <mergeCell ref="AH380:AH395"/>
    <mergeCell ref="T388:T391"/>
    <mergeCell ref="AD388:AD391"/>
    <mergeCell ref="N380:N383"/>
    <mergeCell ref="O380:O383"/>
    <mergeCell ref="P380:P383"/>
    <mergeCell ref="Q380:Q383"/>
    <mergeCell ref="R380:R383"/>
    <mergeCell ref="S380:S383"/>
    <mergeCell ref="G380:G383"/>
    <mergeCell ref="H380:H383"/>
    <mergeCell ref="J380:J383"/>
    <mergeCell ref="K380:K383"/>
    <mergeCell ref="L380:L383"/>
    <mergeCell ref="M380:M383"/>
    <mergeCell ref="A380:A383"/>
    <mergeCell ref="B380:B399"/>
    <mergeCell ref="C380:C399"/>
    <mergeCell ref="D380:D399"/>
    <mergeCell ref="E380:E399"/>
    <mergeCell ref="F380:F399"/>
    <mergeCell ref="A388:A391"/>
    <mergeCell ref="A396:A399"/>
    <mergeCell ref="L388:L391"/>
    <mergeCell ref="M388:M391"/>
    <mergeCell ref="G396:G399"/>
    <mergeCell ref="H396:H399"/>
    <mergeCell ref="J396:J399"/>
    <mergeCell ref="K396:K399"/>
    <mergeCell ref="L396:L399"/>
    <mergeCell ref="M396:M399"/>
    <mergeCell ref="AR376:AR379"/>
    <mergeCell ref="AS376:AS379"/>
    <mergeCell ref="AT376:AT379"/>
    <mergeCell ref="AU376:AU379"/>
    <mergeCell ref="AV376:AV379"/>
    <mergeCell ref="I377:I379"/>
    <mergeCell ref="Z379:AC379"/>
    <mergeCell ref="AL376:AL379"/>
    <mergeCell ref="AM376:AM379"/>
    <mergeCell ref="AN376:AN379"/>
    <mergeCell ref="AO376:AO379"/>
    <mergeCell ref="AP376:AP379"/>
    <mergeCell ref="AQ376:AQ379"/>
    <mergeCell ref="AF376:AF379"/>
    <mergeCell ref="AG376:AG379"/>
    <mergeCell ref="AH376:AH379"/>
    <mergeCell ref="AI376:AI379"/>
    <mergeCell ref="AJ376:AJ379"/>
    <mergeCell ref="AK376:AK379"/>
    <mergeCell ref="Q376:Q379"/>
    <mergeCell ref="R376:R379"/>
    <mergeCell ref="S376:S379"/>
    <mergeCell ref="T376:T379"/>
    <mergeCell ref="AD376:AD379"/>
    <mergeCell ref="AE376:AE379"/>
    <mergeCell ref="K376:K379"/>
    <mergeCell ref="L376:L379"/>
    <mergeCell ref="M376:M379"/>
    <mergeCell ref="N376:N379"/>
    <mergeCell ref="O376:O379"/>
    <mergeCell ref="P376:P379"/>
    <mergeCell ref="AU372:AU375"/>
    <mergeCell ref="AV372:AV375"/>
    <mergeCell ref="I373:I375"/>
    <mergeCell ref="Z375:AC375"/>
    <mergeCell ref="A376:A379"/>
    <mergeCell ref="E376:E379"/>
    <mergeCell ref="F376:F379"/>
    <mergeCell ref="G376:G379"/>
    <mergeCell ref="H376:H379"/>
    <mergeCell ref="J376:J379"/>
    <mergeCell ref="AO372:AO375"/>
    <mergeCell ref="AP372:AP375"/>
    <mergeCell ref="AQ372:AQ375"/>
    <mergeCell ref="AR372:AR375"/>
    <mergeCell ref="AS372:AS375"/>
    <mergeCell ref="AT372:AT375"/>
    <mergeCell ref="AI372:AI375"/>
    <mergeCell ref="AJ372:AJ375"/>
    <mergeCell ref="AK372:AK375"/>
    <mergeCell ref="AL372:AL375"/>
    <mergeCell ref="AM372:AM375"/>
    <mergeCell ref="AN372:AN375"/>
    <mergeCell ref="T372:T375"/>
    <mergeCell ref="AD372:AD375"/>
    <mergeCell ref="AE372:AE375"/>
    <mergeCell ref="AF372:AF375"/>
    <mergeCell ref="AG372:AG375"/>
    <mergeCell ref="AH372:AH375"/>
    <mergeCell ref="N372:N375"/>
    <mergeCell ref="O372:O375"/>
    <mergeCell ref="P372:P375"/>
    <mergeCell ref="Q372:Q375"/>
    <mergeCell ref="R372:R375"/>
    <mergeCell ref="S372:S375"/>
    <mergeCell ref="G372:G375"/>
    <mergeCell ref="H372:H375"/>
    <mergeCell ref="J372:J375"/>
    <mergeCell ref="K372:K375"/>
    <mergeCell ref="L372:L375"/>
    <mergeCell ref="M372:M375"/>
    <mergeCell ref="AT368:AT371"/>
    <mergeCell ref="AU368:AU371"/>
    <mergeCell ref="AV368:AV371"/>
    <mergeCell ref="AW368:AW371"/>
    <mergeCell ref="I369:I371"/>
    <mergeCell ref="Z371:AC371"/>
    <mergeCell ref="AN368:AN371"/>
    <mergeCell ref="AO368:AO371"/>
    <mergeCell ref="AP368:AP371"/>
    <mergeCell ref="AQ368:AQ371"/>
    <mergeCell ref="AR368:AR371"/>
    <mergeCell ref="AS368:AS371"/>
    <mergeCell ref="AH368:AH371"/>
    <mergeCell ref="AI368:AI371"/>
    <mergeCell ref="AJ368:AJ371"/>
    <mergeCell ref="AK368:AK371"/>
    <mergeCell ref="AL368:AL371"/>
    <mergeCell ref="AM368:AM371"/>
    <mergeCell ref="S368:S371"/>
    <mergeCell ref="T368:T371"/>
    <mergeCell ref="AD368:AD371"/>
    <mergeCell ref="AE368:AE371"/>
    <mergeCell ref="AF368:AF371"/>
    <mergeCell ref="AG368:AG371"/>
    <mergeCell ref="N368:N371"/>
    <mergeCell ref="O368:O371"/>
    <mergeCell ref="P368:P371"/>
    <mergeCell ref="Q368:Q371"/>
    <mergeCell ref="R368:R371"/>
    <mergeCell ref="AU364:AU367"/>
    <mergeCell ref="AV364:AV367"/>
    <mergeCell ref="I365:I367"/>
    <mergeCell ref="Z367:AC367"/>
    <mergeCell ref="A368:A371"/>
    <mergeCell ref="G368:G371"/>
    <mergeCell ref="H368:H371"/>
    <mergeCell ref="J368:J371"/>
    <mergeCell ref="K368:K371"/>
    <mergeCell ref="L368:L371"/>
    <mergeCell ref="AO364:AO367"/>
    <mergeCell ref="AP364:AP367"/>
    <mergeCell ref="AQ364:AQ367"/>
    <mergeCell ref="AR364:AR367"/>
    <mergeCell ref="AS364:AS367"/>
    <mergeCell ref="AT364:AT367"/>
    <mergeCell ref="AI364:AI367"/>
    <mergeCell ref="AJ364:AJ367"/>
    <mergeCell ref="AK364:AK367"/>
    <mergeCell ref="AL364:AL367"/>
    <mergeCell ref="AM364:AM367"/>
    <mergeCell ref="AN364:AN367"/>
    <mergeCell ref="T364:T367"/>
    <mergeCell ref="AD364:AD367"/>
    <mergeCell ref="AE364:AE367"/>
    <mergeCell ref="AF364:AF367"/>
    <mergeCell ref="AG364:AG367"/>
    <mergeCell ref="AH364:AH367"/>
    <mergeCell ref="N364:N367"/>
    <mergeCell ref="O364:O367"/>
    <mergeCell ref="P364:P367"/>
    <mergeCell ref="Q364:Q367"/>
    <mergeCell ref="R364:R367"/>
    <mergeCell ref="S364:S367"/>
    <mergeCell ref="G364:G367"/>
    <mergeCell ref="H364:H367"/>
    <mergeCell ref="J364:J367"/>
    <mergeCell ref="K364:K367"/>
    <mergeCell ref="L364:L367"/>
    <mergeCell ref="M364:M367"/>
    <mergeCell ref="AS360:AS363"/>
    <mergeCell ref="AT360:AT363"/>
    <mergeCell ref="AU360:AU363"/>
    <mergeCell ref="AV360:AV363"/>
    <mergeCell ref="AW360:AW363"/>
    <mergeCell ref="I361:I363"/>
    <mergeCell ref="Z363:AC363"/>
    <mergeCell ref="AM360:AM363"/>
    <mergeCell ref="AN360:AN363"/>
    <mergeCell ref="AO360:AO363"/>
    <mergeCell ref="AP360:AP363"/>
    <mergeCell ref="AQ360:AQ363"/>
    <mergeCell ref="AR360:AR363"/>
    <mergeCell ref="AG360:AG363"/>
    <mergeCell ref="AH360:AH363"/>
    <mergeCell ref="AI360:AI363"/>
    <mergeCell ref="AJ360:AJ363"/>
    <mergeCell ref="AK360:AK363"/>
    <mergeCell ref="AL360:AL363"/>
    <mergeCell ref="R360:R363"/>
    <mergeCell ref="S360:S363"/>
    <mergeCell ref="T360:T363"/>
    <mergeCell ref="AD360:AD363"/>
    <mergeCell ref="AE360:AE363"/>
    <mergeCell ref="AF360:AF363"/>
    <mergeCell ref="L360:L363"/>
    <mergeCell ref="M360:M363"/>
    <mergeCell ref="N360:N363"/>
    <mergeCell ref="O360:O363"/>
    <mergeCell ref="P360:P363"/>
    <mergeCell ref="Q360:Q363"/>
    <mergeCell ref="AV356:AV359"/>
    <mergeCell ref="AW356:AW359"/>
    <mergeCell ref="Z359:AC359"/>
    <mergeCell ref="A360:A363"/>
    <mergeCell ref="E360:E375"/>
    <mergeCell ref="F360:F375"/>
    <mergeCell ref="G360:G363"/>
    <mergeCell ref="H360:H363"/>
    <mergeCell ref="J360:J363"/>
    <mergeCell ref="K360:K363"/>
    <mergeCell ref="AP356:AP359"/>
    <mergeCell ref="AQ356:AQ359"/>
    <mergeCell ref="AR356:AR359"/>
    <mergeCell ref="AS356:AS359"/>
    <mergeCell ref="AT356:AT359"/>
    <mergeCell ref="AU356:AU359"/>
    <mergeCell ref="AJ356:AJ359"/>
    <mergeCell ref="AK356:AK359"/>
    <mergeCell ref="AL356:AL359"/>
    <mergeCell ref="AM356:AM359"/>
    <mergeCell ref="AN356:AN359"/>
    <mergeCell ref="AO356:AO359"/>
    <mergeCell ref="AD356:AD359"/>
    <mergeCell ref="AE356:AE359"/>
    <mergeCell ref="AF356:AF359"/>
    <mergeCell ref="AG356:AG359"/>
    <mergeCell ref="AH356:AH359"/>
    <mergeCell ref="AI356:AI359"/>
    <mergeCell ref="O356:O359"/>
    <mergeCell ref="P356:P359"/>
    <mergeCell ref="Q356:Q359"/>
    <mergeCell ref="R356:R359"/>
    <mergeCell ref="S356:S359"/>
    <mergeCell ref="T356:T359"/>
    <mergeCell ref="I356:I359"/>
    <mergeCell ref="J356:J359"/>
    <mergeCell ref="K356:K359"/>
    <mergeCell ref="L356:L359"/>
    <mergeCell ref="M356:M359"/>
    <mergeCell ref="N356:N359"/>
    <mergeCell ref="AT352:AT355"/>
    <mergeCell ref="AU352:AU355"/>
    <mergeCell ref="AV352:AV355"/>
    <mergeCell ref="AW352:AW355"/>
    <mergeCell ref="Z355:AC355"/>
    <mergeCell ref="A356:A359"/>
    <mergeCell ref="E356:E359"/>
    <mergeCell ref="F356:F359"/>
    <mergeCell ref="G356:G359"/>
    <mergeCell ref="H356:H359"/>
    <mergeCell ref="AN352:AN355"/>
    <mergeCell ref="AO352:AO355"/>
    <mergeCell ref="AP352:AP355"/>
    <mergeCell ref="AQ352:AQ355"/>
    <mergeCell ref="AR352:AR355"/>
    <mergeCell ref="AS352:AS355"/>
    <mergeCell ref="AH352:AH355"/>
    <mergeCell ref="AI352:AI355"/>
    <mergeCell ref="AJ352:AJ355"/>
    <mergeCell ref="AK352:AK355"/>
    <mergeCell ref="AL352:AL355"/>
    <mergeCell ref="AM352:AM355"/>
    <mergeCell ref="S352:S355"/>
    <mergeCell ref="T352:T355"/>
    <mergeCell ref="AD352:AD355"/>
    <mergeCell ref="AE352:AE355"/>
    <mergeCell ref="AF352:AF355"/>
    <mergeCell ref="AG352:AG355"/>
    <mergeCell ref="M352:M355"/>
    <mergeCell ref="N352:N355"/>
    <mergeCell ref="O352:O355"/>
    <mergeCell ref="P352:P355"/>
    <mergeCell ref="Q352:Q355"/>
    <mergeCell ref="R352:R355"/>
    <mergeCell ref="G352:G355"/>
    <mergeCell ref="H352:H355"/>
    <mergeCell ref="I352:I355"/>
    <mergeCell ref="J352:J355"/>
    <mergeCell ref="K352:K355"/>
    <mergeCell ref="L352:L355"/>
    <mergeCell ref="AR350:AR351"/>
    <mergeCell ref="Q348:Q351"/>
    <mergeCell ref="R348:R351"/>
    <mergeCell ref="S348:S351"/>
    <mergeCell ref="T348:T351"/>
    <mergeCell ref="J348:J351"/>
    <mergeCell ref="K348:K351"/>
    <mergeCell ref="L348:L351"/>
    <mergeCell ref="M348:M351"/>
    <mergeCell ref="O348:O351"/>
    <mergeCell ref="P348:P351"/>
    <mergeCell ref="AK344:AK347"/>
    <mergeCell ref="AS350:AS351"/>
    <mergeCell ref="AT350:AT351"/>
    <mergeCell ref="AU350:AU351"/>
    <mergeCell ref="AV350:AV351"/>
    <mergeCell ref="Z351:AC351"/>
    <mergeCell ref="AL350:AL351"/>
    <mergeCell ref="AM350:AM351"/>
    <mergeCell ref="AN350:AN351"/>
    <mergeCell ref="AO350:AO351"/>
    <mergeCell ref="AP350:AP351"/>
    <mergeCell ref="AQ350:AQ351"/>
    <mergeCell ref="AF350:AF351"/>
    <mergeCell ref="AG350:AG351"/>
    <mergeCell ref="AH350:AH351"/>
    <mergeCell ref="AI350:AI351"/>
    <mergeCell ref="AJ350:AJ351"/>
    <mergeCell ref="AK350:AK351"/>
    <mergeCell ref="AD350:AD351"/>
    <mergeCell ref="AE350:AE351"/>
    <mergeCell ref="S344:S347"/>
    <mergeCell ref="T344:T347"/>
    <mergeCell ref="AD344:AD347"/>
    <mergeCell ref="AE344:AE347"/>
    <mergeCell ref="K344:K347"/>
    <mergeCell ref="L344:L347"/>
    <mergeCell ref="M344:M347"/>
    <mergeCell ref="N344:N351"/>
    <mergeCell ref="O344:O347"/>
    <mergeCell ref="P344:P347"/>
    <mergeCell ref="AS340:AS343"/>
    <mergeCell ref="AT340:AT343"/>
    <mergeCell ref="AU340:AU343"/>
    <mergeCell ref="AV340:AV343"/>
    <mergeCell ref="Z343:AC343"/>
    <mergeCell ref="AR344:AR347"/>
    <mergeCell ref="AS344:AS347"/>
    <mergeCell ref="AT344:AT347"/>
    <mergeCell ref="AU344:AU347"/>
    <mergeCell ref="AV344:AV347"/>
    <mergeCell ref="Z347:AC347"/>
    <mergeCell ref="AL344:AL347"/>
    <mergeCell ref="AM344:AM347"/>
    <mergeCell ref="AN344:AN347"/>
    <mergeCell ref="AO344:AO347"/>
    <mergeCell ref="AP344:AP347"/>
    <mergeCell ref="AQ344:AQ347"/>
    <mergeCell ref="AF344:AF347"/>
    <mergeCell ref="AG344:AG347"/>
    <mergeCell ref="AH344:AH347"/>
    <mergeCell ref="AI344:AI347"/>
    <mergeCell ref="AJ344:AJ347"/>
    <mergeCell ref="AM340:AM343"/>
    <mergeCell ref="AN340:AN343"/>
    <mergeCell ref="AO340:AO343"/>
    <mergeCell ref="AP340:AP343"/>
    <mergeCell ref="AQ340:AQ343"/>
    <mergeCell ref="AR340:AR343"/>
    <mergeCell ref="AG340:AG343"/>
    <mergeCell ref="AH340:AH343"/>
    <mergeCell ref="AI340:AI343"/>
    <mergeCell ref="AJ340:AJ343"/>
    <mergeCell ref="AK340:AK343"/>
    <mergeCell ref="AL340:AL343"/>
    <mergeCell ref="R340:R343"/>
    <mergeCell ref="S340:S343"/>
    <mergeCell ref="T340:T343"/>
    <mergeCell ref="AD340:AD343"/>
    <mergeCell ref="AE340:AE343"/>
    <mergeCell ref="AF340:AF343"/>
    <mergeCell ref="AT336:AT339"/>
    <mergeCell ref="AU336:AU339"/>
    <mergeCell ref="AV336:AV339"/>
    <mergeCell ref="Z339:AC339"/>
    <mergeCell ref="A340:A343"/>
    <mergeCell ref="G340:G343"/>
    <mergeCell ref="H340:H343"/>
    <mergeCell ref="I340:I343"/>
    <mergeCell ref="J340:J343"/>
    <mergeCell ref="K340:K343"/>
    <mergeCell ref="AN336:AN339"/>
    <mergeCell ref="AO336:AO339"/>
    <mergeCell ref="AP336:AP339"/>
    <mergeCell ref="AQ336:AQ339"/>
    <mergeCell ref="AR336:AR339"/>
    <mergeCell ref="AS336:AS339"/>
    <mergeCell ref="AH336:AH339"/>
    <mergeCell ref="AI336:AI339"/>
    <mergeCell ref="AJ336:AJ339"/>
    <mergeCell ref="AK336:AK339"/>
    <mergeCell ref="AL336:AL339"/>
    <mergeCell ref="AM336:AM339"/>
    <mergeCell ref="S336:S339"/>
    <mergeCell ref="T336:T339"/>
    <mergeCell ref="AD336:AD339"/>
    <mergeCell ref="AE336:AE339"/>
    <mergeCell ref="AF336:AF339"/>
    <mergeCell ref="AG336:AG339"/>
    <mergeCell ref="M336:M339"/>
    <mergeCell ref="N336:N339"/>
    <mergeCell ref="O336:O339"/>
    <mergeCell ref="P336:P339"/>
    <mergeCell ref="Q336:Q339"/>
    <mergeCell ref="R336:R339"/>
    <mergeCell ref="G336:G339"/>
    <mergeCell ref="H336:H339"/>
    <mergeCell ref="I336:I339"/>
    <mergeCell ref="J336:J339"/>
    <mergeCell ref="K336:K339"/>
    <mergeCell ref="L336:L339"/>
    <mergeCell ref="A336:A339"/>
    <mergeCell ref="B336:B379"/>
    <mergeCell ref="C336:C379"/>
    <mergeCell ref="D336:D379"/>
    <mergeCell ref="E336:E355"/>
    <mergeCell ref="F336:F355"/>
    <mergeCell ref="A348:A351"/>
    <mergeCell ref="A352:A355"/>
    <mergeCell ref="A364:A367"/>
    <mergeCell ref="A372:A375"/>
    <mergeCell ref="A344:A347"/>
    <mergeCell ref="G344:G351"/>
    <mergeCell ref="H344:H351"/>
    <mergeCell ref="I344:I351"/>
    <mergeCell ref="J344:J347"/>
    <mergeCell ref="L340:L343"/>
    <mergeCell ref="M340:M343"/>
    <mergeCell ref="N340:N343"/>
    <mergeCell ref="O340:O343"/>
    <mergeCell ref="P340:P343"/>
    <mergeCell ref="Q340:Q343"/>
    <mergeCell ref="Q344:Q347"/>
    <mergeCell ref="R344:R347"/>
    <mergeCell ref="M368:M371"/>
    <mergeCell ref="AM328:AM331"/>
    <mergeCell ref="O328:O331"/>
    <mergeCell ref="P328:P331"/>
    <mergeCell ref="Q328:Q331"/>
    <mergeCell ref="R328:R331"/>
    <mergeCell ref="AS332:AS335"/>
    <mergeCell ref="AT332:AT335"/>
    <mergeCell ref="AU332:AU335"/>
    <mergeCell ref="AV332:AV335"/>
    <mergeCell ref="I333:I335"/>
    <mergeCell ref="Z335:AC335"/>
    <mergeCell ref="AM332:AM335"/>
    <mergeCell ref="AN332:AN335"/>
    <mergeCell ref="AO332:AO335"/>
    <mergeCell ref="AP332:AP335"/>
    <mergeCell ref="AQ332:AQ335"/>
    <mergeCell ref="AR332:AR335"/>
    <mergeCell ref="T332:T335"/>
    <mergeCell ref="AD332:AD335"/>
    <mergeCell ref="AI332:AI335"/>
    <mergeCell ref="AJ332:AJ335"/>
    <mergeCell ref="AK332:AK335"/>
    <mergeCell ref="AL332:AL335"/>
    <mergeCell ref="N332:N335"/>
    <mergeCell ref="O332:O335"/>
    <mergeCell ref="P332:P335"/>
    <mergeCell ref="Q332:Q335"/>
    <mergeCell ref="R332:R335"/>
    <mergeCell ref="S332:S335"/>
    <mergeCell ref="AQ324:AQ327"/>
    <mergeCell ref="AR324:AR327"/>
    <mergeCell ref="AS324:AS327"/>
    <mergeCell ref="AT324:AT327"/>
    <mergeCell ref="AU324:AU327"/>
    <mergeCell ref="G332:G335"/>
    <mergeCell ref="H332:H335"/>
    <mergeCell ref="J332:J335"/>
    <mergeCell ref="K332:K335"/>
    <mergeCell ref="L332:L335"/>
    <mergeCell ref="M332:M335"/>
    <mergeCell ref="AT328:AT331"/>
    <mergeCell ref="AU328:AU331"/>
    <mergeCell ref="AV328:AV331"/>
    <mergeCell ref="I329:I331"/>
    <mergeCell ref="Z331:AC331"/>
    <mergeCell ref="A332:A335"/>
    <mergeCell ref="C332:C335"/>
    <mergeCell ref="D332:D335"/>
    <mergeCell ref="E332:E335"/>
    <mergeCell ref="F332:F335"/>
    <mergeCell ref="AN328:AN331"/>
    <mergeCell ref="AO328:AO331"/>
    <mergeCell ref="AP328:AP331"/>
    <mergeCell ref="AQ328:AQ331"/>
    <mergeCell ref="AR328:AR331"/>
    <mergeCell ref="AS328:AS331"/>
    <mergeCell ref="AD328:AD331"/>
    <mergeCell ref="AI328:AI331"/>
    <mergeCell ref="AJ328:AJ331"/>
    <mergeCell ref="AK328:AK331"/>
    <mergeCell ref="AL328:AL331"/>
    <mergeCell ref="T324:T327"/>
    <mergeCell ref="AD324:AD327"/>
    <mergeCell ref="AI324:AI327"/>
    <mergeCell ref="AJ324:AJ327"/>
    <mergeCell ref="L324:L327"/>
    <mergeCell ref="M324:M327"/>
    <mergeCell ref="N324:N327"/>
    <mergeCell ref="O324:O327"/>
    <mergeCell ref="P324:P327"/>
    <mergeCell ref="Q324:Q327"/>
    <mergeCell ref="S328:S331"/>
    <mergeCell ref="T328:T331"/>
    <mergeCell ref="I325:I327"/>
    <mergeCell ref="Z327:AC327"/>
    <mergeCell ref="A328:A331"/>
    <mergeCell ref="G328:G331"/>
    <mergeCell ref="H328:H331"/>
    <mergeCell ref="J328:J331"/>
    <mergeCell ref="K328:K331"/>
    <mergeCell ref="L328:L331"/>
    <mergeCell ref="M328:M331"/>
    <mergeCell ref="N328:N331"/>
    <mergeCell ref="I321:I323"/>
    <mergeCell ref="Z323:AC323"/>
    <mergeCell ref="A324:A327"/>
    <mergeCell ref="G324:G327"/>
    <mergeCell ref="H324:H327"/>
    <mergeCell ref="J324:J327"/>
    <mergeCell ref="K324:K327"/>
    <mergeCell ref="AN320:AN323"/>
    <mergeCell ref="AO320:AO323"/>
    <mergeCell ref="AP320:AP323"/>
    <mergeCell ref="AQ320:AQ323"/>
    <mergeCell ref="AR320:AR323"/>
    <mergeCell ref="AS320:AS323"/>
    <mergeCell ref="AD320:AD323"/>
    <mergeCell ref="AI320:AI323"/>
    <mergeCell ref="AJ320:AJ323"/>
    <mergeCell ref="AK320:AK323"/>
    <mergeCell ref="AL320:AL323"/>
    <mergeCell ref="AM320:AM323"/>
    <mergeCell ref="O320:O323"/>
    <mergeCell ref="P320:P323"/>
    <mergeCell ref="Q320:Q323"/>
    <mergeCell ref="R320:R323"/>
    <mergeCell ref="S320:S323"/>
    <mergeCell ref="T320:T323"/>
    <mergeCell ref="H320:H323"/>
    <mergeCell ref="J320:J323"/>
    <mergeCell ref="K320:K323"/>
    <mergeCell ref="L320:L323"/>
    <mergeCell ref="AK324:AK327"/>
    <mergeCell ref="AL324:AL327"/>
    <mergeCell ref="AM324:AM327"/>
    <mergeCell ref="A320:A323"/>
    <mergeCell ref="C320:C331"/>
    <mergeCell ref="D320:D331"/>
    <mergeCell ref="E320:E331"/>
    <mergeCell ref="F320:F331"/>
    <mergeCell ref="G320:G323"/>
    <mergeCell ref="AQ316:AQ319"/>
    <mergeCell ref="AR316:AR319"/>
    <mergeCell ref="AS316:AS319"/>
    <mergeCell ref="AT316:AT319"/>
    <mergeCell ref="AU316:AU319"/>
    <mergeCell ref="AV316:AV319"/>
    <mergeCell ref="AK316:AK319"/>
    <mergeCell ref="AL316:AL319"/>
    <mergeCell ref="AM316:AM319"/>
    <mergeCell ref="AN316:AN319"/>
    <mergeCell ref="AO316:AO319"/>
    <mergeCell ref="AP316:AP319"/>
    <mergeCell ref="Q316:Q319"/>
    <mergeCell ref="R316:R319"/>
    <mergeCell ref="S316:S319"/>
    <mergeCell ref="T316:T319"/>
    <mergeCell ref="AD316:AD319"/>
    <mergeCell ref="AI316:AI319"/>
    <mergeCell ref="Z319:AC319"/>
    <mergeCell ref="K316:K319"/>
    <mergeCell ref="L316:L319"/>
    <mergeCell ref="M316:M319"/>
    <mergeCell ref="N316:N319"/>
    <mergeCell ref="O316:O319"/>
    <mergeCell ref="AT320:AT323"/>
    <mergeCell ref="AU320:AU323"/>
    <mergeCell ref="E316:E319"/>
    <mergeCell ref="F316:F319"/>
    <mergeCell ref="G316:G319"/>
    <mergeCell ref="H316:H319"/>
    <mergeCell ref="J316:J319"/>
    <mergeCell ref="I317:I319"/>
    <mergeCell ref="AR312:AR315"/>
    <mergeCell ref="AS312:AS315"/>
    <mergeCell ref="AT312:AT315"/>
    <mergeCell ref="AU312:AU315"/>
    <mergeCell ref="AV312:AV315"/>
    <mergeCell ref="I313:I315"/>
    <mergeCell ref="Z315:AC315"/>
    <mergeCell ref="AL312:AL315"/>
    <mergeCell ref="AM312:AM315"/>
    <mergeCell ref="AN312:AN315"/>
    <mergeCell ref="AO312:AO315"/>
    <mergeCell ref="AP312:AP315"/>
    <mergeCell ref="AQ312:AQ315"/>
    <mergeCell ref="S312:S315"/>
    <mergeCell ref="T312:T315"/>
    <mergeCell ref="AD312:AD315"/>
    <mergeCell ref="AI312:AI315"/>
    <mergeCell ref="AJ312:AJ315"/>
    <mergeCell ref="AK312:AK315"/>
    <mergeCell ref="M312:M315"/>
    <mergeCell ref="N312:N315"/>
    <mergeCell ref="O312:O315"/>
    <mergeCell ref="P312:P315"/>
    <mergeCell ref="Q312:Q315"/>
    <mergeCell ref="L312:L315"/>
    <mergeCell ref="AV320:AV323"/>
    <mergeCell ref="AV324:AV327"/>
    <mergeCell ref="AN324:AN327"/>
    <mergeCell ref="AO324:AO327"/>
    <mergeCell ref="AP324:AP327"/>
    <mergeCell ref="R324:R327"/>
    <mergeCell ref="S324:S327"/>
    <mergeCell ref="J308:J311"/>
    <mergeCell ref="K308:K311"/>
    <mergeCell ref="L308:L311"/>
    <mergeCell ref="M308:M311"/>
    <mergeCell ref="N308:N311"/>
    <mergeCell ref="O308:O311"/>
    <mergeCell ref="AQ308:AQ311"/>
    <mergeCell ref="AR308:AR311"/>
    <mergeCell ref="AS308:AS311"/>
    <mergeCell ref="AT308:AT311"/>
    <mergeCell ref="AU308:AU311"/>
    <mergeCell ref="AV308:AV311"/>
    <mergeCell ref="AK308:AK311"/>
    <mergeCell ref="AL308:AL311"/>
    <mergeCell ref="AM308:AM311"/>
    <mergeCell ref="AN308:AN311"/>
    <mergeCell ref="AO308:AO311"/>
    <mergeCell ref="AP308:AP311"/>
    <mergeCell ref="AE308:AE335"/>
    <mergeCell ref="AF308:AF335"/>
    <mergeCell ref="AG308:AG335"/>
    <mergeCell ref="AH308:AH335"/>
    <mergeCell ref="AI308:AI311"/>
    <mergeCell ref="AJ308:AJ311"/>
    <mergeCell ref="AJ316:AJ319"/>
    <mergeCell ref="I305:I307"/>
    <mergeCell ref="Z307:AC307"/>
    <mergeCell ref="A308:A311"/>
    <mergeCell ref="B308:B335"/>
    <mergeCell ref="C308:C319"/>
    <mergeCell ref="D308:D319"/>
    <mergeCell ref="E308:E311"/>
    <mergeCell ref="F308:F311"/>
    <mergeCell ref="G308:G311"/>
    <mergeCell ref="H308:H311"/>
    <mergeCell ref="L304:L307"/>
    <mergeCell ref="M304:M307"/>
    <mergeCell ref="N304:N307"/>
    <mergeCell ref="O304:O307"/>
    <mergeCell ref="P304:P307"/>
    <mergeCell ref="Q304:Q307"/>
    <mergeCell ref="R312:R315"/>
    <mergeCell ref="I309:I311"/>
    <mergeCell ref="Z311:AC311"/>
    <mergeCell ref="A312:A315"/>
    <mergeCell ref="E312:E315"/>
    <mergeCell ref="F312:F315"/>
    <mergeCell ref="G312:G315"/>
    <mergeCell ref="H312:H315"/>
    <mergeCell ref="J312:J315"/>
    <mergeCell ref="K312:K315"/>
    <mergeCell ref="P308:P311"/>
    <mergeCell ref="Q308:Q311"/>
    <mergeCell ref="P316:P319"/>
    <mergeCell ref="M320:M323"/>
    <mergeCell ref="N320:N323"/>
    <mergeCell ref="A316:A319"/>
    <mergeCell ref="AU304:AU307"/>
    <mergeCell ref="AV304:AV307"/>
    <mergeCell ref="AK304:AK307"/>
    <mergeCell ref="AL304:AL307"/>
    <mergeCell ref="AM304:AM307"/>
    <mergeCell ref="AN304:AN307"/>
    <mergeCell ref="AO304:AO307"/>
    <mergeCell ref="AP304:AP307"/>
    <mergeCell ref="R304:R307"/>
    <mergeCell ref="S304:S307"/>
    <mergeCell ref="T304:T307"/>
    <mergeCell ref="AD304:AD307"/>
    <mergeCell ref="AI304:AI307"/>
    <mergeCell ref="AJ304:AJ307"/>
    <mergeCell ref="R308:R311"/>
    <mergeCell ref="S308:S311"/>
    <mergeCell ref="T308:T311"/>
    <mergeCell ref="AD308:AD311"/>
    <mergeCell ref="AT300:AT303"/>
    <mergeCell ref="AU300:AU303"/>
    <mergeCell ref="AV300:AV303"/>
    <mergeCell ref="I301:I303"/>
    <mergeCell ref="Z303:AC303"/>
    <mergeCell ref="A304:A307"/>
    <mergeCell ref="G304:G307"/>
    <mergeCell ref="H304:H307"/>
    <mergeCell ref="J304:J307"/>
    <mergeCell ref="K304:K307"/>
    <mergeCell ref="AN300:AN303"/>
    <mergeCell ref="AO300:AO303"/>
    <mergeCell ref="AP300:AP303"/>
    <mergeCell ref="AQ300:AQ303"/>
    <mergeCell ref="AR300:AR303"/>
    <mergeCell ref="AS300:AS303"/>
    <mergeCell ref="AD300:AD303"/>
    <mergeCell ref="AI300:AI303"/>
    <mergeCell ref="AJ300:AJ303"/>
    <mergeCell ref="AK300:AK303"/>
    <mergeCell ref="AL300:AL303"/>
    <mergeCell ref="AM300:AM303"/>
    <mergeCell ref="O300:O303"/>
    <mergeCell ref="P300:P303"/>
    <mergeCell ref="Q300:Q303"/>
    <mergeCell ref="R300:R303"/>
    <mergeCell ref="S300:S303"/>
    <mergeCell ref="T300:T303"/>
    <mergeCell ref="AQ304:AQ307"/>
    <mergeCell ref="AR304:AR307"/>
    <mergeCell ref="AS304:AS307"/>
    <mergeCell ref="AT304:AT307"/>
    <mergeCell ref="I297:I299"/>
    <mergeCell ref="Z299:AC299"/>
    <mergeCell ref="A300:A303"/>
    <mergeCell ref="G300:G303"/>
    <mergeCell ref="H300:H303"/>
    <mergeCell ref="J300:J303"/>
    <mergeCell ref="K300:K303"/>
    <mergeCell ref="L300:L303"/>
    <mergeCell ref="M300:M303"/>
    <mergeCell ref="N300:N303"/>
    <mergeCell ref="AQ296:AQ299"/>
    <mergeCell ref="AR296:AR299"/>
    <mergeCell ref="AS296:AS299"/>
    <mergeCell ref="AT296:AT299"/>
    <mergeCell ref="AU296:AU299"/>
    <mergeCell ref="AV296:AV299"/>
    <mergeCell ref="AK296:AK299"/>
    <mergeCell ref="AL296:AL299"/>
    <mergeCell ref="AM296:AM299"/>
    <mergeCell ref="AN296:AN299"/>
    <mergeCell ref="AO296:AO299"/>
    <mergeCell ref="AP296:AP299"/>
    <mergeCell ref="AE296:AE307"/>
    <mergeCell ref="AF296:AF307"/>
    <mergeCell ref="AG296:AG307"/>
    <mergeCell ref="AH296:AH307"/>
    <mergeCell ref="AI296:AI299"/>
    <mergeCell ref="AJ296:AJ299"/>
    <mergeCell ref="P296:P299"/>
    <mergeCell ref="Q296:Q299"/>
    <mergeCell ref="R296:R299"/>
    <mergeCell ref="S296:S299"/>
    <mergeCell ref="T296:T299"/>
    <mergeCell ref="AD296:AD299"/>
    <mergeCell ref="J296:J299"/>
    <mergeCell ref="K296:K299"/>
    <mergeCell ref="L296:L299"/>
    <mergeCell ref="M296:M299"/>
    <mergeCell ref="N296:N299"/>
    <mergeCell ref="O296:O299"/>
    <mergeCell ref="AT292:AT295"/>
    <mergeCell ref="AU292:AU295"/>
    <mergeCell ref="AV292:AV295"/>
    <mergeCell ref="I293:I295"/>
    <mergeCell ref="Z295:AC295"/>
    <mergeCell ref="A296:A299"/>
    <mergeCell ref="E296:E307"/>
    <mergeCell ref="F296:F307"/>
    <mergeCell ref="G296:G299"/>
    <mergeCell ref="H296:H299"/>
    <mergeCell ref="AN292:AN295"/>
    <mergeCell ref="AO292:AO295"/>
    <mergeCell ref="AP292:AP295"/>
    <mergeCell ref="AQ292:AQ295"/>
    <mergeCell ref="AR292:AR295"/>
    <mergeCell ref="AS292:AS295"/>
    <mergeCell ref="AH292:AH295"/>
    <mergeCell ref="AI292:AI295"/>
    <mergeCell ref="AJ292:AJ295"/>
    <mergeCell ref="AK292:AK295"/>
    <mergeCell ref="AL292:AL295"/>
    <mergeCell ref="AM292:AM295"/>
    <mergeCell ref="S292:S295"/>
    <mergeCell ref="T292:T295"/>
    <mergeCell ref="A292:A295"/>
    <mergeCell ref="E292:E295"/>
    <mergeCell ref="F292:F295"/>
    <mergeCell ref="G292:G295"/>
    <mergeCell ref="H292:H295"/>
    <mergeCell ref="J292:J295"/>
    <mergeCell ref="K292:K295"/>
    <mergeCell ref="L292:L295"/>
    <mergeCell ref="AP288:AP291"/>
    <mergeCell ref="AQ288:AQ291"/>
    <mergeCell ref="AR288:AR291"/>
    <mergeCell ref="AS288:AS291"/>
    <mergeCell ref="AT288:AT291"/>
    <mergeCell ref="AU288:AU291"/>
    <mergeCell ref="AJ288:AJ291"/>
    <mergeCell ref="AK288:AK291"/>
    <mergeCell ref="AL288:AL291"/>
    <mergeCell ref="AM288:AM291"/>
    <mergeCell ref="AN288:AN291"/>
    <mergeCell ref="AO288:AO291"/>
    <mergeCell ref="AG288:AG291"/>
    <mergeCell ref="AH288:AH291"/>
    <mergeCell ref="AI288:AI291"/>
    <mergeCell ref="O288:O291"/>
    <mergeCell ref="P288:P291"/>
    <mergeCell ref="Q288:Q291"/>
    <mergeCell ref="R288:R291"/>
    <mergeCell ref="S288:S291"/>
    <mergeCell ref="T288:T291"/>
    <mergeCell ref="I288:I291"/>
    <mergeCell ref="J288:J291"/>
    <mergeCell ref="K288:K291"/>
    <mergeCell ref="L288:L291"/>
    <mergeCell ref="M288:M291"/>
    <mergeCell ref="N288:N291"/>
    <mergeCell ref="AD292:AD295"/>
    <mergeCell ref="AE292:AE295"/>
    <mergeCell ref="AF292:AF295"/>
    <mergeCell ref="AG292:AG295"/>
    <mergeCell ref="M292:M295"/>
    <mergeCell ref="N292:N295"/>
    <mergeCell ref="O292:O295"/>
    <mergeCell ref="P292:P295"/>
    <mergeCell ref="Q292:Q295"/>
    <mergeCell ref="R292:R295"/>
    <mergeCell ref="AV284:AV287"/>
    <mergeCell ref="Z287:AC287"/>
    <mergeCell ref="AV288:AV291"/>
    <mergeCell ref="Z291:AC291"/>
    <mergeCell ref="A288:A291"/>
    <mergeCell ref="E288:E291"/>
    <mergeCell ref="F288:F291"/>
    <mergeCell ref="G288:G291"/>
    <mergeCell ref="H288:H291"/>
    <mergeCell ref="AM284:AM287"/>
    <mergeCell ref="AN284:AN287"/>
    <mergeCell ref="AO284:AO287"/>
    <mergeCell ref="AP284:AP287"/>
    <mergeCell ref="AQ284:AQ287"/>
    <mergeCell ref="AR284:AR287"/>
    <mergeCell ref="AG284:AG287"/>
    <mergeCell ref="AH284:AH287"/>
    <mergeCell ref="AI284:AI287"/>
    <mergeCell ref="AJ284:AJ287"/>
    <mergeCell ref="AK284:AK287"/>
    <mergeCell ref="AL284:AL287"/>
    <mergeCell ref="R284:R287"/>
    <mergeCell ref="S284:S287"/>
    <mergeCell ref="T284:T287"/>
    <mergeCell ref="AD284:AD287"/>
    <mergeCell ref="AE284:AE287"/>
    <mergeCell ref="AF284:AF287"/>
    <mergeCell ref="L284:L287"/>
    <mergeCell ref="M284:M287"/>
    <mergeCell ref="N284:N287"/>
    <mergeCell ref="O284:O287"/>
    <mergeCell ref="AD288:AD291"/>
    <mergeCell ref="AE288:AE291"/>
    <mergeCell ref="AF288:AF291"/>
    <mergeCell ref="P284:P287"/>
    <mergeCell ref="Q284:Q287"/>
    <mergeCell ref="I281:I283"/>
    <mergeCell ref="Z283:AC283"/>
    <mergeCell ref="A284:A287"/>
    <mergeCell ref="E284:E287"/>
    <mergeCell ref="F284:F287"/>
    <mergeCell ref="G284:G287"/>
    <mergeCell ref="H284:H287"/>
    <mergeCell ref="I284:I287"/>
    <mergeCell ref="J284:J287"/>
    <mergeCell ref="K284:K287"/>
    <mergeCell ref="AQ280:AQ283"/>
    <mergeCell ref="AR280:AR283"/>
    <mergeCell ref="AS280:AS283"/>
    <mergeCell ref="AT280:AT283"/>
    <mergeCell ref="AU280:AU283"/>
    <mergeCell ref="J280:J283"/>
    <mergeCell ref="K280:K283"/>
    <mergeCell ref="L280:L283"/>
    <mergeCell ref="M280:M283"/>
    <mergeCell ref="N280:N283"/>
    <mergeCell ref="O280:O283"/>
    <mergeCell ref="AS284:AS287"/>
    <mergeCell ref="AT284:AT287"/>
    <mergeCell ref="AU284:AU287"/>
    <mergeCell ref="AV280:AV283"/>
    <mergeCell ref="AK280:AK283"/>
    <mergeCell ref="AL280:AL283"/>
    <mergeCell ref="AM280:AM283"/>
    <mergeCell ref="AN280:AN283"/>
    <mergeCell ref="AO280:AO283"/>
    <mergeCell ref="AP280:AP283"/>
    <mergeCell ref="AE280:AE283"/>
    <mergeCell ref="AF280:AF283"/>
    <mergeCell ref="AG280:AG283"/>
    <mergeCell ref="AH280:AH283"/>
    <mergeCell ref="AI280:AI283"/>
    <mergeCell ref="AJ280:AJ283"/>
    <mergeCell ref="P280:P283"/>
    <mergeCell ref="Q280:Q283"/>
    <mergeCell ref="R280:R283"/>
    <mergeCell ref="S280:S283"/>
    <mergeCell ref="T280:T283"/>
    <mergeCell ref="AD280:AD283"/>
    <mergeCell ref="AV276:AV279"/>
    <mergeCell ref="Z279:AC279"/>
    <mergeCell ref="A280:A283"/>
    <mergeCell ref="B280:B307"/>
    <mergeCell ref="C280:C307"/>
    <mergeCell ref="D280:D307"/>
    <mergeCell ref="E280:E283"/>
    <mergeCell ref="F280:F283"/>
    <mergeCell ref="G280:G283"/>
    <mergeCell ref="H280:H283"/>
    <mergeCell ref="AP276:AP279"/>
    <mergeCell ref="AQ276:AQ279"/>
    <mergeCell ref="AR276:AR279"/>
    <mergeCell ref="AS276:AS279"/>
    <mergeCell ref="AT276:AT279"/>
    <mergeCell ref="AU276:AU279"/>
    <mergeCell ref="AJ276:AJ279"/>
    <mergeCell ref="AK276:AK279"/>
    <mergeCell ref="AL276:AL279"/>
    <mergeCell ref="AM276:AM279"/>
    <mergeCell ref="AN276:AN279"/>
    <mergeCell ref="AO276:AO279"/>
    <mergeCell ref="AD276:AD279"/>
    <mergeCell ref="AE276:AE279"/>
    <mergeCell ref="AF276:AF279"/>
    <mergeCell ref="AG276:AG279"/>
    <mergeCell ref="AH276:AH279"/>
    <mergeCell ref="AI276:AI279"/>
    <mergeCell ref="O276:O279"/>
    <mergeCell ref="P276:P279"/>
    <mergeCell ref="Q276:Q279"/>
    <mergeCell ref="R276:R279"/>
    <mergeCell ref="S276:S279"/>
    <mergeCell ref="T276:T279"/>
    <mergeCell ref="A276:A279"/>
    <mergeCell ref="J276:J279"/>
    <mergeCell ref="K276:K279"/>
    <mergeCell ref="L276:L279"/>
    <mergeCell ref="M276:M279"/>
    <mergeCell ref="N276:N279"/>
    <mergeCell ref="AQ272:AQ275"/>
    <mergeCell ref="AR272:AR275"/>
    <mergeCell ref="AS272:AS275"/>
    <mergeCell ref="AT272:AT275"/>
    <mergeCell ref="AU272:AU275"/>
    <mergeCell ref="AV272:AV275"/>
    <mergeCell ref="AK272:AK275"/>
    <mergeCell ref="AL272:AL275"/>
    <mergeCell ref="AM272:AM275"/>
    <mergeCell ref="AN272:AN275"/>
    <mergeCell ref="AO272:AO275"/>
    <mergeCell ref="AP272:AP275"/>
    <mergeCell ref="AE272:AE275"/>
    <mergeCell ref="AF272:AF275"/>
    <mergeCell ref="AG272:AG275"/>
    <mergeCell ref="AH272:AH275"/>
    <mergeCell ref="AI272:AI275"/>
    <mergeCell ref="AJ272:AJ275"/>
    <mergeCell ref="P272:P275"/>
    <mergeCell ref="Q272:Q275"/>
    <mergeCell ref="R272:R275"/>
    <mergeCell ref="S272:S275"/>
    <mergeCell ref="T272:T275"/>
    <mergeCell ref="AD272:AD275"/>
    <mergeCell ref="Z275:AC275"/>
    <mergeCell ref="AU268:AU271"/>
    <mergeCell ref="AV268:AV271"/>
    <mergeCell ref="Z271:AC271"/>
    <mergeCell ref="A272:A275"/>
    <mergeCell ref="J272:J275"/>
    <mergeCell ref="K272:K275"/>
    <mergeCell ref="L272:L275"/>
    <mergeCell ref="M272:M275"/>
    <mergeCell ref="N272:N275"/>
    <mergeCell ref="O272:O275"/>
    <mergeCell ref="AO268:AO271"/>
    <mergeCell ref="AP268:AP271"/>
    <mergeCell ref="AQ268:AQ271"/>
    <mergeCell ref="AR268:AR271"/>
    <mergeCell ref="AS268:AS271"/>
    <mergeCell ref="AT268:AT271"/>
    <mergeCell ref="AI268:AI271"/>
    <mergeCell ref="AJ268:AJ271"/>
    <mergeCell ref="AK268:AK271"/>
    <mergeCell ref="AL268:AL271"/>
    <mergeCell ref="AM268:AM271"/>
    <mergeCell ref="AN268:AN271"/>
    <mergeCell ref="T268:T271"/>
    <mergeCell ref="AD268:AD271"/>
    <mergeCell ref="AE268:AE271"/>
    <mergeCell ref="AF268:AF271"/>
    <mergeCell ref="AG268:AG271"/>
    <mergeCell ref="AH268:AH271"/>
    <mergeCell ref="N268:N271"/>
    <mergeCell ref="O268:O271"/>
    <mergeCell ref="P268:P271"/>
    <mergeCell ref="Q268:Q271"/>
    <mergeCell ref="R268:R271"/>
    <mergeCell ref="S268:S271"/>
    <mergeCell ref="AU264:AU267"/>
    <mergeCell ref="AV264:AV267"/>
    <mergeCell ref="Z267:AC267"/>
    <mergeCell ref="A268:A271"/>
    <mergeCell ref="H268:H279"/>
    <mergeCell ref="I268:I279"/>
    <mergeCell ref="J268:J271"/>
    <mergeCell ref="K268:K271"/>
    <mergeCell ref="L268:L271"/>
    <mergeCell ref="M268:M271"/>
    <mergeCell ref="AO264:AO267"/>
    <mergeCell ref="AP264:AP267"/>
    <mergeCell ref="AQ264:AQ267"/>
    <mergeCell ref="AR264:AR267"/>
    <mergeCell ref="AS264:AS267"/>
    <mergeCell ref="AT264:AT267"/>
    <mergeCell ref="AI264:AI267"/>
    <mergeCell ref="AJ264:AJ267"/>
    <mergeCell ref="AK264:AK267"/>
    <mergeCell ref="AL264:AL267"/>
    <mergeCell ref="AM264:AM267"/>
    <mergeCell ref="AN264:AN267"/>
    <mergeCell ref="T264:T267"/>
    <mergeCell ref="AD264:AD267"/>
    <mergeCell ref="AE264:AE267"/>
    <mergeCell ref="AF264:AF267"/>
    <mergeCell ref="AG264:AG267"/>
    <mergeCell ref="AH264:AH267"/>
    <mergeCell ref="N264:N267"/>
    <mergeCell ref="O264:O267"/>
    <mergeCell ref="P264:P267"/>
    <mergeCell ref="Q264:Q267"/>
    <mergeCell ref="R264:R267"/>
    <mergeCell ref="S264:S267"/>
    <mergeCell ref="H264:H267"/>
    <mergeCell ref="I264:I267"/>
    <mergeCell ref="J264:J267"/>
    <mergeCell ref="K264:K267"/>
    <mergeCell ref="L264:L267"/>
    <mergeCell ref="M264:M267"/>
    <mergeCell ref="AV260:AV263"/>
    <mergeCell ref="I261:I263"/>
    <mergeCell ref="Z263:AC263"/>
    <mergeCell ref="A264:A267"/>
    <mergeCell ref="B264:B279"/>
    <mergeCell ref="C264:C279"/>
    <mergeCell ref="D264:D279"/>
    <mergeCell ref="E264:E279"/>
    <mergeCell ref="F264:F279"/>
    <mergeCell ref="G264:G279"/>
    <mergeCell ref="AM260:AM263"/>
    <mergeCell ref="AN260:AN263"/>
    <mergeCell ref="AO260:AO263"/>
    <mergeCell ref="AP260:AP263"/>
    <mergeCell ref="AQ260:AQ263"/>
    <mergeCell ref="AT260:AT263"/>
    <mergeCell ref="AG260:AG263"/>
    <mergeCell ref="AH260:AH263"/>
    <mergeCell ref="AI260:AI263"/>
    <mergeCell ref="AJ260:AJ263"/>
    <mergeCell ref="AK260:AK263"/>
    <mergeCell ref="AL260:AL263"/>
    <mergeCell ref="R260:R263"/>
    <mergeCell ref="S260:S263"/>
    <mergeCell ref="T260:T263"/>
    <mergeCell ref="AD260:AD263"/>
    <mergeCell ref="AE260:AE263"/>
    <mergeCell ref="AF260:AF263"/>
    <mergeCell ref="L260:L263"/>
    <mergeCell ref="M260:M263"/>
    <mergeCell ref="N260:N263"/>
    <mergeCell ref="O260:O263"/>
    <mergeCell ref="P260:P263"/>
    <mergeCell ref="Q260:Q263"/>
    <mergeCell ref="A260:A263"/>
    <mergeCell ref="E260:E263"/>
    <mergeCell ref="F260:F263"/>
    <mergeCell ref="H260:H263"/>
    <mergeCell ref="J260:J263"/>
    <mergeCell ref="K260:K263"/>
    <mergeCell ref="AO256:AO259"/>
    <mergeCell ref="AP256:AP259"/>
    <mergeCell ref="AQ256:AQ259"/>
    <mergeCell ref="AU256:AU259"/>
    <mergeCell ref="AV256:AV259"/>
    <mergeCell ref="I257:I259"/>
    <mergeCell ref="Z259:AC259"/>
    <mergeCell ref="AI256:AI259"/>
    <mergeCell ref="AJ256:AJ259"/>
    <mergeCell ref="AK256:AK259"/>
    <mergeCell ref="AL256:AL259"/>
    <mergeCell ref="AM256:AM259"/>
    <mergeCell ref="AN256:AN259"/>
    <mergeCell ref="T256:T259"/>
    <mergeCell ref="AD256:AD259"/>
    <mergeCell ref="AE256:AE259"/>
    <mergeCell ref="AF256:AF259"/>
    <mergeCell ref="AG256:AG259"/>
    <mergeCell ref="AH256:AH259"/>
    <mergeCell ref="N256:N259"/>
    <mergeCell ref="O256:O259"/>
    <mergeCell ref="P256:P259"/>
    <mergeCell ref="Q256:Q259"/>
    <mergeCell ref="R256:R259"/>
    <mergeCell ref="S256:S259"/>
    <mergeCell ref="A256:A259"/>
    <mergeCell ref="H256:H259"/>
    <mergeCell ref="J256:J259"/>
    <mergeCell ref="K256:K259"/>
    <mergeCell ref="L256:L259"/>
    <mergeCell ref="M256:M259"/>
    <mergeCell ref="AO252:AO255"/>
    <mergeCell ref="AP252:AP255"/>
    <mergeCell ref="AQ252:AQ255"/>
    <mergeCell ref="AU252:AU255"/>
    <mergeCell ref="AV252:AV255"/>
    <mergeCell ref="I253:I255"/>
    <mergeCell ref="Z255:AC255"/>
    <mergeCell ref="AI252:AI255"/>
    <mergeCell ref="AJ252:AJ255"/>
    <mergeCell ref="AK252:AK255"/>
    <mergeCell ref="AL252:AL255"/>
    <mergeCell ref="AM252:AM255"/>
    <mergeCell ref="AN252:AN255"/>
    <mergeCell ref="T252:T255"/>
    <mergeCell ref="AD252:AD255"/>
    <mergeCell ref="AE252:AE255"/>
    <mergeCell ref="AF252:AF255"/>
    <mergeCell ref="AG252:AG255"/>
    <mergeCell ref="AH252:AH255"/>
    <mergeCell ref="N252:N255"/>
    <mergeCell ref="O252:O255"/>
    <mergeCell ref="P252:P255"/>
    <mergeCell ref="Q252:Q255"/>
    <mergeCell ref="R252:R255"/>
    <mergeCell ref="S252:S255"/>
    <mergeCell ref="A252:A255"/>
    <mergeCell ref="H252:H255"/>
    <mergeCell ref="J252:J255"/>
    <mergeCell ref="K252:K255"/>
    <mergeCell ref="L252:L255"/>
    <mergeCell ref="M252:M255"/>
    <mergeCell ref="AO248:AO251"/>
    <mergeCell ref="AP248:AP251"/>
    <mergeCell ref="AQ248:AQ251"/>
    <mergeCell ref="AT248:AT251"/>
    <mergeCell ref="AV248:AV251"/>
    <mergeCell ref="I249:I251"/>
    <mergeCell ref="Z251:AC251"/>
    <mergeCell ref="AI248:AI251"/>
    <mergeCell ref="AJ248:AJ251"/>
    <mergeCell ref="AK248:AK251"/>
    <mergeCell ref="AL248:AL251"/>
    <mergeCell ref="AM248:AM251"/>
    <mergeCell ref="AN248:AN251"/>
    <mergeCell ref="T248:T251"/>
    <mergeCell ref="AD248:AD251"/>
    <mergeCell ref="AE248:AE251"/>
    <mergeCell ref="AF248:AF251"/>
    <mergeCell ref="AG248:AG251"/>
    <mergeCell ref="AH248:AH251"/>
    <mergeCell ref="N248:N251"/>
    <mergeCell ref="O248:O251"/>
    <mergeCell ref="P248:P251"/>
    <mergeCell ref="Q248:Q251"/>
    <mergeCell ref="R248:R251"/>
    <mergeCell ref="S248:S251"/>
    <mergeCell ref="A248:A251"/>
    <mergeCell ref="H248:H251"/>
    <mergeCell ref="J248:J251"/>
    <mergeCell ref="K248:K251"/>
    <mergeCell ref="L248:L251"/>
    <mergeCell ref="M248:M251"/>
    <mergeCell ref="AO244:AO247"/>
    <mergeCell ref="AP244:AP247"/>
    <mergeCell ref="AQ244:AQ247"/>
    <mergeCell ref="AU244:AU247"/>
    <mergeCell ref="AV244:AV247"/>
    <mergeCell ref="I245:I247"/>
    <mergeCell ref="Z247:AC247"/>
    <mergeCell ref="AI244:AI247"/>
    <mergeCell ref="AJ244:AJ247"/>
    <mergeCell ref="AK244:AK247"/>
    <mergeCell ref="AL244:AL247"/>
    <mergeCell ref="AM244:AM247"/>
    <mergeCell ref="AN244:AN247"/>
    <mergeCell ref="T244:T247"/>
    <mergeCell ref="AD244:AD247"/>
    <mergeCell ref="AE244:AE247"/>
    <mergeCell ref="AF244:AF247"/>
    <mergeCell ref="AG244:AG247"/>
    <mergeCell ref="AH244:AH247"/>
    <mergeCell ref="N244:N247"/>
    <mergeCell ref="O244:O247"/>
    <mergeCell ref="P244:P247"/>
    <mergeCell ref="Q244:Q247"/>
    <mergeCell ref="R244:R247"/>
    <mergeCell ref="S244:S247"/>
    <mergeCell ref="A244:A247"/>
    <mergeCell ref="M244:M247"/>
    <mergeCell ref="AO240:AO243"/>
    <mergeCell ref="AP240:AP243"/>
    <mergeCell ref="AQ240:AQ243"/>
    <mergeCell ref="AU240:AU243"/>
    <mergeCell ref="AV240:AV243"/>
    <mergeCell ref="I241:I243"/>
    <mergeCell ref="Z243:AC243"/>
    <mergeCell ref="AI240:AI243"/>
    <mergeCell ref="AJ240:AJ243"/>
    <mergeCell ref="AK240:AK243"/>
    <mergeCell ref="AL240:AL243"/>
    <mergeCell ref="AM240:AM243"/>
    <mergeCell ref="AN240:AN243"/>
    <mergeCell ref="T240:T243"/>
    <mergeCell ref="AD240:AD243"/>
    <mergeCell ref="AE240:AE243"/>
    <mergeCell ref="AF240:AF243"/>
    <mergeCell ref="AG240:AG243"/>
    <mergeCell ref="AH240:AH243"/>
    <mergeCell ref="N240:N243"/>
    <mergeCell ref="O240:O243"/>
    <mergeCell ref="P240:P243"/>
    <mergeCell ref="Q240:Q243"/>
    <mergeCell ref="R240:R243"/>
    <mergeCell ref="S240:S243"/>
    <mergeCell ref="AV236:AV239"/>
    <mergeCell ref="I237:I239"/>
    <mergeCell ref="Z239:AC239"/>
    <mergeCell ref="AK236:AK239"/>
    <mergeCell ref="AL236:AL239"/>
    <mergeCell ref="AM236:AM239"/>
    <mergeCell ref="AN236:AN239"/>
    <mergeCell ref="AO236:AO239"/>
    <mergeCell ref="AP236:AP239"/>
    <mergeCell ref="AE236:AE239"/>
    <mergeCell ref="AF236:AF239"/>
    <mergeCell ref="AG236:AG239"/>
    <mergeCell ref="AH236:AH239"/>
    <mergeCell ref="AI236:AI239"/>
    <mergeCell ref="AJ236:AJ239"/>
    <mergeCell ref="P236:P239"/>
    <mergeCell ref="Q236:Q239"/>
    <mergeCell ref="R236:R239"/>
    <mergeCell ref="S236:S239"/>
    <mergeCell ref="T236:T239"/>
    <mergeCell ref="AD236:AD239"/>
    <mergeCell ref="J236:J239"/>
    <mergeCell ref="K236:K239"/>
    <mergeCell ref="L236:L239"/>
    <mergeCell ref="M236:M239"/>
    <mergeCell ref="N236:N239"/>
    <mergeCell ref="O236:O239"/>
    <mergeCell ref="A236:A239"/>
    <mergeCell ref="B236:B263"/>
    <mergeCell ref="C236:C263"/>
    <mergeCell ref="D236:D263"/>
    <mergeCell ref="E236:E259"/>
    <mergeCell ref="F236:F259"/>
    <mergeCell ref="G236:G263"/>
    <mergeCell ref="H236:H239"/>
    <mergeCell ref="AQ232:AQ235"/>
    <mergeCell ref="AR232:AR235"/>
    <mergeCell ref="AS232:AS235"/>
    <mergeCell ref="AT232:AT235"/>
    <mergeCell ref="AU232:AU235"/>
    <mergeCell ref="J232:J235"/>
    <mergeCell ref="K232:K235"/>
    <mergeCell ref="L232:L235"/>
    <mergeCell ref="M232:M235"/>
    <mergeCell ref="N232:N235"/>
    <mergeCell ref="O232:O235"/>
    <mergeCell ref="A240:A243"/>
    <mergeCell ref="H240:H243"/>
    <mergeCell ref="J240:J243"/>
    <mergeCell ref="K240:K243"/>
    <mergeCell ref="L240:L243"/>
    <mergeCell ref="M240:M243"/>
    <mergeCell ref="AQ236:AQ239"/>
    <mergeCell ref="AR236:AR239"/>
    <mergeCell ref="AT236:AT239"/>
    <mergeCell ref="H244:H247"/>
    <mergeCell ref="J244:J247"/>
    <mergeCell ref="K244:K247"/>
    <mergeCell ref="L244:L247"/>
    <mergeCell ref="AV232:AV235"/>
    <mergeCell ref="AK232:AK235"/>
    <mergeCell ref="AL232:AL235"/>
    <mergeCell ref="AM232:AM235"/>
    <mergeCell ref="AN232:AN235"/>
    <mergeCell ref="AO232:AO235"/>
    <mergeCell ref="AP232:AP235"/>
    <mergeCell ref="AE232:AE235"/>
    <mergeCell ref="AF232:AF235"/>
    <mergeCell ref="AG232:AG235"/>
    <mergeCell ref="AH232:AH235"/>
    <mergeCell ref="AI232:AI235"/>
    <mergeCell ref="AJ232:AJ235"/>
    <mergeCell ref="P232:P235"/>
    <mergeCell ref="Q232:Q235"/>
    <mergeCell ref="R232:R235"/>
    <mergeCell ref="S232:S235"/>
    <mergeCell ref="T232:T235"/>
    <mergeCell ref="AD232:AD235"/>
    <mergeCell ref="Z235:AC235"/>
    <mergeCell ref="AT228:AT231"/>
    <mergeCell ref="AU228:AU231"/>
    <mergeCell ref="AV228:AV231"/>
    <mergeCell ref="Z231:AC231"/>
    <mergeCell ref="A232:A235"/>
    <mergeCell ref="E232:E235"/>
    <mergeCell ref="F232:F235"/>
    <mergeCell ref="G232:G235"/>
    <mergeCell ref="H232:H235"/>
    <mergeCell ref="I232:I235"/>
    <mergeCell ref="AN228:AN231"/>
    <mergeCell ref="AO228:AO231"/>
    <mergeCell ref="AP228:AP231"/>
    <mergeCell ref="AQ228:AQ231"/>
    <mergeCell ref="AR228:AR231"/>
    <mergeCell ref="AS228:AS231"/>
    <mergeCell ref="AH228:AH231"/>
    <mergeCell ref="AI228:AI231"/>
    <mergeCell ref="AJ228:AJ231"/>
    <mergeCell ref="AK228:AK231"/>
    <mergeCell ref="AL228:AL231"/>
    <mergeCell ref="AM228:AM231"/>
    <mergeCell ref="S228:S231"/>
    <mergeCell ref="T228:T231"/>
    <mergeCell ref="AD228:AD231"/>
    <mergeCell ref="AE228:AE231"/>
    <mergeCell ref="AF228:AF231"/>
    <mergeCell ref="AG228:AG231"/>
    <mergeCell ref="M228:M231"/>
    <mergeCell ref="N228:N231"/>
    <mergeCell ref="O228:O231"/>
    <mergeCell ref="P228:P231"/>
    <mergeCell ref="Q228:Q231"/>
    <mergeCell ref="R228:R231"/>
    <mergeCell ref="G228:G231"/>
    <mergeCell ref="H228:H231"/>
    <mergeCell ref="I228:I231"/>
    <mergeCell ref="J228:J231"/>
    <mergeCell ref="K228:K231"/>
    <mergeCell ref="L228:L231"/>
    <mergeCell ref="AT216:AT219"/>
    <mergeCell ref="AU216:AU219"/>
    <mergeCell ref="AV216:AV219"/>
    <mergeCell ref="I217:I219"/>
    <mergeCell ref="Z219:AC219"/>
    <mergeCell ref="A228:A231"/>
    <mergeCell ref="C228:C235"/>
    <mergeCell ref="D228:D235"/>
    <mergeCell ref="E228:E231"/>
    <mergeCell ref="F228:F231"/>
    <mergeCell ref="AN216:AN219"/>
    <mergeCell ref="AO216:AO219"/>
    <mergeCell ref="AP216:AP219"/>
    <mergeCell ref="AQ216:AQ219"/>
    <mergeCell ref="AR216:AR219"/>
    <mergeCell ref="AS216:AS219"/>
    <mergeCell ref="AH216:AH219"/>
    <mergeCell ref="AI216:AI219"/>
    <mergeCell ref="AJ216:AJ219"/>
    <mergeCell ref="AK216:AK219"/>
    <mergeCell ref="AL216:AL219"/>
    <mergeCell ref="AM216:AM219"/>
    <mergeCell ref="S216:S219"/>
    <mergeCell ref="T216:T219"/>
    <mergeCell ref="Q216:Q219"/>
    <mergeCell ref="R216:R219"/>
    <mergeCell ref="AU212:AU215"/>
    <mergeCell ref="AV212:AV215"/>
    <mergeCell ref="I213:I215"/>
    <mergeCell ref="Z215:AC215"/>
    <mergeCell ref="A216:A219"/>
    <mergeCell ref="G216:G219"/>
    <mergeCell ref="H216:H219"/>
    <mergeCell ref="J216:J219"/>
    <mergeCell ref="K216:K219"/>
    <mergeCell ref="L216:L219"/>
    <mergeCell ref="AO212:AO215"/>
    <mergeCell ref="AP212:AP215"/>
    <mergeCell ref="AQ212:AQ215"/>
    <mergeCell ref="AR212:AR215"/>
    <mergeCell ref="AS212:AS215"/>
    <mergeCell ref="AT212:AT215"/>
    <mergeCell ref="AI212:AI215"/>
    <mergeCell ref="AJ212:AJ215"/>
    <mergeCell ref="AK212:AK215"/>
    <mergeCell ref="AL212:AL215"/>
    <mergeCell ref="AM212:AM215"/>
    <mergeCell ref="AN212:AN215"/>
    <mergeCell ref="A212:A215"/>
    <mergeCell ref="B212:B235"/>
    <mergeCell ref="C212:C219"/>
    <mergeCell ref="D212:D219"/>
    <mergeCell ref="E212:E219"/>
    <mergeCell ref="F212:F219"/>
    <mergeCell ref="T212:T215"/>
    <mergeCell ref="AD212:AD215"/>
    <mergeCell ref="AE212:AE215"/>
    <mergeCell ref="AF212:AF215"/>
    <mergeCell ref="AG212:AG215"/>
    <mergeCell ref="AH212:AH215"/>
    <mergeCell ref="N212:N215"/>
    <mergeCell ref="O212:O215"/>
    <mergeCell ref="P212:P215"/>
    <mergeCell ref="Q212:Q215"/>
    <mergeCell ref="R212:R215"/>
    <mergeCell ref="S212:S215"/>
    <mergeCell ref="G212:G215"/>
    <mergeCell ref="H212:H215"/>
    <mergeCell ref="J212:J215"/>
    <mergeCell ref="K212:K215"/>
    <mergeCell ref="L212:L215"/>
    <mergeCell ref="M212:M215"/>
    <mergeCell ref="AD216:AD219"/>
    <mergeCell ref="AE216:AE219"/>
    <mergeCell ref="AF216:AF219"/>
    <mergeCell ref="AG216:AG219"/>
    <mergeCell ref="M216:M219"/>
    <mergeCell ref="N216:N219"/>
    <mergeCell ref="O216:O219"/>
    <mergeCell ref="P216:P219"/>
    <mergeCell ref="AM208:AM211"/>
    <mergeCell ref="AN208:AN211"/>
    <mergeCell ref="T208:T211"/>
    <mergeCell ref="AD208:AD211"/>
    <mergeCell ref="AE208:AE211"/>
    <mergeCell ref="AF208:AF211"/>
    <mergeCell ref="AG208:AG211"/>
    <mergeCell ref="AH208:AH211"/>
    <mergeCell ref="N208:N211"/>
    <mergeCell ref="O208:O211"/>
    <mergeCell ref="P208:P211"/>
    <mergeCell ref="Q208:Q211"/>
    <mergeCell ref="R208:R211"/>
    <mergeCell ref="S208:S211"/>
    <mergeCell ref="AV204:AV207"/>
    <mergeCell ref="I205:I207"/>
    <mergeCell ref="Z207:AC207"/>
    <mergeCell ref="J204:J207"/>
    <mergeCell ref="K204:K207"/>
    <mergeCell ref="L204:L207"/>
    <mergeCell ref="M204:M207"/>
    <mergeCell ref="N204:N207"/>
    <mergeCell ref="Z211:AC211"/>
    <mergeCell ref="I209:I211"/>
    <mergeCell ref="AV208:AV211"/>
    <mergeCell ref="AU208:AU211"/>
    <mergeCell ref="AT208:AT211"/>
    <mergeCell ref="AS208:AS211"/>
    <mergeCell ref="AR208:AR211"/>
    <mergeCell ref="AQ208:AQ211"/>
    <mergeCell ref="AP208:AP211"/>
    <mergeCell ref="AO208:AO211"/>
    <mergeCell ref="A208:A211"/>
    <mergeCell ref="G208:G211"/>
    <mergeCell ref="H208:H211"/>
    <mergeCell ref="J208:J211"/>
    <mergeCell ref="K208:K211"/>
    <mergeCell ref="L208:L211"/>
    <mergeCell ref="M208:M211"/>
    <mergeCell ref="AP204:AP207"/>
    <mergeCell ref="AQ204:AQ207"/>
    <mergeCell ref="AR204:AR207"/>
    <mergeCell ref="AS204:AS207"/>
    <mergeCell ref="AT204:AT207"/>
    <mergeCell ref="AU204:AU207"/>
    <mergeCell ref="AJ204:AJ207"/>
    <mergeCell ref="AK204:AK207"/>
    <mergeCell ref="AL204:AL207"/>
    <mergeCell ref="AM204:AM207"/>
    <mergeCell ref="AN204:AN207"/>
    <mergeCell ref="AO204:AO207"/>
    <mergeCell ref="AD204:AD207"/>
    <mergeCell ref="AE204:AE207"/>
    <mergeCell ref="AF204:AF207"/>
    <mergeCell ref="AG204:AG207"/>
    <mergeCell ref="AH204:AH207"/>
    <mergeCell ref="AI204:AI207"/>
    <mergeCell ref="O204:O207"/>
    <mergeCell ref="P204:P207"/>
    <mergeCell ref="Q204:Q207"/>
    <mergeCell ref="R204:R207"/>
    <mergeCell ref="S204:S207"/>
    <mergeCell ref="T204:T207"/>
    <mergeCell ref="H204:H207"/>
    <mergeCell ref="AV200:AV203"/>
    <mergeCell ref="I201:I203"/>
    <mergeCell ref="Z203:AC203"/>
    <mergeCell ref="A204:A207"/>
    <mergeCell ref="B204:B211"/>
    <mergeCell ref="C204:C211"/>
    <mergeCell ref="D204:D211"/>
    <mergeCell ref="E204:E211"/>
    <mergeCell ref="F204:F211"/>
    <mergeCell ref="G204:G207"/>
    <mergeCell ref="AP200:AP203"/>
    <mergeCell ref="AQ200:AQ203"/>
    <mergeCell ref="AR200:AR203"/>
    <mergeCell ref="AS200:AS203"/>
    <mergeCell ref="AT200:AT203"/>
    <mergeCell ref="AU200:AU203"/>
    <mergeCell ref="AJ200:AJ203"/>
    <mergeCell ref="AK200:AK203"/>
    <mergeCell ref="AL200:AL203"/>
    <mergeCell ref="AM200:AM203"/>
    <mergeCell ref="AN200:AN203"/>
    <mergeCell ref="AO200:AO203"/>
    <mergeCell ref="AD200:AD203"/>
    <mergeCell ref="AE200:AE203"/>
    <mergeCell ref="AF200:AF203"/>
    <mergeCell ref="AG200:AG203"/>
    <mergeCell ref="AH200:AH203"/>
    <mergeCell ref="AI200:AI203"/>
    <mergeCell ref="O200:O203"/>
    <mergeCell ref="P200:P203"/>
    <mergeCell ref="Q200:Q203"/>
    <mergeCell ref="R200:R203"/>
    <mergeCell ref="S200:S203"/>
    <mergeCell ref="T200:T203"/>
    <mergeCell ref="H200:H203"/>
    <mergeCell ref="J200:J203"/>
    <mergeCell ref="K200:K203"/>
    <mergeCell ref="L200:L203"/>
    <mergeCell ref="M200:M203"/>
    <mergeCell ref="N200:N203"/>
    <mergeCell ref="A200:A203"/>
    <mergeCell ref="C200:C203"/>
    <mergeCell ref="D200:D203"/>
    <mergeCell ref="E200:E203"/>
    <mergeCell ref="F200:F203"/>
    <mergeCell ref="G200:G203"/>
    <mergeCell ref="AQ196:AQ199"/>
    <mergeCell ref="AR196:AR199"/>
    <mergeCell ref="AS196:AS199"/>
    <mergeCell ref="H196:H199"/>
    <mergeCell ref="J196:J199"/>
    <mergeCell ref="K196:K199"/>
    <mergeCell ref="L196:L199"/>
    <mergeCell ref="M196:M199"/>
    <mergeCell ref="O196:O199"/>
    <mergeCell ref="I197:I199"/>
    <mergeCell ref="A196:A199"/>
    <mergeCell ref="C196:C199"/>
    <mergeCell ref="D196:D199"/>
    <mergeCell ref="E196:E199"/>
    <mergeCell ref="F196:F199"/>
    <mergeCell ref="G196:G199"/>
    <mergeCell ref="AT196:AT199"/>
    <mergeCell ref="AU196:AU199"/>
    <mergeCell ref="AV196:AV199"/>
    <mergeCell ref="AK196:AK199"/>
    <mergeCell ref="AL196:AL199"/>
    <mergeCell ref="AM196:AM199"/>
    <mergeCell ref="AN196:AN199"/>
    <mergeCell ref="AO196:AO199"/>
    <mergeCell ref="AP196:AP199"/>
    <mergeCell ref="AE196:AE199"/>
    <mergeCell ref="AF196:AF199"/>
    <mergeCell ref="AG196:AG199"/>
    <mergeCell ref="AH196:AH199"/>
    <mergeCell ref="AI196:AI199"/>
    <mergeCell ref="AJ196:AJ199"/>
    <mergeCell ref="P196:P199"/>
    <mergeCell ref="Q196:Q199"/>
    <mergeCell ref="R196:R199"/>
    <mergeCell ref="S196:S199"/>
    <mergeCell ref="T196:T199"/>
    <mergeCell ref="AD196:AD199"/>
    <mergeCell ref="Z199:AC199"/>
    <mergeCell ref="AL192:AL195"/>
    <mergeCell ref="AM192:AM195"/>
    <mergeCell ref="AN192:AN195"/>
    <mergeCell ref="AO192:AO195"/>
    <mergeCell ref="AP192:AP195"/>
    <mergeCell ref="AQ192:AQ195"/>
    <mergeCell ref="AF192:AF195"/>
    <mergeCell ref="AG192:AG195"/>
    <mergeCell ref="AH192:AH195"/>
    <mergeCell ref="AI192:AI195"/>
    <mergeCell ref="AJ192:AJ195"/>
    <mergeCell ref="AK192:AK195"/>
    <mergeCell ref="Q192:Q195"/>
    <mergeCell ref="R192:R195"/>
    <mergeCell ref="S192:S195"/>
    <mergeCell ref="T192:T195"/>
    <mergeCell ref="AD192:AD195"/>
    <mergeCell ref="AE192:AE195"/>
    <mergeCell ref="A192:A195"/>
    <mergeCell ref="J192:J195"/>
    <mergeCell ref="K192:K195"/>
    <mergeCell ref="L192:L195"/>
    <mergeCell ref="M192:M195"/>
    <mergeCell ref="O192:O195"/>
    <mergeCell ref="P192:P195"/>
    <mergeCell ref="AP188:AP191"/>
    <mergeCell ref="AQ188:AQ191"/>
    <mergeCell ref="AR188:AR191"/>
    <mergeCell ref="AS188:AS191"/>
    <mergeCell ref="AT188:AT191"/>
    <mergeCell ref="AU188:AU191"/>
    <mergeCell ref="AJ188:AJ191"/>
    <mergeCell ref="AK188:AK191"/>
    <mergeCell ref="AL188:AL191"/>
    <mergeCell ref="AM188:AM191"/>
    <mergeCell ref="AN188:AN191"/>
    <mergeCell ref="AO188:AO191"/>
    <mergeCell ref="AD188:AD191"/>
    <mergeCell ref="AE188:AE191"/>
    <mergeCell ref="AF188:AF191"/>
    <mergeCell ref="AG188:AG191"/>
    <mergeCell ref="AH188:AH191"/>
    <mergeCell ref="AI188:AI191"/>
    <mergeCell ref="O188:O191"/>
    <mergeCell ref="P188:P191"/>
    <mergeCell ref="Q188:Q191"/>
    <mergeCell ref="R188:R191"/>
    <mergeCell ref="AR192:AR195"/>
    <mergeCell ref="AS192:AS195"/>
    <mergeCell ref="AT192:AT195"/>
    <mergeCell ref="A188:A191"/>
    <mergeCell ref="J188:J191"/>
    <mergeCell ref="K188:K191"/>
    <mergeCell ref="L188:L191"/>
    <mergeCell ref="M188:M191"/>
    <mergeCell ref="N188:N191"/>
    <mergeCell ref="AQ184:AQ187"/>
    <mergeCell ref="AR184:AR187"/>
    <mergeCell ref="AS184:AS187"/>
    <mergeCell ref="AT184:AT187"/>
    <mergeCell ref="AU184:AU187"/>
    <mergeCell ref="AV184:AV187"/>
    <mergeCell ref="AK184:AK187"/>
    <mergeCell ref="AL184:AL187"/>
    <mergeCell ref="AM184:AM187"/>
    <mergeCell ref="AN184:AN187"/>
    <mergeCell ref="AO184:AO187"/>
    <mergeCell ref="AP184:AP187"/>
    <mergeCell ref="AE184:AE187"/>
    <mergeCell ref="AF184:AF187"/>
    <mergeCell ref="AG184:AG187"/>
    <mergeCell ref="AH184:AH187"/>
    <mergeCell ref="AI184:AI187"/>
    <mergeCell ref="AJ184:AJ187"/>
    <mergeCell ref="P184:P187"/>
    <mergeCell ref="Q184:Q187"/>
    <mergeCell ref="R184:R187"/>
    <mergeCell ref="S184:S187"/>
    <mergeCell ref="T184:T187"/>
    <mergeCell ref="AD184:AD187"/>
    <mergeCell ref="AV188:AV191"/>
    <mergeCell ref="I189:I191"/>
    <mergeCell ref="A184:A187"/>
    <mergeCell ref="J184:J187"/>
    <mergeCell ref="K184:K187"/>
    <mergeCell ref="L184:L187"/>
    <mergeCell ref="M184:M187"/>
    <mergeCell ref="O184:O187"/>
    <mergeCell ref="AO180:AO183"/>
    <mergeCell ref="AP180:AP183"/>
    <mergeCell ref="AQ180:AQ183"/>
    <mergeCell ref="AR180:AR183"/>
    <mergeCell ref="AS180:AS183"/>
    <mergeCell ref="AT180:AT183"/>
    <mergeCell ref="AI180:AI183"/>
    <mergeCell ref="AJ180:AJ183"/>
    <mergeCell ref="AK180:AK183"/>
    <mergeCell ref="AL180:AL183"/>
    <mergeCell ref="AM180:AM183"/>
    <mergeCell ref="AN180:AN183"/>
    <mergeCell ref="T180:T183"/>
    <mergeCell ref="AD180:AD183"/>
    <mergeCell ref="AE180:AE183"/>
    <mergeCell ref="AF180:AF183"/>
    <mergeCell ref="AG180:AG183"/>
    <mergeCell ref="AH180:AH183"/>
    <mergeCell ref="N180:N183"/>
    <mergeCell ref="O180:O183"/>
    <mergeCell ref="P180:P183"/>
    <mergeCell ref="A180:A183"/>
    <mergeCell ref="J180:J183"/>
    <mergeCell ref="K180:K183"/>
    <mergeCell ref="L180:L183"/>
    <mergeCell ref="M180:M183"/>
    <mergeCell ref="AN176:AN179"/>
    <mergeCell ref="AO176:AO179"/>
    <mergeCell ref="AP176:AP179"/>
    <mergeCell ref="AQ176:AQ179"/>
    <mergeCell ref="AR176:AR179"/>
    <mergeCell ref="AS176:AS179"/>
    <mergeCell ref="AH176:AH179"/>
    <mergeCell ref="AI176:AI179"/>
    <mergeCell ref="AJ176:AJ179"/>
    <mergeCell ref="AK176:AK179"/>
    <mergeCell ref="AL176:AL179"/>
    <mergeCell ref="AM176:AM179"/>
    <mergeCell ref="S176:S179"/>
    <mergeCell ref="T176:T179"/>
    <mergeCell ref="AD176:AD179"/>
    <mergeCell ref="AE176:AE179"/>
    <mergeCell ref="AF176:AF179"/>
    <mergeCell ref="AG176:AG179"/>
    <mergeCell ref="M176:M179"/>
    <mergeCell ref="I181:I183"/>
    <mergeCell ref="Z183:AC183"/>
    <mergeCell ref="Q176:Q179"/>
    <mergeCell ref="R176:R179"/>
    <mergeCell ref="F176:F195"/>
    <mergeCell ref="G176:G195"/>
    <mergeCell ref="H176:H195"/>
    <mergeCell ref="J176:J179"/>
    <mergeCell ref="K176:K179"/>
    <mergeCell ref="L176:L179"/>
    <mergeCell ref="I185:I187"/>
    <mergeCell ref="AT172:AT175"/>
    <mergeCell ref="AU172:AU175"/>
    <mergeCell ref="AV172:AV175"/>
    <mergeCell ref="I173:I175"/>
    <mergeCell ref="Z175:AC175"/>
    <mergeCell ref="Q180:Q183"/>
    <mergeCell ref="R180:R183"/>
    <mergeCell ref="S180:S183"/>
    <mergeCell ref="AT176:AT179"/>
    <mergeCell ref="AU176:AU179"/>
    <mergeCell ref="AV176:AV179"/>
    <mergeCell ref="I177:I179"/>
    <mergeCell ref="Z179:AC179"/>
    <mergeCell ref="Z187:AC187"/>
    <mergeCell ref="AU180:AU183"/>
    <mergeCell ref="AV180:AV183"/>
    <mergeCell ref="S188:S191"/>
    <mergeCell ref="T188:T191"/>
    <mergeCell ref="Z191:AC191"/>
    <mergeCell ref="AU192:AU195"/>
    <mergeCell ref="AV192:AV195"/>
    <mergeCell ref="I193:I195"/>
    <mergeCell ref="Z195:AC195"/>
    <mergeCell ref="A176:A179"/>
    <mergeCell ref="B176:B203"/>
    <mergeCell ref="C176:C195"/>
    <mergeCell ref="D176:D195"/>
    <mergeCell ref="E176:E195"/>
    <mergeCell ref="AN172:AN175"/>
    <mergeCell ref="AO172:AO175"/>
    <mergeCell ref="AP172:AP175"/>
    <mergeCell ref="AQ172:AQ175"/>
    <mergeCell ref="AR172:AR175"/>
    <mergeCell ref="AS172:AS175"/>
    <mergeCell ref="AH172:AH175"/>
    <mergeCell ref="AI172:AI175"/>
    <mergeCell ref="AJ172:AJ175"/>
    <mergeCell ref="AK172:AK175"/>
    <mergeCell ref="AL172:AL175"/>
    <mergeCell ref="AM172:AM175"/>
    <mergeCell ref="S172:S175"/>
    <mergeCell ref="T172:T175"/>
    <mergeCell ref="AD172:AD175"/>
    <mergeCell ref="AE172:AE175"/>
    <mergeCell ref="AF172:AF175"/>
    <mergeCell ref="AG172:AG175"/>
    <mergeCell ref="M172:M175"/>
    <mergeCell ref="N172:N175"/>
    <mergeCell ref="O172:O175"/>
    <mergeCell ref="P172:P175"/>
    <mergeCell ref="Q172:Q175"/>
    <mergeCell ref="R172:R175"/>
    <mergeCell ref="N176:N179"/>
    <mergeCell ref="O176:O179"/>
    <mergeCell ref="P176:P179"/>
    <mergeCell ref="AU168:AU171"/>
    <mergeCell ref="AV168:AV171"/>
    <mergeCell ref="I169:I171"/>
    <mergeCell ref="Z171:AC171"/>
    <mergeCell ref="A172:A175"/>
    <mergeCell ref="G172:G175"/>
    <mergeCell ref="H172:H175"/>
    <mergeCell ref="J172:J175"/>
    <mergeCell ref="K172:K175"/>
    <mergeCell ref="L172:L175"/>
    <mergeCell ref="AO168:AO171"/>
    <mergeCell ref="AP168:AP171"/>
    <mergeCell ref="AQ168:AQ171"/>
    <mergeCell ref="AR168:AR171"/>
    <mergeCell ref="AS168:AS171"/>
    <mergeCell ref="AT168:AT171"/>
    <mergeCell ref="AI168:AI171"/>
    <mergeCell ref="AJ168:AJ171"/>
    <mergeCell ref="AK168:AK171"/>
    <mergeCell ref="AL168:AL171"/>
    <mergeCell ref="AM168:AM171"/>
    <mergeCell ref="AN168:AN171"/>
    <mergeCell ref="T168:T171"/>
    <mergeCell ref="AD168:AD171"/>
    <mergeCell ref="AE168:AE171"/>
    <mergeCell ref="AF168:AF171"/>
    <mergeCell ref="AG168:AG171"/>
    <mergeCell ref="AH168:AH171"/>
    <mergeCell ref="N168:N171"/>
    <mergeCell ref="O168:O171"/>
    <mergeCell ref="P168:P171"/>
    <mergeCell ref="Q168:Q171"/>
    <mergeCell ref="R168:R171"/>
    <mergeCell ref="S168:S171"/>
    <mergeCell ref="AV164:AV167"/>
    <mergeCell ref="I165:I167"/>
    <mergeCell ref="Z167:AC167"/>
    <mergeCell ref="A168:A171"/>
    <mergeCell ref="G168:G171"/>
    <mergeCell ref="H168:H171"/>
    <mergeCell ref="J168:J171"/>
    <mergeCell ref="K168:K171"/>
    <mergeCell ref="L168:L171"/>
    <mergeCell ref="M168:M171"/>
    <mergeCell ref="AP164:AP167"/>
    <mergeCell ref="AQ164:AQ167"/>
    <mergeCell ref="AR164:AR167"/>
    <mergeCell ref="AS164:AS167"/>
    <mergeCell ref="AT164:AT167"/>
    <mergeCell ref="AU164:AU167"/>
    <mergeCell ref="AJ164:AJ167"/>
    <mergeCell ref="AK164:AK167"/>
    <mergeCell ref="AL164:AL167"/>
    <mergeCell ref="AM164:AM167"/>
    <mergeCell ref="AN164:AN167"/>
    <mergeCell ref="AO164:AO167"/>
    <mergeCell ref="AD164:AD167"/>
    <mergeCell ref="AE164:AE167"/>
    <mergeCell ref="AF164:AF167"/>
    <mergeCell ref="AG164:AG167"/>
    <mergeCell ref="AH164:AH167"/>
    <mergeCell ref="AV160:AV163"/>
    <mergeCell ref="I161:I163"/>
    <mergeCell ref="Z163:AC163"/>
    <mergeCell ref="AL160:AL163"/>
    <mergeCell ref="AM160:AM163"/>
    <mergeCell ref="AN160:AN163"/>
    <mergeCell ref="AO160:AO163"/>
    <mergeCell ref="AP160:AP163"/>
    <mergeCell ref="AQ160:AQ163"/>
    <mergeCell ref="AF160:AF163"/>
    <mergeCell ref="AG160:AG163"/>
    <mergeCell ref="AH160:AH163"/>
    <mergeCell ref="AI160:AI163"/>
    <mergeCell ref="AJ160:AJ163"/>
    <mergeCell ref="AK160:AK163"/>
    <mergeCell ref="Q160:Q163"/>
    <mergeCell ref="R160:R163"/>
    <mergeCell ref="S160:S163"/>
    <mergeCell ref="T160:T163"/>
    <mergeCell ref="AD160:AD163"/>
    <mergeCell ref="AE160:AE163"/>
    <mergeCell ref="K160:K163"/>
    <mergeCell ref="L160:L163"/>
    <mergeCell ref="M160:M163"/>
    <mergeCell ref="N160:N163"/>
    <mergeCell ref="O160:O163"/>
    <mergeCell ref="P160:P163"/>
    <mergeCell ref="AR160:AR163"/>
    <mergeCell ref="AS160:AS163"/>
    <mergeCell ref="AT160:AT163"/>
    <mergeCell ref="AU160:AU163"/>
    <mergeCell ref="AV156:AV159"/>
    <mergeCell ref="I157:I159"/>
    <mergeCell ref="Z159:AC159"/>
    <mergeCell ref="A160:A163"/>
    <mergeCell ref="C160:C175"/>
    <mergeCell ref="D160:D175"/>
    <mergeCell ref="E160:E175"/>
    <mergeCell ref="G160:G163"/>
    <mergeCell ref="H160:H163"/>
    <mergeCell ref="J160:J163"/>
    <mergeCell ref="AP156:AP159"/>
    <mergeCell ref="AQ156:AQ159"/>
    <mergeCell ref="AR156:AR159"/>
    <mergeCell ref="AS156:AS159"/>
    <mergeCell ref="AT156:AT159"/>
    <mergeCell ref="AU156:AU159"/>
    <mergeCell ref="AJ156:AJ159"/>
    <mergeCell ref="AK156:AK159"/>
    <mergeCell ref="AL156:AL159"/>
    <mergeCell ref="AM156:AM159"/>
    <mergeCell ref="AN156:AN159"/>
    <mergeCell ref="AO156:AO159"/>
    <mergeCell ref="AD156:AD159"/>
    <mergeCell ref="AE156:AE159"/>
    <mergeCell ref="AF156:AF159"/>
    <mergeCell ref="AG156:AG159"/>
    <mergeCell ref="AH156:AH159"/>
    <mergeCell ref="AI156:AI159"/>
    <mergeCell ref="O156:O159"/>
    <mergeCell ref="P156:P159"/>
    <mergeCell ref="Q156:Q159"/>
    <mergeCell ref="R156:R159"/>
    <mergeCell ref="S156:S159"/>
    <mergeCell ref="T156:T159"/>
    <mergeCell ref="H156:H159"/>
    <mergeCell ref="J156:J159"/>
    <mergeCell ref="K156:K159"/>
    <mergeCell ref="L156:L159"/>
    <mergeCell ref="M156:M159"/>
    <mergeCell ref="N156:N159"/>
    <mergeCell ref="A156:A159"/>
    <mergeCell ref="C156:C159"/>
    <mergeCell ref="D156:D159"/>
    <mergeCell ref="E156:E159"/>
    <mergeCell ref="F156:F175"/>
    <mergeCell ref="G156:G159"/>
    <mergeCell ref="A164:A167"/>
    <mergeCell ref="G164:G167"/>
    <mergeCell ref="AS152:AS155"/>
    <mergeCell ref="A152:A155"/>
    <mergeCell ref="G152:G155"/>
    <mergeCell ref="H152:H155"/>
    <mergeCell ref="AI164:AI167"/>
    <mergeCell ref="O164:O167"/>
    <mergeCell ref="P164:P167"/>
    <mergeCell ref="Q164:Q167"/>
    <mergeCell ref="R164:R167"/>
    <mergeCell ref="S164:S167"/>
    <mergeCell ref="T164:T167"/>
    <mergeCell ref="H164:H167"/>
    <mergeCell ref="J164:J167"/>
    <mergeCell ref="K164:K167"/>
    <mergeCell ref="L164:L167"/>
    <mergeCell ref="M164:M167"/>
    <mergeCell ref="AT152:AT155"/>
    <mergeCell ref="AU152:AU155"/>
    <mergeCell ref="AV152:AV155"/>
    <mergeCell ref="I153:I155"/>
    <mergeCell ref="Z155:AC155"/>
    <mergeCell ref="AM152:AM155"/>
    <mergeCell ref="AN152:AN155"/>
    <mergeCell ref="AO152:AO155"/>
    <mergeCell ref="AP152:AP155"/>
    <mergeCell ref="AQ152:AQ155"/>
    <mergeCell ref="AR152:AR155"/>
    <mergeCell ref="AG152:AG155"/>
    <mergeCell ref="AH152:AH155"/>
    <mergeCell ref="AI152:AI155"/>
    <mergeCell ref="AJ152:AJ155"/>
    <mergeCell ref="AK152:AK155"/>
    <mergeCell ref="AL152:AL155"/>
    <mergeCell ref="R152:R155"/>
    <mergeCell ref="S152:S155"/>
    <mergeCell ref="T152:T155"/>
    <mergeCell ref="AD152:AD155"/>
    <mergeCell ref="AE152:AE155"/>
    <mergeCell ref="AF152:AF155"/>
    <mergeCell ref="L152:L155"/>
    <mergeCell ref="M152:M155"/>
    <mergeCell ref="N152:N155"/>
    <mergeCell ref="O152:O155"/>
    <mergeCell ref="P152:P155"/>
    <mergeCell ref="Q152:Q155"/>
    <mergeCell ref="J152:J155"/>
    <mergeCell ref="K152:K155"/>
    <mergeCell ref="AS148:AS151"/>
    <mergeCell ref="AT148:AT151"/>
    <mergeCell ref="AU148:AU151"/>
    <mergeCell ref="AV148:AV151"/>
    <mergeCell ref="I149:I151"/>
    <mergeCell ref="AM148:AM151"/>
    <mergeCell ref="AN148:AN151"/>
    <mergeCell ref="AO148:AO151"/>
    <mergeCell ref="AP148:AP151"/>
    <mergeCell ref="AQ148:AQ151"/>
    <mergeCell ref="AR148:AR151"/>
    <mergeCell ref="AG148:AG151"/>
    <mergeCell ref="AH148:AH151"/>
    <mergeCell ref="AI148:AI151"/>
    <mergeCell ref="AJ148:AJ151"/>
    <mergeCell ref="AK148:AK151"/>
    <mergeCell ref="AL148:AL151"/>
    <mergeCell ref="R148:R151"/>
    <mergeCell ref="S148:S151"/>
    <mergeCell ref="T148:T151"/>
    <mergeCell ref="AD148:AD151"/>
    <mergeCell ref="AE148:AE151"/>
    <mergeCell ref="AF148:AF151"/>
    <mergeCell ref="L148:L151"/>
    <mergeCell ref="M148:M151"/>
    <mergeCell ref="N148:N151"/>
    <mergeCell ref="O148:O151"/>
    <mergeCell ref="P148:P151"/>
    <mergeCell ref="Q148:Q151"/>
    <mergeCell ref="AT144:AT147"/>
    <mergeCell ref="AU144:AU147"/>
    <mergeCell ref="AV144:AV147"/>
    <mergeCell ref="I145:I147"/>
    <mergeCell ref="A148:A151"/>
    <mergeCell ref="G148:G151"/>
    <mergeCell ref="H148:H151"/>
    <mergeCell ref="J148:J151"/>
    <mergeCell ref="K148:K151"/>
    <mergeCell ref="AN144:AN147"/>
    <mergeCell ref="AO144:AO147"/>
    <mergeCell ref="AP144:AP147"/>
    <mergeCell ref="AQ144:AQ147"/>
    <mergeCell ref="AR144:AR147"/>
    <mergeCell ref="AS144:AS147"/>
    <mergeCell ref="AH144:AH147"/>
    <mergeCell ref="AI144:AI147"/>
    <mergeCell ref="AJ144:AJ147"/>
    <mergeCell ref="AK144:AK147"/>
    <mergeCell ref="AL144:AL147"/>
    <mergeCell ref="AM144:AM147"/>
    <mergeCell ref="S144:S147"/>
    <mergeCell ref="T144:T147"/>
    <mergeCell ref="AD144:AD147"/>
    <mergeCell ref="AE144:AE147"/>
    <mergeCell ref="AF144:AF147"/>
    <mergeCell ref="AG144:AG147"/>
    <mergeCell ref="M144:M147"/>
    <mergeCell ref="N144:N147"/>
    <mergeCell ref="O144:O147"/>
    <mergeCell ref="P144:P147"/>
    <mergeCell ref="Q144:Q147"/>
    <mergeCell ref="R144:R147"/>
    <mergeCell ref="A144:A147"/>
    <mergeCell ref="G144:G147"/>
    <mergeCell ref="H144:H147"/>
    <mergeCell ref="J144:J147"/>
    <mergeCell ref="K144:K147"/>
    <mergeCell ref="L144:L147"/>
    <mergeCell ref="AS140:AS143"/>
    <mergeCell ref="AT140:AT143"/>
    <mergeCell ref="AU140:AU143"/>
    <mergeCell ref="AV140:AV143"/>
    <mergeCell ref="I141:I143"/>
    <mergeCell ref="Z143:AC143"/>
    <mergeCell ref="AM140:AM143"/>
    <mergeCell ref="AN140:AN143"/>
    <mergeCell ref="AO140:AO143"/>
    <mergeCell ref="AP140:AP143"/>
    <mergeCell ref="AQ140:AQ143"/>
    <mergeCell ref="AR140:AR143"/>
    <mergeCell ref="AG140:AG143"/>
    <mergeCell ref="AH140:AH143"/>
    <mergeCell ref="AI140:AI143"/>
    <mergeCell ref="AJ140:AJ143"/>
    <mergeCell ref="AK140:AK143"/>
    <mergeCell ref="AL140:AL143"/>
    <mergeCell ref="R140:R143"/>
    <mergeCell ref="S140:S143"/>
    <mergeCell ref="T140:T143"/>
    <mergeCell ref="AD140:AD143"/>
    <mergeCell ref="AE140:AE143"/>
    <mergeCell ref="AF140:AF143"/>
    <mergeCell ref="L140:L143"/>
    <mergeCell ref="O140:O143"/>
    <mergeCell ref="P140:P143"/>
    <mergeCell ref="Q140:Q143"/>
    <mergeCell ref="AT136:AT139"/>
    <mergeCell ref="AU136:AU139"/>
    <mergeCell ref="AV136:AV139"/>
    <mergeCell ref="I137:I139"/>
    <mergeCell ref="Z139:AC139"/>
    <mergeCell ref="A140:A143"/>
    <mergeCell ref="G140:G143"/>
    <mergeCell ref="H140:H143"/>
    <mergeCell ref="J140:J143"/>
    <mergeCell ref="K140:K143"/>
    <mergeCell ref="AN136:AN139"/>
    <mergeCell ref="AO136:AO139"/>
    <mergeCell ref="AP136:AP139"/>
    <mergeCell ref="AQ136:AQ139"/>
    <mergeCell ref="AR136:AR139"/>
    <mergeCell ref="AS136:AS139"/>
    <mergeCell ref="AH136:AH139"/>
    <mergeCell ref="AI136:AI139"/>
    <mergeCell ref="AJ136:AJ139"/>
    <mergeCell ref="AK136:AK139"/>
    <mergeCell ref="AL136:AL139"/>
    <mergeCell ref="AM136:AM139"/>
    <mergeCell ref="S136:S139"/>
    <mergeCell ref="T136:T139"/>
    <mergeCell ref="AD136:AD139"/>
    <mergeCell ref="AE136:AE139"/>
    <mergeCell ref="AF136:AF139"/>
    <mergeCell ref="AG136:AG139"/>
    <mergeCell ref="M136:M139"/>
    <mergeCell ref="O136:O139"/>
    <mergeCell ref="P136:P139"/>
    <mergeCell ref="Q136:Q139"/>
    <mergeCell ref="R136:R139"/>
    <mergeCell ref="A136:A139"/>
    <mergeCell ref="G136:G139"/>
    <mergeCell ref="H136:H139"/>
    <mergeCell ref="J136:J139"/>
    <mergeCell ref="K136:K139"/>
    <mergeCell ref="L136:L139"/>
    <mergeCell ref="AS132:AS135"/>
    <mergeCell ref="AT132:AT135"/>
    <mergeCell ref="AU132:AU135"/>
    <mergeCell ref="AV132:AV135"/>
    <mergeCell ref="I133:I135"/>
    <mergeCell ref="Z135:AC135"/>
    <mergeCell ref="AM132:AM135"/>
    <mergeCell ref="AN132:AN135"/>
    <mergeCell ref="AO132:AO135"/>
    <mergeCell ref="AP132:AP135"/>
    <mergeCell ref="AQ132:AQ135"/>
    <mergeCell ref="AR132:AR135"/>
    <mergeCell ref="AG132:AG135"/>
    <mergeCell ref="AH132:AH135"/>
    <mergeCell ref="AI132:AI135"/>
    <mergeCell ref="AJ132:AJ135"/>
    <mergeCell ref="AK132:AK135"/>
    <mergeCell ref="AL132:AL135"/>
    <mergeCell ref="R132:R135"/>
    <mergeCell ref="S132:S135"/>
    <mergeCell ref="T132:T135"/>
    <mergeCell ref="AD132:AD135"/>
    <mergeCell ref="AE132:AE135"/>
    <mergeCell ref="AF132:AF135"/>
    <mergeCell ref="L132:L135"/>
    <mergeCell ref="M132:M135"/>
    <mergeCell ref="N132:N135"/>
    <mergeCell ref="O132:O135"/>
    <mergeCell ref="P132:P135"/>
    <mergeCell ref="Q132:Q135"/>
    <mergeCell ref="AT128:AT131"/>
    <mergeCell ref="AU128:AU131"/>
    <mergeCell ref="AV128:AV131"/>
    <mergeCell ref="I129:I131"/>
    <mergeCell ref="Z131:AC131"/>
    <mergeCell ref="A132:A135"/>
    <mergeCell ref="G132:G135"/>
    <mergeCell ref="H132:H135"/>
    <mergeCell ref="J132:J135"/>
    <mergeCell ref="K132:K135"/>
    <mergeCell ref="AN128:AN131"/>
    <mergeCell ref="AO128:AO131"/>
    <mergeCell ref="AP128:AP131"/>
    <mergeCell ref="AQ128:AQ131"/>
    <mergeCell ref="AR128:AR131"/>
    <mergeCell ref="AS128:AS131"/>
    <mergeCell ref="AH128:AH131"/>
    <mergeCell ref="AI128:AI131"/>
    <mergeCell ref="AJ128:AJ131"/>
    <mergeCell ref="AK128:AK131"/>
    <mergeCell ref="AL128:AL131"/>
    <mergeCell ref="AO120:AO123"/>
    <mergeCell ref="AP120:AP123"/>
    <mergeCell ref="N120:N123"/>
    <mergeCell ref="O120:O123"/>
    <mergeCell ref="P120:P123"/>
    <mergeCell ref="Q120:Q123"/>
    <mergeCell ref="R120:R123"/>
    <mergeCell ref="S120:S123"/>
    <mergeCell ref="G120:G123"/>
    <mergeCell ref="H120:H123"/>
    <mergeCell ref="J120:J123"/>
    <mergeCell ref="K120:K123"/>
    <mergeCell ref="L120:L123"/>
    <mergeCell ref="M120:M123"/>
    <mergeCell ref="I121:I123"/>
    <mergeCell ref="S124:S127"/>
    <mergeCell ref="AM128:AM131"/>
    <mergeCell ref="S128:S131"/>
    <mergeCell ref="T128:T131"/>
    <mergeCell ref="AD128:AD131"/>
    <mergeCell ref="AE128:AE131"/>
    <mergeCell ref="M124:M127"/>
    <mergeCell ref="N124:N127"/>
    <mergeCell ref="O124:O127"/>
    <mergeCell ref="P124:P127"/>
    <mergeCell ref="Q124:Q127"/>
    <mergeCell ref="R124:R127"/>
    <mergeCell ref="AF128:AF131"/>
    <mergeCell ref="AG128:AG131"/>
    <mergeCell ref="M128:M131"/>
    <mergeCell ref="N128:N131"/>
    <mergeCell ref="O128:O131"/>
    <mergeCell ref="AL124:AL127"/>
    <mergeCell ref="AM124:AM127"/>
    <mergeCell ref="AN124:AN127"/>
    <mergeCell ref="AO124:AO127"/>
    <mergeCell ref="AP124:AP127"/>
    <mergeCell ref="T124:T127"/>
    <mergeCell ref="AD124:AD127"/>
    <mergeCell ref="AF124:AF127"/>
    <mergeCell ref="AG124:AG127"/>
    <mergeCell ref="AI124:AI127"/>
    <mergeCell ref="AJ124:AJ127"/>
    <mergeCell ref="Z127:AC127"/>
    <mergeCell ref="AQ124:AQ127"/>
    <mergeCell ref="AR124:AR127"/>
    <mergeCell ref="AS124:AS127"/>
    <mergeCell ref="A128:A131"/>
    <mergeCell ref="G128:G131"/>
    <mergeCell ref="H128:H131"/>
    <mergeCell ref="J128:J131"/>
    <mergeCell ref="K128:K131"/>
    <mergeCell ref="L128:L131"/>
    <mergeCell ref="A124:A127"/>
    <mergeCell ref="G124:G127"/>
    <mergeCell ref="H124:H127"/>
    <mergeCell ref="J124:J127"/>
    <mergeCell ref="K124:K127"/>
    <mergeCell ref="L124:L127"/>
    <mergeCell ref="I125:I127"/>
    <mergeCell ref="P128:P131"/>
    <mergeCell ref="Q128:Q131"/>
    <mergeCell ref="R128:R131"/>
    <mergeCell ref="AV116:AV119"/>
    <mergeCell ref="I117:I119"/>
    <mergeCell ref="Z119:AC119"/>
    <mergeCell ref="AL116:AL119"/>
    <mergeCell ref="AM116:AM119"/>
    <mergeCell ref="AN116:AN119"/>
    <mergeCell ref="AO116:AO119"/>
    <mergeCell ref="AP116:AP119"/>
    <mergeCell ref="AQ116:AQ119"/>
    <mergeCell ref="AF116:AF119"/>
    <mergeCell ref="AG116:AG119"/>
    <mergeCell ref="AH116:AH127"/>
    <mergeCell ref="AI116:AI119"/>
    <mergeCell ref="AJ116:AJ119"/>
    <mergeCell ref="AK116:AK119"/>
    <mergeCell ref="AF120:AF123"/>
    <mergeCell ref="AG120:AG123"/>
    <mergeCell ref="AI120:AI123"/>
    <mergeCell ref="AJ120:AJ123"/>
    <mergeCell ref="Q116:Q119"/>
    <mergeCell ref="R116:R119"/>
    <mergeCell ref="S116:S119"/>
    <mergeCell ref="T116:T119"/>
    <mergeCell ref="AD116:AD119"/>
    <mergeCell ref="AE116:AE127"/>
    <mergeCell ref="T120:T123"/>
    <mergeCell ref="AD120:AD123"/>
    <mergeCell ref="Z123:AC123"/>
    <mergeCell ref="AT124:AT127"/>
    <mergeCell ref="AU124:AU127"/>
    <mergeCell ref="AV124:AV127"/>
    <mergeCell ref="AK124:AK127"/>
    <mergeCell ref="O116:O119"/>
    <mergeCell ref="P116:P119"/>
    <mergeCell ref="AU112:AU115"/>
    <mergeCell ref="AV112:AV115"/>
    <mergeCell ref="I113:I115"/>
    <mergeCell ref="Z115:AC115"/>
    <mergeCell ref="J112:J115"/>
    <mergeCell ref="K112:K115"/>
    <mergeCell ref="L112:L115"/>
    <mergeCell ref="M112:M115"/>
    <mergeCell ref="AQ120:AQ123"/>
    <mergeCell ref="AR120:AR123"/>
    <mergeCell ref="AS120:AS123"/>
    <mergeCell ref="AT120:AT123"/>
    <mergeCell ref="AU120:AU123"/>
    <mergeCell ref="AV120:AV123"/>
    <mergeCell ref="AK120:AK123"/>
    <mergeCell ref="AL120:AL123"/>
    <mergeCell ref="AM120:AM123"/>
    <mergeCell ref="AN120:AN123"/>
    <mergeCell ref="AO112:AO115"/>
    <mergeCell ref="AP112:AP115"/>
    <mergeCell ref="AQ112:AQ115"/>
    <mergeCell ref="AR112:AR115"/>
    <mergeCell ref="AS112:AS115"/>
    <mergeCell ref="AT112:AT115"/>
    <mergeCell ref="AI112:AI115"/>
    <mergeCell ref="AJ112:AJ115"/>
    <mergeCell ref="AR116:AR119"/>
    <mergeCell ref="AS116:AS119"/>
    <mergeCell ref="AT116:AT119"/>
    <mergeCell ref="AU116:AU119"/>
    <mergeCell ref="AK112:AK115"/>
    <mergeCell ref="AL112:AL115"/>
    <mergeCell ref="AM112:AM115"/>
    <mergeCell ref="AN112:AN115"/>
    <mergeCell ref="T112:T115"/>
    <mergeCell ref="AD112:AD115"/>
    <mergeCell ref="AE112:AE115"/>
    <mergeCell ref="AF112:AF115"/>
    <mergeCell ref="AG112:AG115"/>
    <mergeCell ref="AH112:AH115"/>
    <mergeCell ref="AR108:AR111"/>
    <mergeCell ref="AS108:AS111"/>
    <mergeCell ref="AT108:AT111"/>
    <mergeCell ref="AU108:AU111"/>
    <mergeCell ref="AV108:AV111"/>
    <mergeCell ref="I109:I111"/>
    <mergeCell ref="Z111:AC111"/>
    <mergeCell ref="AL108:AL111"/>
    <mergeCell ref="AM108:AM111"/>
    <mergeCell ref="AN108:AN111"/>
    <mergeCell ref="AO108:AO111"/>
    <mergeCell ref="AP108:AP111"/>
    <mergeCell ref="AQ108:AQ111"/>
    <mergeCell ref="AF108:AF111"/>
    <mergeCell ref="AG108:AG111"/>
    <mergeCell ref="AH108:AH111"/>
    <mergeCell ref="AI108:AI111"/>
    <mergeCell ref="AJ108:AJ111"/>
    <mergeCell ref="AK108:AK111"/>
    <mergeCell ref="Q108:Q111"/>
    <mergeCell ref="R108:R111"/>
    <mergeCell ref="S108:S111"/>
    <mergeCell ref="T108:T111"/>
    <mergeCell ref="AD108:AD111"/>
    <mergeCell ref="AE108:AE111"/>
    <mergeCell ref="K108:K111"/>
    <mergeCell ref="L108:L111"/>
    <mergeCell ref="M108:M111"/>
    <mergeCell ref="N108:N111"/>
    <mergeCell ref="O108:O111"/>
    <mergeCell ref="P108:P111"/>
    <mergeCell ref="AU104:AU107"/>
    <mergeCell ref="AV104:AV107"/>
    <mergeCell ref="I105:I107"/>
    <mergeCell ref="Z107:AC107"/>
    <mergeCell ref="A108:A111"/>
    <mergeCell ref="E108:E111"/>
    <mergeCell ref="F108:F111"/>
    <mergeCell ref="G108:G111"/>
    <mergeCell ref="H108:H111"/>
    <mergeCell ref="J108:J111"/>
    <mergeCell ref="AO104:AO107"/>
    <mergeCell ref="AP104:AP107"/>
    <mergeCell ref="AQ104:AQ107"/>
    <mergeCell ref="AR104:AR107"/>
    <mergeCell ref="AS104:AS107"/>
    <mergeCell ref="AT104:AT107"/>
    <mergeCell ref="AI104:AI107"/>
    <mergeCell ref="AJ104:AJ107"/>
    <mergeCell ref="AK104:AK107"/>
    <mergeCell ref="AL104:AL107"/>
    <mergeCell ref="AM104:AM107"/>
    <mergeCell ref="AN104:AN107"/>
    <mergeCell ref="T104:T107"/>
    <mergeCell ref="AD104:AD107"/>
    <mergeCell ref="AE104:AE107"/>
    <mergeCell ref="AF104:AF107"/>
    <mergeCell ref="AG104:AG107"/>
    <mergeCell ref="AH104:AH107"/>
    <mergeCell ref="N104:N107"/>
    <mergeCell ref="O104:O107"/>
    <mergeCell ref="P104:P107"/>
    <mergeCell ref="Q104:Q107"/>
    <mergeCell ref="R104:R107"/>
    <mergeCell ref="S104:S107"/>
    <mergeCell ref="G104:G107"/>
    <mergeCell ref="H104:H107"/>
    <mergeCell ref="J104:J107"/>
    <mergeCell ref="K104:K107"/>
    <mergeCell ref="L104:L107"/>
    <mergeCell ref="M104:M107"/>
    <mergeCell ref="A104:A107"/>
    <mergeCell ref="B104:B175"/>
    <mergeCell ref="C104:C155"/>
    <mergeCell ref="D104:D155"/>
    <mergeCell ref="E104:E107"/>
    <mergeCell ref="F104:F107"/>
    <mergeCell ref="A112:A115"/>
    <mergeCell ref="E112:E115"/>
    <mergeCell ref="F112:F115"/>
    <mergeCell ref="A120:A123"/>
    <mergeCell ref="A116:A119"/>
    <mergeCell ref="E116:E155"/>
    <mergeCell ref="F116:F147"/>
    <mergeCell ref="G116:G119"/>
    <mergeCell ref="H116:H119"/>
    <mergeCell ref="J116:J119"/>
    <mergeCell ref="N112:N115"/>
    <mergeCell ref="K116:K119"/>
    <mergeCell ref="L116:L119"/>
    <mergeCell ref="M116:M119"/>
    <mergeCell ref="N116:N119"/>
    <mergeCell ref="M140:M143"/>
    <mergeCell ref="N140:N143"/>
    <mergeCell ref="N164:N167"/>
    <mergeCell ref="N136:N139"/>
    <mergeCell ref="O112:O115"/>
    <mergeCell ref="P112:P115"/>
    <mergeCell ref="Q112:Q115"/>
    <mergeCell ref="R112:R115"/>
    <mergeCell ref="S112:S115"/>
    <mergeCell ref="G112:G115"/>
    <mergeCell ref="H112:H115"/>
    <mergeCell ref="AR100:AR103"/>
    <mergeCell ref="AS100:AS103"/>
    <mergeCell ref="AT100:AT103"/>
    <mergeCell ref="AU100:AU103"/>
    <mergeCell ref="AV100:AV103"/>
    <mergeCell ref="I101:I103"/>
    <mergeCell ref="Z103:AC103"/>
    <mergeCell ref="AL100:AL103"/>
    <mergeCell ref="AM100:AM103"/>
    <mergeCell ref="AN100:AN103"/>
    <mergeCell ref="AO100:AO103"/>
    <mergeCell ref="AP100:AP103"/>
    <mergeCell ref="AQ100:AQ103"/>
    <mergeCell ref="AF100:AF103"/>
    <mergeCell ref="AG100:AG103"/>
    <mergeCell ref="AH100:AH103"/>
    <mergeCell ref="AI100:AI103"/>
    <mergeCell ref="AJ100:AJ103"/>
    <mergeCell ref="AK100:AK103"/>
    <mergeCell ref="Q100:Q103"/>
    <mergeCell ref="R100:R103"/>
    <mergeCell ref="S100:S103"/>
    <mergeCell ref="T100:T103"/>
    <mergeCell ref="AD100:AD103"/>
    <mergeCell ref="AE100:AE103"/>
    <mergeCell ref="K100:K103"/>
    <mergeCell ref="L100:L103"/>
    <mergeCell ref="M100:M103"/>
    <mergeCell ref="N100:N103"/>
    <mergeCell ref="O100:O103"/>
    <mergeCell ref="P100:P103"/>
    <mergeCell ref="AV96:AV99"/>
    <mergeCell ref="I97:I99"/>
    <mergeCell ref="A100:A103"/>
    <mergeCell ref="C100:C103"/>
    <mergeCell ref="D100:D103"/>
    <mergeCell ref="E100:E103"/>
    <mergeCell ref="F100:F103"/>
    <mergeCell ref="G100:G103"/>
    <mergeCell ref="H100:H103"/>
    <mergeCell ref="J100:J103"/>
    <mergeCell ref="AP96:AP99"/>
    <mergeCell ref="AQ96:AQ99"/>
    <mergeCell ref="AR96:AR99"/>
    <mergeCell ref="AS96:AS99"/>
    <mergeCell ref="AT96:AT99"/>
    <mergeCell ref="AU96:AU99"/>
    <mergeCell ref="AJ96:AJ99"/>
    <mergeCell ref="AK96:AK99"/>
    <mergeCell ref="AL96:AL99"/>
    <mergeCell ref="AM96:AM99"/>
    <mergeCell ref="AN96:AN99"/>
    <mergeCell ref="AO96:AO99"/>
    <mergeCell ref="AD96:AD99"/>
    <mergeCell ref="AE96:AE99"/>
    <mergeCell ref="AF96:AF99"/>
    <mergeCell ref="AG96:AG99"/>
    <mergeCell ref="AH96:AH99"/>
    <mergeCell ref="AI96:AI99"/>
    <mergeCell ref="O96:O99"/>
    <mergeCell ref="P96:P99"/>
    <mergeCell ref="Q96:Q99"/>
    <mergeCell ref="R96:R99"/>
    <mergeCell ref="S96:S99"/>
    <mergeCell ref="T96:T99"/>
    <mergeCell ref="H96:H99"/>
    <mergeCell ref="J96:J99"/>
    <mergeCell ref="K96:K99"/>
    <mergeCell ref="L96:L99"/>
    <mergeCell ref="M96:M99"/>
    <mergeCell ref="N96:N99"/>
    <mergeCell ref="A96:A99"/>
    <mergeCell ref="C96:C99"/>
    <mergeCell ref="D96:D99"/>
    <mergeCell ref="E96:E99"/>
    <mergeCell ref="F96:F99"/>
    <mergeCell ref="G96:G99"/>
    <mergeCell ref="AS92:AS95"/>
    <mergeCell ref="AT92:AT95"/>
    <mergeCell ref="AU92:AU95"/>
    <mergeCell ref="AV92:AV95"/>
    <mergeCell ref="I93:I95"/>
    <mergeCell ref="Z95:AC95"/>
    <mergeCell ref="AM92:AM95"/>
    <mergeCell ref="AN92:AN95"/>
    <mergeCell ref="AO92:AO95"/>
    <mergeCell ref="AP92:AP95"/>
    <mergeCell ref="AQ92:AQ95"/>
    <mergeCell ref="AR92:AR95"/>
    <mergeCell ref="AG92:AG95"/>
    <mergeCell ref="AH92:AH95"/>
    <mergeCell ref="AI92:AI95"/>
    <mergeCell ref="AJ92:AJ95"/>
    <mergeCell ref="AK92:AK95"/>
    <mergeCell ref="AL92:AL95"/>
    <mergeCell ref="R92:R95"/>
    <mergeCell ref="S92:S95"/>
    <mergeCell ref="T92:T95"/>
    <mergeCell ref="AD92:AD95"/>
    <mergeCell ref="AE92:AE95"/>
    <mergeCell ref="AF92:AF95"/>
    <mergeCell ref="L92:L95"/>
    <mergeCell ref="M92:M95"/>
    <mergeCell ref="N92:N95"/>
    <mergeCell ref="O92:O95"/>
    <mergeCell ref="P92:P95"/>
    <mergeCell ref="Q92:Q95"/>
    <mergeCell ref="AT88:AT91"/>
    <mergeCell ref="AU88:AU91"/>
    <mergeCell ref="AV88:AV91"/>
    <mergeCell ref="I89:I91"/>
    <mergeCell ref="Z91:AC91"/>
    <mergeCell ref="A92:A95"/>
    <mergeCell ref="G92:G95"/>
    <mergeCell ref="H92:H95"/>
    <mergeCell ref="J92:J95"/>
    <mergeCell ref="K92:K95"/>
    <mergeCell ref="AN88:AN91"/>
    <mergeCell ref="AO88:AO91"/>
    <mergeCell ref="AP88:AP91"/>
    <mergeCell ref="AQ88:AQ91"/>
    <mergeCell ref="AR88:AR91"/>
    <mergeCell ref="AS88:AS91"/>
    <mergeCell ref="AH88:AH91"/>
    <mergeCell ref="AI88:AI91"/>
    <mergeCell ref="AJ88:AJ91"/>
    <mergeCell ref="AK88:AK91"/>
    <mergeCell ref="AL88:AL91"/>
    <mergeCell ref="AM88:AM91"/>
    <mergeCell ref="S88:S91"/>
    <mergeCell ref="T88:T91"/>
    <mergeCell ref="AD88:AD91"/>
    <mergeCell ref="AE88:AE91"/>
    <mergeCell ref="AF88:AF91"/>
    <mergeCell ref="AG88:AG91"/>
    <mergeCell ref="M88:M91"/>
    <mergeCell ref="N88:N91"/>
    <mergeCell ref="O88:O91"/>
    <mergeCell ref="P88:P91"/>
    <mergeCell ref="Q88:Q91"/>
    <mergeCell ref="R88:R91"/>
    <mergeCell ref="AU84:AU87"/>
    <mergeCell ref="AV84:AV87"/>
    <mergeCell ref="I85:I87"/>
    <mergeCell ref="Z87:AC87"/>
    <mergeCell ref="A88:A91"/>
    <mergeCell ref="G88:G91"/>
    <mergeCell ref="H88:H91"/>
    <mergeCell ref="J88:J91"/>
    <mergeCell ref="K88:K91"/>
    <mergeCell ref="L88:L91"/>
    <mergeCell ref="AO84:AO87"/>
    <mergeCell ref="AP84:AP87"/>
    <mergeCell ref="AQ84:AQ87"/>
    <mergeCell ref="AR84:AR87"/>
    <mergeCell ref="AS84:AS87"/>
    <mergeCell ref="AT84:AT87"/>
    <mergeCell ref="AI84:AI87"/>
    <mergeCell ref="AJ84:AJ87"/>
    <mergeCell ref="AK84:AK87"/>
    <mergeCell ref="AL84:AL87"/>
    <mergeCell ref="AM84:AM87"/>
    <mergeCell ref="AN84:AN87"/>
    <mergeCell ref="T84:T87"/>
    <mergeCell ref="AD84:AD87"/>
    <mergeCell ref="AE84:AE87"/>
    <mergeCell ref="AF84:AF87"/>
    <mergeCell ref="AG84:AG87"/>
    <mergeCell ref="AH84:AH87"/>
    <mergeCell ref="N84:N87"/>
    <mergeCell ref="O84:O87"/>
    <mergeCell ref="P84:P87"/>
    <mergeCell ref="Q84:Q87"/>
    <mergeCell ref="R84:R87"/>
    <mergeCell ref="S84:S87"/>
    <mergeCell ref="AU80:AU83"/>
    <mergeCell ref="I81:I83"/>
    <mergeCell ref="Z83:AC83"/>
    <mergeCell ref="A84:A87"/>
    <mergeCell ref="G84:G87"/>
    <mergeCell ref="H84:H87"/>
    <mergeCell ref="J84:J87"/>
    <mergeCell ref="K84:K87"/>
    <mergeCell ref="L84:L87"/>
    <mergeCell ref="M84:M87"/>
    <mergeCell ref="AL80:AL83"/>
    <mergeCell ref="AM80:AM83"/>
    <mergeCell ref="AN80:AN83"/>
    <mergeCell ref="AO80:AO83"/>
    <mergeCell ref="AP80:AP83"/>
    <mergeCell ref="AQ80:AQ83"/>
    <mergeCell ref="AE80:AE83"/>
    <mergeCell ref="AF80:AF83"/>
    <mergeCell ref="AG80:AG83"/>
    <mergeCell ref="AH80:AH83"/>
    <mergeCell ref="AI80:AI83"/>
    <mergeCell ref="AJ80:AJ83"/>
    <mergeCell ref="P80:P83"/>
    <mergeCell ref="Q80:Q83"/>
    <mergeCell ref="R80:R83"/>
    <mergeCell ref="S80:S83"/>
    <mergeCell ref="T80:T83"/>
    <mergeCell ref="AD80:AD83"/>
    <mergeCell ref="J80:J83"/>
    <mergeCell ref="K80:K83"/>
    <mergeCell ref="L80:L83"/>
    <mergeCell ref="M80:M83"/>
    <mergeCell ref="N80:N83"/>
    <mergeCell ref="O80:O83"/>
    <mergeCell ref="AT76:AT79"/>
    <mergeCell ref="AU76:AU79"/>
    <mergeCell ref="AV76:AV79"/>
    <mergeCell ref="I77:I79"/>
    <mergeCell ref="Z79:AC79"/>
    <mergeCell ref="A80:A83"/>
    <mergeCell ref="E80:E95"/>
    <mergeCell ref="F80:F95"/>
    <mergeCell ref="G80:G83"/>
    <mergeCell ref="H80:H83"/>
    <mergeCell ref="AN76:AN79"/>
    <mergeCell ref="AO76:AO79"/>
    <mergeCell ref="AP76:AP79"/>
    <mergeCell ref="AQ76:AQ79"/>
    <mergeCell ref="AR76:AR79"/>
    <mergeCell ref="AS76:AS79"/>
    <mergeCell ref="AH76:AH79"/>
    <mergeCell ref="AI76:AI79"/>
    <mergeCell ref="AJ76:AJ79"/>
    <mergeCell ref="AK76:AK79"/>
    <mergeCell ref="AL76:AL79"/>
    <mergeCell ref="AM76:AM79"/>
    <mergeCell ref="S76:S79"/>
    <mergeCell ref="T76:T79"/>
    <mergeCell ref="AD76:AD79"/>
    <mergeCell ref="AE76:AE79"/>
    <mergeCell ref="AF76:AF79"/>
    <mergeCell ref="AG76:AG79"/>
    <mergeCell ref="M76:M79"/>
    <mergeCell ref="N76:N79"/>
    <mergeCell ref="O76:O79"/>
    <mergeCell ref="P76:P79"/>
    <mergeCell ref="Q76:Q79"/>
    <mergeCell ref="R76:R79"/>
    <mergeCell ref="AT72:AT75"/>
    <mergeCell ref="AU72:AU75"/>
    <mergeCell ref="AV72:AV75"/>
    <mergeCell ref="I73:I75"/>
    <mergeCell ref="Z75:AC75"/>
    <mergeCell ref="A76:A79"/>
    <mergeCell ref="G76:G79"/>
    <mergeCell ref="H76:H79"/>
    <mergeCell ref="J76:J79"/>
    <mergeCell ref="K76:K79"/>
    <mergeCell ref="AN72:AN75"/>
    <mergeCell ref="AO72:AO75"/>
    <mergeCell ref="AP72:AP75"/>
    <mergeCell ref="AQ72:AQ75"/>
    <mergeCell ref="AR72:AR75"/>
    <mergeCell ref="AS72:AS75"/>
    <mergeCell ref="AH72:AH75"/>
    <mergeCell ref="AI72:AI75"/>
    <mergeCell ref="AJ72:AJ75"/>
    <mergeCell ref="AK72:AK75"/>
    <mergeCell ref="AL72:AL75"/>
    <mergeCell ref="AM72:AM75"/>
    <mergeCell ref="S72:S75"/>
    <mergeCell ref="T72:T75"/>
    <mergeCell ref="AD72:AD75"/>
    <mergeCell ref="AE72:AE75"/>
    <mergeCell ref="AF72:AF75"/>
    <mergeCell ref="AG72:AG75"/>
    <mergeCell ref="M72:M75"/>
    <mergeCell ref="N72:N75"/>
    <mergeCell ref="O72:O75"/>
    <mergeCell ref="P72:P75"/>
    <mergeCell ref="Q72:Q75"/>
    <mergeCell ref="R72:R75"/>
    <mergeCell ref="AT68:AT71"/>
    <mergeCell ref="AU68:AU71"/>
    <mergeCell ref="AV68:AV71"/>
    <mergeCell ref="I69:I71"/>
    <mergeCell ref="A72:A75"/>
    <mergeCell ref="G72:G75"/>
    <mergeCell ref="H72:H75"/>
    <mergeCell ref="J72:J75"/>
    <mergeCell ref="K72:K75"/>
    <mergeCell ref="L72:L75"/>
    <mergeCell ref="AN68:AN71"/>
    <mergeCell ref="AO68:AO71"/>
    <mergeCell ref="AP68:AP71"/>
    <mergeCell ref="AQ68:AQ71"/>
    <mergeCell ref="AR68:AR71"/>
    <mergeCell ref="AS68:AS71"/>
    <mergeCell ref="AH68:AH71"/>
    <mergeCell ref="AI68:AI71"/>
    <mergeCell ref="AJ68:AJ71"/>
    <mergeCell ref="AK68:AK71"/>
    <mergeCell ref="AL68:AL71"/>
    <mergeCell ref="AM68:AM71"/>
    <mergeCell ref="S68:S71"/>
    <mergeCell ref="T68:T71"/>
    <mergeCell ref="AD68:AD71"/>
    <mergeCell ref="AE68:AE71"/>
    <mergeCell ref="AF68:AF71"/>
    <mergeCell ref="AG68:AG71"/>
    <mergeCell ref="M68:M71"/>
    <mergeCell ref="N68:N71"/>
    <mergeCell ref="O68:O71"/>
    <mergeCell ref="P68:P71"/>
    <mergeCell ref="Q68:Q71"/>
    <mergeCell ref="R68:R71"/>
    <mergeCell ref="AT64:AT67"/>
    <mergeCell ref="AU64:AU67"/>
    <mergeCell ref="AV64:AV67"/>
    <mergeCell ref="I65:I67"/>
    <mergeCell ref="A68:A71"/>
    <mergeCell ref="G68:G71"/>
    <mergeCell ref="H68:H71"/>
    <mergeCell ref="J68:J71"/>
    <mergeCell ref="K68:K71"/>
    <mergeCell ref="L68:L71"/>
    <mergeCell ref="AN64:AN67"/>
    <mergeCell ref="AO64:AO67"/>
    <mergeCell ref="AP64:AP67"/>
    <mergeCell ref="AQ64:AQ67"/>
    <mergeCell ref="AR64:AR67"/>
    <mergeCell ref="AS64:AS67"/>
    <mergeCell ref="AH64:AH67"/>
    <mergeCell ref="AI64:AI67"/>
    <mergeCell ref="AJ64:AJ67"/>
    <mergeCell ref="AK64:AK67"/>
    <mergeCell ref="AL64:AL67"/>
    <mergeCell ref="AM64:AM67"/>
    <mergeCell ref="S64:S67"/>
    <mergeCell ref="T64:T67"/>
    <mergeCell ref="AD64:AD67"/>
    <mergeCell ref="AE64:AE67"/>
    <mergeCell ref="AF64:AF67"/>
    <mergeCell ref="AG64:AG67"/>
    <mergeCell ref="M64:M67"/>
    <mergeCell ref="N64:N67"/>
    <mergeCell ref="O64:O67"/>
    <mergeCell ref="P64:P67"/>
    <mergeCell ref="Q64:Q67"/>
    <mergeCell ref="R64:R67"/>
    <mergeCell ref="AT60:AT63"/>
    <mergeCell ref="AU60:AU63"/>
    <mergeCell ref="AV60:AV63"/>
    <mergeCell ref="I61:I63"/>
    <mergeCell ref="Z63:AC63"/>
    <mergeCell ref="A64:A67"/>
    <mergeCell ref="G64:G67"/>
    <mergeCell ref="H64:H67"/>
    <mergeCell ref="J64:J67"/>
    <mergeCell ref="K64:K67"/>
    <mergeCell ref="AN60:AN63"/>
    <mergeCell ref="AO60:AO63"/>
    <mergeCell ref="AP60:AP63"/>
    <mergeCell ref="AQ60:AQ63"/>
    <mergeCell ref="AR60:AR63"/>
    <mergeCell ref="AS60:AS63"/>
    <mergeCell ref="AH60:AH63"/>
    <mergeCell ref="AI60:AI63"/>
    <mergeCell ref="AJ60:AJ63"/>
    <mergeCell ref="AK60:AK63"/>
    <mergeCell ref="AL60:AL63"/>
    <mergeCell ref="AM60:AM63"/>
    <mergeCell ref="S60:S63"/>
    <mergeCell ref="T60:T63"/>
    <mergeCell ref="AD60:AD63"/>
    <mergeCell ref="AE60:AE63"/>
    <mergeCell ref="AF60:AF63"/>
    <mergeCell ref="AG60:AG63"/>
    <mergeCell ref="M60:M63"/>
    <mergeCell ref="N60:N63"/>
    <mergeCell ref="O60:O63"/>
    <mergeCell ref="P60:P63"/>
    <mergeCell ref="Q60:Q63"/>
    <mergeCell ref="R60:R63"/>
    <mergeCell ref="F60:F79"/>
    <mergeCell ref="G60:G63"/>
    <mergeCell ref="H60:H63"/>
    <mergeCell ref="J60:J63"/>
    <mergeCell ref="K60:K63"/>
    <mergeCell ref="L60:L63"/>
    <mergeCell ref="L64:L67"/>
    <mergeCell ref="L76:L79"/>
    <mergeCell ref="AT56:AT59"/>
    <mergeCell ref="AU56:AU59"/>
    <mergeCell ref="AV56:AV59"/>
    <mergeCell ref="I57:I59"/>
    <mergeCell ref="Z59:AC59"/>
    <mergeCell ref="A60:A63"/>
    <mergeCell ref="B60:B103"/>
    <mergeCell ref="C60:C95"/>
    <mergeCell ref="D60:D95"/>
    <mergeCell ref="E60:E79"/>
    <mergeCell ref="AN56:AN59"/>
    <mergeCell ref="AO56:AO59"/>
    <mergeCell ref="AP56:AP59"/>
    <mergeCell ref="AQ56:AQ59"/>
    <mergeCell ref="AR56:AR59"/>
    <mergeCell ref="AS56:AS59"/>
    <mergeCell ref="AH56:AH59"/>
    <mergeCell ref="AI56:AI59"/>
    <mergeCell ref="AJ56:AJ59"/>
    <mergeCell ref="AK56:AK59"/>
    <mergeCell ref="AL56:AL59"/>
    <mergeCell ref="AM56:AM59"/>
    <mergeCell ref="S56:S59"/>
    <mergeCell ref="T56:T59"/>
    <mergeCell ref="AD56:AD59"/>
    <mergeCell ref="AE56:AE59"/>
    <mergeCell ref="AF56:AF59"/>
    <mergeCell ref="AG56:AG59"/>
    <mergeCell ref="M56:M59"/>
    <mergeCell ref="N56:N59"/>
    <mergeCell ref="O56:O59"/>
    <mergeCell ref="P56:P59"/>
    <mergeCell ref="Q56:Q59"/>
    <mergeCell ref="R56:R59"/>
    <mergeCell ref="AU52:AU55"/>
    <mergeCell ref="AV52:AV55"/>
    <mergeCell ref="I53:I55"/>
    <mergeCell ref="Z55:AC55"/>
    <mergeCell ref="A56:A59"/>
    <mergeCell ref="G56:G59"/>
    <mergeCell ref="H56:H59"/>
    <mergeCell ref="J56:J59"/>
    <mergeCell ref="K56:K59"/>
    <mergeCell ref="L56:L59"/>
    <mergeCell ref="AO52:AO55"/>
    <mergeCell ref="AP52:AP55"/>
    <mergeCell ref="AQ52:AQ55"/>
    <mergeCell ref="AR52:AR55"/>
    <mergeCell ref="AS52:AS55"/>
    <mergeCell ref="AT52:AT55"/>
    <mergeCell ref="AI52:AI55"/>
    <mergeCell ref="AJ52:AJ55"/>
    <mergeCell ref="AK52:AK55"/>
    <mergeCell ref="AL52:AL55"/>
    <mergeCell ref="AM52:AM55"/>
    <mergeCell ref="AN52:AN55"/>
    <mergeCell ref="T52:T55"/>
    <mergeCell ref="AD52:AD55"/>
    <mergeCell ref="AE52:AE55"/>
    <mergeCell ref="AF52:AF55"/>
    <mergeCell ref="AG52:AG55"/>
    <mergeCell ref="AH52:AH55"/>
    <mergeCell ref="N52:N55"/>
    <mergeCell ref="O52:O55"/>
    <mergeCell ref="P52:P55"/>
    <mergeCell ref="Q52:Q55"/>
    <mergeCell ref="R52:R55"/>
    <mergeCell ref="S52:S55"/>
    <mergeCell ref="G52:G55"/>
    <mergeCell ref="H52:H55"/>
    <mergeCell ref="J52:J55"/>
    <mergeCell ref="K52:K55"/>
    <mergeCell ref="L52:L55"/>
    <mergeCell ref="M52:M55"/>
    <mergeCell ref="AU48:AU51"/>
    <mergeCell ref="AV48:AV51"/>
    <mergeCell ref="I49:I51"/>
    <mergeCell ref="Z51:AC51"/>
    <mergeCell ref="A52:A55"/>
    <mergeCell ref="B52:B59"/>
    <mergeCell ref="C52:C59"/>
    <mergeCell ref="D52:D59"/>
    <mergeCell ref="E52:E59"/>
    <mergeCell ref="F52:F59"/>
    <mergeCell ref="AO48:AO51"/>
    <mergeCell ref="AP48:AP51"/>
    <mergeCell ref="AQ48:AQ51"/>
    <mergeCell ref="AR48:AR51"/>
    <mergeCell ref="AS48:AS51"/>
    <mergeCell ref="AT48:AT51"/>
    <mergeCell ref="AI48:AI51"/>
    <mergeCell ref="AJ48:AJ51"/>
    <mergeCell ref="AK48:AK51"/>
    <mergeCell ref="AL48:AL51"/>
    <mergeCell ref="AM48:AM51"/>
    <mergeCell ref="AN48:AN51"/>
    <mergeCell ref="T48:T51"/>
    <mergeCell ref="AD48:AD51"/>
    <mergeCell ref="AE48:AE51"/>
    <mergeCell ref="AF48:AF51"/>
    <mergeCell ref="AG48:AG51"/>
    <mergeCell ref="AH48:AH51"/>
    <mergeCell ref="N48:N51"/>
    <mergeCell ref="O48:O51"/>
    <mergeCell ref="P48:P51"/>
    <mergeCell ref="Q48:Q51"/>
    <mergeCell ref="R48:R51"/>
    <mergeCell ref="S48:S51"/>
    <mergeCell ref="G48:G51"/>
    <mergeCell ref="H48:H51"/>
    <mergeCell ref="J48:J51"/>
    <mergeCell ref="K48:K51"/>
    <mergeCell ref="L48:L51"/>
    <mergeCell ref="M48:M51"/>
    <mergeCell ref="AT44:AT47"/>
    <mergeCell ref="AU44:AU47"/>
    <mergeCell ref="AV44:AV47"/>
    <mergeCell ref="I45:I47"/>
    <mergeCell ref="Z47:AC47"/>
    <mergeCell ref="A48:A51"/>
    <mergeCell ref="C48:C51"/>
    <mergeCell ref="D48:D51"/>
    <mergeCell ref="E48:E51"/>
    <mergeCell ref="F48:F51"/>
    <mergeCell ref="AN44:AN47"/>
    <mergeCell ref="AO44:AO47"/>
    <mergeCell ref="AP44:AP47"/>
    <mergeCell ref="AQ44:AQ47"/>
    <mergeCell ref="AR44:AR47"/>
    <mergeCell ref="AS44:AS47"/>
    <mergeCell ref="AH44:AH47"/>
    <mergeCell ref="AI44:AI47"/>
    <mergeCell ref="AJ44:AJ47"/>
    <mergeCell ref="AK44:AK47"/>
    <mergeCell ref="AL44:AL47"/>
    <mergeCell ref="AM44:AM47"/>
    <mergeCell ref="S44:S47"/>
    <mergeCell ref="T44:T47"/>
    <mergeCell ref="AD44:AD47"/>
    <mergeCell ref="AE44:AE47"/>
    <mergeCell ref="AF44:AF47"/>
    <mergeCell ref="AG44:AG47"/>
    <mergeCell ref="M44:M47"/>
    <mergeCell ref="N44:N47"/>
    <mergeCell ref="O44:O47"/>
    <mergeCell ref="P44:P47"/>
    <mergeCell ref="Q44:Q47"/>
    <mergeCell ref="R44:R47"/>
    <mergeCell ref="A44:A47"/>
    <mergeCell ref="G44:G47"/>
    <mergeCell ref="H44:H47"/>
    <mergeCell ref="J44:J47"/>
    <mergeCell ref="K44:K47"/>
    <mergeCell ref="L44:L47"/>
    <mergeCell ref="AS40:AS43"/>
    <mergeCell ref="AU40:AU43"/>
    <mergeCell ref="AV40:AV43"/>
    <mergeCell ref="I41:I43"/>
    <mergeCell ref="Z43:AC43"/>
    <mergeCell ref="AM40:AM43"/>
    <mergeCell ref="AN40:AN43"/>
    <mergeCell ref="AO40:AO43"/>
    <mergeCell ref="AP40:AP43"/>
    <mergeCell ref="AQ40:AQ43"/>
    <mergeCell ref="AR40:AR43"/>
    <mergeCell ref="AG40:AG43"/>
    <mergeCell ref="AH40:AH43"/>
    <mergeCell ref="AI40:AI43"/>
    <mergeCell ref="AJ40:AJ43"/>
    <mergeCell ref="AK40:AK43"/>
    <mergeCell ref="AL40:AL43"/>
    <mergeCell ref="R40:R43"/>
    <mergeCell ref="S40:S43"/>
    <mergeCell ref="T40:T43"/>
    <mergeCell ref="AD40:AD43"/>
    <mergeCell ref="AE40:AE43"/>
    <mergeCell ref="AF40:AF43"/>
    <mergeCell ref="L40:L43"/>
    <mergeCell ref="M40:M43"/>
    <mergeCell ref="N40:N43"/>
    <mergeCell ref="O40:O43"/>
    <mergeCell ref="P40:P43"/>
    <mergeCell ref="Q40:Q43"/>
    <mergeCell ref="AU36:AU39"/>
    <mergeCell ref="AV36:AV39"/>
    <mergeCell ref="I37:I39"/>
    <mergeCell ref="Z39:AC39"/>
    <mergeCell ref="A40:A43"/>
    <mergeCell ref="G40:G43"/>
    <mergeCell ref="H40:H43"/>
    <mergeCell ref="J40:J43"/>
    <mergeCell ref="K40:K43"/>
    <mergeCell ref="AN36:AN39"/>
    <mergeCell ref="AO36:AO39"/>
    <mergeCell ref="AP36:AP39"/>
    <mergeCell ref="AQ36:AQ39"/>
    <mergeCell ref="AR36:AR39"/>
    <mergeCell ref="AS36:AS39"/>
    <mergeCell ref="AH36:AH39"/>
    <mergeCell ref="AI36:AI39"/>
    <mergeCell ref="AJ36:AJ39"/>
    <mergeCell ref="AK36:AK39"/>
    <mergeCell ref="AL36:AL39"/>
    <mergeCell ref="AM36:AM39"/>
    <mergeCell ref="S36:S39"/>
    <mergeCell ref="T36:T39"/>
    <mergeCell ref="AD36:AD39"/>
    <mergeCell ref="AE36:AE39"/>
    <mergeCell ref="AF36:AF39"/>
    <mergeCell ref="AG36:AG39"/>
    <mergeCell ref="M36:M39"/>
    <mergeCell ref="N36:N39"/>
    <mergeCell ref="O36:O39"/>
    <mergeCell ref="P36:P39"/>
    <mergeCell ref="AT40:AT43"/>
    <mergeCell ref="L36:L39"/>
    <mergeCell ref="AO32:AO35"/>
    <mergeCell ref="AP32:AP35"/>
    <mergeCell ref="AQ32:AQ35"/>
    <mergeCell ref="AR32:AR35"/>
    <mergeCell ref="AS32:AS35"/>
    <mergeCell ref="AT32:AT35"/>
    <mergeCell ref="AI32:AI35"/>
    <mergeCell ref="AJ32:AJ35"/>
    <mergeCell ref="AK32:AK35"/>
    <mergeCell ref="AL32:AL35"/>
    <mergeCell ref="AM32:AM35"/>
    <mergeCell ref="AN32:AN35"/>
    <mergeCell ref="T32:T35"/>
    <mergeCell ref="AD32:AD35"/>
    <mergeCell ref="AE32:AE35"/>
    <mergeCell ref="AF32:AF35"/>
    <mergeCell ref="AG32:AG35"/>
    <mergeCell ref="AH32:AH35"/>
    <mergeCell ref="N32:N35"/>
    <mergeCell ref="O32:O35"/>
    <mergeCell ref="AT36:AT39"/>
    <mergeCell ref="AU28:AU31"/>
    <mergeCell ref="AV28:AV31"/>
    <mergeCell ref="I29:I31"/>
    <mergeCell ref="Z31:AC31"/>
    <mergeCell ref="A32:A35"/>
    <mergeCell ref="C32:C47"/>
    <mergeCell ref="D32:D47"/>
    <mergeCell ref="E32:E47"/>
    <mergeCell ref="F32:F47"/>
    <mergeCell ref="AN28:AN31"/>
    <mergeCell ref="AO28:AO31"/>
    <mergeCell ref="AP28:AP31"/>
    <mergeCell ref="AQ28:AQ31"/>
    <mergeCell ref="AR28:AR31"/>
    <mergeCell ref="AS28:AS31"/>
    <mergeCell ref="AH28:AH31"/>
    <mergeCell ref="AI28:AI31"/>
    <mergeCell ref="AJ28:AJ31"/>
    <mergeCell ref="AK28:AK31"/>
    <mergeCell ref="AL28:AL31"/>
    <mergeCell ref="AM28:AM31"/>
    <mergeCell ref="Q36:Q39"/>
    <mergeCell ref="R36:R39"/>
    <mergeCell ref="AU32:AU35"/>
    <mergeCell ref="AV32:AV35"/>
    <mergeCell ref="I33:I35"/>
    <mergeCell ref="Z35:AC35"/>
    <mergeCell ref="A36:A39"/>
    <mergeCell ref="G36:G39"/>
    <mergeCell ref="H36:H39"/>
    <mergeCell ref="J36:J39"/>
    <mergeCell ref="K36:K39"/>
    <mergeCell ref="F28:F31"/>
    <mergeCell ref="G28:G31"/>
    <mergeCell ref="H28:H31"/>
    <mergeCell ref="J28:J31"/>
    <mergeCell ref="K28:K31"/>
    <mergeCell ref="L28:L31"/>
    <mergeCell ref="P32:P35"/>
    <mergeCell ref="Q32:Q35"/>
    <mergeCell ref="R32:R35"/>
    <mergeCell ref="S32:S35"/>
    <mergeCell ref="G32:G35"/>
    <mergeCell ref="H32:H35"/>
    <mergeCell ref="J32:J35"/>
    <mergeCell ref="K32:K35"/>
    <mergeCell ref="L32:L35"/>
    <mergeCell ref="M32:M35"/>
    <mergeCell ref="AT28:AT31"/>
    <mergeCell ref="AF24:AF27"/>
    <mergeCell ref="AG24:AG27"/>
    <mergeCell ref="M24:M27"/>
    <mergeCell ref="N24:N27"/>
    <mergeCell ref="O24:O27"/>
    <mergeCell ref="P24:P27"/>
    <mergeCell ref="S28:S31"/>
    <mergeCell ref="T28:T31"/>
    <mergeCell ref="AD28:AD31"/>
    <mergeCell ref="AE28:AE31"/>
    <mergeCell ref="AF28:AF31"/>
    <mergeCell ref="AG28:AG31"/>
    <mergeCell ref="M28:M31"/>
    <mergeCell ref="N28:N31"/>
    <mergeCell ref="O28:O31"/>
    <mergeCell ref="P28:P31"/>
    <mergeCell ref="Q28:Q31"/>
    <mergeCell ref="R28:R31"/>
    <mergeCell ref="AD20:AD23"/>
    <mergeCell ref="AE20:AE23"/>
    <mergeCell ref="AF20:AF23"/>
    <mergeCell ref="AG20:AG23"/>
    <mergeCell ref="M20:M23"/>
    <mergeCell ref="N20:N23"/>
    <mergeCell ref="AT24:AT27"/>
    <mergeCell ref="AU24:AU27"/>
    <mergeCell ref="AV24:AV27"/>
    <mergeCell ref="I25:I27"/>
    <mergeCell ref="Z27:AC27"/>
    <mergeCell ref="A28:A31"/>
    <mergeCell ref="B28:B51"/>
    <mergeCell ref="C28:C31"/>
    <mergeCell ref="D28:D31"/>
    <mergeCell ref="E28:E31"/>
    <mergeCell ref="AN24:AN27"/>
    <mergeCell ref="AO24:AO27"/>
    <mergeCell ref="AP24:AP27"/>
    <mergeCell ref="AQ24:AQ27"/>
    <mergeCell ref="AR24:AR27"/>
    <mergeCell ref="AS24:AS27"/>
    <mergeCell ref="AH24:AH27"/>
    <mergeCell ref="AI24:AI27"/>
    <mergeCell ref="AJ24:AJ27"/>
    <mergeCell ref="AK24:AK27"/>
    <mergeCell ref="AL24:AL27"/>
    <mergeCell ref="AM24:AM27"/>
    <mergeCell ref="S24:S27"/>
    <mergeCell ref="T24:T27"/>
    <mergeCell ref="AD24:AD27"/>
    <mergeCell ref="AE24:AE27"/>
    <mergeCell ref="AU16:AU19"/>
    <mergeCell ref="AV16:AV19"/>
    <mergeCell ref="I17:I19"/>
    <mergeCell ref="Z19:AC19"/>
    <mergeCell ref="A20:A23"/>
    <mergeCell ref="B20:B27"/>
    <mergeCell ref="C20:C27"/>
    <mergeCell ref="D20:D27"/>
    <mergeCell ref="E20:E27"/>
    <mergeCell ref="AN16:AN19"/>
    <mergeCell ref="AO16:AO19"/>
    <mergeCell ref="AP16:AP19"/>
    <mergeCell ref="AQ16:AQ19"/>
    <mergeCell ref="AR16:AR19"/>
    <mergeCell ref="AS16:AS19"/>
    <mergeCell ref="AD16:AD19"/>
    <mergeCell ref="AI16:AI19"/>
    <mergeCell ref="AJ16:AJ19"/>
    <mergeCell ref="AK16:AK19"/>
    <mergeCell ref="AL16:AL19"/>
    <mergeCell ref="AM16:AM19"/>
    <mergeCell ref="Q24:Q27"/>
    <mergeCell ref="R24:R27"/>
    <mergeCell ref="AT20:AT23"/>
    <mergeCell ref="AU20:AU23"/>
    <mergeCell ref="AV20:AV23"/>
    <mergeCell ref="I21:I23"/>
    <mergeCell ref="Z23:AC23"/>
    <mergeCell ref="A24:A27"/>
    <mergeCell ref="H24:H27"/>
    <mergeCell ref="J24:J27"/>
    <mergeCell ref="K24:K27"/>
    <mergeCell ref="A16:A19"/>
    <mergeCell ref="C16:C19"/>
    <mergeCell ref="D16:D19"/>
    <mergeCell ref="E16:E19"/>
    <mergeCell ref="F16:F19"/>
    <mergeCell ref="G16:G19"/>
    <mergeCell ref="O20:O23"/>
    <mergeCell ref="P20:P23"/>
    <mergeCell ref="Q20:Q23"/>
    <mergeCell ref="R20:R23"/>
    <mergeCell ref="F20:F27"/>
    <mergeCell ref="G20:G27"/>
    <mergeCell ref="H20:H23"/>
    <mergeCell ref="J20:J23"/>
    <mergeCell ref="K20:K23"/>
    <mergeCell ref="L20:L23"/>
    <mergeCell ref="AT16:AT19"/>
    <mergeCell ref="L24:L27"/>
    <mergeCell ref="AN20:AN23"/>
    <mergeCell ref="AO20:AO23"/>
    <mergeCell ref="AP20:AP23"/>
    <mergeCell ref="AQ20:AQ23"/>
    <mergeCell ref="AR20:AR23"/>
    <mergeCell ref="AS20:AS23"/>
    <mergeCell ref="AH20:AH23"/>
    <mergeCell ref="AI20:AI23"/>
    <mergeCell ref="AJ20:AJ23"/>
    <mergeCell ref="AK20:AK23"/>
    <mergeCell ref="AL20:AL23"/>
    <mergeCell ref="AM20:AM23"/>
    <mergeCell ref="S20:S23"/>
    <mergeCell ref="T20:T23"/>
    <mergeCell ref="AS12:AS15"/>
    <mergeCell ref="AT12:AT15"/>
    <mergeCell ref="AU12:AU15"/>
    <mergeCell ref="AV12:AV15"/>
    <mergeCell ref="AK12:AK15"/>
    <mergeCell ref="AL12:AL15"/>
    <mergeCell ref="AM12:AM15"/>
    <mergeCell ref="AN12:AN15"/>
    <mergeCell ref="AO12:AO15"/>
    <mergeCell ref="AP12:AP15"/>
    <mergeCell ref="R12:R15"/>
    <mergeCell ref="S12:S15"/>
    <mergeCell ref="T12:T15"/>
    <mergeCell ref="AD12:AD15"/>
    <mergeCell ref="AI12:AI15"/>
    <mergeCell ref="AJ12:AJ15"/>
    <mergeCell ref="Z15:AC15"/>
    <mergeCell ref="AS8:AS11"/>
    <mergeCell ref="AT8:AT11"/>
    <mergeCell ref="AU8:AU11"/>
    <mergeCell ref="AV8:AV11"/>
    <mergeCell ref="I9:I11"/>
    <mergeCell ref="Z11:AC11"/>
    <mergeCell ref="AM8:AM11"/>
    <mergeCell ref="AN8:AN11"/>
    <mergeCell ref="AO8:AO11"/>
    <mergeCell ref="AP8:AP11"/>
    <mergeCell ref="AQ8:AQ11"/>
    <mergeCell ref="AR8:AR11"/>
    <mergeCell ref="T8:T11"/>
    <mergeCell ref="AD8:AD11"/>
    <mergeCell ref="AI8:AI11"/>
    <mergeCell ref="AJ8:AJ11"/>
    <mergeCell ref="AK8:AK11"/>
    <mergeCell ref="AL8:AL11"/>
    <mergeCell ref="N8:N11"/>
    <mergeCell ref="A12:A15"/>
    <mergeCell ref="E12:E15"/>
    <mergeCell ref="F12:F15"/>
    <mergeCell ref="H12:H15"/>
    <mergeCell ref="J12:J15"/>
    <mergeCell ref="K12:K15"/>
    <mergeCell ref="I13:I15"/>
    <mergeCell ref="AQ12:AQ15"/>
    <mergeCell ref="AR12:AR15"/>
    <mergeCell ref="T4:T7"/>
    <mergeCell ref="AD4:AD7"/>
    <mergeCell ref="O8:O11"/>
    <mergeCell ref="P8:P11"/>
    <mergeCell ref="Q8:Q11"/>
    <mergeCell ref="R8:R11"/>
    <mergeCell ref="S8:S11"/>
    <mergeCell ref="I5:I7"/>
    <mergeCell ref="Z7:AC7"/>
    <mergeCell ref="A8:A11"/>
    <mergeCell ref="H8:H11"/>
    <mergeCell ref="J8:J11"/>
    <mergeCell ref="K8:K11"/>
    <mergeCell ref="L8:L11"/>
    <mergeCell ref="M8:M11"/>
    <mergeCell ref="B1:B3"/>
    <mergeCell ref="C1:C3"/>
    <mergeCell ref="D1:D3"/>
    <mergeCell ref="E1:E3"/>
    <mergeCell ref="F1:F3"/>
    <mergeCell ref="G1:G3"/>
    <mergeCell ref="AQ4:AQ7"/>
    <mergeCell ref="AR4:AR7"/>
    <mergeCell ref="J4:J7"/>
    <mergeCell ref="K4:K7"/>
    <mergeCell ref="L4:L7"/>
    <mergeCell ref="M4:M7"/>
    <mergeCell ref="N4:N7"/>
    <mergeCell ref="O4:O7"/>
    <mergeCell ref="L12:L15"/>
    <mergeCell ref="M12:M15"/>
    <mergeCell ref="N12:N15"/>
    <mergeCell ref="O12:O15"/>
    <mergeCell ref="P12:P15"/>
    <mergeCell ref="Q12:Q15"/>
    <mergeCell ref="AG4:AG19"/>
    <mergeCell ref="AH4:AH19"/>
    <mergeCell ref="AI4:AI7"/>
    <mergeCell ref="AJ4:AJ7"/>
    <mergeCell ref="P4:P7"/>
    <mergeCell ref="Q4:Q7"/>
    <mergeCell ref="R4:R7"/>
    <mergeCell ref="S4:S7"/>
    <mergeCell ref="E8:E11"/>
    <mergeCell ref="F8:F11"/>
    <mergeCell ref="O16:O19"/>
    <mergeCell ref="P16:P19"/>
    <mergeCell ref="AP4:AP7"/>
    <mergeCell ref="AE4:AE19"/>
    <mergeCell ref="AF4:AF19"/>
    <mergeCell ref="V1:Y1"/>
    <mergeCell ref="Z1:AC1"/>
    <mergeCell ref="AD1:AD3"/>
    <mergeCell ref="AE1:AH1"/>
    <mergeCell ref="AI1:AI3"/>
    <mergeCell ref="AJ1:AJ3"/>
    <mergeCell ref="P1:P3"/>
    <mergeCell ref="Q1:Q3"/>
    <mergeCell ref="R1:R3"/>
    <mergeCell ref="S1:S3"/>
    <mergeCell ref="T1:T3"/>
    <mergeCell ref="U1:U3"/>
    <mergeCell ref="H1:H3"/>
    <mergeCell ref="I1:I3"/>
    <mergeCell ref="J1:J3"/>
    <mergeCell ref="K1:M2"/>
    <mergeCell ref="AM2:AP2"/>
    <mergeCell ref="N1:N3"/>
    <mergeCell ref="O1:O3"/>
    <mergeCell ref="Q16:Q19"/>
    <mergeCell ref="R16:R19"/>
    <mergeCell ref="S16:S19"/>
    <mergeCell ref="T16:T19"/>
    <mergeCell ref="H16:H19"/>
    <mergeCell ref="J16:J19"/>
    <mergeCell ref="K16:K19"/>
    <mergeCell ref="L16:L19"/>
    <mergeCell ref="M16:M19"/>
    <mergeCell ref="N16:N19"/>
    <mergeCell ref="AL208:AL211"/>
    <mergeCell ref="AK208:AK211"/>
    <mergeCell ref="AJ208:AJ211"/>
    <mergeCell ref="AI208:AI211"/>
    <mergeCell ref="AQ2:AV2"/>
    <mergeCell ref="A4:A7"/>
    <mergeCell ref="B4:B19"/>
    <mergeCell ref="C4:C15"/>
    <mergeCell ref="D4:D15"/>
    <mergeCell ref="E4:E7"/>
    <mergeCell ref="F4:F7"/>
    <mergeCell ref="G4:G15"/>
    <mergeCell ref="H4:H7"/>
    <mergeCell ref="AK1:AL1"/>
    <mergeCell ref="AM1:AP1"/>
    <mergeCell ref="AQ1:AV1"/>
    <mergeCell ref="V2:Y2"/>
    <mergeCell ref="Z2:AC2"/>
    <mergeCell ref="AE2:AE3"/>
    <mergeCell ref="AF2:AF3"/>
    <mergeCell ref="AG2:AG3"/>
    <mergeCell ref="AH2:AH3"/>
    <mergeCell ref="AK2:AL2"/>
    <mergeCell ref="AS4:AS7"/>
    <mergeCell ref="AT4:AT7"/>
    <mergeCell ref="AU4:AU7"/>
    <mergeCell ref="AV4:AV7"/>
    <mergeCell ref="AK4:AK7"/>
    <mergeCell ref="AL4:AL7"/>
    <mergeCell ref="AM4:AM7"/>
    <mergeCell ref="AN4:AN7"/>
    <mergeCell ref="AO4:AO7"/>
  </mergeCells>
  <conditionalFormatting sqref="V14:AC14 V6:AC6 V62:Y62 V18:Y18 V94:Y94 V26:AC26 V90:Y90 W66:Y66 W70:Y70 W78:Y78 W74:Y74 V82:Y82 V86:Y86 W98:Y98 V156:AC156 V118:Y118 V162:AC162 V230:Y230 V234:Y234 V110:AC110 V114:AC114 V106:Y106 V157:Y158 V126:Y126 V122:Y122 V134:Y134 V138:AC138 V142:AC142 V130:Y130 V154:AC154 W202:AC202 V178:Y178 W198:AC198 V182:Y182 V186:Y186 V190:Y190 V194:AC194 V238:AC238 V278:Y278 V266:Y266 V270:Y270 V274:Y274 V294:AC294 V286:AC286 V282:AC282 V290:AC290 W306:Y306 W298:AC298 V322:Y322 V310:Y310 V314:Y314 V330:AC330 V334:Y334 V318:AC318 V338:AC338 X358:Y358 V362:Y362 V402:AC402 V406:AC406 V398:AC398 V394:AC394 V386:AC386 V414:AC414 V418:AC418 V222:X222 V226:AB226 V146:AB146 V150:AB150 V206:Y206">
    <cfRule type="cellIs" dxfId="314" priority="601" stopIfTrue="1" operator="lessThanOrEqual">
      <formula>#REF!</formula>
    </cfRule>
  </conditionalFormatting>
  <conditionalFormatting sqref="V14:AC14 V6:AC6 V62:Y62 V18:Y18 V94:Y94 V26:AC26 V90:Y90 W66:Y66 W70:Y70 W78:Y78 W74:Y74 V82:Y82 V86:Y86 W98:Y98 V156:AC156 V118:Y118 V162:AC162 V230:Y230 V234:Y234 V110:AC110 V114:AC114 V106:Y106 V157:Y158 V126:Y126 V122:Y122 V134:Y134 V138:AC138 V142:AC142 V130:Y130 V154:AC154 W202:AC202 V178:Y178 W198:AC198 V182:Y182 V186:Y186 V190:Y190 V194:AC194 V238:AC238 V278:Y278 V266:Y266 V270:Y270 V274:Y274 V294:AC294 V286:AC286 V282:AC282 V290:AC290 W306:Y306 W298:AC298 V322:Y322 V310:Y310 V314:Y314 V330:AC330 V334:Y334 V318:AC318 V338:AC338 X358:Y358 V362:Y362 V402:AC402 V406:AC406 V398:AC398 V394:AC394 V386:AC386 V414:AC414 V418:AC418 V222:X222 V226:AB226 V146:AB146 V150:AB150 V206:Y206">
    <cfRule type="cellIs" dxfId="313" priority="602" stopIfTrue="1" operator="between">
      <formula>#REF!</formula>
      <formula>#REF!</formula>
    </cfRule>
  </conditionalFormatting>
  <conditionalFormatting sqref="V14:AC14 V6:AC6 V62:Y62 V18:Y18 V94:Y94 V26:AC26 V90:Y90 W66:Y66 W70:Y70 W78:Y78 W74:Y74 V82:Y82 V86:Y86 W98:Y98 V156:AC156 V118:Y118 V162:AC162 V230:Y230 V234:Y234 V110:AC110 V114:AC114 V106:Y106 V157:Y158 V126:Y126 V122:Y122 V134:Y134 V138:AC138 V142:AC142 V130:Y130 V154:AC154 W202:AC202 V178:Y178 W198:AC198 V182:Y182 V186:Y186 V190:Y190 V194:AC194 V238:AC238 V278:Y278 V266:Y266 V270:Y270 V274:Y274 V294:AC294 V286:AC286 V282:AC282 V290:AC290 W306:Y306 W298:AC298 V322:Y322 V310:Y310 V314:Y314 V330:AC330 V334:Y334 V318:AC318 V338:AC338 X358:Y358 V362:Y362 V402:AC402 V406:AC406 V398:AC398 V394:AC394 V386:AC386 V414:AC414 V418:AC418 V222:X222 V226:AB226 V146:AB146 V150:AB150 V206:Y206">
    <cfRule type="cellIs" dxfId="312" priority="603" stopIfTrue="1" operator="greaterThanOrEqual">
      <formula>#REF!</formula>
    </cfRule>
  </conditionalFormatting>
  <conditionalFormatting sqref="Z94:AC94">
    <cfRule type="cellIs" dxfId="311" priority="505" stopIfTrue="1" operator="lessThanOrEqual">
      <formula>#REF!</formula>
    </cfRule>
  </conditionalFormatting>
  <conditionalFormatting sqref="Z94:AC94">
    <cfRule type="cellIs" dxfId="310" priority="506" stopIfTrue="1" operator="between">
      <formula>#REF!</formula>
      <formula>#REF!</formula>
    </cfRule>
  </conditionalFormatting>
  <conditionalFormatting sqref="Z94:AC94">
    <cfRule type="cellIs" dxfId="309" priority="507" stopIfTrue="1" operator="greaterThanOrEqual">
      <formula>#REF!</formula>
    </cfRule>
  </conditionalFormatting>
  <conditionalFormatting sqref="Z98:AC98">
    <cfRule type="cellIs" dxfId="308" priority="499" stopIfTrue="1" operator="lessThanOrEqual">
      <formula>#REF!</formula>
    </cfRule>
  </conditionalFormatting>
  <conditionalFormatting sqref="Z98:AC98">
    <cfRule type="cellIs" dxfId="307" priority="500" stopIfTrue="1" operator="between">
      <formula>#REF!</formula>
      <formula>#REF!</formula>
    </cfRule>
  </conditionalFormatting>
  <conditionalFormatting sqref="Z98:AC98">
    <cfRule type="cellIs" dxfId="306" priority="501" stopIfTrue="1" operator="greaterThanOrEqual">
      <formula>#REF!</formula>
    </cfRule>
  </conditionalFormatting>
  <conditionalFormatting sqref="X10:Y10">
    <cfRule type="cellIs" dxfId="305" priority="598" stopIfTrue="1" operator="lessThanOrEqual">
      <formula>#REF!</formula>
    </cfRule>
  </conditionalFormatting>
  <conditionalFormatting sqref="X10:Y10">
    <cfRule type="cellIs" dxfId="304" priority="599" stopIfTrue="1" operator="between">
      <formula>#REF!</formula>
      <formula>#REF!</formula>
    </cfRule>
  </conditionalFormatting>
  <conditionalFormatting sqref="X10:Y10">
    <cfRule type="cellIs" dxfId="303" priority="600" stopIfTrue="1" operator="greaterThanOrEqual">
      <formula>#REF!</formula>
    </cfRule>
  </conditionalFormatting>
  <conditionalFormatting sqref="AA10:AC10">
    <cfRule type="cellIs" dxfId="302" priority="595" stopIfTrue="1" operator="lessThanOrEqual">
      <formula>#REF!</formula>
    </cfRule>
  </conditionalFormatting>
  <conditionalFormatting sqref="AA10:AC10">
    <cfRule type="cellIs" dxfId="301" priority="596" stopIfTrue="1" operator="between">
      <formula>#REF!</formula>
      <formula>#REF!</formula>
    </cfRule>
  </conditionalFormatting>
  <conditionalFormatting sqref="AA10:AC10">
    <cfRule type="cellIs" dxfId="300" priority="597" stopIfTrue="1" operator="greaterThanOrEqual">
      <formula>#REF!</formula>
    </cfRule>
  </conditionalFormatting>
  <conditionalFormatting sqref="V10">
    <cfRule type="cellIs" dxfId="299" priority="592" stopIfTrue="1" operator="lessThanOrEqual">
      <formula>#REF!</formula>
    </cfRule>
  </conditionalFormatting>
  <conditionalFormatting sqref="V10">
    <cfRule type="cellIs" dxfId="298" priority="593" stopIfTrue="1" operator="between">
      <formula>#REF!</formula>
      <formula>#REF!</formula>
    </cfRule>
  </conditionalFormatting>
  <conditionalFormatting sqref="V10">
    <cfRule type="cellIs" dxfId="297" priority="594" stopIfTrue="1" operator="greaterThanOrEqual">
      <formula>#REF!</formula>
    </cfRule>
  </conditionalFormatting>
  <conditionalFormatting sqref="Z18:AC18">
    <cfRule type="cellIs" dxfId="296" priority="589" stopIfTrue="1" operator="lessThanOrEqual">
      <formula>#REF!</formula>
    </cfRule>
  </conditionalFormatting>
  <conditionalFormatting sqref="Z18:AC18">
    <cfRule type="cellIs" dxfId="295" priority="590" stopIfTrue="1" operator="between">
      <formula>#REF!</formula>
      <formula>#REF!</formula>
    </cfRule>
  </conditionalFormatting>
  <conditionalFormatting sqref="Z18:AC18">
    <cfRule type="cellIs" dxfId="294" priority="591" stopIfTrue="1" operator="greaterThanOrEqual">
      <formula>#REF!</formula>
    </cfRule>
  </conditionalFormatting>
  <conditionalFormatting sqref="V74">
    <cfRule type="cellIs" dxfId="293" priority="529" stopIfTrue="1" operator="lessThanOrEqual">
      <formula>#REF!</formula>
    </cfRule>
  </conditionalFormatting>
  <conditionalFormatting sqref="V74">
    <cfRule type="cellIs" dxfId="292" priority="530" stopIfTrue="1" operator="between">
      <formula>#REF!</formula>
      <formula>#REF!</formula>
    </cfRule>
  </conditionalFormatting>
  <conditionalFormatting sqref="V74">
    <cfRule type="cellIs" dxfId="291" priority="531" stopIfTrue="1" operator="greaterThanOrEqual">
      <formula>#REF!</formula>
    </cfRule>
  </conditionalFormatting>
  <conditionalFormatting sqref="W10">
    <cfRule type="cellIs" dxfId="290" priority="583" stopIfTrue="1" operator="lessThanOrEqual">
      <formula>#REF!</formula>
    </cfRule>
  </conditionalFormatting>
  <conditionalFormatting sqref="W10">
    <cfRule type="cellIs" dxfId="289" priority="584" stopIfTrue="1" operator="between">
      <formula>#REF!</formula>
      <formula>#REF!</formula>
    </cfRule>
  </conditionalFormatting>
  <conditionalFormatting sqref="W10">
    <cfRule type="cellIs" dxfId="288" priority="585" stopIfTrue="1" operator="greaterThanOrEqual">
      <formula>#REF!</formula>
    </cfRule>
  </conditionalFormatting>
  <conditionalFormatting sqref="AA22:AC22">
    <cfRule type="cellIs" dxfId="287" priority="580" stopIfTrue="1" operator="lessThanOrEqual">
      <formula>#REF!</formula>
    </cfRule>
  </conditionalFormatting>
  <conditionalFormatting sqref="AA22:AC22">
    <cfRule type="cellIs" dxfId="286" priority="581" stopIfTrue="1" operator="between">
      <formula>#REF!</formula>
      <formula>#REF!</formula>
    </cfRule>
  </conditionalFormatting>
  <conditionalFormatting sqref="AA22:AC22">
    <cfRule type="cellIs" dxfId="285" priority="582" stopIfTrue="1" operator="greaterThanOrEqual">
      <formula>#REF!</formula>
    </cfRule>
  </conditionalFormatting>
  <conditionalFormatting sqref="Z34:AC34">
    <cfRule type="cellIs" dxfId="284" priority="574" stopIfTrue="1" operator="lessThanOrEqual">
      <formula>#REF!</formula>
    </cfRule>
  </conditionalFormatting>
  <conditionalFormatting sqref="Z34:AC34">
    <cfRule type="cellIs" dxfId="283" priority="575" stopIfTrue="1" operator="between">
      <formula>#REF!</formula>
      <formula>#REF!</formula>
    </cfRule>
  </conditionalFormatting>
  <conditionalFormatting sqref="Z34:AC34">
    <cfRule type="cellIs" dxfId="282" priority="576" stopIfTrue="1" operator="greaterThanOrEqual">
      <formula>#REF!</formula>
    </cfRule>
  </conditionalFormatting>
  <conditionalFormatting sqref="X50:AC50">
    <cfRule type="cellIs" dxfId="281" priority="568" stopIfTrue="1" operator="lessThanOrEqual">
      <formula>#REF!</formula>
    </cfRule>
  </conditionalFormatting>
  <conditionalFormatting sqref="X50:AC50">
    <cfRule type="cellIs" dxfId="280" priority="569" stopIfTrue="1" operator="between">
      <formula>#REF!</formula>
      <formula>#REF!</formula>
    </cfRule>
  </conditionalFormatting>
  <conditionalFormatting sqref="X50:AC50">
    <cfRule type="cellIs" dxfId="279" priority="570" stopIfTrue="1" operator="greaterThanOrEqual">
      <formula>#REF!</formula>
    </cfRule>
  </conditionalFormatting>
  <conditionalFormatting sqref="X42:AC42">
    <cfRule type="cellIs" dxfId="278" priority="571" stopIfTrue="1" operator="lessThanOrEqual">
      <formula>#REF!</formula>
    </cfRule>
  </conditionalFormatting>
  <conditionalFormatting sqref="X42:AC42">
    <cfRule type="cellIs" dxfId="277" priority="572" stopIfTrue="1" operator="between">
      <formula>#REF!</formula>
      <formula>#REF!</formula>
    </cfRule>
  </conditionalFormatting>
  <conditionalFormatting sqref="X42:AC42">
    <cfRule type="cellIs" dxfId="276" priority="573" stopIfTrue="1" operator="greaterThanOrEqual">
      <formula>#REF!</formula>
    </cfRule>
  </conditionalFormatting>
  <conditionalFormatting sqref="Z62:AC62">
    <cfRule type="cellIs" dxfId="275" priority="547" stopIfTrue="1" operator="lessThanOrEqual">
      <formula>#REF!</formula>
    </cfRule>
  </conditionalFormatting>
  <conditionalFormatting sqref="Z62:AC62">
    <cfRule type="cellIs" dxfId="274" priority="548" stopIfTrue="1" operator="between">
      <formula>#REF!</formula>
      <formula>#REF!</formula>
    </cfRule>
  </conditionalFormatting>
  <conditionalFormatting sqref="Z62:AC62">
    <cfRule type="cellIs" dxfId="273" priority="549" stopIfTrue="1" operator="greaterThanOrEqual">
      <formula>#REF!</formula>
    </cfRule>
  </conditionalFormatting>
  <conditionalFormatting sqref="Z66:AC66">
    <cfRule type="cellIs" dxfId="272" priority="553" stopIfTrue="1" operator="lessThanOrEqual">
      <formula>#REF!</formula>
    </cfRule>
  </conditionalFormatting>
  <conditionalFormatting sqref="Z66:AC66">
    <cfRule type="cellIs" dxfId="271" priority="554" stopIfTrue="1" operator="between">
      <formula>#REF!</formula>
      <formula>#REF!</formula>
    </cfRule>
  </conditionalFormatting>
  <conditionalFormatting sqref="Z66:AC66">
    <cfRule type="cellIs" dxfId="270" priority="555" stopIfTrue="1" operator="greaterThanOrEqual">
      <formula>#REF!</formula>
    </cfRule>
  </conditionalFormatting>
  <conditionalFormatting sqref="Z70:AC70">
    <cfRule type="cellIs" dxfId="269" priority="559" stopIfTrue="1" operator="lessThanOrEqual">
      <formula>#REF!</formula>
    </cfRule>
  </conditionalFormatting>
  <conditionalFormatting sqref="Z70:AC70">
    <cfRule type="cellIs" dxfId="268" priority="560" stopIfTrue="1" operator="between">
      <formula>#REF!</formula>
      <formula>#REF!</formula>
    </cfRule>
  </conditionalFormatting>
  <conditionalFormatting sqref="Z70:AC70">
    <cfRule type="cellIs" dxfId="267" priority="561" stopIfTrue="1" operator="greaterThanOrEqual">
      <formula>#REF!</formula>
    </cfRule>
  </conditionalFormatting>
  <conditionalFormatting sqref="Z78:AC78">
    <cfRule type="cellIs" dxfId="266" priority="565" stopIfTrue="1" operator="lessThanOrEqual">
      <formula>#REF!</formula>
    </cfRule>
  </conditionalFormatting>
  <conditionalFormatting sqref="Z78:AC78">
    <cfRule type="cellIs" dxfId="265" priority="566" stopIfTrue="1" operator="between">
      <formula>#REF!</formula>
      <formula>#REF!</formula>
    </cfRule>
  </conditionalFormatting>
  <conditionalFormatting sqref="Z78:AC78">
    <cfRule type="cellIs" dxfId="264" priority="567" stopIfTrue="1" operator="greaterThanOrEqual">
      <formula>#REF!</formula>
    </cfRule>
  </conditionalFormatting>
  <conditionalFormatting sqref="V66">
    <cfRule type="cellIs" dxfId="263" priority="535" stopIfTrue="1" operator="lessThanOrEqual">
      <formula>#REF!</formula>
    </cfRule>
  </conditionalFormatting>
  <conditionalFormatting sqref="V66">
    <cfRule type="cellIs" dxfId="262" priority="536" stopIfTrue="1" operator="between">
      <formula>#REF!</formula>
      <formula>#REF!</formula>
    </cfRule>
  </conditionalFormatting>
  <conditionalFormatting sqref="V66">
    <cfRule type="cellIs" dxfId="261" priority="537" stopIfTrue="1" operator="greaterThanOrEqual">
      <formula>#REF!</formula>
    </cfRule>
  </conditionalFormatting>
  <conditionalFormatting sqref="V70">
    <cfRule type="cellIs" dxfId="260" priority="532" stopIfTrue="1" operator="lessThanOrEqual">
      <formula>#REF!</formula>
    </cfRule>
  </conditionalFormatting>
  <conditionalFormatting sqref="V70">
    <cfRule type="cellIs" dxfId="259" priority="533" stopIfTrue="1" operator="between">
      <formula>#REF!</formula>
      <formula>#REF!</formula>
    </cfRule>
  </conditionalFormatting>
  <conditionalFormatting sqref="V70">
    <cfRule type="cellIs" dxfId="258" priority="534" stopIfTrue="1" operator="greaterThanOrEqual">
      <formula>#REF!</formula>
    </cfRule>
  </conditionalFormatting>
  <conditionalFormatting sqref="V78">
    <cfRule type="cellIs" dxfId="257" priority="526" stopIfTrue="1" operator="lessThanOrEqual">
      <formula>#REF!</formula>
    </cfRule>
  </conditionalFormatting>
  <conditionalFormatting sqref="V78">
    <cfRule type="cellIs" dxfId="256" priority="527" stopIfTrue="1" operator="between">
      <formula>#REF!</formula>
      <formula>#REF!</formula>
    </cfRule>
  </conditionalFormatting>
  <conditionalFormatting sqref="V78">
    <cfRule type="cellIs" dxfId="255" priority="528" stopIfTrue="1" operator="greaterThanOrEqual">
      <formula>#REF!</formula>
    </cfRule>
  </conditionalFormatting>
  <conditionalFormatting sqref="Z74:AC74">
    <cfRule type="cellIs" dxfId="254" priority="541" stopIfTrue="1" operator="lessThanOrEqual">
      <formula>#REF!</formula>
    </cfRule>
  </conditionalFormatting>
  <conditionalFormatting sqref="Z74:AC74">
    <cfRule type="cellIs" dxfId="253" priority="542" stopIfTrue="1" operator="between">
      <formula>#REF!</formula>
      <formula>#REF!</formula>
    </cfRule>
  </conditionalFormatting>
  <conditionalFormatting sqref="Z74:AC74">
    <cfRule type="cellIs" dxfId="252" priority="543" stopIfTrue="1" operator="greaterThanOrEqual">
      <formula>#REF!</formula>
    </cfRule>
  </conditionalFormatting>
  <conditionalFormatting sqref="Z82:AC82">
    <cfRule type="cellIs" dxfId="251" priority="517" stopIfTrue="1" operator="lessThanOrEqual">
      <formula>#REF!</formula>
    </cfRule>
  </conditionalFormatting>
  <conditionalFormatting sqref="Z82:AC82">
    <cfRule type="cellIs" dxfId="250" priority="518" stopIfTrue="1" operator="between">
      <formula>#REF!</formula>
      <formula>#REF!</formula>
    </cfRule>
  </conditionalFormatting>
  <conditionalFormatting sqref="Z82:AC82">
    <cfRule type="cellIs" dxfId="249" priority="519" stopIfTrue="1" operator="greaterThanOrEqual">
      <formula>#REF!</formula>
    </cfRule>
  </conditionalFormatting>
  <conditionalFormatting sqref="Z86:AC86">
    <cfRule type="cellIs" dxfId="248" priority="523" stopIfTrue="1" operator="lessThanOrEqual">
      <formula>#REF!</formula>
    </cfRule>
  </conditionalFormatting>
  <conditionalFormatting sqref="Z86:AC86">
    <cfRule type="cellIs" dxfId="247" priority="524" stopIfTrue="1" operator="between">
      <formula>#REF!</formula>
      <formula>#REF!</formula>
    </cfRule>
  </conditionalFormatting>
  <conditionalFormatting sqref="Z86:AC86">
    <cfRule type="cellIs" dxfId="246" priority="525" stopIfTrue="1" operator="greaterThanOrEqual">
      <formula>#REF!</formula>
    </cfRule>
  </conditionalFormatting>
  <conditionalFormatting sqref="Z90:AC90">
    <cfRule type="cellIs" dxfId="245" priority="511" stopIfTrue="1" operator="lessThanOrEqual">
      <formula>#REF!</formula>
    </cfRule>
  </conditionalFormatting>
  <conditionalFormatting sqref="Z90:AC90">
    <cfRule type="cellIs" dxfId="244" priority="512" stopIfTrue="1" operator="between">
      <formula>#REF!</formula>
      <formula>#REF!</formula>
    </cfRule>
  </conditionalFormatting>
  <conditionalFormatting sqref="Z90:AC90">
    <cfRule type="cellIs" dxfId="243" priority="513" stopIfTrue="1" operator="greaterThanOrEqual">
      <formula>#REF!</formula>
    </cfRule>
  </conditionalFormatting>
  <conditionalFormatting sqref="X102:AC102">
    <cfRule type="cellIs" dxfId="242" priority="493" stopIfTrue="1" operator="lessThanOrEqual">
      <formula>#REF!</formula>
    </cfRule>
  </conditionalFormatting>
  <conditionalFormatting sqref="X102:AC102">
    <cfRule type="cellIs" dxfId="241" priority="494" stopIfTrue="1" operator="between">
      <formula>#REF!</formula>
      <formula>#REF!</formula>
    </cfRule>
  </conditionalFormatting>
  <conditionalFormatting sqref="X102:AC102">
    <cfRule type="cellIs" dxfId="240" priority="495" stopIfTrue="1" operator="greaterThanOrEqual">
      <formula>#REF!</formula>
    </cfRule>
  </conditionalFormatting>
  <conditionalFormatting sqref="V102">
    <cfRule type="cellIs" dxfId="239" priority="487" stopIfTrue="1" operator="lessThanOrEqual">
      <formula>#REF!</formula>
    </cfRule>
  </conditionalFormatting>
  <conditionalFormatting sqref="V102">
    <cfRule type="cellIs" dxfId="238" priority="488" stopIfTrue="1" operator="between">
      <formula>#REF!</formula>
      <formula>#REF!</formula>
    </cfRule>
  </conditionalFormatting>
  <conditionalFormatting sqref="V102">
    <cfRule type="cellIs" dxfId="237" priority="489" stopIfTrue="1" operator="greaterThanOrEqual">
      <formula>#REF!</formula>
    </cfRule>
  </conditionalFormatting>
  <conditionalFormatting sqref="W102">
    <cfRule type="cellIs" dxfId="236" priority="484" stopIfTrue="1" operator="lessThanOrEqual">
      <formula>#REF!</formula>
    </cfRule>
  </conditionalFormatting>
  <conditionalFormatting sqref="W102">
    <cfRule type="cellIs" dxfId="235" priority="485" stopIfTrue="1" operator="between">
      <formula>#REF!</formula>
      <formula>#REF!</formula>
    </cfRule>
  </conditionalFormatting>
  <conditionalFormatting sqref="W102">
    <cfRule type="cellIs" dxfId="234" priority="486" stopIfTrue="1" operator="greaterThanOrEqual">
      <formula>#REF!</formula>
    </cfRule>
  </conditionalFormatting>
  <conditionalFormatting sqref="Z206:AC206">
    <cfRule type="cellIs" dxfId="233" priority="481" stopIfTrue="1" operator="lessThanOrEqual">
      <formula>#REF!</formula>
    </cfRule>
  </conditionalFormatting>
  <conditionalFormatting sqref="Z206:AC206">
    <cfRule type="cellIs" dxfId="232" priority="482" stopIfTrue="1" operator="between">
      <formula>#REF!</formula>
      <formula>#REF!</formula>
    </cfRule>
  </conditionalFormatting>
  <conditionalFormatting sqref="Z206:AC206">
    <cfRule type="cellIs" dxfId="231" priority="483" stopIfTrue="1" operator="greaterThanOrEqual">
      <formula>#REF!</formula>
    </cfRule>
  </conditionalFormatting>
  <conditionalFormatting sqref="Z210:AC210">
    <cfRule type="cellIs" dxfId="230" priority="475" stopIfTrue="1" operator="lessThanOrEqual">
      <formula>#REF!</formula>
    </cfRule>
  </conditionalFormatting>
  <conditionalFormatting sqref="Z210:AC210">
    <cfRule type="cellIs" dxfId="229" priority="476" stopIfTrue="1" operator="between">
      <formula>#REF!</formula>
      <formula>#REF!</formula>
    </cfRule>
  </conditionalFormatting>
  <conditionalFormatting sqref="Z210:AC210">
    <cfRule type="cellIs" dxfId="228" priority="477" stopIfTrue="1" operator="greaterThanOrEqual">
      <formula>#REF!</formula>
    </cfRule>
  </conditionalFormatting>
  <conditionalFormatting sqref="X210:Y210">
    <cfRule type="cellIs" dxfId="227" priority="472" stopIfTrue="1" operator="lessThanOrEqual">
      <formula>#REF!</formula>
    </cfRule>
  </conditionalFormatting>
  <conditionalFormatting sqref="X210:Y210">
    <cfRule type="cellIs" dxfId="226" priority="473" stopIfTrue="1" operator="between">
      <formula>#REF!</formula>
      <formula>#REF!</formula>
    </cfRule>
  </conditionalFormatting>
  <conditionalFormatting sqref="X210:Y210">
    <cfRule type="cellIs" dxfId="225" priority="474" stopIfTrue="1" operator="greaterThanOrEqual">
      <formula>#REF!</formula>
    </cfRule>
  </conditionalFormatting>
  <conditionalFormatting sqref="Z234:AC234">
    <cfRule type="cellIs" dxfId="224" priority="418" stopIfTrue="1" operator="lessThanOrEqual">
      <formula>#REF!</formula>
    </cfRule>
  </conditionalFormatting>
  <conditionalFormatting sqref="Z234:AC234">
    <cfRule type="cellIs" dxfId="223" priority="419" stopIfTrue="1" operator="between">
      <formula>#REF!</formula>
      <formula>#REF!</formula>
    </cfRule>
  </conditionalFormatting>
  <conditionalFormatting sqref="Z234:AC234">
    <cfRule type="cellIs" dxfId="222" priority="420" stopIfTrue="1" operator="greaterThanOrEqual">
      <formula>#REF!</formula>
    </cfRule>
  </conditionalFormatting>
  <conditionalFormatting sqref="Z230:AC230">
    <cfRule type="cellIs" dxfId="221" priority="421" stopIfTrue="1" operator="lessThanOrEqual">
      <formula>#REF!</formula>
    </cfRule>
  </conditionalFormatting>
  <conditionalFormatting sqref="Z230:AC230">
    <cfRule type="cellIs" dxfId="220" priority="422" stopIfTrue="1" operator="between">
      <formula>#REF!</formula>
      <formula>#REF!</formula>
    </cfRule>
  </conditionalFormatting>
  <conditionalFormatting sqref="Z230:AC230">
    <cfRule type="cellIs" dxfId="219" priority="423" stopIfTrue="1" operator="greaterThanOrEqual">
      <formula>#REF!</formula>
    </cfRule>
  </conditionalFormatting>
  <conditionalFormatting sqref="Z158:AC158">
    <cfRule type="cellIs" dxfId="218" priority="322" stopIfTrue="1" operator="lessThanOrEqual">
      <formula>#REF!</formula>
    </cfRule>
  </conditionalFormatting>
  <conditionalFormatting sqref="Z158:AC158">
    <cfRule type="cellIs" dxfId="217" priority="323" stopIfTrue="1" operator="between">
      <formula>#REF!</formula>
      <formula>#REF!</formula>
    </cfRule>
  </conditionalFormatting>
  <conditionalFormatting sqref="Z158:AC158">
    <cfRule type="cellIs" dxfId="216" priority="324" stopIfTrue="1" operator="greaterThanOrEqual">
      <formula>#REF!</formula>
    </cfRule>
  </conditionalFormatting>
  <conditionalFormatting sqref="Z157:AC157">
    <cfRule type="cellIs" dxfId="215" priority="328" stopIfTrue="1" operator="lessThanOrEqual">
      <formula>#REF!</formula>
    </cfRule>
  </conditionalFormatting>
  <conditionalFormatting sqref="Z157:AC157">
    <cfRule type="cellIs" dxfId="214" priority="329" stopIfTrue="1" operator="between">
      <formula>#REF!</formula>
      <formula>#REF!</formula>
    </cfRule>
  </conditionalFormatting>
  <conditionalFormatting sqref="Z157:AC157">
    <cfRule type="cellIs" dxfId="213" priority="330" stopIfTrue="1" operator="greaterThanOrEqual">
      <formula>#REF!</formula>
    </cfRule>
  </conditionalFormatting>
  <conditionalFormatting sqref="W153">
    <cfRule type="cellIs" dxfId="212" priority="352" stopIfTrue="1" operator="lessThanOrEqual">
      <formula>#REF!</formula>
    </cfRule>
  </conditionalFormatting>
  <conditionalFormatting sqref="W153">
    <cfRule type="cellIs" dxfId="211" priority="353" stopIfTrue="1" operator="between">
      <formula>#REF!</formula>
      <formula>#REF!</formula>
    </cfRule>
  </conditionalFormatting>
  <conditionalFormatting sqref="W153">
    <cfRule type="cellIs" dxfId="210" priority="354" stopIfTrue="1" operator="greaterThanOrEqual">
      <formula>#REF!</formula>
    </cfRule>
  </conditionalFormatting>
  <conditionalFormatting sqref="Y153">
    <cfRule type="cellIs" dxfId="209" priority="349" stopIfTrue="1" operator="lessThanOrEqual">
      <formula>#REF!</formula>
    </cfRule>
  </conditionalFormatting>
  <conditionalFormatting sqref="Y153">
    <cfRule type="cellIs" dxfId="208" priority="350" stopIfTrue="1" operator="between">
      <formula>#REF!</formula>
      <formula>#REF!</formula>
    </cfRule>
  </conditionalFormatting>
  <conditionalFormatting sqref="Y153">
    <cfRule type="cellIs" dxfId="207" priority="351" stopIfTrue="1" operator="greaterThanOrEqual">
      <formula>#REF!</formula>
    </cfRule>
  </conditionalFormatting>
  <conditionalFormatting sqref="V210:W210">
    <cfRule type="cellIs" dxfId="206" priority="439" stopIfTrue="1" operator="lessThanOrEqual">
      <formula>#REF!</formula>
    </cfRule>
  </conditionalFormatting>
  <conditionalFormatting sqref="V210:W210">
    <cfRule type="cellIs" dxfId="205" priority="440" stopIfTrue="1" operator="between">
      <formula>#REF!</formula>
      <formula>#REF!</formula>
    </cfRule>
  </conditionalFormatting>
  <conditionalFormatting sqref="V210:W210">
    <cfRule type="cellIs" dxfId="204" priority="441" stopIfTrue="1" operator="greaterThanOrEqual">
      <formula>#REF!</formula>
    </cfRule>
  </conditionalFormatting>
  <conditionalFormatting sqref="Z153:AC153">
    <cfRule type="cellIs" dxfId="203" priority="346" stopIfTrue="1" operator="lessThanOrEqual">
      <formula>#REF!</formula>
    </cfRule>
  </conditionalFormatting>
  <conditionalFormatting sqref="Z153:AC153">
    <cfRule type="cellIs" dxfId="202" priority="347" stopIfTrue="1" operator="between">
      <formula>#REF!</formula>
      <formula>#REF!</formula>
    </cfRule>
  </conditionalFormatting>
  <conditionalFormatting sqref="Z153:AC153">
    <cfRule type="cellIs" dxfId="201" priority="348" stopIfTrue="1" operator="greaterThanOrEqual">
      <formula>#REF!</formula>
    </cfRule>
  </conditionalFormatting>
  <conditionalFormatting sqref="Z152:AC152">
    <cfRule type="cellIs" dxfId="200" priority="343" stopIfTrue="1" operator="lessThanOrEqual">
      <formula>#REF!</formula>
    </cfRule>
  </conditionalFormatting>
  <conditionalFormatting sqref="Z152:AC152">
    <cfRule type="cellIs" dxfId="199" priority="344" stopIfTrue="1" operator="between">
      <formula>#REF!</formula>
      <formula>#REF!</formula>
    </cfRule>
  </conditionalFormatting>
  <conditionalFormatting sqref="Z152:AC152">
    <cfRule type="cellIs" dxfId="198" priority="345" stopIfTrue="1" operator="greaterThanOrEqual">
      <formula>#REF!</formula>
    </cfRule>
  </conditionalFormatting>
  <conditionalFormatting sqref="W152">
    <cfRule type="cellIs" dxfId="197" priority="340" stopIfTrue="1" operator="lessThanOrEqual">
      <formula>#REF!</formula>
    </cfRule>
  </conditionalFormatting>
  <conditionalFormatting sqref="W152">
    <cfRule type="cellIs" dxfId="196" priority="341" stopIfTrue="1" operator="between">
      <formula>#REF!</formula>
      <formula>#REF!</formula>
    </cfRule>
  </conditionalFormatting>
  <conditionalFormatting sqref="W152">
    <cfRule type="cellIs" dxfId="195" priority="342" stopIfTrue="1" operator="greaterThanOrEqual">
      <formula>#REF!</formula>
    </cfRule>
  </conditionalFormatting>
  <conditionalFormatting sqref="Y152">
    <cfRule type="cellIs" dxfId="194" priority="337" stopIfTrue="1" operator="lessThanOrEqual">
      <formula>#REF!</formula>
    </cfRule>
  </conditionalFormatting>
  <conditionalFormatting sqref="Y152">
    <cfRule type="cellIs" dxfId="193" priority="338" stopIfTrue="1" operator="between">
      <formula>#REF!</formula>
      <formula>#REF!</formula>
    </cfRule>
  </conditionalFormatting>
  <conditionalFormatting sqref="Y152">
    <cfRule type="cellIs" dxfId="192" priority="339" stopIfTrue="1" operator="greaterThanOrEqual">
      <formula>#REF!</formula>
    </cfRule>
  </conditionalFormatting>
  <conditionalFormatting sqref="Z118:AC118">
    <cfRule type="cellIs" dxfId="191" priority="397" stopIfTrue="1" operator="lessThanOrEqual">
      <formula>#REF!</formula>
    </cfRule>
  </conditionalFormatting>
  <conditionalFormatting sqref="Z118:AC118">
    <cfRule type="cellIs" dxfId="190" priority="398" stopIfTrue="1" operator="between">
      <formula>#REF!</formula>
      <formula>#REF!</formula>
    </cfRule>
  </conditionalFormatting>
  <conditionalFormatting sqref="Z118:AC118">
    <cfRule type="cellIs" dxfId="189" priority="399" stopIfTrue="1" operator="greaterThanOrEqual">
      <formula>#REF!</formula>
    </cfRule>
  </conditionalFormatting>
  <conditionalFormatting sqref="Z166:AC166">
    <cfRule type="cellIs" dxfId="188" priority="316" stopIfTrue="1" operator="lessThanOrEqual">
      <formula>#REF!</formula>
    </cfRule>
  </conditionalFormatting>
  <conditionalFormatting sqref="Z166:AC166">
    <cfRule type="cellIs" dxfId="187" priority="317" stopIfTrue="1" operator="between">
      <formula>#REF!</formula>
      <formula>#REF!</formula>
    </cfRule>
  </conditionalFormatting>
  <conditionalFormatting sqref="Z166:AC166">
    <cfRule type="cellIs" dxfId="186" priority="318" stopIfTrue="1" operator="greaterThanOrEqual">
      <formula>#REF!</formula>
    </cfRule>
  </conditionalFormatting>
  <conditionalFormatting sqref="Z106:AC106">
    <cfRule type="cellIs" dxfId="185" priority="409" stopIfTrue="1" operator="lessThanOrEqual">
      <formula>#REF!</formula>
    </cfRule>
  </conditionalFormatting>
  <conditionalFormatting sqref="Z106:AC106">
    <cfRule type="cellIs" dxfId="184" priority="410" stopIfTrue="1" operator="between">
      <formula>#REF!</formula>
      <formula>#REF!</formula>
    </cfRule>
  </conditionalFormatting>
  <conditionalFormatting sqref="Z106:AC106">
    <cfRule type="cellIs" dxfId="183" priority="411" stopIfTrue="1" operator="greaterThanOrEqual">
      <formula>#REF!</formula>
    </cfRule>
  </conditionalFormatting>
  <conditionalFormatting sqref="Z134:AC134">
    <cfRule type="cellIs" dxfId="182" priority="379" stopIfTrue="1" operator="lessThanOrEqual">
      <formula>#REF!</formula>
    </cfRule>
  </conditionalFormatting>
  <conditionalFormatting sqref="Z134:AC134">
    <cfRule type="cellIs" dxfId="181" priority="380" stopIfTrue="1" operator="between">
      <formula>#REF!</formula>
      <formula>#REF!</formula>
    </cfRule>
  </conditionalFormatting>
  <conditionalFormatting sqref="Z134:AC134">
    <cfRule type="cellIs" dxfId="180" priority="381" stopIfTrue="1" operator="greaterThanOrEqual">
      <formula>#REF!</formula>
    </cfRule>
  </conditionalFormatting>
  <conditionalFormatting sqref="Z122:AC122">
    <cfRule type="cellIs" dxfId="179" priority="391" stopIfTrue="1" operator="lessThanOrEqual">
      <formula>#REF!</formula>
    </cfRule>
  </conditionalFormatting>
  <conditionalFormatting sqref="Z122:AC122">
    <cfRule type="cellIs" dxfId="178" priority="392" stopIfTrue="1" operator="between">
      <formula>#REF!</formula>
      <formula>#REF!</formula>
    </cfRule>
  </conditionalFormatting>
  <conditionalFormatting sqref="Z122:AC122">
    <cfRule type="cellIs" dxfId="177" priority="393" stopIfTrue="1" operator="greaterThanOrEqual">
      <formula>#REF!</formula>
    </cfRule>
  </conditionalFormatting>
  <conditionalFormatting sqref="Z126:AC126">
    <cfRule type="cellIs" dxfId="176" priority="385" stopIfTrue="1" operator="lessThanOrEqual">
      <formula>#REF!</formula>
    </cfRule>
  </conditionalFormatting>
  <conditionalFormatting sqref="Z126:AC126">
    <cfRule type="cellIs" dxfId="175" priority="386" stopIfTrue="1" operator="between">
      <formula>#REF!</formula>
      <formula>#REF!</formula>
    </cfRule>
  </conditionalFormatting>
  <conditionalFormatting sqref="Z126:AC126">
    <cfRule type="cellIs" dxfId="174" priority="387" stopIfTrue="1" operator="greaterThanOrEqual">
      <formula>#REF!</formula>
    </cfRule>
  </conditionalFormatting>
  <conditionalFormatting sqref="Z130:AC130">
    <cfRule type="cellIs" dxfId="173" priority="373" stopIfTrue="1" operator="lessThanOrEqual">
      <formula>#REF!</formula>
    </cfRule>
  </conditionalFormatting>
  <conditionalFormatting sqref="Z130:AC130">
    <cfRule type="cellIs" dxfId="172" priority="374" stopIfTrue="1" operator="between">
      <formula>#REF!</formula>
      <formula>#REF!</formula>
    </cfRule>
  </conditionalFormatting>
  <conditionalFormatting sqref="Z130:AC130">
    <cfRule type="cellIs" dxfId="171" priority="375" stopIfTrue="1" operator="greaterThanOrEqual">
      <formula>#REF!</formula>
    </cfRule>
  </conditionalFormatting>
  <conditionalFormatting sqref="X166:Y166">
    <cfRule type="cellIs" dxfId="170" priority="313" stopIfTrue="1" operator="lessThanOrEqual">
      <formula>#REF!</formula>
    </cfRule>
  </conditionalFormatting>
  <conditionalFormatting sqref="X166:Y166">
    <cfRule type="cellIs" dxfId="169" priority="314" stopIfTrue="1" operator="between">
      <formula>#REF!</formula>
      <formula>#REF!</formula>
    </cfRule>
  </conditionalFormatting>
  <conditionalFormatting sqref="X166:Y166">
    <cfRule type="cellIs" dxfId="168" priority="315" stopIfTrue="1" operator="greaterThanOrEqual">
      <formula>#REF!</formula>
    </cfRule>
  </conditionalFormatting>
  <conditionalFormatting sqref="V166:W166">
    <cfRule type="cellIs" dxfId="167" priority="310" stopIfTrue="1" operator="lessThanOrEqual">
      <formula>#REF!</formula>
    </cfRule>
  </conditionalFormatting>
  <conditionalFormatting sqref="V166:W166">
    <cfRule type="cellIs" dxfId="166" priority="311" stopIfTrue="1" operator="between">
      <formula>#REF!</formula>
      <formula>#REF!</formula>
    </cfRule>
  </conditionalFormatting>
  <conditionalFormatting sqref="V166:W166">
    <cfRule type="cellIs" dxfId="165" priority="312" stopIfTrue="1" operator="greaterThanOrEqual">
      <formula>#REF!</formula>
    </cfRule>
  </conditionalFormatting>
  <conditionalFormatting sqref="X170:AC170">
    <cfRule type="cellIs" dxfId="164" priority="307" stopIfTrue="1" operator="lessThanOrEqual">
      <formula>#REF!</formula>
    </cfRule>
  </conditionalFormatting>
  <conditionalFormatting sqref="X170:AC170">
    <cfRule type="cellIs" dxfId="163" priority="308" stopIfTrue="1" operator="between">
      <formula>#REF!</formula>
      <formula>#REF!</formula>
    </cfRule>
  </conditionalFormatting>
  <conditionalFormatting sqref="X170:AC170">
    <cfRule type="cellIs" dxfId="162" priority="309" stopIfTrue="1" operator="greaterThanOrEqual">
      <formula>#REF!</formula>
    </cfRule>
  </conditionalFormatting>
  <conditionalFormatting sqref="V170:W170">
    <cfRule type="cellIs" dxfId="161" priority="304" stopIfTrue="1" operator="lessThanOrEqual">
      <formula>#REF!</formula>
    </cfRule>
  </conditionalFormatting>
  <conditionalFormatting sqref="V170:W170">
    <cfRule type="cellIs" dxfId="160" priority="305" stopIfTrue="1" operator="between">
      <formula>#REF!</formula>
      <formula>#REF!</formula>
    </cfRule>
  </conditionalFormatting>
  <conditionalFormatting sqref="V170:W170">
    <cfRule type="cellIs" dxfId="159" priority="306" stopIfTrue="1" operator="greaterThanOrEqual">
      <formula>#REF!</formula>
    </cfRule>
  </conditionalFormatting>
  <conditionalFormatting sqref="X174:AC174">
    <cfRule type="cellIs" dxfId="158" priority="301" stopIfTrue="1" operator="lessThanOrEqual">
      <formula>#REF!</formula>
    </cfRule>
  </conditionalFormatting>
  <conditionalFormatting sqref="X174:AC174">
    <cfRule type="cellIs" dxfId="157" priority="302" stopIfTrue="1" operator="between">
      <formula>#REF!</formula>
      <formula>#REF!</formula>
    </cfRule>
  </conditionalFormatting>
  <conditionalFormatting sqref="X174:AC174">
    <cfRule type="cellIs" dxfId="156" priority="303" stopIfTrue="1" operator="greaterThanOrEqual">
      <formula>#REF!</formula>
    </cfRule>
  </conditionalFormatting>
  <conditionalFormatting sqref="V174:W174">
    <cfRule type="cellIs" dxfId="155" priority="298" stopIfTrue="1" operator="lessThanOrEqual">
      <formula>#REF!</formula>
    </cfRule>
  </conditionalFormatting>
  <conditionalFormatting sqref="V174:W174">
    <cfRule type="cellIs" dxfId="154" priority="299" stopIfTrue="1" operator="between">
      <formula>#REF!</formula>
      <formula>#REF!</formula>
    </cfRule>
  </conditionalFormatting>
  <conditionalFormatting sqref="V174:W174">
    <cfRule type="cellIs" dxfId="153" priority="300" stopIfTrue="1" operator="greaterThanOrEqual">
      <formula>#REF!</formula>
    </cfRule>
  </conditionalFormatting>
  <conditionalFormatting sqref="Z178:AC178">
    <cfRule type="cellIs" dxfId="152" priority="295" stopIfTrue="1" operator="lessThanOrEqual">
      <formula>#REF!</formula>
    </cfRule>
  </conditionalFormatting>
  <conditionalFormatting sqref="Z178:AC178">
    <cfRule type="cellIs" dxfId="151" priority="296" stopIfTrue="1" operator="between">
      <formula>#REF!</formula>
      <formula>#REF!</formula>
    </cfRule>
  </conditionalFormatting>
  <conditionalFormatting sqref="Z178:AC178">
    <cfRule type="cellIs" dxfId="150" priority="297" stopIfTrue="1" operator="greaterThanOrEqual">
      <formula>#REF!</formula>
    </cfRule>
  </conditionalFormatting>
  <conditionalFormatting sqref="Z186:AC186">
    <cfRule type="cellIs" dxfId="149" priority="283" stopIfTrue="1" operator="lessThanOrEqual">
      <formula>#REF!</formula>
    </cfRule>
  </conditionalFormatting>
  <conditionalFormatting sqref="Z186:AC186">
    <cfRule type="cellIs" dxfId="148" priority="284" stopIfTrue="1" operator="between">
      <formula>#REF!</formula>
      <formula>#REF!</formula>
    </cfRule>
  </conditionalFormatting>
  <conditionalFormatting sqref="Z186:AC186">
    <cfRule type="cellIs" dxfId="147" priority="285" stopIfTrue="1" operator="greaterThanOrEqual">
      <formula>#REF!</formula>
    </cfRule>
  </conditionalFormatting>
  <conditionalFormatting sqref="Z182:AC182">
    <cfRule type="cellIs" dxfId="146" priority="289" stopIfTrue="1" operator="lessThanOrEqual">
      <formula>#REF!</formula>
    </cfRule>
  </conditionalFormatting>
  <conditionalFormatting sqref="Z182:AC182">
    <cfRule type="cellIs" dxfId="145" priority="290" stopIfTrue="1" operator="between">
      <formula>#REF!</formula>
      <formula>#REF!</formula>
    </cfRule>
  </conditionalFormatting>
  <conditionalFormatting sqref="Z182:AC182">
    <cfRule type="cellIs" dxfId="144" priority="291" stopIfTrue="1" operator="greaterThanOrEqual">
      <formula>#REF!</formula>
    </cfRule>
  </conditionalFormatting>
  <conditionalFormatting sqref="V202">
    <cfRule type="cellIs" dxfId="143" priority="262" stopIfTrue="1" operator="lessThanOrEqual">
      <formula>#REF!</formula>
    </cfRule>
  </conditionalFormatting>
  <conditionalFormatting sqref="V202">
    <cfRule type="cellIs" dxfId="142" priority="263" stopIfTrue="1" operator="between">
      <formula>#REF!</formula>
      <formula>#REF!</formula>
    </cfRule>
  </conditionalFormatting>
  <conditionalFormatting sqref="V202">
    <cfRule type="cellIs" dxfId="141" priority="264" stopIfTrue="1" operator="greaterThanOrEqual">
      <formula>#REF!</formula>
    </cfRule>
  </conditionalFormatting>
  <conditionalFormatting sqref="Z190:AC190">
    <cfRule type="cellIs" dxfId="140" priority="277" stopIfTrue="1" operator="lessThanOrEqual">
      <formula>#REF!</formula>
    </cfRule>
  </conditionalFormatting>
  <conditionalFormatting sqref="Z190:AC190">
    <cfRule type="cellIs" dxfId="139" priority="278" stopIfTrue="1" operator="between">
      <formula>#REF!</formula>
      <formula>#REF!</formula>
    </cfRule>
  </conditionalFormatting>
  <conditionalFormatting sqref="Z190:AC190">
    <cfRule type="cellIs" dxfId="138" priority="279" stopIfTrue="1" operator="greaterThanOrEqual">
      <formula>#REF!</formula>
    </cfRule>
  </conditionalFormatting>
  <conditionalFormatting sqref="V198">
    <cfRule type="cellIs" dxfId="137" priority="259" stopIfTrue="1" operator="lessThanOrEqual">
      <formula>#REF!</formula>
    </cfRule>
  </conditionalFormatting>
  <conditionalFormatting sqref="V198">
    <cfRule type="cellIs" dxfId="136" priority="260" stopIfTrue="1" operator="between">
      <formula>#REF!</formula>
      <formula>#REF!</formula>
    </cfRule>
  </conditionalFormatting>
  <conditionalFormatting sqref="V198">
    <cfRule type="cellIs" dxfId="135" priority="261" stopIfTrue="1" operator="greaterThanOrEqual">
      <formula>#REF!</formula>
    </cfRule>
  </conditionalFormatting>
  <conditionalFormatting sqref="X258:AC258">
    <cfRule type="cellIs" dxfId="134" priority="244" stopIfTrue="1" operator="lessThanOrEqual">
      <formula>#REF!</formula>
    </cfRule>
  </conditionalFormatting>
  <conditionalFormatting sqref="X258:AC258">
    <cfRule type="cellIs" dxfId="133" priority="245" stopIfTrue="1" operator="between">
      <formula>#REF!</formula>
      <formula>#REF!</formula>
    </cfRule>
  </conditionalFormatting>
  <conditionalFormatting sqref="X258:AC258">
    <cfRule type="cellIs" dxfId="132" priority="246" stopIfTrue="1" operator="greaterThanOrEqual">
      <formula>#REF!</formula>
    </cfRule>
  </conditionalFormatting>
  <conditionalFormatting sqref="X262:AC262">
    <cfRule type="cellIs" dxfId="131" priority="241" stopIfTrue="1" operator="lessThanOrEqual">
      <formula>#REF!</formula>
    </cfRule>
  </conditionalFormatting>
  <conditionalFormatting sqref="X262:AC262">
    <cfRule type="cellIs" dxfId="130" priority="242" stopIfTrue="1" operator="between">
      <formula>#REF!</formula>
      <formula>#REF!</formula>
    </cfRule>
  </conditionalFormatting>
  <conditionalFormatting sqref="X262:AC262">
    <cfRule type="cellIs" dxfId="129" priority="243" stopIfTrue="1" operator="greaterThanOrEqual">
      <formula>#REF!</formula>
    </cfRule>
  </conditionalFormatting>
  <conditionalFormatting sqref="X242:AC242">
    <cfRule type="cellIs" dxfId="128" priority="253" stopIfTrue="1" operator="lessThanOrEqual">
      <formula>#REF!</formula>
    </cfRule>
  </conditionalFormatting>
  <conditionalFormatting sqref="X242:AC242">
    <cfRule type="cellIs" dxfId="127" priority="254" stopIfTrue="1" operator="between">
      <formula>#REF!</formula>
      <formula>#REF!</formula>
    </cfRule>
  </conditionalFormatting>
  <conditionalFormatting sqref="X242:AC242">
    <cfRule type="cellIs" dxfId="126" priority="255" stopIfTrue="1" operator="greaterThanOrEqual">
      <formula>#REF!</formula>
    </cfRule>
  </conditionalFormatting>
  <conditionalFormatting sqref="X246:AC246">
    <cfRule type="cellIs" dxfId="125" priority="250" stopIfTrue="1" operator="lessThanOrEqual">
      <formula>#REF!</formula>
    </cfRule>
  </conditionalFormatting>
  <conditionalFormatting sqref="X246:AC246">
    <cfRule type="cellIs" dxfId="124" priority="251" stopIfTrue="1" operator="between">
      <formula>#REF!</formula>
      <formula>#REF!</formula>
    </cfRule>
  </conditionalFormatting>
  <conditionalFormatting sqref="X246:AC246">
    <cfRule type="cellIs" dxfId="123" priority="252" stopIfTrue="1" operator="greaterThanOrEqual">
      <formula>#REF!</formula>
    </cfRule>
  </conditionalFormatting>
  <conditionalFormatting sqref="X254:AC254">
    <cfRule type="cellIs" dxfId="122" priority="247" stopIfTrue="1" operator="lessThanOrEqual">
      <formula>#REF!</formula>
    </cfRule>
  </conditionalFormatting>
  <conditionalFormatting sqref="X254:AC254">
    <cfRule type="cellIs" dxfId="121" priority="248" stopIfTrue="1" operator="between">
      <formula>#REF!</formula>
      <formula>#REF!</formula>
    </cfRule>
  </conditionalFormatting>
  <conditionalFormatting sqref="X254:AC254">
    <cfRule type="cellIs" dxfId="120" priority="249" stopIfTrue="1" operator="greaterThanOrEqual">
      <formula>#REF!</formula>
    </cfRule>
  </conditionalFormatting>
  <conditionalFormatting sqref="V242:W242">
    <cfRule type="cellIs" dxfId="119" priority="238" stopIfTrue="1" operator="lessThanOrEqual">
      <formula>#REF!</formula>
    </cfRule>
  </conditionalFormatting>
  <conditionalFormatting sqref="V242:W242">
    <cfRule type="cellIs" dxfId="118" priority="239" stopIfTrue="1" operator="between">
      <formula>#REF!</formula>
      <formula>#REF!</formula>
    </cfRule>
  </conditionalFormatting>
  <conditionalFormatting sqref="V242:W242">
    <cfRule type="cellIs" dxfId="117" priority="240" stopIfTrue="1" operator="greaterThanOrEqual">
      <formula>#REF!</formula>
    </cfRule>
  </conditionalFormatting>
  <conditionalFormatting sqref="V246:W246">
    <cfRule type="cellIs" dxfId="116" priority="235" stopIfTrue="1" operator="lessThanOrEqual">
      <formula>#REF!</formula>
    </cfRule>
  </conditionalFormatting>
  <conditionalFormatting sqref="V246:W246">
    <cfRule type="cellIs" dxfId="115" priority="236" stopIfTrue="1" operator="between">
      <formula>#REF!</formula>
      <formula>#REF!</formula>
    </cfRule>
  </conditionalFormatting>
  <conditionalFormatting sqref="V246:W246">
    <cfRule type="cellIs" dxfId="114" priority="237" stopIfTrue="1" operator="greaterThanOrEqual">
      <formula>#REF!</formula>
    </cfRule>
  </conditionalFormatting>
  <conditionalFormatting sqref="V250:W250">
    <cfRule type="cellIs" dxfId="113" priority="232" stopIfTrue="1" operator="lessThanOrEqual">
      <formula>#REF!</formula>
    </cfRule>
  </conditionalFormatting>
  <conditionalFormatting sqref="V250:W250">
    <cfRule type="cellIs" dxfId="112" priority="233" stopIfTrue="1" operator="between">
      <formula>#REF!</formula>
      <formula>#REF!</formula>
    </cfRule>
  </conditionalFormatting>
  <conditionalFormatting sqref="V250:W250">
    <cfRule type="cellIs" dxfId="111" priority="234" stopIfTrue="1" operator="greaterThanOrEqual">
      <formula>#REF!</formula>
    </cfRule>
  </conditionalFormatting>
  <conditionalFormatting sqref="V254:W254">
    <cfRule type="cellIs" dxfId="110" priority="229" stopIfTrue="1" operator="lessThanOrEqual">
      <formula>#REF!</formula>
    </cfRule>
  </conditionalFormatting>
  <conditionalFormatting sqref="V254:W254">
    <cfRule type="cellIs" dxfId="109" priority="230" stopIfTrue="1" operator="between">
      <formula>#REF!</formula>
      <formula>#REF!</formula>
    </cfRule>
  </conditionalFormatting>
  <conditionalFormatting sqref="V254:W254">
    <cfRule type="cellIs" dxfId="108" priority="231" stopIfTrue="1" operator="greaterThanOrEqual">
      <formula>#REF!</formula>
    </cfRule>
  </conditionalFormatting>
  <conditionalFormatting sqref="V258:W258">
    <cfRule type="cellIs" dxfId="107" priority="226" stopIfTrue="1" operator="lessThanOrEqual">
      <formula>#REF!</formula>
    </cfRule>
  </conditionalFormatting>
  <conditionalFormatting sqref="V258:W258">
    <cfRule type="cellIs" dxfId="106" priority="227" stopIfTrue="1" operator="between">
      <formula>#REF!</formula>
      <formula>#REF!</formula>
    </cfRule>
  </conditionalFormatting>
  <conditionalFormatting sqref="V258:W258">
    <cfRule type="cellIs" dxfId="105" priority="228" stopIfTrue="1" operator="greaterThanOrEqual">
      <formula>#REF!</formula>
    </cfRule>
  </conditionalFormatting>
  <conditionalFormatting sqref="V262:W262">
    <cfRule type="cellIs" dxfId="104" priority="223" stopIfTrue="1" operator="lessThanOrEqual">
      <formula>#REF!</formula>
    </cfRule>
  </conditionalFormatting>
  <conditionalFormatting sqref="V262:W262">
    <cfRule type="cellIs" dxfId="103" priority="224" stopIfTrue="1" operator="between">
      <formula>#REF!</formula>
      <formula>#REF!</formula>
    </cfRule>
  </conditionalFormatting>
  <conditionalFormatting sqref="V262:W262">
    <cfRule type="cellIs" dxfId="102" priority="225" stopIfTrue="1" operator="greaterThanOrEqual">
      <formula>#REF!</formula>
    </cfRule>
  </conditionalFormatting>
  <conditionalFormatting sqref="Z266:AC266">
    <cfRule type="cellIs" dxfId="101" priority="220" stopIfTrue="1" operator="lessThanOrEqual">
      <formula>#REF!</formula>
    </cfRule>
  </conditionalFormatting>
  <conditionalFormatting sqref="Z266:AC266">
    <cfRule type="cellIs" dxfId="100" priority="221" stopIfTrue="1" operator="between">
      <formula>#REF!</formula>
      <formula>#REF!</formula>
    </cfRule>
  </conditionalFormatting>
  <conditionalFormatting sqref="Z266:AC266">
    <cfRule type="cellIs" dxfId="99" priority="222" stopIfTrue="1" operator="greaterThanOrEqual">
      <formula>#REF!</formula>
    </cfRule>
  </conditionalFormatting>
  <conditionalFormatting sqref="Z270:AC270">
    <cfRule type="cellIs" dxfId="98" priority="217" stopIfTrue="1" operator="lessThanOrEqual">
      <formula>#REF!</formula>
    </cfRule>
  </conditionalFormatting>
  <conditionalFormatting sqref="Z270:AC270">
    <cfRule type="cellIs" dxfId="97" priority="218" stopIfTrue="1" operator="between">
      <formula>#REF!</formula>
      <formula>#REF!</formula>
    </cfRule>
  </conditionalFormatting>
  <conditionalFormatting sqref="Z270:AC270">
    <cfRule type="cellIs" dxfId="96" priority="219" stopIfTrue="1" operator="greaterThanOrEqual">
      <formula>#REF!</formula>
    </cfRule>
  </conditionalFormatting>
  <conditionalFormatting sqref="Z274:AC274">
    <cfRule type="cellIs" dxfId="95" priority="214" stopIfTrue="1" operator="lessThanOrEqual">
      <formula>#REF!</formula>
    </cfRule>
  </conditionalFormatting>
  <conditionalFormatting sqref="Z274:AC274">
    <cfRule type="cellIs" dxfId="94" priority="215" stopIfTrue="1" operator="between">
      <formula>#REF!</formula>
      <formula>#REF!</formula>
    </cfRule>
  </conditionalFormatting>
  <conditionalFormatting sqref="Z274:AC274">
    <cfRule type="cellIs" dxfId="93" priority="216" stopIfTrue="1" operator="greaterThanOrEqual">
      <formula>#REF!</formula>
    </cfRule>
  </conditionalFormatting>
  <conditionalFormatting sqref="Z278:AC278">
    <cfRule type="cellIs" dxfId="92" priority="211" stopIfTrue="1" operator="lessThanOrEqual">
      <formula>#REF!</formula>
    </cfRule>
  </conditionalFormatting>
  <conditionalFormatting sqref="Z278:AC278">
    <cfRule type="cellIs" dxfId="91" priority="212" stopIfTrue="1" operator="between">
      <formula>#REF!</formula>
      <formula>#REF!</formula>
    </cfRule>
  </conditionalFormatting>
  <conditionalFormatting sqref="Z278:AC278">
    <cfRule type="cellIs" dxfId="90" priority="213" stopIfTrue="1" operator="greaterThanOrEqual">
      <formula>#REF!</formula>
    </cfRule>
  </conditionalFormatting>
  <conditionalFormatting sqref="W268:W269">
    <cfRule type="cellIs" dxfId="89" priority="196" stopIfTrue="1" operator="lessThanOrEqual">
      <formula>#REF!</formula>
    </cfRule>
  </conditionalFormatting>
  <conditionalFormatting sqref="W268:W269">
    <cfRule type="cellIs" dxfId="88" priority="197" stopIfTrue="1" operator="between">
      <formula>#REF!</formula>
      <formula>#REF!</formula>
    </cfRule>
  </conditionalFormatting>
  <conditionalFormatting sqref="W268:W269">
    <cfRule type="cellIs" dxfId="87" priority="198" stopIfTrue="1" operator="greaterThanOrEqual">
      <formula>#REF!</formula>
    </cfRule>
  </conditionalFormatting>
  <conditionalFormatting sqref="AC302 Y302">
    <cfRule type="cellIs" dxfId="86" priority="169" stopIfTrue="1" operator="lessThanOrEqual">
      <formula>#REF!</formula>
    </cfRule>
  </conditionalFormatting>
  <conditionalFormatting sqref="AC302 Y302">
    <cfRule type="cellIs" dxfId="85" priority="170" stopIfTrue="1" operator="between">
      <formula>#REF!</formula>
      <formula>#REF!</formula>
    </cfRule>
  </conditionalFormatting>
  <conditionalFormatting sqref="AC302 Y302">
    <cfRule type="cellIs" dxfId="84" priority="171" stopIfTrue="1" operator="greaterThanOrEqual">
      <formula>#REF!</formula>
    </cfRule>
  </conditionalFormatting>
  <conditionalFormatting sqref="AA302">
    <cfRule type="cellIs" dxfId="83" priority="172" stopIfTrue="1" operator="lessThanOrEqual">
      <formula>#REF!</formula>
    </cfRule>
  </conditionalFormatting>
  <conditionalFormatting sqref="AA302">
    <cfRule type="cellIs" dxfId="82" priority="173" stopIfTrue="1" operator="between">
      <formula>#REF!</formula>
      <formula>#REF!</formula>
    </cfRule>
  </conditionalFormatting>
  <conditionalFormatting sqref="AA302">
    <cfRule type="cellIs" dxfId="81" priority="174" stopIfTrue="1" operator="greaterThanOrEqual">
      <formula>#REF!</formula>
    </cfRule>
  </conditionalFormatting>
  <conditionalFormatting sqref="AA302 AC302">
    <cfRule type="cellIs" dxfId="80" priority="175" stopIfTrue="1" operator="lessThanOrEqual">
      <formula>#REF!</formula>
    </cfRule>
  </conditionalFormatting>
  <conditionalFormatting sqref="AA302 AC302">
    <cfRule type="cellIs" dxfId="79" priority="176" stopIfTrue="1" operator="between">
      <formula>#REF!</formula>
      <formula>#REF!</formula>
    </cfRule>
  </conditionalFormatting>
  <conditionalFormatting sqref="AA302 AC302">
    <cfRule type="cellIs" dxfId="78" priority="177" stopIfTrue="1" operator="greaterThanOrEqual">
      <formula>#REF!</formula>
    </cfRule>
  </conditionalFormatting>
  <conditionalFormatting sqref="W302">
    <cfRule type="cellIs" dxfId="77" priority="178" stopIfTrue="1" operator="lessThanOrEqual">
      <formula>#REF!</formula>
    </cfRule>
  </conditionalFormatting>
  <conditionalFormatting sqref="W302">
    <cfRule type="cellIs" dxfId="76" priority="179" stopIfTrue="1" operator="between">
      <formula>#REF!</formula>
      <formula>#REF!</formula>
    </cfRule>
  </conditionalFormatting>
  <conditionalFormatting sqref="W302">
    <cfRule type="cellIs" dxfId="75" priority="180" stopIfTrue="1" operator="greaterThanOrEqual">
      <formula>#REF!</formula>
    </cfRule>
  </conditionalFormatting>
  <conditionalFormatting sqref="W302 Y302">
    <cfRule type="cellIs" dxfId="74" priority="181" stopIfTrue="1" operator="lessThanOrEqual">
      <formula>#REF!</formula>
    </cfRule>
  </conditionalFormatting>
  <conditionalFormatting sqref="W302 Y302">
    <cfRule type="cellIs" dxfId="73" priority="182" stopIfTrue="1" operator="between">
      <formula>#REF!</formula>
      <formula>#REF!</formula>
    </cfRule>
  </conditionalFormatting>
  <conditionalFormatting sqref="W302 Y302">
    <cfRule type="cellIs" dxfId="72" priority="183" stopIfTrue="1" operator="greaterThanOrEqual">
      <formula>#REF!</formula>
    </cfRule>
  </conditionalFormatting>
  <conditionalFormatting sqref="V298">
    <cfRule type="cellIs" dxfId="71" priority="163" stopIfTrue="1" operator="lessThanOrEqual">
      <formula>#REF!</formula>
    </cfRule>
  </conditionalFormatting>
  <conditionalFormatting sqref="V298">
    <cfRule type="cellIs" dxfId="70" priority="164" stopIfTrue="1" operator="between">
      <formula>#REF!</formula>
      <formula>#REF!</formula>
    </cfRule>
  </conditionalFormatting>
  <conditionalFormatting sqref="V298">
    <cfRule type="cellIs" dxfId="69" priority="165" stopIfTrue="1" operator="greaterThanOrEqual">
      <formula>#REF!</formula>
    </cfRule>
  </conditionalFormatting>
  <conditionalFormatting sqref="V306">
    <cfRule type="cellIs" dxfId="68" priority="157" stopIfTrue="1" operator="lessThanOrEqual">
      <formula>#REF!</formula>
    </cfRule>
  </conditionalFormatting>
  <conditionalFormatting sqref="V306">
    <cfRule type="cellIs" dxfId="67" priority="158" stopIfTrue="1" operator="between">
      <formula>#REF!</formula>
      <formula>#REF!</formula>
    </cfRule>
  </conditionalFormatting>
  <conditionalFormatting sqref="V306">
    <cfRule type="cellIs" dxfId="66" priority="159" stopIfTrue="1" operator="greaterThanOrEqual">
      <formula>#REF!</formula>
    </cfRule>
  </conditionalFormatting>
  <conditionalFormatting sqref="Z306:AC306">
    <cfRule type="cellIs" dxfId="65" priority="154" stopIfTrue="1" operator="lessThanOrEqual">
      <formula>#REF!</formula>
    </cfRule>
  </conditionalFormatting>
  <conditionalFormatting sqref="Z306:AC306">
    <cfRule type="cellIs" dxfId="64" priority="155" stopIfTrue="1" operator="between">
      <formula>#REF!</formula>
      <formula>#REF!</formula>
    </cfRule>
  </conditionalFormatting>
  <conditionalFormatting sqref="Z306:AC306">
    <cfRule type="cellIs" dxfId="63" priority="156" stopIfTrue="1" operator="greaterThanOrEqual">
      <formula>#REF!</formula>
    </cfRule>
  </conditionalFormatting>
  <conditionalFormatting sqref="Z314:AC314">
    <cfRule type="cellIs" dxfId="62" priority="139" stopIfTrue="1" operator="lessThanOrEqual">
      <formula>#REF!</formula>
    </cfRule>
  </conditionalFormatting>
  <conditionalFormatting sqref="Z314:AC314">
    <cfRule type="cellIs" dxfId="61" priority="140" stopIfTrue="1" operator="between">
      <formula>#REF!</formula>
      <formula>#REF!</formula>
    </cfRule>
  </conditionalFormatting>
  <conditionalFormatting sqref="Z314:AC314">
    <cfRule type="cellIs" dxfId="60" priority="141" stopIfTrue="1" operator="greaterThanOrEqual">
      <formula>#REF!</formula>
    </cfRule>
  </conditionalFormatting>
  <conditionalFormatting sqref="Z322:AC322">
    <cfRule type="cellIs" dxfId="59" priority="151" stopIfTrue="1" operator="lessThanOrEqual">
      <formula>#REF!</formula>
    </cfRule>
  </conditionalFormatting>
  <conditionalFormatting sqref="Z322:AC322">
    <cfRule type="cellIs" dxfId="58" priority="152" stopIfTrue="1" operator="between">
      <formula>#REF!</formula>
      <formula>#REF!</formula>
    </cfRule>
  </conditionalFormatting>
  <conditionalFormatting sqref="Z322:AC322">
    <cfRule type="cellIs" dxfId="57" priority="153" stopIfTrue="1" operator="greaterThanOrEqual">
      <formula>#REF!</formula>
    </cfRule>
  </conditionalFormatting>
  <conditionalFormatting sqref="Z310:AC310">
    <cfRule type="cellIs" dxfId="56" priority="145" stopIfTrue="1" operator="lessThanOrEqual">
      <formula>#REF!</formula>
    </cfRule>
  </conditionalFormatting>
  <conditionalFormatting sqref="Z310:AC310">
    <cfRule type="cellIs" dxfId="55" priority="146" stopIfTrue="1" operator="between">
      <formula>#REF!</formula>
      <formula>#REF!</formula>
    </cfRule>
  </conditionalFormatting>
  <conditionalFormatting sqref="Z310:AC310">
    <cfRule type="cellIs" dxfId="54" priority="147" stopIfTrue="1" operator="greaterThanOrEqual">
      <formula>#REF!</formula>
    </cfRule>
  </conditionalFormatting>
  <conditionalFormatting sqref="Z334:AC334">
    <cfRule type="cellIs" dxfId="53" priority="130" stopIfTrue="1" operator="lessThanOrEqual">
      <formula>#REF!</formula>
    </cfRule>
  </conditionalFormatting>
  <conditionalFormatting sqref="Z334:AC334">
    <cfRule type="cellIs" dxfId="52" priority="131" stopIfTrue="1" operator="between">
      <formula>#REF!</formula>
      <formula>#REF!</formula>
    </cfRule>
  </conditionalFormatting>
  <conditionalFormatting sqref="Z334:AC334">
    <cfRule type="cellIs" dxfId="51" priority="132" stopIfTrue="1" operator="greaterThanOrEqual">
      <formula>#REF!</formula>
    </cfRule>
  </conditionalFormatting>
  <conditionalFormatting sqref="Y346">
    <cfRule type="cellIs" dxfId="50" priority="103" stopIfTrue="1" operator="lessThanOrEqual">
      <formula>#REF!</formula>
    </cfRule>
  </conditionalFormatting>
  <conditionalFormatting sqref="Y346">
    <cfRule type="cellIs" dxfId="49" priority="104" stopIfTrue="1" operator="between">
      <formula>#REF!</formula>
      <formula>#REF!</formula>
    </cfRule>
  </conditionalFormatting>
  <conditionalFormatting sqref="Y346">
    <cfRule type="cellIs" dxfId="48" priority="105" stopIfTrue="1" operator="greaterThanOrEqual">
      <formula>#REF!</formula>
    </cfRule>
  </conditionalFormatting>
  <conditionalFormatting sqref="W346">
    <cfRule type="cellIs" dxfId="47" priority="106" stopIfTrue="1" operator="lessThanOrEqual">
      <formula>#REF!</formula>
    </cfRule>
  </conditionalFormatting>
  <conditionalFormatting sqref="W346">
    <cfRule type="cellIs" dxfId="46" priority="107" stopIfTrue="1" operator="between">
      <formula>#REF!</formula>
      <formula>#REF!</formula>
    </cfRule>
  </conditionalFormatting>
  <conditionalFormatting sqref="W346">
    <cfRule type="cellIs" dxfId="45" priority="108" stopIfTrue="1" operator="greaterThanOrEqual">
      <formula>#REF!</formula>
    </cfRule>
  </conditionalFormatting>
  <conditionalFormatting sqref="W346 Y346">
    <cfRule type="cellIs" dxfId="44" priority="109" stopIfTrue="1" operator="lessThanOrEqual">
      <formula>#REF!</formula>
    </cfRule>
  </conditionalFormatting>
  <conditionalFormatting sqref="W346 Y346">
    <cfRule type="cellIs" dxfId="43" priority="110" stopIfTrue="1" operator="between">
      <formula>#REF!</formula>
      <formula>#REF!</formula>
    </cfRule>
  </conditionalFormatting>
  <conditionalFormatting sqref="W346 Y346">
    <cfRule type="cellIs" dxfId="42" priority="111" stopIfTrue="1" operator="greaterThanOrEqual">
      <formula>#REF!</formula>
    </cfRule>
  </conditionalFormatting>
  <conditionalFormatting sqref="Y350">
    <cfRule type="cellIs" dxfId="41" priority="94" stopIfTrue="1" operator="lessThanOrEqual">
      <formula>#REF!</formula>
    </cfRule>
  </conditionalFormatting>
  <conditionalFormatting sqref="Y350">
    <cfRule type="cellIs" dxfId="40" priority="95" stopIfTrue="1" operator="between">
      <formula>#REF!</formula>
      <formula>#REF!</formula>
    </cfRule>
  </conditionalFormatting>
  <conditionalFormatting sqref="Y350">
    <cfRule type="cellIs" dxfId="39" priority="96" stopIfTrue="1" operator="greaterThanOrEqual">
      <formula>#REF!</formula>
    </cfRule>
  </conditionalFormatting>
  <conditionalFormatting sqref="W350">
    <cfRule type="cellIs" dxfId="38" priority="97" stopIfTrue="1" operator="lessThanOrEqual">
      <formula>#REF!</formula>
    </cfRule>
  </conditionalFormatting>
  <conditionalFormatting sqref="W350">
    <cfRule type="cellIs" dxfId="37" priority="98" stopIfTrue="1" operator="between">
      <formula>#REF!</formula>
      <formula>#REF!</formula>
    </cfRule>
  </conditionalFormatting>
  <conditionalFormatting sqref="W350">
    <cfRule type="cellIs" dxfId="36" priority="99" stopIfTrue="1" operator="greaterThanOrEqual">
      <formula>#REF!</formula>
    </cfRule>
  </conditionalFormatting>
  <conditionalFormatting sqref="W350 Y350">
    <cfRule type="cellIs" dxfId="35" priority="100" stopIfTrue="1" operator="lessThanOrEqual">
      <formula>#REF!</formula>
    </cfRule>
  </conditionalFormatting>
  <conditionalFormatting sqref="W350 Y350">
    <cfRule type="cellIs" dxfId="34" priority="101" stopIfTrue="1" operator="between">
      <formula>#REF!</formula>
      <formula>#REF!</formula>
    </cfRule>
  </conditionalFormatting>
  <conditionalFormatting sqref="W350 Y350">
    <cfRule type="cellIs" dxfId="33" priority="102" stopIfTrue="1" operator="greaterThanOrEqual">
      <formula>#REF!</formula>
    </cfRule>
  </conditionalFormatting>
  <conditionalFormatting sqref="AC346">
    <cfRule type="cellIs" dxfId="32" priority="88" stopIfTrue="1" operator="lessThanOrEqual">
      <formula>#REF!</formula>
    </cfRule>
  </conditionalFormatting>
  <conditionalFormatting sqref="AC346">
    <cfRule type="cellIs" dxfId="31" priority="89" stopIfTrue="1" operator="between">
      <formula>#REF!</formula>
      <formula>#REF!</formula>
    </cfRule>
  </conditionalFormatting>
  <conditionalFormatting sqref="AC346">
    <cfRule type="cellIs" dxfId="30" priority="90" stopIfTrue="1" operator="greaterThanOrEqual">
      <formula>#REF!</formula>
    </cfRule>
  </conditionalFormatting>
  <conditionalFormatting sqref="AC346">
    <cfRule type="cellIs" dxfId="29" priority="91" stopIfTrue="1" operator="lessThanOrEqual">
      <formula>#REF!</formula>
    </cfRule>
  </conditionalFormatting>
  <conditionalFormatting sqref="AC346">
    <cfRule type="cellIs" dxfId="28" priority="92" stopIfTrue="1" operator="between">
      <formula>#REF!</formula>
      <formula>#REF!</formula>
    </cfRule>
  </conditionalFormatting>
  <conditionalFormatting sqref="AC346">
    <cfRule type="cellIs" dxfId="27" priority="93" stopIfTrue="1" operator="greaterThanOrEqual">
      <formula>#REF!</formula>
    </cfRule>
  </conditionalFormatting>
  <conditionalFormatting sqref="AC350">
    <cfRule type="cellIs" dxfId="26" priority="82" stopIfTrue="1" operator="lessThanOrEqual">
      <formula>#REF!</formula>
    </cfRule>
  </conditionalFormatting>
  <conditionalFormatting sqref="AC350">
    <cfRule type="cellIs" dxfId="25" priority="83" stopIfTrue="1" operator="between">
      <formula>#REF!</formula>
      <formula>#REF!</formula>
    </cfRule>
  </conditionalFormatting>
  <conditionalFormatting sqref="AC350">
    <cfRule type="cellIs" dxfId="24" priority="84" stopIfTrue="1" operator="greaterThanOrEqual">
      <formula>#REF!</formula>
    </cfRule>
  </conditionalFormatting>
  <conditionalFormatting sqref="AC350">
    <cfRule type="cellIs" dxfId="23" priority="85" stopIfTrue="1" operator="lessThanOrEqual">
      <formula>#REF!</formula>
    </cfRule>
  </conditionalFormatting>
  <conditionalFormatting sqref="AC350">
    <cfRule type="cellIs" dxfId="22" priority="86" stopIfTrue="1" operator="between">
      <formula>#REF!</formula>
      <formula>#REF!</formula>
    </cfRule>
  </conditionalFormatting>
  <conditionalFormatting sqref="AC350">
    <cfRule type="cellIs" dxfId="21" priority="87" stopIfTrue="1" operator="greaterThanOrEqual">
      <formula>#REF!</formula>
    </cfRule>
  </conditionalFormatting>
  <conditionalFormatting sqref="Y394 AA394 AC394 Y398:AC398">
    <cfRule type="cellIs" dxfId="20" priority="31" stopIfTrue="1" operator="lessThanOrEqual">
      <formula>#REF!</formula>
    </cfRule>
  </conditionalFormatting>
  <conditionalFormatting sqref="Y394 AA394 AC394 Y398:AC398">
    <cfRule type="cellIs" dxfId="19" priority="32" stopIfTrue="1" operator="between">
      <formula>#REF!</formula>
      <formula>#REF!</formula>
    </cfRule>
  </conditionalFormatting>
  <conditionalFormatting sqref="Y394 AA394 AC394 Y398:AC398">
    <cfRule type="cellIs" dxfId="18" priority="33" stopIfTrue="1" operator="greaterThanOrEqual">
      <formula>#REF!</formula>
    </cfRule>
  </conditionalFormatting>
  <conditionalFormatting sqref="W398">
    <cfRule type="cellIs" dxfId="17" priority="34" stopIfTrue="1" operator="lessThanOrEqual">
      <formula>#REF!</formula>
    </cfRule>
  </conditionalFormatting>
  <conditionalFormatting sqref="W398">
    <cfRule type="cellIs" dxfId="16" priority="35" stopIfTrue="1" operator="between">
      <formula>#REF!</formula>
      <formula>#REF!</formula>
    </cfRule>
  </conditionalFormatting>
  <conditionalFormatting sqref="W398">
    <cfRule type="cellIs" dxfId="15" priority="36" stopIfTrue="1" operator="greaterThanOrEqual">
      <formula>#REF!</formula>
    </cfRule>
  </conditionalFormatting>
  <conditionalFormatting sqref="W394">
    <cfRule type="cellIs" dxfId="14" priority="46" stopIfTrue="1" operator="lessThanOrEqual">
      <formula>#REF!</formula>
    </cfRule>
  </conditionalFormatting>
  <conditionalFormatting sqref="W394">
    <cfRule type="cellIs" dxfId="13" priority="47" stopIfTrue="1" operator="between">
      <formula>#REF!</formula>
      <formula>#REF!</formula>
    </cfRule>
  </conditionalFormatting>
  <conditionalFormatting sqref="W394">
    <cfRule type="cellIs" dxfId="12" priority="48" stopIfTrue="1" operator="greaterThanOrEqual">
      <formula>#REF!</formula>
    </cfRule>
  </conditionalFormatting>
  <conditionalFormatting sqref="W394 Y394 AA394 AC394">
    <cfRule type="cellIs" dxfId="11" priority="49" stopIfTrue="1" operator="lessThanOrEqual">
      <formula>#REF!</formula>
    </cfRule>
  </conditionalFormatting>
  <conditionalFormatting sqref="W394 Y394 AA394 AC394">
    <cfRule type="cellIs" dxfId="10" priority="50" stopIfTrue="1" operator="between">
      <formula>#REF!</formula>
      <formula>#REF!</formula>
    </cfRule>
  </conditionalFormatting>
  <conditionalFormatting sqref="W394 Y394 AA394 AC394">
    <cfRule type="cellIs" dxfId="9" priority="51" stopIfTrue="1" operator="greaterThanOrEqual">
      <formula>#REF!</formula>
    </cfRule>
  </conditionalFormatting>
  <conditionalFormatting sqref="W398 Y398:AC398">
    <cfRule type="cellIs" dxfId="8" priority="52" stopIfTrue="1" operator="lessThanOrEqual">
      <formula>#REF!</formula>
    </cfRule>
  </conditionalFormatting>
  <conditionalFormatting sqref="W398 Y398:AC398">
    <cfRule type="cellIs" dxfId="7" priority="53" stopIfTrue="1" operator="between">
      <formula>#REF!</formula>
      <formula>#REF!</formula>
    </cfRule>
  </conditionalFormatting>
  <conditionalFormatting sqref="W398 Y398:AC398">
    <cfRule type="cellIs" dxfId="6" priority="54" stopIfTrue="1" operator="greaterThanOrEqual">
      <formula>#REF!</formula>
    </cfRule>
  </conditionalFormatting>
  <conditionalFormatting sqref="Y222:AB222">
    <cfRule type="cellIs" dxfId="5" priority="16" stopIfTrue="1" operator="lessThanOrEqual">
      <formula>#REF!</formula>
    </cfRule>
  </conditionalFormatting>
  <conditionalFormatting sqref="Y222:AB222">
    <cfRule type="cellIs" dxfId="4" priority="17" stopIfTrue="1" operator="between">
      <formula>#REF!</formula>
      <formula>#REF!</formula>
    </cfRule>
  </conditionalFormatting>
  <conditionalFormatting sqref="Y222:AB222">
    <cfRule type="cellIs" dxfId="3" priority="18" stopIfTrue="1" operator="greaterThanOrEqual">
      <formula>#REF!</formula>
    </cfRule>
  </conditionalFormatting>
  <conditionalFormatting sqref="V98">
    <cfRule type="cellIs" dxfId="2" priority="1" stopIfTrue="1" operator="lessThanOrEqual">
      <formula>#REF!</formula>
    </cfRule>
  </conditionalFormatting>
  <conditionalFormatting sqref="V98">
    <cfRule type="cellIs" dxfId="1" priority="2" stopIfTrue="1" operator="between">
      <formula>#REF!</formula>
      <formula>#REF!</formula>
    </cfRule>
  </conditionalFormatting>
  <conditionalFormatting sqref="V98">
    <cfRule type="cellIs" dxfId="0" priority="3" stopIfTrue="1" operator="greaterThanOrEqual">
      <formula>#REF!</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'\\Fileserver\planeacion\GRUPO PLANEACION\9 PLANEACIÓN\2019\560.48.XX PLANEACION ESTRATEGICA\1. Plan Operativo Anual - POA\13. POA reporte II trimestre\VPF\[Gestion Inversión Minera POA 2019  Rocio.xlsx]SOPORTE'!#REF!</xm:f>
          </x14:formula1>
          <xm:sqref>O52 O56 T52 T56</xm:sqref>
        </x14:dataValidation>
        <x14:dataValidation type="list" allowBlank="1" showInputMessage="1" showErrorMessage="1">
          <x14:formula1>
            <xm:f>'C:\Users\1014181559\Library\Containers\com.microsoft.Excel\Data\Documents\C:\Users\1014181559\Library\Containers\com.microsoft.Excel\Data\Documents\F:\ANM\PE 2019\2 POA INF REPORTADA\[181217 POA 2019 COMUNICACIONES.xlsx]SOPORTE'!#REF!</xm:f>
          </x14:formula1>
          <xm:sqref>I228 I232 G228:H232 O228:O232</xm:sqref>
        </x14:dataValidation>
        <x14:dataValidation type="list" allowBlank="1" showInputMessage="1" showErrorMessage="1">
          <x14:formula1>
            <xm:f>'J:\ANM\Angie Merlano\2019\POA_2019\[POA 2019 GIAM_20122018.xlsx]SOPORTE'!#REF!</xm:f>
          </x14:formula1>
          <xm:sqref>C228 C220 I220 I224 T220:T227 O224:O227</xm:sqref>
        </x14:dataValidation>
        <x14:dataValidation type="list" allowBlank="1" showInputMessage="1" showErrorMessage="1">
          <x14:formula1>
            <xm:f>'C:\Users\55301325\AppData\Local\Microsoft\Windows\Temporary Internet Files\Content.Outlook\JNYVBHZH\[POA 2019 (002).xlsx]SOPORTE'!#REF!</xm:f>
          </x14:formula1>
          <xm:sqref>I204 I208 C204 T204:T211 O204:O211 G204:H211</xm:sqref>
        </x14:dataValidation>
        <x14:dataValidation type="list" allowBlank="1" showInputMessage="1" showErrorMessage="1">
          <x14:formula1>
            <xm:f>'C:\Users\55301325\AppData\Local\Microsoft\Windows\Temporary Internet Files\Content.Outlook\JNYVBHZH\[Copia de 1812 POA 2019.xlsx]SOPORTE'!#REF!</xm:f>
          </x14:formula1>
          <xm:sqref>G84:H84 G88:H95 G220:G223</xm:sqref>
        </x14:dataValidation>
        <x14:dataValidation type="list" allowBlank="1" showInputMessage="1" showErrorMessage="1">
          <x14:formula1>
            <xm:f>'C:\Users\55301325\AppData\Local\Microsoft\Windows\Temporary Internet Files\Content.Outlook\JNYVBHZH\[POA 2019_FINAL.xlsx]SOPORTE'!#REF!</xm:f>
          </x14:formula1>
          <xm:sqref>O92 O84:O88 T80:T95</xm:sqref>
        </x14:dataValidation>
        <x14:dataValidation type="list" allowBlank="1" showInputMessage="1" showErrorMessage="1">
          <x14:formula1>
            <xm:f>'F:\ANM\PE 2019\2 POA INF REPORTADA\[190129 POA_2019 CYT UV.xlsx]SOPORTE'!#REF!</xm:f>
          </x14:formula1>
          <xm:sqref>I60 I64 I76 I68 I72 T60:T79 I96 I100 I84 I80 I92 I88 O60:O83 G60:H83 T96:T111 O96:O111 I104 G96:H111 I108 H220:H223 G224:H227</xm:sqref>
        </x14:dataValidation>
        <x14:dataValidation type="list" allowBlank="1" showErrorMessage="1">
          <x14:formula1>
            <xm:f>'\\Fileserver\planeacion\GRUPO PLANEACION\9 PLANEACIÓN\2019\560.48.XX PLANEACION ESTRATEGICA\1. Plan Operativo Anual - POA\13. POA reporte II trimestre\VPF\[Delimita Declar Areas Zonas de Inter POA 2019  Rocio.xlsx]SOPORTE'!#REF!</xm:f>
          </x14:formula1>
          <xm:sqref>T28 T32 T36 T40 T44 T48 I28 I32 I36 I44 I48 O28 O32 O36 O40 O44 O48</xm:sqref>
        </x14:dataValidation>
        <x14:dataValidation type="list" allowBlank="1" showErrorMessage="1">
          <x14:formula1>
            <xm:f>'\\Fileserver\planeacion\GRUPO PLANEACION\9 PLANEACIÓN\2019\560.48.XX PLANEACION ESTRATEGICA\1. Plan Operativo Anual - POA\13. POA reporte II trimestre\VPAF\[Planeación Estrategica Reporte POA II Trimestre 2019  - Planeación.xlsx]SOPORTE'!#REF!</xm:f>
          </x14:formula1>
          <xm:sqref>T4 T8 T12</xm:sqref>
        </x14:dataValidation>
        <x14:dataValidation type="list" allowBlank="1" showErrorMessage="1">
          <x14:formula1>
            <xm:f>'C:\Users\22479488\Documents\INDICADORES\POA 2019\I Trimestre 2019\11. Reporte Indicadores I trimestre 2019\[6.Gestión Integral para el Seguimiento y Control a Titulos Mineros POA V1 REPORTE I T 30052019 R&amp;R.xlsx]SOPORTE'!#REF!</xm:f>
          </x14:formula1>
          <xm:sqref>T152 T156 O152 O156 G152:I152 G156:I156 T144 T148 O144 O148 G144:I144 G148:I148</xm:sqref>
        </x14:dataValidation>
        <x14:dataValidation type="list" allowBlank="1" showInputMessage="1" showErrorMessage="1">
          <x14:formula1>
            <xm:f>'C:\Users\1014181559\Library\Containers\com.microsoft.Excel\Data\Documents\C:\Users\1014181559\Library\Containers\com.microsoft.Excel\Data\Documents\J:\ANM\Angie Merlano\2019\POA_2019\[POA 2019 GIAM_20122018.xlsx]SOPORTE'!#REF!</xm:f>
          </x14:formula1>
          <xm:sqref>T228:T235</xm:sqref>
        </x14:dataValidation>
        <x14:dataValidation type="list" allowBlank="1" showInputMessage="1" showErrorMessage="1">
          <x14:formula1>
            <xm:f>'[Copia de Copia de POA 2019 GIAM final.xlsx]SOPORTE'!#REF!</xm:f>
          </x14:formula1>
          <xm:sqref>O220:O223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FICHAS INDICADORES V3 POA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2019-10-01T00:05:25Z</dcterms:modified>
</cp:coreProperties>
</file>