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ANM\POA Version 2 -2019\Consolidado\"/>
    </mc:Choice>
  </mc:AlternateContent>
  <xr:revisionPtr revIDLastSave="0" documentId="13_ncr:1_{CA8B8748-18ED-4C59-9081-5B857E7A236C}" xr6:coauthVersionLast="43" xr6:coauthVersionMax="43" xr10:uidLastSave="{00000000-0000-0000-0000-000000000000}"/>
  <bookViews>
    <workbookView xWindow="-120" yWindow="-120" windowWidth="20730" windowHeight="11160" xr2:uid="{00000000-000D-0000-FFFF-FFFF00000000}"/>
  </bookViews>
  <sheets>
    <sheet name="FICHAS DE INDICADORE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'FICHAS DE INDICADORES'!$A$1:$AV$447</definedName>
    <definedName name="Dependencias">[1]Datos!$C$2:$C$9</definedName>
    <definedName name="egtd">[2]Datos!$G$2:$G$4</definedName>
    <definedName name="Estado_vigencias_futuras">[1]Datos!$U$2:$U$5</definedName>
    <definedName name="Fortalecimiento_gestion_socioambiental" localSheetId="0">#REF!</definedName>
    <definedName name="Fortalecimiento_gestion_socioambiental">#REF!</definedName>
    <definedName name="Fortalecimiento_infraestructura_fisica" localSheetId="0">#REF!</definedName>
    <definedName name="Fortalecimiento_infraestructura_fisica">#REF!</definedName>
    <definedName name="Fortalecimiento_mecanismos_promocion" localSheetId="0">#REF!</definedName>
    <definedName name="Fortalecimiento_mecanismos_promocion">#REF!</definedName>
    <definedName name="Fortalecimiento_Tecnologias_informacion" localSheetId="0">#REF!</definedName>
    <definedName name="Fortalecimiento_Tecnologias_informacion">#REF!</definedName>
    <definedName name="Mejoramiento_Pequena_Mediana_Mineria" localSheetId="0">#REF!</definedName>
    <definedName name="Mejoramiento_Pequena_Mediana_Mineria">#REF!</definedName>
    <definedName name="Mejoramiento_Seguridad_Mineria" localSheetId="0">#REF!</definedName>
    <definedName name="Mejoramiento_Seguridad_Mineria">#REF!</definedName>
    <definedName name="Mes_compromiso">[1]Datos!$W$2:$W$25</definedName>
    <definedName name="Modalidades_seleccion">[1]Datos!$O$2:$O$9</definedName>
    <definedName name="Nación" localSheetId="0">#REF!</definedName>
    <definedName name="Nación">#REF!</definedName>
    <definedName name="No_aplica_proyecto_inversion" localSheetId="0">#REF!</definedName>
    <definedName name="No_aplica_proyecto_inversion">#REF!</definedName>
    <definedName name="Of_Control_interno" localSheetId="0">#REF!</definedName>
    <definedName name="Of_Control_interno">#REF!</definedName>
    <definedName name="Of_Juridica" localSheetId="0">#REF!</definedName>
    <definedName name="Of_Juridica">#REF!</definedName>
    <definedName name="Of_Tecnologia" localSheetId="0">#REF!</definedName>
    <definedName name="Of_Tecnologia">#REF!</definedName>
    <definedName name="Optimizacion_informacion_minera" localSheetId="0">#REF!</definedName>
    <definedName name="Optimizacion_informacion_minera">#REF!</definedName>
    <definedName name="Optimizacion_MPIG_SIG" localSheetId="0">#REF!</definedName>
    <definedName name="Optimizacion_MPIG_SIG">#REF!</definedName>
    <definedName name="Presidencia" localSheetId="0">#REF!</definedName>
    <definedName name="Presidencia">#REF!</definedName>
    <definedName name="Propios" localSheetId="0">#REF!</definedName>
    <definedName name="Propios">#REF!</definedName>
    <definedName name="Proyectos_inversion">[1]Datos!$E$2:$E$10</definedName>
    <definedName name="R_vigencias_futuras">[1]Datos!$S$2:$S$3</definedName>
    <definedName name="Rubro_anterior" localSheetId="0">#REF!</definedName>
    <definedName name="Rubro_anterior">#REF!</definedName>
    <definedName name="Rubro_nuevo" localSheetId="0">#REF!</definedName>
    <definedName name="Rubro_nuevo">#REF!</definedName>
    <definedName name="SGR" localSheetId="0">#REF!</definedName>
    <definedName name="SGR">#REF!</definedName>
    <definedName name="Tipo_recursos" localSheetId="0">[1]Datos!#REF!</definedName>
    <definedName name="Tipo_recursos">[1]Datos!#REF!</definedName>
    <definedName name="Tipos_contrato">[1]Datos!$Q$2:$Q$16</definedName>
    <definedName name="VAF" localSheetId="0">#REF!</definedName>
    <definedName name="VAF">#REF!</definedName>
    <definedName name="VCT" localSheetId="0">#REF!</definedName>
    <definedName name="VCT">#REF!</definedName>
    <definedName name="VPF" localSheetId="0">#REF!</definedName>
    <definedName name="VPF">#REF!</definedName>
    <definedName name="VSCSM" localSheetId="0">#REF!</definedName>
    <definedName name="VSCSM">#REF!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7" i="3" l="1"/>
  <c r="V23" i="3"/>
  <c r="V15" i="3"/>
  <c r="V11" i="3"/>
  <c r="V306" i="3" l="1"/>
  <c r="Z350" i="3" l="1"/>
  <c r="Y350" i="3"/>
  <c r="X350" i="3"/>
  <c r="W350" i="3"/>
  <c r="V350" i="3"/>
  <c r="AC349" i="3"/>
  <c r="AB349" i="3"/>
  <c r="AA349" i="3"/>
  <c r="AC348" i="3"/>
  <c r="AB348" i="3"/>
  <c r="AA348" i="3"/>
  <c r="AC350" i="3" l="1"/>
  <c r="AA350" i="3"/>
  <c r="AB350" i="3"/>
  <c r="AE148" i="3"/>
  <c r="Y146" i="3"/>
  <c r="X146" i="3"/>
  <c r="W146" i="3"/>
  <c r="V146" i="3"/>
  <c r="AC145" i="3"/>
  <c r="AB145" i="3"/>
  <c r="AA145" i="3"/>
  <c r="Z145" i="3"/>
  <c r="AC144" i="3"/>
  <c r="AC146" i="3" s="1"/>
  <c r="AB144" i="3"/>
  <c r="AB146" i="3" s="1"/>
  <c r="AA144" i="3"/>
  <c r="AA146" i="3" s="1"/>
  <c r="Z144" i="3"/>
  <c r="Z146" i="3" s="1"/>
  <c r="W246" i="3" l="1"/>
  <c r="X246" i="3"/>
  <c r="Y246" i="3"/>
  <c r="Y94" i="3" l="1"/>
  <c r="X94" i="3"/>
  <c r="W94" i="3"/>
  <c r="V94" i="3"/>
  <c r="AC93" i="3"/>
  <c r="AB93" i="3"/>
  <c r="AA93" i="3"/>
  <c r="Z93" i="3"/>
  <c r="AC92" i="3"/>
  <c r="AB92" i="3"/>
  <c r="AB94" i="3" s="1"/>
  <c r="AA92" i="3"/>
  <c r="Z92" i="3"/>
  <c r="Z94" i="3" s="1"/>
  <c r="Y90" i="3"/>
  <c r="X90" i="3"/>
  <c r="W90" i="3"/>
  <c r="V90" i="3"/>
  <c r="AC89" i="3"/>
  <c r="AB89" i="3"/>
  <c r="AA89" i="3"/>
  <c r="Z89" i="3"/>
  <c r="AC88" i="3"/>
  <c r="AC90" i="3" s="1"/>
  <c r="AB88" i="3"/>
  <c r="AB90" i="3" s="1"/>
  <c r="AA88" i="3"/>
  <c r="AA90" i="3" s="1"/>
  <c r="Z88" i="3"/>
  <c r="Z90" i="3" s="1"/>
  <c r="Y86" i="3"/>
  <c r="X86" i="3"/>
  <c r="W86" i="3"/>
  <c r="V86" i="3"/>
  <c r="AC85" i="3"/>
  <c r="AB85" i="3"/>
  <c r="AA85" i="3"/>
  <c r="Z85" i="3"/>
  <c r="AC84" i="3"/>
  <c r="AC86" i="3" s="1"/>
  <c r="AB84" i="3"/>
  <c r="AB86" i="3" s="1"/>
  <c r="AA84" i="3"/>
  <c r="AA86" i="3" s="1"/>
  <c r="Z84" i="3"/>
  <c r="Z86" i="3" s="1"/>
  <c r="Y82" i="3"/>
  <c r="X82" i="3"/>
  <c r="W82" i="3"/>
  <c r="V82" i="3"/>
  <c r="AC81" i="3"/>
  <c r="AB81" i="3"/>
  <c r="AA81" i="3"/>
  <c r="Z81" i="3"/>
  <c r="AC80" i="3"/>
  <c r="AC82" i="3" s="1"/>
  <c r="AB80" i="3"/>
  <c r="AB82" i="3" s="1"/>
  <c r="AA80" i="3"/>
  <c r="AA82" i="3" s="1"/>
  <c r="Z80" i="3"/>
  <c r="Z82" i="3" s="1"/>
  <c r="AC94" i="3" l="1"/>
  <c r="AA94" i="3"/>
  <c r="Y78" i="3"/>
  <c r="X78" i="3"/>
  <c r="W78" i="3"/>
  <c r="AC77" i="3"/>
  <c r="AB77" i="3"/>
  <c r="AA77" i="3"/>
  <c r="Z77" i="3"/>
  <c r="AC76" i="3"/>
  <c r="AB76" i="3"/>
  <c r="AA76" i="3"/>
  <c r="Z76" i="3"/>
  <c r="Z78" i="3" s="1"/>
  <c r="V78" i="3"/>
  <c r="AB78" i="3" l="1"/>
  <c r="AC78" i="3"/>
  <c r="AA78" i="3"/>
  <c r="AE444" i="3" l="1"/>
  <c r="Z297" i="3" l="1"/>
  <c r="Z296" i="3"/>
  <c r="Y294" i="3"/>
  <c r="X294" i="3"/>
  <c r="W294" i="3"/>
  <c r="V294" i="3"/>
  <c r="AC293" i="3"/>
  <c r="AB293" i="3"/>
  <c r="AA293" i="3"/>
  <c r="Z293" i="3"/>
  <c r="AE292" i="3"/>
  <c r="AC292" i="3"/>
  <c r="AB292" i="3"/>
  <c r="AA292" i="3"/>
  <c r="Z292" i="3"/>
  <c r="AE288" i="3"/>
  <c r="Y290" i="3"/>
  <c r="X290" i="3"/>
  <c r="W290" i="3"/>
  <c r="V290" i="3"/>
  <c r="AC289" i="3"/>
  <c r="AB289" i="3"/>
  <c r="AA289" i="3"/>
  <c r="Z289" i="3"/>
  <c r="AC288" i="3"/>
  <c r="AC290" i="3" s="1"/>
  <c r="AB288" i="3"/>
  <c r="AB290" i="3" s="1"/>
  <c r="AA288" i="3"/>
  <c r="AA290" i="3" s="1"/>
  <c r="Z288" i="3"/>
  <c r="Z290" i="3" s="1"/>
  <c r="Z294" i="3" l="1"/>
  <c r="AB294" i="3"/>
  <c r="AA294" i="3"/>
  <c r="AC294" i="3"/>
  <c r="AE4" i="3" l="1"/>
  <c r="Y18" i="3"/>
  <c r="X18" i="3"/>
  <c r="W18" i="3"/>
  <c r="V18" i="3"/>
  <c r="AC17" i="3"/>
  <c r="AB17" i="3"/>
  <c r="AA17" i="3"/>
  <c r="Z17" i="3"/>
  <c r="AC16" i="3"/>
  <c r="AC18" i="3" s="1"/>
  <c r="AB16" i="3"/>
  <c r="AB18" i="3" s="1"/>
  <c r="AA16" i="3"/>
  <c r="AA18" i="3" s="1"/>
  <c r="Z16" i="3"/>
  <c r="Z18" i="3" s="1"/>
  <c r="AC13" i="3"/>
  <c r="AB13" i="3"/>
  <c r="AA13" i="3"/>
  <c r="Z13" i="3"/>
  <c r="AC12" i="3"/>
  <c r="AC14" i="3" s="1"/>
  <c r="AB12" i="3"/>
  <c r="AB14" i="3" s="1"/>
  <c r="AA12" i="3"/>
  <c r="AA14" i="3" s="1"/>
  <c r="Z12" i="3"/>
  <c r="Z14" i="3" s="1"/>
  <c r="Y14" i="3"/>
  <c r="X14" i="3"/>
  <c r="W14" i="3"/>
  <c r="V14" i="3"/>
  <c r="Z20" i="3"/>
  <c r="AA20" i="3"/>
  <c r="AB20" i="3"/>
  <c r="AC20" i="3"/>
  <c r="AA21" i="3"/>
  <c r="AB21" i="3"/>
  <c r="AC21" i="3"/>
  <c r="W22" i="3"/>
  <c r="X22" i="3"/>
  <c r="Y22" i="3"/>
  <c r="M12" i="3"/>
  <c r="F12" i="3"/>
  <c r="E12" i="3"/>
  <c r="AD8" i="3"/>
  <c r="Z9" i="3"/>
  <c r="AC9" i="3"/>
  <c r="AB9" i="3"/>
  <c r="AA9" i="3"/>
  <c r="S8" i="3"/>
  <c r="R8" i="3"/>
  <c r="Q8" i="3"/>
  <c r="P8" i="3"/>
  <c r="J4" i="3"/>
  <c r="J8" i="3"/>
  <c r="I9" i="3"/>
  <c r="F8" i="3"/>
  <c r="R4" i="3"/>
  <c r="Q4" i="3"/>
  <c r="P4" i="3"/>
  <c r="K4" i="3"/>
  <c r="AB22" i="3" l="1"/>
  <c r="AC22" i="3"/>
  <c r="AA22" i="3"/>
  <c r="Y446" i="3"/>
  <c r="X446" i="3"/>
  <c r="W446" i="3"/>
  <c r="V446" i="3"/>
  <c r="AC445" i="3"/>
  <c r="AB445" i="3"/>
  <c r="AA445" i="3"/>
  <c r="Z445" i="3"/>
  <c r="AC444" i="3"/>
  <c r="AB444" i="3"/>
  <c r="AA444" i="3"/>
  <c r="Z444" i="3"/>
  <c r="X442" i="3"/>
  <c r="W442" i="3"/>
  <c r="V442" i="3"/>
  <c r="AB441" i="3"/>
  <c r="AA441" i="3"/>
  <c r="Z441" i="3"/>
  <c r="Y442" i="3"/>
  <c r="AE440" i="3"/>
  <c r="AC440" i="3"/>
  <c r="AB440" i="3"/>
  <c r="AA440" i="3"/>
  <c r="Z440" i="3"/>
  <c r="Y438" i="3"/>
  <c r="X438" i="3"/>
  <c r="W438" i="3"/>
  <c r="V438" i="3"/>
  <c r="AC437" i="3"/>
  <c r="AB437" i="3"/>
  <c r="AA437" i="3"/>
  <c r="Z437" i="3"/>
  <c r="AC436" i="3"/>
  <c r="AB436" i="3"/>
  <c r="AB438" i="3" s="1"/>
  <c r="AA436" i="3"/>
  <c r="AA438" i="3" s="1"/>
  <c r="Z436" i="3"/>
  <c r="Z438" i="3" s="1"/>
  <c r="Y434" i="3"/>
  <c r="X434" i="3"/>
  <c r="W434" i="3"/>
  <c r="AC433" i="3"/>
  <c r="AB433" i="3"/>
  <c r="AA433" i="3"/>
  <c r="AE432" i="3"/>
  <c r="AC432" i="3"/>
  <c r="AC434" i="3" s="1"/>
  <c r="AB432" i="3"/>
  <c r="AB434" i="3" s="1"/>
  <c r="AA432" i="3"/>
  <c r="AA434" i="3" s="1"/>
  <c r="Y430" i="3"/>
  <c r="X430" i="3"/>
  <c r="W430" i="3"/>
  <c r="V430" i="3"/>
  <c r="AC429" i="3"/>
  <c r="AB429" i="3"/>
  <c r="AA429" i="3"/>
  <c r="Z429" i="3"/>
  <c r="AE428" i="3"/>
  <c r="AC428" i="3"/>
  <c r="AB428" i="3"/>
  <c r="AA428" i="3"/>
  <c r="Z428" i="3"/>
  <c r="Y426" i="3"/>
  <c r="X426" i="3"/>
  <c r="W426" i="3"/>
  <c r="V426" i="3"/>
  <c r="AC425" i="3"/>
  <c r="AB425" i="3"/>
  <c r="AA425" i="3"/>
  <c r="Z425" i="3"/>
  <c r="AE424" i="3"/>
  <c r="AC424" i="3"/>
  <c r="AB424" i="3"/>
  <c r="AA424" i="3"/>
  <c r="Z424" i="3"/>
  <c r="Y422" i="3"/>
  <c r="X422" i="3"/>
  <c r="W422" i="3"/>
  <c r="V422" i="3"/>
  <c r="AC421" i="3"/>
  <c r="AC422" i="3" s="1"/>
  <c r="AB421" i="3"/>
  <c r="AB422" i="3" s="1"/>
  <c r="AA421" i="3"/>
  <c r="AA422" i="3" s="1"/>
  <c r="Z421" i="3"/>
  <c r="Z422" i="3" s="1"/>
  <c r="Y418" i="3"/>
  <c r="X418" i="3"/>
  <c r="W418" i="3"/>
  <c r="V418" i="3"/>
  <c r="AC417" i="3"/>
  <c r="AC418" i="3" s="1"/>
  <c r="AB417" i="3"/>
  <c r="AB418" i="3" s="1"/>
  <c r="AA417" i="3"/>
  <c r="AA418" i="3" s="1"/>
  <c r="Z417" i="3"/>
  <c r="Z418" i="3" s="1"/>
  <c r="Y414" i="3"/>
  <c r="X414" i="3"/>
  <c r="W414" i="3"/>
  <c r="V414" i="3"/>
  <c r="AC413" i="3"/>
  <c r="AC414" i="3" s="1"/>
  <c r="AB413" i="3"/>
  <c r="AB414" i="3" s="1"/>
  <c r="AA413" i="3"/>
  <c r="AA414" i="3" s="1"/>
  <c r="Z413" i="3"/>
  <c r="Z414" i="3" s="1"/>
  <c r="Y410" i="3"/>
  <c r="X410" i="3"/>
  <c r="W410" i="3"/>
  <c r="V410" i="3"/>
  <c r="AC409" i="3"/>
  <c r="AC410" i="3" s="1"/>
  <c r="AB409" i="3"/>
  <c r="AB410" i="3" s="1"/>
  <c r="AA409" i="3"/>
  <c r="AA410" i="3" s="1"/>
  <c r="Z409" i="3"/>
  <c r="Z410" i="3" s="1"/>
  <c r="Y406" i="3"/>
  <c r="X406" i="3"/>
  <c r="W406" i="3"/>
  <c r="V406" i="3"/>
  <c r="AC405" i="3"/>
  <c r="AC406" i="3" s="1"/>
  <c r="AB405" i="3"/>
  <c r="AB406" i="3" s="1"/>
  <c r="AA405" i="3"/>
  <c r="AA406" i="3" s="1"/>
  <c r="Z405" i="3"/>
  <c r="Z406" i="3" s="1"/>
  <c r="AE404" i="3"/>
  <c r="Y402" i="3"/>
  <c r="X402" i="3"/>
  <c r="W402" i="3"/>
  <c r="V402" i="3"/>
  <c r="AC401" i="3"/>
  <c r="AE400" i="3" s="1"/>
  <c r="AB401" i="3"/>
  <c r="AA401" i="3"/>
  <c r="Z401" i="3"/>
  <c r="AC400" i="3"/>
  <c r="AB400" i="3"/>
  <c r="AA400" i="3"/>
  <c r="Z400" i="3"/>
  <c r="Y398" i="3"/>
  <c r="X398" i="3"/>
  <c r="W398" i="3"/>
  <c r="V398" i="3"/>
  <c r="AB397" i="3"/>
  <c r="AC397" i="3" s="1"/>
  <c r="AA397" i="3"/>
  <c r="Z397" i="3"/>
  <c r="AE396" i="3"/>
  <c r="AC396" i="3"/>
  <c r="AB396" i="3"/>
  <c r="AA396" i="3"/>
  <c r="Z396" i="3"/>
  <c r="Y394" i="3"/>
  <c r="X394" i="3"/>
  <c r="W394" i="3"/>
  <c r="V394" i="3"/>
  <c r="AC393" i="3"/>
  <c r="AB393" i="3"/>
  <c r="AA393" i="3"/>
  <c r="Z393" i="3"/>
  <c r="AE392" i="3"/>
  <c r="AC392" i="3"/>
  <c r="AB392" i="3"/>
  <c r="AA392" i="3"/>
  <c r="Z392" i="3"/>
  <c r="Y390" i="3"/>
  <c r="X390" i="3"/>
  <c r="W390" i="3"/>
  <c r="V390" i="3"/>
  <c r="AC389" i="3"/>
  <c r="AB389" i="3"/>
  <c r="AA389" i="3"/>
  <c r="Z389" i="3"/>
  <c r="AC388" i="3"/>
  <c r="AC390" i="3" s="1"/>
  <c r="AB388" i="3"/>
  <c r="AB390" i="3" s="1"/>
  <c r="AA388" i="3"/>
  <c r="AA390" i="3" s="1"/>
  <c r="Z388" i="3"/>
  <c r="Z390" i="3" s="1"/>
  <c r="Y386" i="3"/>
  <c r="X386" i="3"/>
  <c r="W386" i="3"/>
  <c r="V386" i="3"/>
  <c r="AC385" i="3"/>
  <c r="AB385" i="3"/>
  <c r="AA385" i="3"/>
  <c r="Z385" i="3"/>
  <c r="AE384" i="3"/>
  <c r="AC384" i="3"/>
  <c r="AB384" i="3"/>
  <c r="AA384" i="3"/>
  <c r="Z384" i="3"/>
  <c r="Z382" i="3"/>
  <c r="Y382" i="3"/>
  <c r="X382" i="3"/>
  <c r="W382" i="3"/>
  <c r="V382" i="3"/>
  <c r="AC381" i="3"/>
  <c r="AB381" i="3"/>
  <c r="AA381" i="3"/>
  <c r="AC380" i="3"/>
  <c r="AB380" i="3"/>
  <c r="AA380" i="3"/>
  <c r="Y378" i="3"/>
  <c r="X378" i="3"/>
  <c r="W378" i="3"/>
  <c r="V378" i="3"/>
  <c r="AC377" i="3"/>
  <c r="AB377" i="3"/>
  <c r="AA377" i="3"/>
  <c r="Z377" i="3"/>
  <c r="AC376" i="3"/>
  <c r="AC378" i="3" s="1"/>
  <c r="AB376" i="3"/>
  <c r="AB378" i="3" s="1"/>
  <c r="AA376" i="3"/>
  <c r="AA378" i="3" s="1"/>
  <c r="Z376" i="3"/>
  <c r="Z378" i="3" s="1"/>
  <c r="Y374" i="3"/>
  <c r="AC373" i="3"/>
  <c r="AB373" i="3"/>
  <c r="AC372" i="3"/>
  <c r="AA372" i="3"/>
  <c r="Z372" i="3"/>
  <c r="Z374" i="3" s="1"/>
  <c r="Y370" i="3"/>
  <c r="AC369" i="3"/>
  <c r="AB369" i="3"/>
  <c r="AC368" i="3"/>
  <c r="AA368" i="3"/>
  <c r="AA370" i="3" s="1"/>
  <c r="Z368" i="3"/>
  <c r="Z370" i="3" s="1"/>
  <c r="Y366" i="3"/>
  <c r="X366" i="3"/>
  <c r="W366" i="3"/>
  <c r="V366" i="3"/>
  <c r="AC365" i="3"/>
  <c r="AB365" i="3"/>
  <c r="AA365" i="3"/>
  <c r="Z365" i="3"/>
  <c r="AC364" i="3"/>
  <c r="AB364" i="3"/>
  <c r="AB366" i="3" s="1"/>
  <c r="AA364" i="3"/>
  <c r="Z364" i="3"/>
  <c r="Z366" i="3" s="1"/>
  <c r="Y362" i="3"/>
  <c r="X362" i="3"/>
  <c r="W362" i="3"/>
  <c r="V362" i="3"/>
  <c r="AC361" i="3"/>
  <c r="AB361" i="3"/>
  <c r="AA361" i="3"/>
  <c r="Z361" i="3"/>
  <c r="AC360" i="3"/>
  <c r="AC362" i="3" s="1"/>
  <c r="AB360" i="3"/>
  <c r="AA360" i="3"/>
  <c r="Z360" i="3"/>
  <c r="Z362" i="3" s="1"/>
  <c r="Y358" i="3"/>
  <c r="X358" i="3"/>
  <c r="W358" i="3"/>
  <c r="AB357" i="3"/>
  <c r="Y354" i="3"/>
  <c r="X354" i="3"/>
  <c r="W354" i="3"/>
  <c r="V354" i="3"/>
  <c r="AC353" i="3"/>
  <c r="AB353" i="3"/>
  <c r="AA353" i="3"/>
  <c r="Z353" i="3"/>
  <c r="AC352" i="3"/>
  <c r="AB352" i="3"/>
  <c r="AA352" i="3"/>
  <c r="AA354" i="3" s="1"/>
  <c r="Z352" i="3"/>
  <c r="Y346" i="3"/>
  <c r="X346" i="3"/>
  <c r="W346" i="3"/>
  <c r="V346" i="3"/>
  <c r="AC344" i="3"/>
  <c r="AC346" i="3" s="1"/>
  <c r="AB344" i="3"/>
  <c r="AB346" i="3" s="1"/>
  <c r="AA344" i="3"/>
  <c r="AA346" i="3" s="1"/>
  <c r="Z344" i="3"/>
  <c r="Z346" i="3" s="1"/>
  <c r="Y342" i="3"/>
  <c r="X342" i="3"/>
  <c r="W342" i="3"/>
  <c r="V342" i="3"/>
  <c r="AC341" i="3"/>
  <c r="AB341" i="3"/>
  <c r="AA341" i="3"/>
  <c r="Z341" i="3"/>
  <c r="AC340" i="3"/>
  <c r="AC342" i="3" s="1"/>
  <c r="AB340" i="3"/>
  <c r="AB342" i="3" s="1"/>
  <c r="AA340" i="3"/>
  <c r="AA342" i="3" s="1"/>
  <c r="Z340" i="3"/>
  <c r="Z342" i="3" s="1"/>
  <c r="Y338" i="3"/>
  <c r="X338" i="3"/>
  <c r="W338" i="3"/>
  <c r="V338" i="3"/>
  <c r="AC337" i="3"/>
  <c r="AB337" i="3"/>
  <c r="AA337" i="3"/>
  <c r="Z337" i="3"/>
  <c r="AC336" i="3"/>
  <c r="AC338" i="3" s="1"/>
  <c r="AB336" i="3"/>
  <c r="AB338" i="3" s="1"/>
  <c r="AA336" i="3"/>
  <c r="AA338" i="3" s="1"/>
  <c r="Z336" i="3"/>
  <c r="Z338" i="3" s="1"/>
  <c r="Y334" i="3"/>
  <c r="X334" i="3"/>
  <c r="W334" i="3"/>
  <c r="V334" i="3"/>
  <c r="AC333" i="3"/>
  <c r="AB333" i="3"/>
  <c r="AA333" i="3"/>
  <c r="Z333" i="3"/>
  <c r="AE332" i="3"/>
  <c r="AC332" i="3"/>
  <c r="AB332" i="3"/>
  <c r="AA332" i="3"/>
  <c r="Z332" i="3"/>
  <c r="Z330" i="3"/>
  <c r="X330" i="3"/>
  <c r="V330" i="3"/>
  <c r="Y329" i="3"/>
  <c r="Y330" i="3" s="1"/>
  <c r="W329" i="3"/>
  <c r="AB326" i="3"/>
  <c r="Z326" i="3"/>
  <c r="X326" i="3"/>
  <c r="V326" i="3"/>
  <c r="Y325" i="3"/>
  <c r="Y326" i="3" s="1"/>
  <c r="W325" i="3"/>
  <c r="X322" i="3"/>
  <c r="V322" i="3"/>
  <c r="Y321" i="3"/>
  <c r="Y322" i="3" s="1"/>
  <c r="W321" i="3"/>
  <c r="W322" i="3" s="1"/>
  <c r="AE320" i="3"/>
  <c r="AC320" i="3"/>
  <c r="AC322" i="3" s="1"/>
  <c r="AB320" i="3"/>
  <c r="AB322" i="3" s="1"/>
  <c r="AA320" i="3"/>
  <c r="AA322" i="3" s="1"/>
  <c r="Z320" i="3"/>
  <c r="Z322" i="3" s="1"/>
  <c r="Y318" i="3"/>
  <c r="X318" i="3"/>
  <c r="W318" i="3"/>
  <c r="V318" i="3"/>
  <c r="AC317" i="3"/>
  <c r="AB317" i="3"/>
  <c r="AA317" i="3"/>
  <c r="Z317" i="3"/>
  <c r="AC316" i="3"/>
  <c r="AB316" i="3"/>
  <c r="AB318" i="3" s="1"/>
  <c r="AA316" i="3"/>
  <c r="AA318" i="3" s="1"/>
  <c r="Z316" i="3"/>
  <c r="Z318" i="3" s="1"/>
  <c r="Y314" i="3"/>
  <c r="X314" i="3"/>
  <c r="W314" i="3"/>
  <c r="V314" i="3"/>
  <c r="AC313" i="3"/>
  <c r="AB313" i="3"/>
  <c r="AA313" i="3"/>
  <c r="Z313" i="3"/>
  <c r="AC312" i="3"/>
  <c r="AB312" i="3"/>
  <c r="AB314" i="3" s="1"/>
  <c r="AA312" i="3"/>
  <c r="Z312" i="3"/>
  <c r="Y310" i="3"/>
  <c r="X310" i="3"/>
  <c r="W310" i="3"/>
  <c r="V310" i="3"/>
  <c r="AC309" i="3"/>
  <c r="AB309" i="3"/>
  <c r="AA309" i="3"/>
  <c r="Z309" i="3"/>
  <c r="AC308" i="3"/>
  <c r="AB308" i="3"/>
  <c r="AB310" i="3" s="1"/>
  <c r="AA308" i="3"/>
  <c r="AA310" i="3" s="1"/>
  <c r="Z308" i="3"/>
  <c r="Z310" i="3" s="1"/>
  <c r="Y306" i="3"/>
  <c r="X306" i="3"/>
  <c r="W306" i="3"/>
  <c r="AC305" i="3"/>
  <c r="AB305" i="3"/>
  <c r="AA305" i="3"/>
  <c r="Z305" i="3"/>
  <c r="AC304" i="3"/>
  <c r="AB304" i="3"/>
  <c r="AA304" i="3"/>
  <c r="Z304" i="3"/>
  <c r="Z306" i="3" s="1"/>
  <c r="Y302" i="3"/>
  <c r="X302" i="3"/>
  <c r="W302" i="3"/>
  <c r="V302" i="3"/>
  <c r="AC301" i="3"/>
  <c r="AB301" i="3"/>
  <c r="AA301" i="3"/>
  <c r="Z301" i="3"/>
  <c r="AE300" i="3"/>
  <c r="AC300" i="3"/>
  <c r="AB300" i="3"/>
  <c r="AA300" i="3"/>
  <c r="Z300" i="3"/>
  <c r="Y298" i="3"/>
  <c r="X298" i="3"/>
  <c r="W298" i="3"/>
  <c r="V298" i="3"/>
  <c r="AC297" i="3"/>
  <c r="AB297" i="3"/>
  <c r="AA297" i="3"/>
  <c r="AE296" i="3"/>
  <c r="AC296" i="3"/>
  <c r="AB296" i="3"/>
  <c r="AA296" i="3"/>
  <c r="Y286" i="3"/>
  <c r="X286" i="3"/>
  <c r="W286" i="3"/>
  <c r="V285" i="3"/>
  <c r="AA285" i="3" s="1"/>
  <c r="AE284" i="3"/>
  <c r="AC284" i="3"/>
  <c r="AB284" i="3"/>
  <c r="AA284" i="3"/>
  <c r="Z284" i="3"/>
  <c r="Y282" i="3"/>
  <c r="X282" i="3"/>
  <c r="W282" i="3"/>
  <c r="V282" i="3"/>
  <c r="AC281" i="3"/>
  <c r="AB281" i="3"/>
  <c r="AA281" i="3"/>
  <c r="Z281" i="3"/>
  <c r="AE280" i="3"/>
  <c r="AC280" i="3"/>
  <c r="AB280" i="3"/>
  <c r="AA280" i="3"/>
  <c r="Z280" i="3"/>
  <c r="Y278" i="3"/>
  <c r="X278" i="3"/>
  <c r="W278" i="3"/>
  <c r="V278" i="3"/>
  <c r="AC277" i="3"/>
  <c r="AB277" i="3"/>
  <c r="AA277" i="3"/>
  <c r="Z277" i="3"/>
  <c r="AE276" i="3"/>
  <c r="AC276" i="3"/>
  <c r="AB276" i="3"/>
  <c r="AA276" i="3"/>
  <c r="Z276" i="3"/>
  <c r="Y274" i="3"/>
  <c r="X274" i="3"/>
  <c r="W274" i="3"/>
  <c r="V274" i="3"/>
  <c r="AC273" i="3"/>
  <c r="AB273" i="3"/>
  <c r="AA273" i="3"/>
  <c r="Z273" i="3"/>
  <c r="AE272" i="3"/>
  <c r="AC272" i="3"/>
  <c r="AB272" i="3"/>
  <c r="AA272" i="3"/>
  <c r="Z272" i="3"/>
  <c r="Y270" i="3"/>
  <c r="X270" i="3"/>
  <c r="W270" i="3"/>
  <c r="V270" i="3"/>
  <c r="AC269" i="3"/>
  <c r="AB269" i="3"/>
  <c r="AA269" i="3"/>
  <c r="Z269" i="3"/>
  <c r="AE268" i="3"/>
  <c r="AC268" i="3"/>
  <c r="AB268" i="3"/>
  <c r="AA268" i="3"/>
  <c r="Z268" i="3"/>
  <c r="Y266" i="3"/>
  <c r="X266" i="3"/>
  <c r="W266" i="3"/>
  <c r="V266" i="3"/>
  <c r="AC265" i="3"/>
  <c r="AB265" i="3"/>
  <c r="AA265" i="3"/>
  <c r="Z265" i="3"/>
  <c r="AE264" i="3"/>
  <c r="AC264" i="3"/>
  <c r="AB264" i="3"/>
  <c r="AA264" i="3"/>
  <c r="Z264" i="3"/>
  <c r="Y262" i="3"/>
  <c r="X262" i="3"/>
  <c r="W262" i="3"/>
  <c r="V262" i="3"/>
  <c r="AC261" i="3"/>
  <c r="AB261" i="3"/>
  <c r="AA261" i="3"/>
  <c r="Z261" i="3"/>
  <c r="AE260" i="3"/>
  <c r="AC260" i="3"/>
  <c r="AB260" i="3"/>
  <c r="AA260" i="3"/>
  <c r="Z260" i="3"/>
  <c r="Y258" i="3"/>
  <c r="X258" i="3"/>
  <c r="W258" i="3"/>
  <c r="V258" i="3"/>
  <c r="AC257" i="3"/>
  <c r="AB257" i="3"/>
  <c r="AA257" i="3"/>
  <c r="Z257" i="3"/>
  <c r="AE256" i="3"/>
  <c r="AC256" i="3"/>
  <c r="AB256" i="3"/>
  <c r="AA256" i="3"/>
  <c r="Z256" i="3"/>
  <c r="Y254" i="3"/>
  <c r="X254" i="3"/>
  <c r="W254" i="3"/>
  <c r="V254" i="3"/>
  <c r="AC253" i="3"/>
  <c r="AB253" i="3"/>
  <c r="AA253" i="3"/>
  <c r="Z253" i="3"/>
  <c r="AE252" i="3"/>
  <c r="AC252" i="3"/>
  <c r="AB252" i="3"/>
  <c r="AA252" i="3"/>
  <c r="Z252" i="3"/>
  <c r="Y250" i="3"/>
  <c r="X250" i="3"/>
  <c r="W250" i="3"/>
  <c r="V250" i="3"/>
  <c r="AC249" i="3"/>
  <c r="AB249" i="3"/>
  <c r="AA249" i="3"/>
  <c r="Z249" i="3"/>
  <c r="AC248" i="3"/>
  <c r="AC250" i="3" s="1"/>
  <c r="AB248" i="3"/>
  <c r="AB250" i="3" s="1"/>
  <c r="AA248" i="3"/>
  <c r="AA250" i="3" s="1"/>
  <c r="Z248" i="3"/>
  <c r="Z250" i="3" s="1"/>
  <c r="V246" i="3"/>
  <c r="AC245" i="3"/>
  <c r="AB245" i="3"/>
  <c r="AA245" i="3"/>
  <c r="Z245" i="3"/>
  <c r="AC244" i="3"/>
  <c r="AC246" i="3" s="1"/>
  <c r="AB244" i="3"/>
  <c r="AB246" i="3" s="1"/>
  <c r="AA244" i="3"/>
  <c r="AA246" i="3" s="1"/>
  <c r="Z244" i="3"/>
  <c r="Y242" i="3"/>
  <c r="X242" i="3"/>
  <c r="W242" i="3"/>
  <c r="V242" i="3"/>
  <c r="AC241" i="3"/>
  <c r="AB241" i="3"/>
  <c r="AA241" i="3"/>
  <c r="Z241" i="3"/>
  <c r="AE240" i="3"/>
  <c r="AC240" i="3"/>
  <c r="AB240" i="3"/>
  <c r="AA240" i="3"/>
  <c r="Z240" i="3"/>
  <c r="Y238" i="3"/>
  <c r="X238" i="3"/>
  <c r="W238" i="3"/>
  <c r="V238" i="3"/>
  <c r="AC237" i="3"/>
  <c r="AB237" i="3"/>
  <c r="AA237" i="3"/>
  <c r="Z237" i="3"/>
  <c r="AG236" i="3"/>
  <c r="AE236" i="3" s="1"/>
  <c r="AC236" i="3"/>
  <c r="AB236" i="3"/>
  <c r="AA236" i="3"/>
  <c r="Z236" i="3"/>
  <c r="Y234" i="3"/>
  <c r="X234" i="3"/>
  <c r="W234" i="3"/>
  <c r="V234" i="3"/>
  <c r="AC233" i="3"/>
  <c r="AB233" i="3"/>
  <c r="AA233" i="3"/>
  <c r="Z233" i="3"/>
  <c r="AG232" i="3"/>
  <c r="AE232" i="3" s="1"/>
  <c r="AC232" i="3"/>
  <c r="AB232" i="3"/>
  <c r="AA232" i="3"/>
  <c r="Z232" i="3"/>
  <c r="Y230" i="3"/>
  <c r="X230" i="3"/>
  <c r="W230" i="3"/>
  <c r="V230" i="3"/>
  <c r="AC229" i="3"/>
  <c r="AB229" i="3"/>
  <c r="AA229" i="3"/>
  <c r="Z229" i="3"/>
  <c r="AE228" i="3"/>
  <c r="AC228" i="3"/>
  <c r="AB228" i="3"/>
  <c r="AA228" i="3"/>
  <c r="Z228" i="3"/>
  <c r="Y226" i="3"/>
  <c r="X226" i="3"/>
  <c r="W226" i="3"/>
  <c r="V226" i="3"/>
  <c r="AC225" i="3"/>
  <c r="AB225" i="3"/>
  <c r="AA225" i="3"/>
  <c r="Z225" i="3"/>
  <c r="AE224" i="3"/>
  <c r="AC224" i="3"/>
  <c r="AB224" i="3"/>
  <c r="AA224" i="3"/>
  <c r="Z224" i="3"/>
  <c r="Y222" i="3"/>
  <c r="X222" i="3"/>
  <c r="W222" i="3"/>
  <c r="V222" i="3"/>
  <c r="AC221" i="3"/>
  <c r="AB221" i="3"/>
  <c r="AA221" i="3"/>
  <c r="Z221" i="3"/>
  <c r="AE220" i="3"/>
  <c r="AC220" i="3"/>
  <c r="AB220" i="3"/>
  <c r="AA220" i="3"/>
  <c r="Z220" i="3"/>
  <c r="Y218" i="3"/>
  <c r="X218" i="3"/>
  <c r="W218" i="3"/>
  <c r="V218" i="3"/>
  <c r="AC217" i="3"/>
  <c r="AB217" i="3"/>
  <c r="AA217" i="3"/>
  <c r="Z217" i="3"/>
  <c r="AE216" i="3"/>
  <c r="AC216" i="3"/>
  <c r="AB216" i="3"/>
  <c r="AA216" i="3"/>
  <c r="Z216" i="3"/>
  <c r="Y214" i="3"/>
  <c r="X214" i="3"/>
  <c r="W214" i="3"/>
  <c r="V214" i="3"/>
  <c r="AC213" i="3"/>
  <c r="AB213" i="3"/>
  <c r="AA213" i="3"/>
  <c r="Z213" i="3"/>
  <c r="AE212" i="3"/>
  <c r="AC212" i="3"/>
  <c r="AB212" i="3"/>
  <c r="AA212" i="3"/>
  <c r="Z212" i="3"/>
  <c r="Y210" i="3"/>
  <c r="X210" i="3"/>
  <c r="W210" i="3"/>
  <c r="V210" i="3"/>
  <c r="AC209" i="3"/>
  <c r="AB209" i="3"/>
  <c r="AA209" i="3"/>
  <c r="Z209" i="3"/>
  <c r="AE208" i="3"/>
  <c r="AC208" i="3"/>
  <c r="AB208" i="3"/>
  <c r="AA208" i="3"/>
  <c r="Z208" i="3"/>
  <c r="Y206" i="3"/>
  <c r="X206" i="3"/>
  <c r="W206" i="3"/>
  <c r="V206" i="3"/>
  <c r="AC205" i="3"/>
  <c r="AC206" i="3" s="1"/>
  <c r="AB205" i="3"/>
  <c r="AA205" i="3"/>
  <c r="Z205" i="3"/>
  <c r="AE204" i="3"/>
  <c r="AB204" i="3"/>
  <c r="AB206" i="3" s="1"/>
  <c r="AA204" i="3"/>
  <c r="AA206" i="3" s="1"/>
  <c r="Z204" i="3"/>
  <c r="Z206" i="3" s="1"/>
  <c r="Y202" i="3"/>
  <c r="X202" i="3"/>
  <c r="W202" i="3"/>
  <c r="V202" i="3"/>
  <c r="AC201" i="3"/>
  <c r="AB201" i="3"/>
  <c r="AA201" i="3"/>
  <c r="Z201" i="3"/>
  <c r="AE200" i="3"/>
  <c r="AC200" i="3"/>
  <c r="AB200" i="3"/>
  <c r="AA200" i="3"/>
  <c r="Z200" i="3"/>
  <c r="Y198" i="3"/>
  <c r="X198" i="3"/>
  <c r="W198" i="3"/>
  <c r="V198" i="3"/>
  <c r="AC197" i="3"/>
  <c r="AB197" i="3"/>
  <c r="AA197" i="3"/>
  <c r="Z197" i="3"/>
  <c r="AE196" i="3"/>
  <c r="AC196" i="3"/>
  <c r="AB196" i="3"/>
  <c r="AA196" i="3"/>
  <c r="Z196" i="3"/>
  <c r="Y194" i="3"/>
  <c r="X194" i="3"/>
  <c r="W194" i="3"/>
  <c r="V194" i="3"/>
  <c r="AE192" i="3"/>
  <c r="AC192" i="3"/>
  <c r="AC194" i="3" s="1"/>
  <c r="AB192" i="3"/>
  <c r="AB194" i="3" s="1"/>
  <c r="AA192" i="3"/>
  <c r="AA194" i="3" s="1"/>
  <c r="Z192" i="3"/>
  <c r="Z194" i="3" s="1"/>
  <c r="X190" i="3"/>
  <c r="W190" i="3"/>
  <c r="V190" i="3"/>
  <c r="AB189" i="3"/>
  <c r="AA189" i="3"/>
  <c r="Z189" i="3"/>
  <c r="Y189" i="3"/>
  <c r="Y190" i="3" s="1"/>
  <c r="AE188" i="3"/>
  <c r="AC188" i="3"/>
  <c r="AB188" i="3"/>
  <c r="AA188" i="3"/>
  <c r="Z188" i="3"/>
  <c r="Y186" i="3"/>
  <c r="X186" i="3"/>
  <c r="W186" i="3"/>
  <c r="V186" i="3"/>
  <c r="AC185" i="3"/>
  <c r="AB185" i="3"/>
  <c r="AA185" i="3"/>
  <c r="Z185" i="3"/>
  <c r="AE184" i="3"/>
  <c r="AC184" i="3"/>
  <c r="AB184" i="3"/>
  <c r="AA184" i="3"/>
  <c r="Z184" i="3"/>
  <c r="Y182" i="3"/>
  <c r="X182" i="3"/>
  <c r="W182" i="3"/>
  <c r="V182" i="3"/>
  <c r="AC181" i="3"/>
  <c r="AB181" i="3"/>
  <c r="AA181" i="3"/>
  <c r="Z181" i="3"/>
  <c r="AE180" i="3"/>
  <c r="AC180" i="3"/>
  <c r="AB180" i="3"/>
  <c r="AA180" i="3"/>
  <c r="Z180" i="3"/>
  <c r="Y178" i="3"/>
  <c r="X178" i="3"/>
  <c r="W178" i="3"/>
  <c r="V178" i="3"/>
  <c r="AC177" i="3"/>
  <c r="AB177" i="3"/>
  <c r="AA177" i="3"/>
  <c r="Z177" i="3"/>
  <c r="AC176" i="3"/>
  <c r="AC178" i="3" s="1"/>
  <c r="AB176" i="3"/>
  <c r="AB178" i="3" s="1"/>
  <c r="AA176" i="3"/>
  <c r="AA178" i="3" s="1"/>
  <c r="Z176" i="3"/>
  <c r="Z178" i="3" s="1"/>
  <c r="Y174" i="3"/>
  <c r="X174" i="3"/>
  <c r="W174" i="3"/>
  <c r="V174" i="3"/>
  <c r="AC173" i="3"/>
  <c r="AB173" i="3"/>
  <c r="AA173" i="3"/>
  <c r="Z173" i="3"/>
  <c r="AE172" i="3"/>
  <c r="AC172" i="3"/>
  <c r="AB172" i="3"/>
  <c r="AA172" i="3"/>
  <c r="Z172" i="3"/>
  <c r="Y170" i="3"/>
  <c r="X170" i="3"/>
  <c r="W170" i="3"/>
  <c r="V170" i="3"/>
  <c r="AC169" i="3"/>
  <c r="AB169" i="3"/>
  <c r="AA169" i="3"/>
  <c r="Z169" i="3"/>
  <c r="AE168" i="3"/>
  <c r="AC168" i="3"/>
  <c r="AB168" i="3"/>
  <c r="AA168" i="3"/>
  <c r="Z168" i="3"/>
  <c r="Y166" i="3"/>
  <c r="X166" i="3"/>
  <c r="W166" i="3"/>
  <c r="V166" i="3"/>
  <c r="AC165" i="3"/>
  <c r="AB165" i="3"/>
  <c r="AA165" i="3"/>
  <c r="Z165" i="3"/>
  <c r="AE164" i="3"/>
  <c r="AC164" i="3"/>
  <c r="AB164" i="3"/>
  <c r="AA164" i="3"/>
  <c r="Z164" i="3"/>
  <c r="Y162" i="3"/>
  <c r="X162" i="3"/>
  <c r="W162" i="3"/>
  <c r="V162" i="3"/>
  <c r="AC161" i="3"/>
  <c r="AB161" i="3"/>
  <c r="AA161" i="3"/>
  <c r="Z161" i="3"/>
  <c r="AE160" i="3"/>
  <c r="AC160" i="3"/>
  <c r="AB160" i="3"/>
  <c r="AA160" i="3"/>
  <c r="Z160" i="3"/>
  <c r="Y158" i="3"/>
  <c r="X158" i="3"/>
  <c r="W158" i="3"/>
  <c r="V158" i="3"/>
  <c r="AC157" i="3"/>
  <c r="AB157" i="3"/>
  <c r="AA157" i="3"/>
  <c r="Z157" i="3"/>
  <c r="AE156" i="3"/>
  <c r="AC156" i="3"/>
  <c r="AB156" i="3"/>
  <c r="AA156" i="3"/>
  <c r="Z156" i="3"/>
  <c r="Y154" i="3"/>
  <c r="X154" i="3"/>
  <c r="W154" i="3"/>
  <c r="V154" i="3"/>
  <c r="AC153" i="3"/>
  <c r="AB153" i="3"/>
  <c r="AA153" i="3"/>
  <c r="AE152" i="3"/>
  <c r="AC152" i="3"/>
  <c r="AC154" i="3" s="1"/>
  <c r="AB152" i="3"/>
  <c r="AB154" i="3" s="1"/>
  <c r="AA152" i="3"/>
  <c r="AA154" i="3" s="1"/>
  <c r="Z152" i="3"/>
  <c r="Z154" i="3" s="1"/>
  <c r="Y150" i="3"/>
  <c r="X150" i="3"/>
  <c r="W150" i="3"/>
  <c r="V150" i="3"/>
  <c r="AC149" i="3"/>
  <c r="AB149" i="3"/>
  <c r="AA149" i="3"/>
  <c r="Z149" i="3"/>
  <c r="AC148" i="3"/>
  <c r="AB148" i="3"/>
  <c r="AA148" i="3"/>
  <c r="Z148" i="3"/>
  <c r="AE144" i="3"/>
  <c r="Y142" i="3"/>
  <c r="X142" i="3"/>
  <c r="W142" i="3"/>
  <c r="V142" i="3"/>
  <c r="AC141" i="3"/>
  <c r="AB141" i="3"/>
  <c r="AA141" i="3"/>
  <c r="Z141" i="3"/>
  <c r="AE140" i="3"/>
  <c r="AC140" i="3"/>
  <c r="AB140" i="3"/>
  <c r="AA140" i="3"/>
  <c r="Z140" i="3"/>
  <c r="Y138" i="3"/>
  <c r="X138" i="3"/>
  <c r="W138" i="3"/>
  <c r="V138" i="3"/>
  <c r="AC137" i="3"/>
  <c r="AB137" i="3"/>
  <c r="AA137" i="3"/>
  <c r="Z137" i="3"/>
  <c r="AE136" i="3"/>
  <c r="AC136" i="3"/>
  <c r="AB136" i="3"/>
  <c r="AA136" i="3"/>
  <c r="Z136" i="3"/>
  <c r="Y134" i="3"/>
  <c r="X134" i="3"/>
  <c r="W134" i="3"/>
  <c r="V134" i="3"/>
  <c r="AC133" i="3"/>
  <c r="AB133" i="3"/>
  <c r="AA133" i="3"/>
  <c r="Z133" i="3"/>
  <c r="AE132" i="3"/>
  <c r="AC132" i="3"/>
  <c r="AB132" i="3"/>
  <c r="AA132" i="3"/>
  <c r="Z132" i="3"/>
  <c r="Y130" i="3"/>
  <c r="X130" i="3"/>
  <c r="W130" i="3"/>
  <c r="V130" i="3"/>
  <c r="AC129" i="3"/>
  <c r="AB129" i="3"/>
  <c r="AA129" i="3"/>
  <c r="Z129" i="3"/>
  <c r="AE128" i="3"/>
  <c r="AC128" i="3"/>
  <c r="AB128" i="3"/>
  <c r="AA128" i="3"/>
  <c r="Z128" i="3"/>
  <c r="Y126" i="3"/>
  <c r="X126" i="3"/>
  <c r="W126" i="3"/>
  <c r="V126" i="3"/>
  <c r="AC125" i="3"/>
  <c r="AB125" i="3"/>
  <c r="AA125" i="3"/>
  <c r="Z125" i="3"/>
  <c r="AC124" i="3"/>
  <c r="AC126" i="3" s="1"/>
  <c r="AB124" i="3"/>
  <c r="AB126" i="3" s="1"/>
  <c r="AA124" i="3"/>
  <c r="AA126" i="3" s="1"/>
  <c r="Z124" i="3"/>
  <c r="Z126" i="3" s="1"/>
  <c r="Y122" i="3"/>
  <c r="X122" i="3"/>
  <c r="W122" i="3"/>
  <c r="V122" i="3"/>
  <c r="AC121" i="3"/>
  <c r="AB121" i="3"/>
  <c r="AA121" i="3"/>
  <c r="Z121" i="3"/>
  <c r="AC120" i="3"/>
  <c r="AC122" i="3" s="1"/>
  <c r="AB120" i="3"/>
  <c r="AB122" i="3" s="1"/>
  <c r="AA120" i="3"/>
  <c r="AA122" i="3" s="1"/>
  <c r="Z120" i="3"/>
  <c r="Z122" i="3" s="1"/>
  <c r="Y118" i="3"/>
  <c r="X118" i="3"/>
  <c r="W118" i="3"/>
  <c r="V118" i="3"/>
  <c r="AC117" i="3"/>
  <c r="AB117" i="3"/>
  <c r="AA117" i="3"/>
  <c r="Z117" i="3"/>
  <c r="AE116" i="3"/>
  <c r="AC116" i="3"/>
  <c r="AB116" i="3"/>
  <c r="AA116" i="3"/>
  <c r="Z116" i="3"/>
  <c r="Y114" i="3"/>
  <c r="X114" i="3"/>
  <c r="W114" i="3"/>
  <c r="V114" i="3"/>
  <c r="AC113" i="3"/>
  <c r="AB113" i="3"/>
  <c r="AA113" i="3"/>
  <c r="Z113" i="3"/>
  <c r="AE112" i="3"/>
  <c r="AC112" i="3"/>
  <c r="AB112" i="3"/>
  <c r="AA112" i="3"/>
  <c r="Z112" i="3"/>
  <c r="Y110" i="3"/>
  <c r="X110" i="3"/>
  <c r="W110" i="3"/>
  <c r="V110" i="3"/>
  <c r="AC109" i="3"/>
  <c r="AB109" i="3"/>
  <c r="AA109" i="3"/>
  <c r="Z109" i="3"/>
  <c r="AE108" i="3"/>
  <c r="AC108" i="3"/>
  <c r="AB108" i="3"/>
  <c r="AA108" i="3"/>
  <c r="Z108" i="3"/>
  <c r="Y106" i="3"/>
  <c r="X106" i="3"/>
  <c r="W106" i="3"/>
  <c r="V106" i="3"/>
  <c r="AC105" i="3"/>
  <c r="AB105" i="3"/>
  <c r="AA105" i="3"/>
  <c r="Z105" i="3"/>
  <c r="AE104" i="3"/>
  <c r="AC104" i="3"/>
  <c r="AB104" i="3"/>
  <c r="AA104" i="3"/>
  <c r="Z104" i="3"/>
  <c r="Y102" i="3"/>
  <c r="X102" i="3"/>
  <c r="W102" i="3"/>
  <c r="V102" i="3"/>
  <c r="AC101" i="3"/>
  <c r="AB101" i="3"/>
  <c r="AA101" i="3"/>
  <c r="Z101" i="3"/>
  <c r="AC100" i="3"/>
  <c r="AC102" i="3" s="1"/>
  <c r="AB100" i="3"/>
  <c r="AB102" i="3" s="1"/>
  <c r="AA100" i="3"/>
  <c r="AA102" i="3" s="1"/>
  <c r="Z100" i="3"/>
  <c r="Z102" i="3" s="1"/>
  <c r="Y98" i="3"/>
  <c r="X98" i="3"/>
  <c r="W98" i="3"/>
  <c r="V98" i="3"/>
  <c r="AC97" i="3"/>
  <c r="AB97" i="3"/>
  <c r="AA97" i="3"/>
  <c r="Z97" i="3"/>
  <c r="AE96" i="3"/>
  <c r="AC96" i="3"/>
  <c r="AB96" i="3"/>
  <c r="AA96" i="3"/>
  <c r="Z96" i="3"/>
  <c r="AE92" i="3"/>
  <c r="AE88" i="3"/>
  <c r="AE84" i="3"/>
  <c r="AE80" i="3"/>
  <c r="AE76" i="3"/>
  <c r="Y74" i="3"/>
  <c r="X74" i="3"/>
  <c r="W74" i="3"/>
  <c r="AC73" i="3"/>
  <c r="AB73" i="3"/>
  <c r="AA73" i="3"/>
  <c r="Z73" i="3"/>
  <c r="AE72" i="3"/>
  <c r="AB72" i="3"/>
  <c r="Y70" i="3"/>
  <c r="X70" i="3"/>
  <c r="W70" i="3"/>
  <c r="V70" i="3"/>
  <c r="AC69" i="3"/>
  <c r="AB69" i="3"/>
  <c r="AA69" i="3"/>
  <c r="Z69" i="3"/>
  <c r="AE68" i="3"/>
  <c r="AC68" i="3"/>
  <c r="AB68" i="3"/>
  <c r="AA68" i="3"/>
  <c r="Z68" i="3"/>
  <c r="Y66" i="3"/>
  <c r="X66" i="3"/>
  <c r="W66" i="3"/>
  <c r="AC65" i="3"/>
  <c r="AB65" i="3"/>
  <c r="AA65" i="3"/>
  <c r="Z65" i="3"/>
  <c r="AE64" i="3"/>
  <c r="V66" i="3"/>
  <c r="Y62" i="3"/>
  <c r="X62" i="3"/>
  <c r="W62" i="3"/>
  <c r="AC61" i="3"/>
  <c r="AB61" i="3"/>
  <c r="AA61" i="3"/>
  <c r="Z61" i="3"/>
  <c r="AE60" i="3"/>
  <c r="V62" i="3"/>
  <c r="Y58" i="3"/>
  <c r="X58" i="3"/>
  <c r="W58" i="3"/>
  <c r="V58" i="3"/>
  <c r="AC57" i="3"/>
  <c r="AB57" i="3"/>
  <c r="AA57" i="3"/>
  <c r="Z57" i="3"/>
  <c r="AG56" i="3"/>
  <c r="AE56" i="3" s="1"/>
  <c r="AC56" i="3"/>
  <c r="AB56" i="3"/>
  <c r="AA56" i="3"/>
  <c r="Z56" i="3"/>
  <c r="Y54" i="3"/>
  <c r="X54" i="3"/>
  <c r="W54" i="3"/>
  <c r="V54" i="3"/>
  <c r="AC53" i="3"/>
  <c r="AB53" i="3"/>
  <c r="AA53" i="3"/>
  <c r="Z53" i="3"/>
  <c r="AG52" i="3"/>
  <c r="AE52" i="3" s="1"/>
  <c r="AC52" i="3"/>
  <c r="AB52" i="3"/>
  <c r="AA52" i="3"/>
  <c r="Z52" i="3"/>
  <c r="Y50" i="3"/>
  <c r="X50" i="3"/>
  <c r="W50" i="3"/>
  <c r="AC49" i="3"/>
  <c r="AB49" i="3"/>
  <c r="AA49" i="3"/>
  <c r="Z49" i="3"/>
  <c r="V50" i="3"/>
  <c r="Y46" i="3"/>
  <c r="X46" i="3"/>
  <c r="W46" i="3"/>
  <c r="V46" i="3"/>
  <c r="AC45" i="3"/>
  <c r="AB45" i="3"/>
  <c r="AA45" i="3"/>
  <c r="Z45" i="3"/>
  <c r="AG44" i="3"/>
  <c r="AE44" i="3" s="1"/>
  <c r="AC44" i="3"/>
  <c r="AB44" i="3"/>
  <c r="AA44" i="3"/>
  <c r="Z44" i="3"/>
  <c r="Y42" i="3"/>
  <c r="X42" i="3"/>
  <c r="W42" i="3"/>
  <c r="V42" i="3"/>
  <c r="AC41" i="3"/>
  <c r="AB41" i="3"/>
  <c r="AA41" i="3"/>
  <c r="Z41" i="3"/>
  <c r="AE40" i="3"/>
  <c r="AC40" i="3"/>
  <c r="AB40" i="3"/>
  <c r="AA40" i="3"/>
  <c r="Z40" i="3"/>
  <c r="Y38" i="3"/>
  <c r="X38" i="3"/>
  <c r="W38" i="3"/>
  <c r="V38" i="3"/>
  <c r="AC37" i="3"/>
  <c r="AB37" i="3"/>
  <c r="AA37" i="3"/>
  <c r="Z37" i="3"/>
  <c r="AE36" i="3"/>
  <c r="AC36" i="3"/>
  <c r="AB36" i="3"/>
  <c r="AA36" i="3"/>
  <c r="Z36" i="3"/>
  <c r="R36" i="3"/>
  <c r="Y34" i="3"/>
  <c r="X34" i="3"/>
  <c r="W34" i="3"/>
  <c r="V34" i="3"/>
  <c r="AC33" i="3"/>
  <c r="AB33" i="3"/>
  <c r="AA33" i="3"/>
  <c r="Z33" i="3"/>
  <c r="AG32" i="3"/>
  <c r="AE32" i="3" s="1"/>
  <c r="AC32" i="3"/>
  <c r="AB32" i="3"/>
  <c r="AA32" i="3"/>
  <c r="Z32" i="3"/>
  <c r="R32" i="3"/>
  <c r="Y30" i="3"/>
  <c r="X30" i="3"/>
  <c r="W30" i="3"/>
  <c r="V30" i="3"/>
  <c r="AC29" i="3"/>
  <c r="AB29" i="3"/>
  <c r="AA29" i="3"/>
  <c r="Z29" i="3"/>
  <c r="AE28" i="3"/>
  <c r="AC28" i="3"/>
  <c r="AB28" i="3"/>
  <c r="AA28" i="3"/>
  <c r="Z28" i="3"/>
  <c r="Y26" i="3"/>
  <c r="X26" i="3"/>
  <c r="W26" i="3"/>
  <c r="V26" i="3"/>
  <c r="AC25" i="3"/>
  <c r="AB25" i="3"/>
  <c r="AA25" i="3"/>
  <c r="Z25" i="3"/>
  <c r="AE24" i="3"/>
  <c r="AC24" i="3"/>
  <c r="AB24" i="3"/>
  <c r="AA24" i="3"/>
  <c r="Z24" i="3"/>
  <c r="AE20" i="3"/>
  <c r="Y10" i="3"/>
  <c r="X10" i="3"/>
  <c r="W10" i="3"/>
  <c r="V10" i="3"/>
  <c r="AC8" i="3"/>
  <c r="AC10" i="3" s="1"/>
  <c r="AB8" i="3"/>
  <c r="AB10" i="3" s="1"/>
  <c r="AA8" i="3"/>
  <c r="AA10" i="3" s="1"/>
  <c r="Z8" i="3"/>
  <c r="Z10" i="3" s="1"/>
  <c r="Y6" i="3"/>
  <c r="X6" i="3"/>
  <c r="W6" i="3"/>
  <c r="V6" i="3"/>
  <c r="AC5" i="3"/>
  <c r="AB5" i="3"/>
  <c r="AA5" i="3"/>
  <c r="Z5" i="3"/>
  <c r="AC4" i="3"/>
  <c r="AB4" i="3"/>
  <c r="AA4" i="3"/>
  <c r="Z4" i="3"/>
  <c r="AA306" i="3" l="1"/>
  <c r="AB306" i="3"/>
  <c r="Z246" i="3"/>
  <c r="AA366" i="3"/>
  <c r="AA362" i="3"/>
  <c r="AB362" i="3"/>
  <c r="AC354" i="3"/>
  <c r="AB354" i="3"/>
  <c r="AC318" i="3"/>
  <c r="AC314" i="3"/>
  <c r="AC310" i="3"/>
  <c r="AC306" i="3"/>
  <c r="Z314" i="3"/>
  <c r="AC374" i="3"/>
  <c r="AB442" i="3"/>
  <c r="AA314" i="3"/>
  <c r="Z354" i="3"/>
  <c r="AC366" i="3"/>
  <c r="AB190" i="3"/>
  <c r="AA190" i="3"/>
  <c r="AC438" i="3"/>
  <c r="AA286" i="3"/>
  <c r="Z190" i="3"/>
  <c r="Z442" i="3"/>
  <c r="AA442" i="3"/>
  <c r="AA46" i="3"/>
  <c r="AC46" i="3"/>
  <c r="AA238" i="3"/>
  <c r="AC238" i="3"/>
  <c r="AC329" i="3"/>
  <c r="AA386" i="3"/>
  <c r="AB394" i="3"/>
  <c r="AC370" i="3"/>
  <c r="Z46" i="3"/>
  <c r="AB46" i="3"/>
  <c r="Z238" i="3"/>
  <c r="AB238" i="3"/>
  <c r="Z64" i="3"/>
  <c r="Z66" i="3" s="1"/>
  <c r="AB74" i="3"/>
  <c r="AA110" i="3"/>
  <c r="AC110" i="3"/>
  <c r="Z110" i="3"/>
  <c r="AB110" i="3"/>
  <c r="AA118" i="3"/>
  <c r="AC118" i="3"/>
  <c r="Z118" i="3"/>
  <c r="AB118" i="3"/>
  <c r="AA134" i="3"/>
  <c r="AC134" i="3"/>
  <c r="Z134" i="3"/>
  <c r="AB134" i="3"/>
  <c r="AA142" i="3"/>
  <c r="AC142" i="3"/>
  <c r="Z142" i="3"/>
  <c r="AB142" i="3"/>
  <c r="AA150" i="3"/>
  <c r="AC150" i="3"/>
  <c r="Z150" i="3"/>
  <c r="AB150" i="3"/>
  <c r="Z158" i="3"/>
  <c r="AB158" i="3"/>
  <c r="AC158" i="3"/>
  <c r="Z166" i="3"/>
  <c r="AB166" i="3"/>
  <c r="AC166" i="3"/>
  <c r="Z174" i="3"/>
  <c r="AB174" i="3"/>
  <c r="AC174" i="3"/>
  <c r="Z186" i="3"/>
  <c r="AB186" i="3"/>
  <c r="AC186" i="3"/>
  <c r="Z198" i="3"/>
  <c r="AB198" i="3"/>
  <c r="AC198" i="3"/>
  <c r="AA214" i="3"/>
  <c r="AC214" i="3"/>
  <c r="Z214" i="3"/>
  <c r="AB214" i="3"/>
  <c r="AA222" i="3"/>
  <c r="AC222" i="3"/>
  <c r="Z222" i="3"/>
  <c r="AB222" i="3"/>
  <c r="AA230" i="3"/>
  <c r="AC230" i="3"/>
  <c r="Z230" i="3"/>
  <c r="AB230" i="3"/>
  <c r="Z234" i="3"/>
  <c r="AB234" i="3"/>
  <c r="AA242" i="3"/>
  <c r="AA254" i="3"/>
  <c r="AC254" i="3"/>
  <c r="Z254" i="3"/>
  <c r="AB254" i="3"/>
  <c r="AA262" i="3"/>
  <c r="AC262" i="3"/>
  <c r="Z262" i="3"/>
  <c r="AB262" i="3"/>
  <c r="AA270" i="3"/>
  <c r="AC270" i="3"/>
  <c r="Z270" i="3"/>
  <c r="AB270" i="3"/>
  <c r="AA278" i="3"/>
  <c r="AC278" i="3"/>
  <c r="Z278" i="3"/>
  <c r="AB278" i="3"/>
  <c r="AA426" i="3"/>
  <c r="AB430" i="3"/>
  <c r="AC398" i="3"/>
  <c r="AB368" i="3"/>
  <c r="AB370" i="3" s="1"/>
  <c r="AB402" i="3"/>
  <c r="Z34" i="3"/>
  <c r="AB34" i="3"/>
  <c r="Z38" i="3"/>
  <c r="AB38" i="3"/>
  <c r="AA38" i="3"/>
  <c r="AC38" i="3"/>
  <c r="AA42" i="3"/>
  <c r="AC42" i="3"/>
  <c r="Z42" i="3"/>
  <c r="AB42" i="3"/>
  <c r="Z54" i="3"/>
  <c r="AB54" i="3"/>
  <c r="AA58" i="3"/>
  <c r="AC58" i="3"/>
  <c r="AB98" i="3"/>
  <c r="AA106" i="3"/>
  <c r="AA114" i="3"/>
  <c r="AA130" i="3"/>
  <c r="AA138" i="3"/>
  <c r="AA158" i="3"/>
  <c r="AB162" i="3"/>
  <c r="AA166" i="3"/>
  <c r="AB170" i="3"/>
  <c r="AA174" i="3"/>
  <c r="AB182" i="3"/>
  <c r="AA186" i="3"/>
  <c r="AA198" i="3"/>
  <c r="AB202" i="3"/>
  <c r="AA210" i="3"/>
  <c r="AA218" i="3"/>
  <c r="AA226" i="3"/>
  <c r="AA258" i="3"/>
  <c r="AA266" i="3"/>
  <c r="AA274" i="3"/>
  <c r="AA282" i="3"/>
  <c r="AA298" i="3"/>
  <c r="AC298" i="3"/>
  <c r="Z298" i="3"/>
  <c r="AB298" i="3"/>
  <c r="Z302" i="3"/>
  <c r="AB302" i="3"/>
  <c r="AA302" i="3"/>
  <c r="AC302" i="3"/>
  <c r="AB382" i="3"/>
  <c r="Z398" i="3"/>
  <c r="AB398" i="3"/>
  <c r="Z426" i="3"/>
  <c r="AB426" i="3"/>
  <c r="AC426" i="3"/>
  <c r="AB60" i="3"/>
  <c r="AB62" i="3" s="1"/>
  <c r="AA6" i="3"/>
  <c r="AC6" i="3"/>
  <c r="Z6" i="3"/>
  <c r="AB6" i="3"/>
  <c r="Z26" i="3"/>
  <c r="AB26" i="3"/>
  <c r="AA26" i="3"/>
  <c r="AC26" i="3"/>
  <c r="AA30" i="3"/>
  <c r="AC30" i="3"/>
  <c r="Z30" i="3"/>
  <c r="AB30" i="3"/>
  <c r="AA34" i="3"/>
  <c r="AC34" i="3"/>
  <c r="AA54" i="3"/>
  <c r="AC54" i="3"/>
  <c r="Z58" i="3"/>
  <c r="AB58" i="3"/>
  <c r="Z60" i="3"/>
  <c r="Z62" i="3" s="1"/>
  <c r="AB64" i="3"/>
  <c r="AB66" i="3" s="1"/>
  <c r="AA70" i="3"/>
  <c r="AC70" i="3"/>
  <c r="Z70" i="3"/>
  <c r="AB70" i="3"/>
  <c r="AA98" i="3"/>
  <c r="AC98" i="3"/>
  <c r="Z98" i="3"/>
  <c r="Z106" i="3"/>
  <c r="AB106" i="3"/>
  <c r="AC106" i="3"/>
  <c r="Z114" i="3"/>
  <c r="AB114" i="3"/>
  <c r="AC114" i="3"/>
  <c r="Z130" i="3"/>
  <c r="AB130" i="3"/>
  <c r="AC130" i="3"/>
  <c r="Z138" i="3"/>
  <c r="AB138" i="3"/>
  <c r="AC138" i="3"/>
  <c r="AA162" i="3"/>
  <c r="AC162" i="3"/>
  <c r="Z162" i="3"/>
  <c r="AA170" i="3"/>
  <c r="AC170" i="3"/>
  <c r="Z170" i="3"/>
  <c r="AA234" i="3"/>
  <c r="AC234" i="3"/>
  <c r="AC357" i="3"/>
  <c r="Z357" i="3"/>
  <c r="AA398" i="3"/>
  <c r="AA182" i="3"/>
  <c r="AC182" i="3"/>
  <c r="Z182" i="3"/>
  <c r="AA202" i="3"/>
  <c r="AC202" i="3"/>
  <c r="Z202" i="3"/>
  <c r="Z210" i="3"/>
  <c r="AB210" i="3"/>
  <c r="AC210" i="3"/>
  <c r="Z218" i="3"/>
  <c r="AB218" i="3"/>
  <c r="AC218" i="3"/>
  <c r="Z226" i="3"/>
  <c r="AB226" i="3"/>
  <c r="AC226" i="3"/>
  <c r="Z242" i="3"/>
  <c r="AB242" i="3"/>
  <c r="AC242" i="3"/>
  <c r="Z258" i="3"/>
  <c r="AB258" i="3"/>
  <c r="AC258" i="3"/>
  <c r="Z266" i="3"/>
  <c r="AB266" i="3"/>
  <c r="AC266" i="3"/>
  <c r="Z274" i="3"/>
  <c r="AB274" i="3"/>
  <c r="AC274" i="3"/>
  <c r="Z282" i="3"/>
  <c r="AB282" i="3"/>
  <c r="AC282" i="3"/>
  <c r="AA334" i="3"/>
  <c r="AC334" i="3"/>
  <c r="Z334" i="3"/>
  <c r="AB334" i="3"/>
  <c r="AA382" i="3"/>
  <c r="AC382" i="3"/>
  <c r="Z386" i="3"/>
  <c r="AB386" i="3"/>
  <c r="AC386" i="3"/>
  <c r="AA394" i="3"/>
  <c r="AC394" i="3"/>
  <c r="Z394" i="3"/>
  <c r="AA402" i="3"/>
  <c r="AC402" i="3"/>
  <c r="Z402" i="3"/>
  <c r="AA430" i="3"/>
  <c r="AC430" i="3"/>
  <c r="Z430" i="3"/>
  <c r="Z446" i="3"/>
  <c r="AB446" i="3"/>
  <c r="AA446" i="3"/>
  <c r="AC446" i="3"/>
  <c r="AA48" i="3"/>
  <c r="AA50" i="3" s="1"/>
  <c r="AC48" i="3"/>
  <c r="AC50" i="3" s="1"/>
  <c r="AA72" i="3"/>
  <c r="AA74" i="3" s="1"/>
  <c r="AC72" i="3"/>
  <c r="AC74" i="3" s="1"/>
  <c r="V74" i="3"/>
  <c r="AB329" i="3"/>
  <c r="AB330" i="3" s="1"/>
  <c r="W330" i="3"/>
  <c r="AC330" i="3"/>
  <c r="AA329" i="3"/>
  <c r="AA330" i="3" s="1"/>
  <c r="AB356" i="3"/>
  <c r="AB358" i="3" s="1"/>
  <c r="Z356" i="3"/>
  <c r="Z358" i="3" s="1"/>
  <c r="AA356" i="3"/>
  <c r="AA374" i="3"/>
  <c r="AB372" i="3"/>
  <c r="AB374" i="3" s="1"/>
  <c r="AC441" i="3"/>
  <c r="AC442" i="3" s="1"/>
  <c r="Z48" i="3"/>
  <c r="Z50" i="3" s="1"/>
  <c r="AB48" i="3"/>
  <c r="AB50" i="3" s="1"/>
  <c r="AA60" i="3"/>
  <c r="AA62" i="3" s="1"/>
  <c r="AC60" i="3"/>
  <c r="AC62" i="3" s="1"/>
  <c r="AA64" i="3"/>
  <c r="AA66" i="3" s="1"/>
  <c r="AC64" i="3"/>
  <c r="AC66" i="3" s="1"/>
  <c r="Z72" i="3"/>
  <c r="Z74" i="3" s="1"/>
  <c r="AC189" i="3"/>
  <c r="AC190" i="3" s="1"/>
  <c r="V286" i="3"/>
  <c r="AB285" i="3"/>
  <c r="AB286" i="3" s="1"/>
  <c r="Z285" i="3"/>
  <c r="Z286" i="3" s="1"/>
  <c r="AC285" i="3"/>
  <c r="AC286" i="3" s="1"/>
  <c r="AC356" i="3"/>
  <c r="V358" i="3"/>
  <c r="W326" i="3"/>
  <c r="AC325" i="3"/>
  <c r="AC326" i="3" s="1"/>
  <c r="AA325" i="3"/>
  <c r="AA326" i="3" s="1"/>
  <c r="AA357" i="3"/>
  <c r="AC358" i="3" l="1"/>
  <c r="AA35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Andres Cardenas Diaz</author>
    <author>Autor</author>
    <author>FAMILIA</author>
  </authors>
  <commentList>
    <comment ref="R16" authorId="0" shapeId="0" xr:uid="{00000000-0006-0000-0000-000002000000}">
      <text>
        <r>
          <rPr>
            <sz val="9"/>
            <color indexed="81"/>
            <rFont val="Tahoma"/>
            <family val="2"/>
          </rPr>
          <t xml:space="preserve">
</t>
        </r>
        <r>
          <rPr>
            <sz val="12"/>
            <color indexed="81"/>
            <rFont val="Tahoma"/>
            <family val="2"/>
          </rPr>
          <t>La meta queda sujeta al levanmiento de la linea base y el análisis estadistico de consumo de por lo menos mínimo dos años.</t>
        </r>
      </text>
    </comment>
    <comment ref="S16" authorId="0" shapeId="0" xr:uid="{00000000-0006-0000-0000-000003000000}">
      <text>
        <r>
          <rPr>
            <sz val="10"/>
            <color indexed="81"/>
            <rFont val="Tahoma"/>
            <family val="2"/>
          </rPr>
          <t xml:space="preserve">
La meta queda sujeta al levanmiento de la linea base y el análisis estadistico de consumo de por lo menos mínimo dos años.</t>
        </r>
      </text>
    </comment>
    <comment ref="U25" authorId="1" shapeId="0" xr:uid="{00000000-0006-0000-0000-000004000000}">
      <text>
        <r>
          <rPr>
            <b/>
            <sz val="11"/>
            <color rgb="FF000000"/>
            <rFont val="Tahoma"/>
            <family val="2"/>
          </rPr>
          <t>Autor:</t>
        </r>
        <r>
          <rPr>
            <sz val="11"/>
            <color rgb="FF000000"/>
            <rFont val="Tahoma"/>
            <family val="2"/>
          </rPr>
          <t xml:space="preserve">
De un comunicado pueden derivarse varios artículos (Es un mismo articulo publicado en varios medios de comunicación)</t>
        </r>
      </text>
    </comment>
    <comment ref="E48" authorId="1" shapeId="0" xr:uid="{00000000-0006-0000-0000-000005000000}">
      <text>
        <r>
          <rPr>
            <sz val="11"/>
            <color rgb="FF000000"/>
            <rFont val="Calibri"/>
            <family val="2"/>
          </rPr>
          <t xml:space="preserve">Se encuentra pendiente establecer las metas trimestrales, ya que estas deben ser coherentes con los acuerdos de gestión establecidos con el Ministerio (información que maneja el grupo de planeación)  </t>
        </r>
      </text>
    </comment>
    <comment ref="U76" authorId="2" shapeId="0" xr:uid="{00000000-0006-0000-0000-000006000000}">
      <text>
        <r>
          <rPr>
            <b/>
            <sz val="14"/>
            <color indexed="81"/>
            <rFont val="Tahoma"/>
            <family val="2"/>
          </rPr>
          <t>Preguntar el reporte del 1 trimestre esta diferente Ayda</t>
        </r>
      </text>
    </comment>
    <comment ref="L132" authorId="1" shapeId="0" xr:uid="{00000000-0006-0000-0000-000007000000}">
      <text>
        <r>
          <rPr>
            <b/>
            <sz val="20"/>
            <color indexed="81"/>
            <rFont val="Tahoma"/>
            <family val="2"/>
          </rPr>
          <t>Autor:</t>
        </r>
        <r>
          <rPr>
            <sz val="20"/>
            <color indexed="81"/>
            <rFont val="Tahoma"/>
            <family val="2"/>
          </rPr>
          <t xml:space="preserve">
ARTÍCULO 287. PROCEDIMIENTO SOBRE MULTAS. Para la imposición de multas al concesionario se le hará un requerimiento previo en el que se le señalen las faltas u omisiones en que hubiere incurrido y se le exija su rectificación. Si después del término que se le fije para subsanarlas, que no podrá pasar de treinta (30) días, no lo hubiere hecho o no justificare la necesidad de un plazo mayor para hacerlo, se le impondrán las multas sucesivas previstas en este Código. En caso de contravenciones de las disposiciones ambientales la autoridad ambiental aplicará las sanciones previstas en las normas ambientales vigentes.
ARTÍCULO 288. PROCEDIMIENTO PARA LA CADUCIDAD. ....Vencido este término se resolverá lo pertinente en un plazo máximo de diez (10) días.</t>
        </r>
      </text>
    </comment>
    <comment ref="E156" authorId="1" shapeId="0" xr:uid="{00000000-0006-0000-0000-000008000000}">
      <text>
        <r>
          <rPr>
            <b/>
            <sz val="12"/>
            <color indexed="81"/>
            <rFont val="Tahoma"/>
            <family val="2"/>
          </rPr>
          <t xml:space="preserve">Ayda Luz Mercado Collante:  </t>
        </r>
        <r>
          <rPr>
            <sz val="12"/>
            <color indexed="81"/>
            <rFont val="Tahoma"/>
            <family val="2"/>
          </rPr>
          <t>Durante el año 2018 se incluyo como Objetivo Estratégico.
El objetivo "mejorar el cumplimiento de los requisitos legales se debe unificar; aparece repetido</t>
        </r>
      </text>
    </comment>
    <comment ref="E160" authorId="1" shapeId="0" xr:uid="{00000000-0006-0000-0000-000009000000}">
      <text>
        <r>
          <rPr>
            <b/>
            <sz val="12"/>
            <color indexed="81"/>
            <rFont val="Tahoma"/>
            <family val="2"/>
          </rPr>
          <t xml:space="preserve">Ayda Luz Mercado Collante: </t>
        </r>
        <r>
          <rPr>
            <sz val="12"/>
            <color indexed="81"/>
            <rFont val="Tahoma"/>
            <family val="2"/>
          </rPr>
          <t>Como es un solo objetivo de vigencia su ponderación es 100%</t>
        </r>
      </text>
    </comment>
    <comment ref="A200" authorId="2" shapeId="0" xr:uid="{00000000-0006-0000-0000-00000A000000}">
      <text>
        <r>
          <rPr>
            <b/>
            <sz val="9"/>
            <color indexed="81"/>
            <rFont val="Tahoma"/>
            <family val="2"/>
          </rPr>
          <t>Ayda se debe eliminar ?</t>
        </r>
      </text>
    </comment>
  </commentList>
</comments>
</file>

<file path=xl/sharedStrings.xml><?xml version="1.0" encoding="utf-8"?>
<sst xmlns="http://schemas.openxmlformats.org/spreadsheetml/2006/main" count="3099" uniqueCount="999">
  <si>
    <t>PROCESO</t>
  </si>
  <si>
    <t>OBJETIVO 
ESTRATÉGICO 2014 - 2019</t>
  </si>
  <si>
    <t>POND. OBJ.
2014 - 2019</t>
  </si>
  <si>
    <t>OBJETIVOS VIGENCIA</t>
  </si>
  <si>
    <t>POND. OBJ.
VIGENCIA</t>
  </si>
  <si>
    <t>DIMENSIONAMIENTO MIPG</t>
  </si>
  <si>
    <t>POLITICAS MIPG</t>
  </si>
  <si>
    <t>ACCIONES
(INCLUIR PLANES)</t>
  </si>
  <si>
    <t>POND</t>
  </si>
  <si>
    <t>INDICADOR DE GESTIÓN</t>
  </si>
  <si>
    <t>CORTE DE DATOS</t>
  </si>
  <si>
    <t>FRECUENCIA</t>
  </si>
  <si>
    <t>PONDERACION AREA</t>
  </si>
  <si>
    <t>LINEA BASE</t>
  </si>
  <si>
    <t>META ESTRATEGICA</t>
  </si>
  <si>
    <t>META VIGENCIA</t>
  </si>
  <si>
    <t>TIPO DE META</t>
  </si>
  <si>
    <t>DESCRIPCIÓN</t>
  </si>
  <si>
    <t>DATOS TRIMESTRALES</t>
  </si>
  <si>
    <t>DATOS ACUMULADOS</t>
  </si>
  <si>
    <t>ASPECTOS QUE PODRIAN AFECTAR EL CUMPLIMIENTO DEL INDICADOR</t>
  </si>
  <si>
    <t>PRESUPUESTO</t>
  </si>
  <si>
    <t>RESPONSABLE DEL REPORTE</t>
  </si>
  <si>
    <t>RESPONSABLE (S) DEL CUMPLIMIENTO</t>
  </si>
  <si>
    <t>REPORTE PARA:</t>
  </si>
  <si>
    <t>APLICA PARA</t>
  </si>
  <si>
    <t>TIPO DE INDICADOR</t>
  </si>
  <si>
    <t>TRIMESTRE</t>
  </si>
  <si>
    <t>TOTAL</t>
  </si>
  <si>
    <t>FUNCIONAMIENTO</t>
  </si>
  <si>
    <t>INVERSIÓN</t>
  </si>
  <si>
    <t>REGALIAS</t>
  </si>
  <si>
    <t>SEÑALE CON X</t>
  </si>
  <si>
    <t>NOMBRE</t>
  </si>
  <si>
    <t>ALCANCE</t>
  </si>
  <si>
    <t>FUENTE DE DATOS</t>
  </si>
  <si>
    <t>TRIMESTRE 1</t>
  </si>
  <si>
    <t>TRIMESTRE 2</t>
  </si>
  <si>
    <t>TRIMESTRE 3</t>
  </si>
  <si>
    <t>TRIMESTRE 4</t>
  </si>
  <si>
    <t>ACUMULADO TRIMESTRE 1 Y 2</t>
  </si>
  <si>
    <t>ACUMULADO TRIMESTRE 1, 2 Y 3</t>
  </si>
  <si>
    <t>ACUMULADO TRIMESTRE 1, 2, 3 Y 4</t>
  </si>
  <si>
    <t>COMITÉ DIRECTIVO</t>
  </si>
  <si>
    <t>REV X DIRECCIÓN
COMITÉ INSTITUCIONAL</t>
  </si>
  <si>
    <t>PND
SINERGIA</t>
  </si>
  <si>
    <t>PROYECTOS</t>
  </si>
  <si>
    <t>MIPG</t>
  </si>
  <si>
    <t>AREA</t>
  </si>
  <si>
    <t>GESTIÓN</t>
  </si>
  <si>
    <t>PRODUCTO</t>
  </si>
  <si>
    <t>RESULTADO</t>
  </si>
  <si>
    <t>EFICACIA</t>
  </si>
  <si>
    <t>EFICIENCIA</t>
  </si>
  <si>
    <t>EFECTIVIDAD</t>
  </si>
  <si>
    <t>PLANEACIÓN ESTRATEGICA</t>
  </si>
  <si>
    <t>Consolidar el fortalecimiento institucional</t>
  </si>
  <si>
    <t xml:space="preserve">Evaluar la gestión y el impacto de los proyectos de la ANM </t>
  </si>
  <si>
    <t>DIRECCIONAMIENTO ESTRATÉGICO Y PLANEACIÓN</t>
  </si>
  <si>
    <t xml:space="preserve">Planeación Institucional </t>
  </si>
  <si>
    <t>Plan Anual de Adquisiciones - PAA</t>
  </si>
  <si>
    <t>% de ejecución de proyectos</t>
  </si>
  <si>
    <t>TRIMESTRAL</t>
  </si>
  <si>
    <t>NA</t>
  </si>
  <si>
    <t xml:space="preserve">PARCIAL DURANTE CADA PERIODO </t>
  </si>
  <si>
    <t>Vicepresidencia Administrativa y Financiera
Coordinador Grupo de Planeación</t>
  </si>
  <si>
    <t>Todos los Gerentes de Proyecto</t>
  </si>
  <si>
    <t>X</t>
  </si>
  <si>
    <t>% de ejecución programado de proyectos</t>
  </si>
  <si>
    <t>% DE CUMPLIMIENTO</t>
  </si>
  <si>
    <t>ANÁLISIS</t>
  </si>
  <si>
    <t>Cronograma de Trabajo</t>
  </si>
  <si>
    <t>Todos los Responsables identificados en el Plan de Trabajo</t>
  </si>
  <si>
    <t xml:space="preserve">Gestión Presupuestal y eficiencia del gasto público </t>
  </si>
  <si>
    <t>Vicepresidencia Administrativa y Financiera
Coordinador Grupo de Planeación
Coordinador Grupo de Recursos Financieros</t>
  </si>
  <si>
    <t>Verificación y generación de alertas frente al cumplimiento del presupuesto de la Coordinación de Planeación</t>
  </si>
  <si>
    <t>Presupuesto programado</t>
  </si>
  <si>
    <t>GESTIÓN INTEGRAL DE LAS COMUNICACIONES Y RELACIONAMIENTO</t>
  </si>
  <si>
    <t>Participación ciudadana en la gestión pública</t>
  </si>
  <si>
    <t>% de ejecución de eventos de participación ciudadana a través de canales virtuales.</t>
  </si>
  <si>
    <t>Utilizar las redes sociales y demás canales virtuales institucionales para interactuar  con los ciudadanos sobre la gestión de la entidad, de manera descentralizada.</t>
  </si>
  <si>
    <t xml:space="preserve"> Documento con evidencia de la interacción virtual con los ciudadanos</t>
  </si>
  <si>
    <t>Marzo; Junio, Septiembre y Diciembre</t>
  </si>
  <si>
    <t xml:space="preserve"> Eventos de participación ciudadana ejecutados a través de canales virtuales</t>
  </si>
  <si>
    <t>1. Problemas de plataforma tecnológica que impidan la participación de los ciudadanos o la transmisión del evento</t>
  </si>
  <si>
    <t>COORDINADOR  GRUPO DE PARTICIPACIÓN CIUDADANA Y COMUNICACIONES</t>
  </si>
  <si>
    <t>GPCC con apoyo de las diferentes áreas de la ANM</t>
  </si>
  <si>
    <t>9 eventos digitales, 1 cada mes 
Inicia: 1 de abril de 2019
Termina: 30 de Noviembre de 
2019</t>
  </si>
  <si>
    <t>Eventos de participación ciudadana planeados a través de canales virtuales</t>
  </si>
  <si>
    <t>Transparencia, acceso a la información pública y lucha contra la corrupción</t>
  </si>
  <si>
    <t>% publicaciones obtenidas en medios de comunicación</t>
  </si>
  <si>
    <t>1. Difundir información errónea o incompleta</t>
  </si>
  <si>
    <t>PLANEACIÓN, GPCC</t>
  </si>
  <si>
    <t xml:space="preserve">Redactar y enviar comunicados de prensa sobre la Gestión de la ANM </t>
  </si>
  <si>
    <t>Número de comunicados de prensa redactados y enviados a medios.</t>
  </si>
  <si>
    <t>DELIMITACIÓN Y DECLARACIÓN DE ÁREAS Y ZONAS DE INTERÉS</t>
  </si>
  <si>
    <t>Fortalecer el posicionamiento de la actividad minera  a nivel nacional e internacional</t>
  </si>
  <si>
    <t xml:space="preserve">Promover el interés de inversión en el sector minero colombiano por parte de inversionistas instalados y/o potenciales </t>
  </si>
  <si>
    <t>GESTIÓN CON VALORES PARA EL RESULTADO</t>
  </si>
  <si>
    <t xml:space="preserve">Servicio al ciudadano </t>
  </si>
  <si>
    <t>Con base en la nueva información sobre potencial geológico-minero medio y/o alto para minerales estratégicos que presente el SGC o en la que se encuentre ya disponible en la ANM para determinadas áreas del país, se deben realizar todos los recortes de área que procedan, para identificar áreas libres para poder reservar con fines de promover el inicio de un proceso de delimitación y declaración de AEM.</t>
  </si>
  <si>
    <t>VPPF - Grupo de Promoción</t>
  </si>
  <si>
    <t>Último día del Semestre (Junio y Diciembre)</t>
  </si>
  <si>
    <t>SEMESTRAL</t>
  </si>
  <si>
    <t>100% de lo programado</t>
  </si>
  <si>
    <t xml:space="preserve">Eventuales sentencias de altas Cortes o políticas de gobierno (Plan Nacional de Desarrollo 2018 - 2022) que conduzcan a implementarse por parte de la ANM procedimientos y/o requisitos adicionales para reserva y/o declaración de áreas estratégicas mineras  </t>
  </si>
  <si>
    <t>Grupo de Promoción</t>
  </si>
  <si>
    <t>Vicepresidente de promoción y fomento
Grupo de Promoción</t>
  </si>
  <si>
    <t xml:space="preserve">Alinderar áreas libres con alto y/o medio potencial para minerales estratégicos susceptibles de reservar para una posible delimitación y declaración de AEM.
</t>
  </si>
  <si>
    <t>Optimizar la gestión de concesión de títulos y los trámites asociados a la titularidad</t>
  </si>
  <si>
    <t>Fomentar el desarrollo de una pequeña y mediana minería tecnificada, productiva, competitiva y con altos estándares de seguridad</t>
  </si>
  <si>
    <t xml:space="preserve">% de solicitudes de ARE en trámite decididas de fondo </t>
  </si>
  <si>
    <t>A 31 de diciembre de 2018 se encuentran en trámite 286 solicitudes de ARE, adicionalmente, tomando como referencia las solicitudes recibidas en 2016, 2017 y 2018 se identifica un promedio de 200 solicitudes por año. La Vicepresidencia de Promoción y Fomento resolvió mediante la expedición de actos administrativos de desistimiento, declaración y rechazo, 230 solicitudes de ARE en 2018 independientemente de su fecha de radicación.
Teniendo en cuenta la capacidad operativa y los recursos asignados para la vigencia 2019, la Vicepresidencia desarrollará las acciones requeridas para dar respuesta de fondo mediante acto administrativo 230 solicitudes de ARE lo cual guarda coherencia con los avances alcanzados por la dependencia en años anteriores.</t>
  </si>
  <si>
    <t>Cuadro: Informes y resoluciones 2019 ubicado en la unidad compartida de la VPF</t>
  </si>
  <si>
    <t>Último día del trimestre (marzo, junio, septiembre, diciembre)</t>
  </si>
  <si>
    <t># de actos administrativos con respuesta de fondo suscritos</t>
  </si>
  <si>
    <t>Grupo  de Fomento</t>
  </si>
  <si>
    <t xml:space="preserve">
Vicepresidencia de Promoción y Fomento
Grupo  de Fomento</t>
  </si>
  <si>
    <t>x</t>
  </si>
  <si>
    <t>Decidir de fondo 230 solicitudes de ARE en trámite</t>
  </si>
  <si>
    <t># de actos administrativos con respuesta de fondo programados</t>
  </si>
  <si>
    <t>De acuerdo con la capacidad operativa del Grupo de Fomento y los recursos asignados, se tiene previsto elaborar 27 EGM de ARE declaradas en la vigencia 2019</t>
  </si>
  <si>
    <t>Carpeta en unidad compartida de la VPF</t>
  </si>
  <si>
    <t># de EGM de AREs declaradas</t>
  </si>
  <si>
    <t>- Cambios jurídicos que modifiquen las condiciones establecidas para los estudios geológico mineros
- Dificultades en procesos de contratación asociados a la elaboración de estudios geológico mineros
- Dificultades para acceder a las zonas de ARE declaradas</t>
  </si>
  <si>
    <t xml:space="preserve">Elaborar 27 Estudios Geológico-Mineros (EGM) de AREs declaradas. </t>
  </si>
  <si>
    <t># de EGM de AREs declaradas programados</t>
  </si>
  <si>
    <t xml:space="preserve">% de visitas de seguimiento al cumplimiento de obligaciones de AREs declaradas </t>
  </si>
  <si>
    <t xml:space="preserve"># de Actas y/o informes de visitas de seguimiento al cumplimiento de obligaciones de AREs declaradas </t>
  </si>
  <si>
    <t>- Dificultades en procesos de contratación asociados a las actividades requeridas para resolver de fondo las solicitudes de ARE
- Dificultades para acceder a las zonas de ARE declaradas</t>
  </si>
  <si>
    <t>Realizar 70 visitas de seguimiento a ARES declaradas</t>
  </si>
  <si>
    <t># de Actas y/o informes de visitas de AREs declaradas</t>
  </si>
  <si>
    <t xml:space="preserve">% de informes de asistencia técnica realizada a las UPM priorizadas por la VPF </t>
  </si>
  <si>
    <t>De acuerdo con las prioridades de la Vicepresidencia de Promoción y Fomento para 2019 y con los recursos asignados se prevé atender 10 UPM derivadas de ARE con un piloto de asistencia técnica general para mejorar los estándares de la actividad entre los mineros tradicionales</t>
  </si>
  <si>
    <t># de informes de asistencia técnica elaborados</t>
  </si>
  <si>
    <t>- Dificultades en procesos de contratación asociados a las actividades de asistencia técnica
- Dificultades para acceder a las UPM priorizadas</t>
  </si>
  <si>
    <t># de informes de asistencia técnica programados</t>
  </si>
  <si>
    <t>Fortalecer la ejecución presupuestal de la entidad</t>
  </si>
  <si>
    <t xml:space="preserve">% de presupuesto ejecutado (obligado) conforme a lo programado en el SIIF y el Plan Anual de adquisiciones </t>
  </si>
  <si>
    <t>Sistema de Información SIIF</t>
  </si>
  <si>
    <t>Último día del trimestre (Marzo - junio - Septiembre - Diciembre)</t>
  </si>
  <si>
    <t>Ejecución presupuestal (SIIF)</t>
  </si>
  <si>
    <t>Dificultades en procesos de contratación asociados a las actividades de los proyectos de inversión liderados por la Vicepresidencia de Promoción y Fomento</t>
  </si>
  <si>
    <t>Grupos de Fomento y promoción</t>
  </si>
  <si>
    <t xml:space="preserve">
Vicepresidencia de Promoción y Fomento</t>
  </si>
  <si>
    <t>Realizar seguimiento permanente a la ejecución presupuestal de la Vicepresidencia</t>
  </si>
  <si>
    <t>Programación presupuestal  (Plan Anual de Adquisiciones)</t>
  </si>
  <si>
    <t>GESTIÓN DE LA INVERSIÓN MINERA</t>
  </si>
  <si>
    <t>INFORMACIÓN Y COMUNICACIÓN </t>
  </si>
  <si>
    <t>% de eventos de promoción del sector minero colombiano realizados</t>
  </si>
  <si>
    <t>Eventos organizados integralmente por la ANM o por terceros, en los cuales la Entidad participa en como expositor en muestras comerciales y/o como parte de la agenda académica</t>
  </si>
  <si>
    <t>Número de eventos de promoción del sector minero realizados</t>
  </si>
  <si>
    <t>Eventual aplazamiento o cancelación de eventos por disposición de las directivas de la ANM o de los terceros organizadores de los eventos
Reducción de recursos de presupuesto de inversión para la realización de las actividades previstas en materia de promoción del sector minero</t>
  </si>
  <si>
    <t>Gerente de Promoción</t>
  </si>
  <si>
    <t>Gerente de Promoción 
Vicepresidente de promoción y fomento</t>
  </si>
  <si>
    <t>Realizar 10 eventos de promoción del sector minero colombiano.</t>
  </si>
  <si>
    <t>Número de eventos de promoción del sector minero programados</t>
  </si>
  <si>
    <t xml:space="preserve">Gestión del conocimiento y la innovación </t>
  </si>
  <si>
    <t>% de piezas de promoción del sector minero colombiano divulgadas</t>
  </si>
  <si>
    <t>Boletines y piezas con información relevante sobre el sector minero colombiano,  destinada a inversionistas y demás actores del público objetivo de la ANM en materia promocional</t>
  </si>
  <si>
    <t>Reducción de recursos de presupuesto de inversión para la realización de las actividades previstas en materia de promoción del sector minero</t>
  </si>
  <si>
    <t>GENERACIÓN DE TÍTULOS MINEROS</t>
  </si>
  <si>
    <t>Contribuir en el desarrollo sostenible del sector minero a través de la titulación minera</t>
  </si>
  <si>
    <t>EVALUACIÓN DE RESULTADOS</t>
  </si>
  <si>
    <t xml:space="preserve">Seguimiento y evaluación del desempeño institucional </t>
  </si>
  <si>
    <t>No. de Autos de requerimientos que impulsan el proceso de las propuestas de contrato de concesión en trámite con corte a 31 de diciembre de 2018</t>
  </si>
  <si>
    <t>El año 2018 finalizó con 7493 solicitudes de propuestas de contrato de concesión por lo tanto se proyecta darle impulso a 2.800 de estas solicitudes, lo que equivale al 37%</t>
  </si>
  <si>
    <t>Base de datos numeración de Autos de Requerimiento del Grupo de Contratación Minera con corte ultimo día hábil del mes</t>
  </si>
  <si>
    <t>mensual</t>
  </si>
  <si>
    <t>CUMPLIMIENTO TOTAL EN EL PERIODO PROGRAMADO</t>
  </si>
  <si>
    <t>Vicepresidente de Contratación y Titulación, Gerentes y/o Coordinadores</t>
  </si>
  <si>
    <t>Coordinador y Gerente Contratación Minera</t>
  </si>
  <si>
    <t>Proyectar 2800 Autos de Requerimiento del total (7493) de solicitudes en trámite con corte al 31 diciembre de 2018</t>
  </si>
  <si>
    <t>No. de contratos de concesión minera otorgados de las propuestas de contrato de concesión en trámite a corte 31 de diciembre de 2018.</t>
  </si>
  <si>
    <t>El año 2018 finalizó con 7493 solicitudes de propuestas de contrato de concesión, de las que se proyecta otorgar 175 contratos de concesión, lo que equivale al 2,3% del total de solicitudes.
Se otorgará contrato a aquellas solicitudes que luego de tener viabilidad técnica, jurídica y económica (cuando aplique esta última), y que se considere ha cumplido con los requisitos para el otorgamiento; esto incluye haber cumplido con lo establecido en la Sentencia C-389/2016, es decir; concertación con los alcaldes y audiencias públicas.</t>
  </si>
  <si>
    <t>Reporte mensual de la Gerencia de Catastro y RMN</t>
  </si>
  <si>
    <t>Numero de Contratos otorgados</t>
  </si>
  <si>
    <t>Otorgar 175 contratos de concesión minera del total (7493) de propuestas de contrato de concesión en trámite a corte 31 de diciembre de 2018.</t>
  </si>
  <si>
    <t>Total de minutas de contrato programadas para el periodo</t>
  </si>
  <si>
    <t>No. de solicitudes de contrato de concesión evaluadas técnicamente.</t>
  </si>
  <si>
    <t>Base de datos de evaluaciones realizadas</t>
  </si>
  <si>
    <t>No evaluaciones técnicas realizadas</t>
  </si>
  <si>
    <t>Evaluar técnicamente el 80% de las solicitudes de contrato de concesión que sean radicados a partir del 1 enero de 2019.</t>
  </si>
  <si>
    <t>No de solicitudes recibidas para evaluar técnicamente</t>
  </si>
  <si>
    <t>No. de solicitudes viabilizadas y/o rechazas.</t>
  </si>
  <si>
    <t>Base de datos de consecutivo de resoluciones de la Gerencia de Contratación Minera
Base de datos de solicitudes viabilizadas</t>
  </si>
  <si>
    <t>No. de solicitudes viabilizadas y/o rechazadas de las solicitudes en trámite con corte al 31/12/2018</t>
  </si>
  <si>
    <t>Viabilizar y/o rechazar 3000 solicitudes del total (7636) de solicitudes en trámite a corte 31 de diciembre de 2018.</t>
  </si>
  <si>
    <t>No. de solicitudes viabilizadas y/o rechazadas programadas de las solicitudes en trámite con corte al 31/12/2018</t>
  </si>
  <si>
    <t>No.  de Autorizaciones Temporales Resueltas de fondo</t>
  </si>
  <si>
    <t>Base de datos de consecutivo de resoluciones de la VP de Contratación y Titulación 
Reporte de RMN</t>
  </si>
  <si>
    <t xml:space="preserve">Contribuir a la Formalización a partir de la evaluación de los programas de legalización minera y la figura de subcontratos de formalización. </t>
  </si>
  <si>
    <t xml:space="preserve">% de cumplimiento con la meta de evaluación técnica y jurídica de solicitudes de legalización minera </t>
  </si>
  <si>
    <t>Con corte a 31 diciembre de 2018, el Grupo de Legalización Minera cuenta con: 84 Solicitudes de Legalización de Minería de Hecho en trámite. Se realizaran 200 evaluaciones técnicas y Jurídicas, resultado de evaluar en promedio dos veces cada expediente según la complejidad y necesidad del mismo. 
Se aclara que se pueden presentar casos de expedientes que necesiten mas de dos evaluaciones.</t>
  </si>
  <si>
    <t xml:space="preserve">Base de datos  consecutivos técnicos  ubicada en carpeta CONSECUTIVOS_2019  en disco \\10.0100.45  </t>
  </si>
  <si>
    <t xml:space="preserve">No. evaluaciones técnicas y jurídicas realizadas a solicitudes de legalización minera </t>
  </si>
  <si>
    <t>Vicepresidencia de Contratación y Titulación
Grupo de Legalización Minera</t>
  </si>
  <si>
    <t>Vicepresidencia de Contratación y Titulación
Grupo de Legalización Minera / Gerente de Proyectos</t>
  </si>
  <si>
    <t>Evaluar técnica y Jurídicamente el 100%  solicitudes de legalización minera</t>
  </si>
  <si>
    <t xml:space="preserve">No. evaluaciones técnicas y jurídicas programadas a solicitudes de legalización minera </t>
  </si>
  <si>
    <t xml:space="preserve">Fortalecimiento organizacional  y simplificación de procesos </t>
  </si>
  <si>
    <t>% de cumplimiento con la meta de evaluación técnica y Jurídica de solicitudes de Subcontratos de Formalización Minera</t>
  </si>
  <si>
    <t>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evaluara técnica y jurídicamente el 100% de  las solicitudes en trámite con corte a 31 de diciembre de 2018 (57), y se evaluará el 30% de las solicitudes esperadas a radicar (18 aprox). 
Lo anterior equivale a realizar 57 evaluaciones técnicas y jurídicas de los trámites 2018 y  mínimo 18 evaluaciones técnicas y jurídicas de las solicitudes que se radiquen en vigencia del año 2019.
De lo anterior se concluye que se realizaran mínimo 75 evaluaciones técnico-jurídicas en el año 2019.</t>
  </si>
  <si>
    <t xml:space="preserve">Base de datos consecutivos jurídicos ubicadas en carpeta CONSECUTIVOS_2019  en disco \\10.0100.45  </t>
  </si>
  <si>
    <t>No. evaluaciones técnicas y Jurídicas realizadas a solicitudes de subcontratos de formalización minera</t>
  </si>
  <si>
    <t xml:space="preserve">Evaluar técnica y Jurídicamente 75 solicitudes de Subcontratos de Formalización Minera </t>
  </si>
  <si>
    <t xml:space="preserve">No. evaluaciones técnicas y Jurídicas programadas a solicitudes de subcontratos de formalización minera </t>
  </si>
  <si>
    <t>% de cumplimiento con la meta de proyección de resoluciones en los trámites de solicitudes de legalización minera</t>
  </si>
  <si>
    <t xml:space="preserve">Base de datos ubicada en carpeta   AUTOS_RESOLUCIONES_VCTM, en disco  denominado Autos y Resoluciones  en unidad \\10.0100.45  </t>
  </si>
  <si>
    <t>No. de resoluciones proyectadas en los tramites de legalización Minera</t>
  </si>
  <si>
    <t>Proyectar 41 Actos Administrativos dentro de los trámites de legalización minera</t>
  </si>
  <si>
    <t>Total de resoluciones a proyectar en el periodo</t>
  </si>
  <si>
    <t>% de cumplimiento con la meta de proyección de resoluciones en los trámites de solicitudes de subcontratos de Formalización Minera</t>
  </si>
  <si>
    <t xml:space="preserve">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evaluará el 100% de las solicitudes en trámite con corte a 31 de diciembre de 2018 (57), y el 30% de las solicitudes esperadas a radicar en el 2019 (18 aprox), para un total de 75 solicitudes tramitadas.
De lo anterior se proyecta realizar 38 resoluciones que permitan terminar de manera definitiva el trámite, esto corresponde al 51% de las 75 solicitudes evaluadas.
</t>
  </si>
  <si>
    <t>No. de resoluciones proyectadas en los tramites de Subcontrato de Formalización Minera</t>
  </si>
  <si>
    <t>Proyectar 38 resoluciones dentro de los trámites de solicitudes de Subcontratos Formalización Minera</t>
  </si>
  <si>
    <t>Fortalecer la articulación interinstitucional</t>
  </si>
  <si>
    <t>Fortalecer el relacionamiento con el ciudadano</t>
  </si>
  <si>
    <t>No. de Audiencias realizadas</t>
  </si>
  <si>
    <t xml:space="preserve">Garantizar la participación de la ciudadanía dentro del proceso de Generación de Títulos Mineros, así como garantizar el acceso a la información relativa a los proyectos mineros que se adelanten en sus territorios.
Teniendo en cuenta que se otorgaran 175 contratos, en promedio en una audiencia se presentan 5 propuestas de contrato, de estas se titulan 3 en promedio, en consecuencia, para otorgar 175 contratos se deberá realizar 60 audiencias.
</t>
  </si>
  <si>
    <t>Base de datos de control de Audiencias</t>
  </si>
  <si>
    <t>No. de audiencias realizadas en el periodo</t>
  </si>
  <si>
    <t>Realizar 60 Audiencias para el total (7493) de solicitudes en trámite a corte 31 diciembre de 2018.</t>
  </si>
  <si>
    <t>No. de audiencias convocadas</t>
  </si>
  <si>
    <t>Consolidar el Fortalecimiento Institucional de la ANM</t>
  </si>
  <si>
    <t>Fortalecer la ejecución presupuestal de la Entidad</t>
  </si>
  <si>
    <t>% de ejecución presupuestal (Inversión, Funcionamiento y SGR)</t>
  </si>
  <si>
    <t>SIIF Nación</t>
  </si>
  <si>
    <t>% de Ejecución presupuestal de inversión y Funcionamiento  (SIIF) (obligaciones)</t>
  </si>
  <si>
    <t>Demoras en los procesos de contratación
Terminación anticipada de contratos
Recortes en el presupuesto</t>
  </si>
  <si>
    <t>Ejecutar el presupuesto asignado conforme lo programado</t>
  </si>
  <si>
    <t xml:space="preserve">% de Programación presupuestal de Inversión y Funcionamiento (Plan Anual de Adquisiciones) </t>
  </si>
  <si>
    <t>GESTIÓN INTEGRAL PARA EL SEGUIMIENTO Y CONTROL A LOS TÍTULOS MINEROS</t>
  </si>
  <si>
    <t>Fortalecer el seguimiento integral y control de los títulos mineros en los aspectos Económicos, técnicos, jurídicos y de seguridad minera</t>
  </si>
  <si>
    <t>Registro de distribución de recursos al SGR y registro del recaudo de regalías</t>
  </si>
  <si>
    <t xml:space="preserve">Gestionar los recursos recaudados a partir de los soportes documentales aportados por los titulares mineros. </t>
  </si>
  <si>
    <t>2. % de solicitudes de inscripción en el RUCOM tramitadas por la ANM en menos de un mes</t>
  </si>
  <si>
    <t>Aplicativo RUCOM en el que se registran las nuevas solicitudes y las fechas de las solicitudes de renovación</t>
  </si>
  <si>
    <t>I TRIMESTRE (Recibido en enero y febrero) - II TRIMESTRE (Recibido en marzo, abril y mayo) - III TRIMESTRE (Recibido en junio, julio y agosto) - IV TRIMESTRE (Recibido en septiembre, octubre y noviembre)</t>
  </si>
  <si>
    <t>Gestionar solicitudes de inscripción en el RUCOM tramitadas por la ANM.</t>
  </si>
  <si>
    <t>trimestral</t>
  </si>
  <si>
    <t>N/A</t>
  </si>
  <si>
    <t xml:space="preserve">CUMPLIMIENTO DE META </t>
  </si>
  <si>
    <t xml:space="preserve">1. No disponibilidad de personal planificado 
2. Problemas de orden público en el territorio en el que se ubica el título minero 
3. Dificultades de acceso por aspectos climáticos
4. No asignación oportuna de los recursos solicitados por parte del Ministerio de Minas y Energía </t>
  </si>
  <si>
    <t>Grupo de Seguimiento
y Control – Zona Occidente</t>
  </si>
  <si>
    <t>N.A.</t>
  </si>
  <si>
    <t>%  de títulos mineros programados para inspección de campo</t>
  </si>
  <si>
    <t>• MIS4-P-001-F-019. Priorización Inspecciones de Campo</t>
  </si>
  <si>
    <t xml:space="preserve">Marzo, Junio, Septiembre y Diciembre </t>
  </si>
  <si>
    <t>N° de títulos con inspecciones de campo realizadas en el periodo evaluado conforme a la programación que da cumplimiento al criterio legal  (Dentro o antes del mes programado)</t>
  </si>
  <si>
    <t>N° títulos priorizados y programados conforme al criterio legal dentro del periodo evaluado</t>
  </si>
  <si>
    <t>3. Porcentaje de títulos evaluados documentalmente</t>
  </si>
  <si>
    <t>MIS4-P-001-F-001 Tabla de Control de Expedientes y Gestión PAR y Herramienta de Fiscalización una vez implementada la funcionalidad de evaluación documental</t>
  </si>
  <si>
    <t xml:space="preserve">1. No disponibilidad de personal planificado 
2. No disponibilidad del expediente minero digitalizado
3. No asignación oportuna de los recursos solicitados por parte del Ministerio de Minas y Energía </t>
  </si>
  <si>
    <t>Vicepresidencia de Seguimiento,
Control y Seguridad Minera/ Líder de Evaluaciones documentales</t>
  </si>
  <si>
    <t>%  de títulos mineros programados para evaluación documental</t>
  </si>
  <si>
    <t>MIS4-P-001-F-001 Tabla de Control de Expedientes y Gestión PAR y Herramienta de Fiscalización  una vez implementada la funcionalidad de evaluación documental</t>
  </si>
  <si>
    <t>Número de  notificaciones de los informes de fiscalización  realizadas oportunamente y que debieron realizarse</t>
  </si>
  <si>
    <t xml:space="preserve">1. No disponibilidad de personal planificado </t>
  </si>
  <si>
    <t xml:space="preserve">Notificación oportuna de actos administrativos </t>
  </si>
  <si>
    <t>Número de notificaciones de los informes de fiscalización que debieron realizarse en el periodo</t>
  </si>
  <si>
    <t xml:space="preserve">5. Porcentaje de adopción de decisiones de control </t>
  </si>
  <si>
    <t>Archivo Excel y la Herramienta de Fiscalización una vez implementada las funcionalidades de evaluaciones documentales y seguimiento a requerimientos.</t>
  </si>
  <si>
    <t xml:space="preserve"> Junio y Diciembre </t>
  </si>
  <si>
    <t>[Número de requerimientos cumplidos + Número de acciones de Control (Caducidades o multas) interpuestas a los titulares mineros asociados a requerimientos efectuados en un periodo de tiempo  (semestre) y con plazo vencido</t>
  </si>
  <si>
    <t xml:space="preserve">1. Problemas en la implementación de la funcionalidad de seguimiento a los requerimientos en la herramienta de fiscalización </t>
  </si>
  <si>
    <t xml:space="preserve">Tomar las decisiones de control de forma oportuna respecto a los requerimientos realizados a los titulares mineros y que su plazo de cumplimiento terminó. </t>
  </si>
  <si>
    <t xml:space="preserve"> Número de requerimientos efectuados y vencidos en un periodo de tiempo (Semestre)</t>
  </si>
  <si>
    <t>Plan Nacional de Desarrollo</t>
  </si>
  <si>
    <t>6. Porcentaje de no conformidades subsanadas</t>
  </si>
  <si>
    <t>Sistema de Fiscalización Minera</t>
  </si>
  <si>
    <t>No conformidades de la vigencia anterior evaluadas en la vigencia actual y subsanadas por parte del titular minero</t>
  </si>
  <si>
    <t xml:space="preserve">Mejorar el grado de cumplimiento de las obligaciones mineras </t>
  </si>
  <si>
    <t xml:space="preserve">No conformides de la vigencia anterior evaluadas en la vigencia actual </t>
  </si>
  <si>
    <t>No aplica</t>
  </si>
  <si>
    <t>MIS4-P-001-F-001 Tabla de Control de Expedientes y Gestión PAR o GESTIONA cuando genere la información para el cálculo del indicador</t>
  </si>
  <si>
    <t>Solicitudes atendidas oportunamente y que debieron ser atendidas en el periodo</t>
  </si>
  <si>
    <t xml:space="preserve">1. No disponibilidad de personal planificado 
2. Crecimiento no previsto en el número de trámites </t>
  </si>
  <si>
    <t>Vicepresidencia de Seguimiento, Control y Seguridad Minera – Líder de Trámites</t>
  </si>
  <si>
    <t>Atender de forma oportuna los trámites radicados ante la ANM y competencia de la VSCSM</t>
  </si>
  <si>
    <t>Solicitudes que debieron ser atendidas en el periodo</t>
  </si>
  <si>
    <t xml:space="preserve">Junio y Diciembre </t>
  </si>
  <si>
    <t>Porcentaje de cumplimiento de procesos contractuales implementados</t>
  </si>
  <si>
    <t xml:space="preserve">
1. No disponibilidad de recursos.
2. Falta de disponibilidad de los titulares para la implementación del proyecto
</t>
  </si>
  <si>
    <t>Porcentaje de cumplimento de los procesos contractuales planificados</t>
  </si>
  <si>
    <t>Estructurar e implementar el sistema integral de gestión minera</t>
  </si>
  <si>
    <t xml:space="preserve">Implementar el Sistema Integral de Gestión Minera de la Agencia Nacional de Minería </t>
  </si>
  <si>
    <t xml:space="preserve">Gobierno Digital, antes Gobierno en Línea </t>
  </si>
  <si>
    <t>1. Porcentaje de cumplimiento del plan de trabajo del Sistema Integral de Gestión Minera</t>
  </si>
  <si>
    <t xml:space="preserve">Reporte de seguimiento al plan de trabajo SIGM </t>
  </si>
  <si>
    <t>%  ejecutado del plan de trabajo</t>
  </si>
  <si>
    <t>Vicepresidencia de Seguimiento, Control y Seguridad Minera – Gerente de proyecto Minero Digital</t>
  </si>
  <si>
    <t>Implementar el plan de trabajo del  Sistema Integral de Gestión Minera</t>
  </si>
  <si>
    <t>%  programado del plan de trabajo</t>
  </si>
  <si>
    <t>Contribuir en el desarrollo sostenible del sector minero a través de las modificaciones a los títulos</t>
  </si>
  <si>
    <t>1. No. de trámites pendientes por resolver con corte a 31/12/2018 resueltos.</t>
  </si>
  <si>
    <t xml:space="preserve">El Grupo de Evaluación de Modificaciones  a Títulos Mineros cierra el año 2018 con un stock de 1771 trámites pendientes por resolver; en el 2019 se plantea resolver el 60% de estos trámites que corresponde a 1062 trámites resueltos.
Este indicador apunta al cumplimiento de las metas establecidas en el proyecto de inversión denominado “optimización de las condiciones técnicas y legales del sistema integrado de gestión minera con las solicitudes pendientes a 2018”
</t>
  </si>
  <si>
    <t>Base de datos numeración de resoluciones de la Vicepresidencia de Contratación con corte ultimo día hábil del mes</t>
  </si>
  <si>
    <t>Numero de trámites resueltos</t>
  </si>
  <si>
    <t>Vicepresidencia de Contratación y Titulación
Grupo de Evaluación de Modificaciones a Títulos Mineros</t>
  </si>
  <si>
    <t>Coordinador (a) Grupo de Evaluación de Modificaciones a Títulos Mineros</t>
  </si>
  <si>
    <t>Tramitar el 60 % del total (1771) de trámites pendientes por resolver con corte a 31 de diciembre de 2018.</t>
  </si>
  <si>
    <t>Numero de trámites programados a resolver</t>
  </si>
  <si>
    <t>2. % de trámites de modificaciones a títulos mineros resueltas.</t>
  </si>
  <si>
    <t xml:space="preserve">El Grupo de Evaluación de Modificaciones a Títulos Mineros espera recibir en el año 2019 aproximadamente 2500 nuevos trámites, de los cuales se plantea resolver el 30%, esto es, 750 trámites nuevos resueltos en el año 2019.
</t>
  </si>
  <si>
    <t>No. de trámites resueltos</t>
  </si>
  <si>
    <t>Tramitar el 30% de los trámites de modificaciones de títulos mineros que sean recibidos en el año 2019.</t>
  </si>
  <si>
    <t>No. de trámites programados a resolver</t>
  </si>
  <si>
    <t>3. % de prórrogas de contratos en virtud de aportes resueltas.</t>
  </si>
  <si>
    <t>Promover el aprovechamiento óptimo y sostenible de los recursos mineros mejorando la posición del Estado, al aumentar los ingresos que recibe por la explotación del área contratada.
Reducir el stock de solicitudes de prórroga de contratos en virtud de aporte en un 12%</t>
  </si>
  <si>
    <t>No. de prórrogas de contratos resueltas</t>
  </si>
  <si>
    <t>Resolver 10 de 81 solicitudes de prórrogas de contratos en virtud de aportes en trámite con corte a 31 de diciembre de 2018.</t>
  </si>
  <si>
    <t>No. de prórrogas de contratos programados a resolver</t>
  </si>
  <si>
    <t>4. Revisar los recursos de reposición presentados en la vigencia 2018</t>
  </si>
  <si>
    <t xml:space="preserve">Resultado de la auditoria interna realizada por la oficina de Control Interno en el año 2018, se determinó que era necesario implementar como acción de mejora la revisión de los recursos de reposición interpuestos por los titulares mineros.
En consecuencia de lo anterior, el grupo plantea revisar un 36% de los recursos de reposición interpuestos y resueltos en contra de las resoluciones proyectadas por el GEMTM, que sean competencia de la sede centro, durante el año 2018,  con el fin de hacer seguimiento a las decisiones finales tomadas por el Grupo y determinar las causas principales por las cuales se está interponiendo recurso de reposición, con el fin de implementar un plan de mejora con los resultados obtenidos. </t>
  </si>
  <si>
    <t>Numero de Recursos de Reposición revisados programados</t>
  </si>
  <si>
    <t>Revisar el 36% de 19 recursos de reposición presentados y resueltos en el 2018</t>
  </si>
  <si>
    <t>Numero de Recursos de Reposición programados a revisar</t>
  </si>
  <si>
    <t>SEGURIDAD MINERA</t>
  </si>
  <si>
    <t xml:space="preserve">Desarrollar acciones que permitan implementar y fortalecer el tema de seguridad y salvamento en las actividades mineras </t>
  </si>
  <si>
    <t xml:space="preserve">%  de personas capacitadas y certificadas en salvamento minero </t>
  </si>
  <si>
    <t xml:space="preserve">informes de gestión de las estaciones y puntos de apoyo </t>
  </si>
  <si>
    <t>100% = 1280</t>
  </si>
  <si>
    <t xml:space="preserve">Personas que se capacitaron y se certificaron en salvamento minero </t>
  </si>
  <si>
    <t xml:space="preserve">Problemas de orden público. 
Recortes presupuestales
Aumento en el número de emergencias que dificulten la disponibilidad de profesionales en las sedes para la realización de las capacitaciones.                                                                                                                     Se realizan con recursos propios  </t>
  </si>
  <si>
    <t xml:space="preserve">Gerente del proyecto </t>
  </si>
  <si>
    <t>Realizar la planificación para la capacitación, luego hacer la divulgación y socialización de la misma  con la comunidad minera  para motivarlos a participar.</t>
  </si>
  <si>
    <t xml:space="preserve">Personas programadas para ser capacitadas y certificadas en salvamento minero </t>
  </si>
  <si>
    <t xml:space="preserve">% Visitas de seguridad minera e higiene minera </t>
  </si>
  <si>
    <t>100% Conforme al presupuesto</t>
  </si>
  <si>
    <t>100% = 140</t>
  </si>
  <si>
    <t>Planificar el desarrollo de las visitas de seguridad  de acuerdo con la priorización que se ha dado de las mismas por el grupo de Fomento de la ANM  y las condiciones de la explotación identificadas en controles anteriores.</t>
  </si>
  <si>
    <t>Visitas de seguridad e higiene programadas</t>
  </si>
  <si>
    <t>% de personas capacitadas en seguridad minera</t>
  </si>
  <si>
    <t>I trimestre ( Enero, Febrero)</t>
  </si>
  <si>
    <t>100% = 1095</t>
  </si>
  <si>
    <t>No de personas capacitadas en  seguridad minera</t>
  </si>
  <si>
    <t>Recortes de presupuesto. Nuevas directrices de austeridad.  Falta de participación de los mineros en los eventos programados. Dificultad en los procesos de contratación para las capacitaciones a funcionarios que requieren expertos en el tema de seguridad y salvamento minero.</t>
  </si>
  <si>
    <t>No de personas programadas para ser capacitadas en seguridad minera</t>
  </si>
  <si>
    <t>II Trimestre (Marzo, Abril, Mayo)</t>
  </si>
  <si>
    <t xml:space="preserve">% de cumplimiento en la capacitación de  personas capacitadas en  la IX conferencia  de rescate minero-IMRB, Bogotá 2019 </t>
  </si>
  <si>
    <t>Durante el evento internacional que se ha programado para 2019 se capacitaran mínimo 500 personas que participaran en esta capacitación que cubre diferentes temas relacionados con la seguridad.</t>
  </si>
  <si>
    <t>Informes de avance del grupo responsable</t>
  </si>
  <si>
    <t>II Trimestre (Marzo, Abril, Mayo)
III Trimestre ( Junio, Julio Agosto)</t>
  </si>
  <si>
    <t>100% = 500</t>
  </si>
  <si>
    <t>N° de personas capacitadas en el evento internacional</t>
  </si>
  <si>
    <t>Recortes de presupuesto. Nuevas directrices de austeridad.  Falta de participación de los mineros en los eventos programados.</t>
  </si>
  <si>
    <t>Mediante un proceso de planificación que inicio en 2018 y que continua en 2019, se busca  organizar un evento internacional que permita traer a los expertos en los temas mas actuales sobre seguridad y salvamento minero.</t>
  </si>
  <si>
    <t>No de personas programadas para ser capacitadas en el evento internacional</t>
  </si>
  <si>
    <t xml:space="preserve">% de satisfacción en capacitaciones de salvamento minero </t>
  </si>
  <si>
    <t>Durante las capacitaciones que se realizan de salvamento se va a diligenciar una encuesta sobre la satisfacción del desarrollo del curso</t>
  </si>
  <si>
    <t xml:space="preserve">formato de evaluación que se entrega luego de las capacitaciones </t>
  </si>
  <si>
    <t>% de satisfacción obtenido</t>
  </si>
  <si>
    <t>% de satisfacción programado</t>
  </si>
  <si>
    <t>% de ejecución del presupuesto de inversión</t>
  </si>
  <si>
    <t>Plataforma del siif</t>
  </si>
  <si>
    <t>Recortes de presupuesto. Nuevas directrices de austeridad.  Procesos de contratación fallidos o declarados desiertos</t>
  </si>
  <si>
    <t>Ejecutar el presupuesto de inversión</t>
  </si>
  <si>
    <t>Presupuesto programado (obligaciones)</t>
  </si>
  <si>
    <t>Fortalecer el manejo de residuos peligrosos</t>
  </si>
  <si>
    <t>%  de  disposición final de los residuos peligrosos de los centros de trabajo de la ANM</t>
  </si>
  <si>
    <t>Teniendo en cuenta que durante las acciones de atención de emergencias se generan diferentes tipos de residuos peligrosos y que los equipos utilizados para esta actividad generan igualmente respel se deben caracterizar, separar, almacenar y realizar  su disposición final.</t>
  </si>
  <si>
    <t xml:space="preserve">Informe de gestión de las ESSM y de los PASSM </t>
  </si>
  <si>
    <t>semestral</t>
  </si>
  <si>
    <t>100%=80%</t>
  </si>
  <si>
    <t>% de respel que recibieron disposición final</t>
  </si>
  <si>
    <t xml:space="preserve">PERDIDA DE VIGENCIA DE LOS PERMISOS PARA RECOLECTAR LOS RESPEL POR PARTE DE LA EMPRESA ENCARGADA . PROBLEMAS DE ACCESO A LAS ESSM Y A LOS PASSM. PROBLEMAS DE ORDEN PUBLICO </t>
  </si>
  <si>
    <t xml:space="preserve">En las estaciones de seguridad y salvamento minero y en los puntos de apoyo de seguridad y salvamento minero se van a caracterizar, cuantificar y gestionar la disposición final de los respel  mediante un operador que gracias a una contratación realice tal actividad </t>
  </si>
  <si>
    <t xml:space="preserve">% de respel  programados para disposición final </t>
  </si>
  <si>
    <t>GESTIÓN INTEGRAL DE LA INFORMACIÓN MINERA</t>
  </si>
  <si>
    <t>Contribuir en el desarrollo sostenible del sector minero a través de la actualización del Catastro Minero Colombiano</t>
  </si>
  <si>
    <t>Número de actos administrativos inscritos en el RMN, de las propuestas de contrato de concesión en trámite con corte a 31 de diciembre de 2018</t>
  </si>
  <si>
    <t>Se procederá con la revisión del 100% de los actos administrativos recibidos en la Gerencia de Catastro y Registro Minero, se inscribirán aquellos que tengan información consistente, y sobre estos se realizará la medición del indicador.
Los actos administrativos cuya información no sea consistente se devolverán para su debido trámite y subsanar la inconsistencia reportada.</t>
  </si>
  <si>
    <t>No. de actos administrativos inscritos en el Registro Minero Nacional</t>
  </si>
  <si>
    <t>Que los Grupos de Trabajo no profieran actos administrativos que declaren la terminación de las propuesta de contrato de concesión y Solicitudes de Autorizaciones temporales.</t>
  </si>
  <si>
    <t>Grupo de Catastro y Registro Minero</t>
  </si>
  <si>
    <t>Gerente de Catastro y Registro Minero</t>
  </si>
  <si>
    <t>Inscribir el 100% de los actos administrativos recibidos en el Grupo de Catastro y Registro Minero que ordenen la terminación de las propuestas de contrato de concesión en trámite a corte a 31 de diciembre de 2018.</t>
  </si>
  <si>
    <t xml:space="preserve">No. de actos administrativos recibidos con información consistente </t>
  </si>
  <si>
    <t>Número de actos administrativos inscritos en el RMN, de las propuestas de contrato de concesión y autorizaciones temporales radicadas a partir del 01 de enero de 2019.</t>
  </si>
  <si>
    <t>Inscribir el 100% de los actos administrativos recibidos en el Grupo de Catastro y Registro Minero, que ordenen la terminación de las propuestas de contrato de concesión y autorizaciones temporales radicadas a partir del 01 de enero de 2019.</t>
  </si>
  <si>
    <t>Número de minutas de contrato de concesión inscritas en el RMN, de las propuestas de contrato de concesión en trámite con corte a 31 de diciembre de 2018.</t>
  </si>
  <si>
    <t>Se procederá con la revisión del 100% de las minutas de Contrato de Concesión que lleguen a la Gerencia de Catastro y Registro Minero se inscribirán aquellos que tengan información consistente, y sobre estos se realizará la medición del indicador. Las minutas cuya información no sea consistente se devolverán para su debido trámite y subsanar la inconsistencia reportada.</t>
  </si>
  <si>
    <t>No. de minutas de contrato de concesión inscritas en el Registro Minero Nacional</t>
  </si>
  <si>
    <t>Que las minutas de propuestas de Contrato de Concesión proyectadas por el Grupo de Contratación Minera no cumplan con los requisitos para ser inscritas en el Registro Minero Nacional.</t>
  </si>
  <si>
    <t>Inscribir el 100% de las propuestas de contrato de concesión otorgadas, que sean recibidas en el Grupo de Catastro y Registro Minero que se encuentren en trámite a corte a 31 de diciembre de 2018.</t>
  </si>
  <si>
    <t xml:space="preserve">No. de minutas de contratos de concesión recibidas con información consistente </t>
  </si>
  <si>
    <t>Número de minutas de contrato y actos administrativos que ordenen el otorgamiento de AT, inscritos en el RMN.</t>
  </si>
  <si>
    <t>Se procederá con la revisión del 100% las minutas de Contrato de Concesión y actos administrativos que lleguen a la Gerencia de Catastro y Registro Minero y se inscribirán aquellos que tengan la información consistente y sobre estas se realizará la medición del indicador, los otros se devolverán para su debido trámite y subsanar la inconsistencia reportada.</t>
  </si>
  <si>
    <t>No. de minutas de contrato de concesión y actos administrativos inscritos  en el
Registro Minero Nacional</t>
  </si>
  <si>
    <t>Que las minutas de propuestas de Contrato de Concesión proyectadas y los Actos Administrativos proferidos por el Grupo de Contratación Minera no cumplan con los requisitos para ser inscritas en el Registro Minero Nacional.</t>
  </si>
  <si>
    <t>Inscribir el 100% de propuestas de contrato de concesión y autorizaciones temporales otorgadas, recibidas en el Grupo de Catastro y Registro Minero y que sean radicadas a partir del 01 de enero de 2019.</t>
  </si>
  <si>
    <t xml:space="preserve">No. de minutas de contratos de concesión y actos administrativos recibidas con información consistente </t>
  </si>
  <si>
    <t>Cantidad de actos administrativos y minutas de legalización Minera inscritos en el Registro Minero Nacional.</t>
  </si>
  <si>
    <t>Se procederá con la revisión del 100% de los actos administrativos y las minutas de Legalización que lleguen a la Gerencia de Catastro y Registro Minero y se inscribirán aquellos que tengan la información consistente y sobre estas se realizará la medición del indicador, los otros se devolverán para su debido trámite  para subsanar la inconsistencia reportada.</t>
  </si>
  <si>
    <t>No. de minutas de solicitud de legalización y actos administrativos inscritos  en el
Registro Minero Nacional</t>
  </si>
  <si>
    <t>Que las minutas de solicitud de Legalización proyectadas y los Actos Administrativos proferidos por el Grupo de Legalización Minera no cumplan con los requisitos para ser inscritas en el Registro Minero Nacional.</t>
  </si>
  <si>
    <t>Inscribir el 100% de los actos administrativos y las minutas de Legalización Minera, que sean recibidas en el Grupo de Catastro y Registro Minero.</t>
  </si>
  <si>
    <t xml:space="preserve">No. de minutas de solicitud de legalización y actos administrativos recibidos con información consistente </t>
  </si>
  <si>
    <t>Cantidad de Minutas y actos administrativos inscritos en el Registro Minero Nacional.</t>
  </si>
  <si>
    <t>Se procederá con la revisión del 100% de las Minutas y de los actos administrativos  que lleguen a la Gerencia de Catastro y Registro Minero y se inscribirán aquellos que tengan la información consistente y sobre estas se realizará la medición del indicador, los otros se devolverán para su debido trámite  y subsanar la inconsistencia reportada.</t>
  </si>
  <si>
    <t>No. de minutas de contrato de concesión y actos administrativos inscritos en el Registro Minero Nacional</t>
  </si>
  <si>
    <t>Que las minutas de Contrato de concesión y los Actos Administrativos proferidos por el Grupo de Evaluación de Modificación a Títulos Mineros no cumplan con los requisitos para ser inscritas en el Registro Minero Nacional.</t>
  </si>
  <si>
    <t>Inscribir el 100% de las minutas de contrato que suscriba la entidad como producto de la modificación a un titulo minero y de los actos administrativos que profiera el Grupo de Evaluación de Modificación a Títulos Mineros, que sean recibidas en el Grupo de Catastro y Registro Minero cuyo tramite este vigente al 31 de diciembre de 2018.</t>
  </si>
  <si>
    <t>Cantidad de Minutas y actos administrativos inscritos en el Registro Minero Nacional</t>
  </si>
  <si>
    <t>Inscribir el 100% de las minutas de contrato que suscriba la entidad como producto de una modificación de un titulo minero y de los actos administrativos que profiera el Grupo de Evaluación de Modificación a Títulos Mineros, que sean recibidas en el Grupo de Catastro y Registro Minero cuyo tramite sea radicado a partir del  01 de enero de 2019.</t>
  </si>
  <si>
    <t>ATENCIÓN INTEGRAL Y SERVICIOS A GRUPOS DE INTERÉS</t>
  </si>
  <si>
    <t>% de empresas instaladas con acompañamiento</t>
  </si>
  <si>
    <t>Este acompañamiento soporta la estrategia de retención de inversionista instalado, con el fin de mantener las inversiones actuales en el sector minero colombiano y brindar un adecuado servicio a las empresas e inversionistas actuales. Se realiza con base en las empresas priorizadas por el Grupo de Promoción</t>
  </si>
  <si>
    <t>Número de empresas instaladas con acompañamiento realizado</t>
  </si>
  <si>
    <t>Eventual cancelación de reuniones o contactos por decisión de las empresas e inversionistas o por disposición de la alta directiva de la ANM
Eventuales situaciones externas que impidan el contacto o acompañamiento
Reducción de recursos de presupuesto de inversión para la realización de las actividades previstas en materia de promoción del sector minero</t>
  </si>
  <si>
    <t xml:space="preserve">Realizar acompañamiento al inversionista instalado (visitas, consultas, reuniones 1 a 1 ) </t>
  </si>
  <si>
    <t>Número de empresas instaladas con acompañamiento programado</t>
  </si>
  <si>
    <t>% de inversionistas potenciales contactados</t>
  </si>
  <si>
    <t>Número de inversionistas efectivamente contactados</t>
  </si>
  <si>
    <t>Eventual cancelación de reuniones o contactos por decisión de las empresas e inversionistas o por disposición de la alta directiva de la ANM
Eventuales situaciones externas que impidan el contacto
Reducción de recursos de presupuesto de inversión para la realización de las actividades previstas en materia de promoción del sector minero</t>
  </si>
  <si>
    <t>Contactar a inversionistas potenciales en el sector minero colombiano (reuniones 1 a 1, contacto en eventos)</t>
  </si>
  <si>
    <t>Número de inversionistas a contactar programados</t>
  </si>
  <si>
    <t>Establecer las actividades necesarias para realizar las notificaciones de los Actos administrativos expedidos en las áreas misionales de la Agencia Nacional de Minería.</t>
  </si>
  <si>
    <t xml:space="preserve">Gestión documental </t>
  </si>
  <si>
    <t>No. de notificaciones publicadas oportunamente</t>
  </si>
  <si>
    <t>Vicepresidencia de Contratación y Titulación
Grupo de Atención al Minero</t>
  </si>
  <si>
    <t>Notificar el 100% de los actos administrativos de la entidad</t>
  </si>
  <si>
    <t>No. de actos administrativos por notificar</t>
  </si>
  <si>
    <t>Establecer los lineamientos para la atención al usuario minero, de acuerdo con las directrices impartidas en las diferentes Vicepresidencias de la Agencia Nacional de Minería</t>
  </si>
  <si>
    <t xml:space="preserve">% de satisfacción del usuario externo. </t>
  </si>
  <si>
    <t>Dentro de este Indicador se registrará el nivel de satisfacción del usuario una vez sea atendido su requerimiento.
La medición de este indicador se hará sumando el total de calificaciones excelentes y buenas, sobre el total de usuarios que respondan la encuesta de satisfacción.</t>
  </si>
  <si>
    <t>Sistema JASPERSOFT. Publiturno: Calificaciones Consolidadas.</t>
  </si>
  <si>
    <t xml:space="preserve">Lograr un 80% de Satisfacción de atención en el usuario externo.
</t>
  </si>
  <si>
    <t>Número de usuarios que diligencian la encuesta de satisfacción y percepción</t>
  </si>
  <si>
    <t>Establecer los lineamientos para la atención al usuario minero, de acuerdo con las directrices impartidas en las diferentes Vicepresidencias de la Agencia Nacional de Minería.</t>
  </si>
  <si>
    <t xml:space="preserve">% de usuarios atendidos.
 </t>
  </si>
  <si>
    <t>Dentro de este Indicador se registrara: 1.- Se espera atender el 90% de los usuarios que se acerquen al punto de atención.</t>
  </si>
  <si>
    <t>Número de usuarios atendidos exitosamente</t>
  </si>
  <si>
    <t>Brindar atención al 90% de los usuarios externos.</t>
  </si>
  <si>
    <t>Número de usuarios que solicitan turno para ser atendidos</t>
  </si>
  <si>
    <t>Cumplir estándares óptimos de satisfacción con los servicios ofrecidos a los usuarios</t>
  </si>
  <si>
    <t>Evaluar la percepción y satisfacción de  los usuarios frente a la Entidad. La encuesta permitirá establecer una línea base, en el primer año de medición y el avance acumulado al final del cuatrienio, por lo que se requiere formular acciones de mejoramiento anual.</t>
  </si>
  <si>
    <t>Plan Anticorrupción y de Atención al Ciudadano - PAAC</t>
  </si>
  <si>
    <t>Base de datos / Informe final</t>
  </si>
  <si>
    <t>Último día del Semestre (Jun y Dic)</t>
  </si>
  <si>
    <t xml:space="preserve">1. No realización de la encuesta al finalizar la prestación del servicio.
2. Manipulación de los usuarios en el diligenciamiento de la encuesta. </t>
  </si>
  <si>
    <t>% Peticiones, Quejas y Reclamos atendidas oportunamente</t>
  </si>
  <si>
    <t>Hacer el seguimiento a la gestión de PQRS para que las áreas respondan dentro de los términos de ley. Realizar el respectivo informe con la estadística de PQRS durante el periodo.</t>
  </si>
  <si>
    <t>Informe Trimestral</t>
  </si>
  <si>
    <t>PQRS atendidas oportunamente</t>
  </si>
  <si>
    <t>1. No generar alertas tempranas ante el incumplimiento de los tiempos.</t>
  </si>
  <si>
    <t>PQRS recibidas</t>
  </si>
  <si>
    <t>ADQUISICIÓN DE BIENES Y SERVICIOS</t>
  </si>
  <si>
    <t xml:space="preserve">Fortalecimiento de Gestión Contractual  Institucional </t>
  </si>
  <si>
    <t>Matriz de seguimiento PAA</t>
  </si>
  <si>
    <t xml:space="preserve">Cambios de  la norma en materia contractual, o cambios en los criterios de Colombia Compra Eficiente para los procesos de selección.
</t>
  </si>
  <si>
    <t>Vicepresidencia Administrativa y Financiera
Coordinador de Grupo de Contratación</t>
  </si>
  <si>
    <t>Publicar los pre pliegos oportunamente dentro del término establecido (5 días hábiles)</t>
  </si>
  <si>
    <t>No. total de estudios previos radicados con el lleno de los requisitos</t>
  </si>
  <si>
    <t>Publicar los pre pliegos en menos tiempo del  definido por la VAF-CCI (3 días hábiles)</t>
  </si>
  <si>
    <t>Cambios de  la norma en materia contractual, o cambios en los criterios de Colombia Compra Eficiente para los procesos de selección.</t>
  </si>
  <si>
    <t xml:space="preserve">No. total de estudios previos radicados con el lleno de los requisitos </t>
  </si>
  <si>
    <t>%  de actas de liquidación (bilateral) suscritas y publicadas oportunamente</t>
  </si>
  <si>
    <t>Actas de liquidación (bilateral) formalizadas dentro los plazos establecidos (30 días calendario) a partir de la radicación de la solicitud de liquidación junto con el informe final hasta el perfeccionamiento del acta de liquidación.</t>
  </si>
  <si>
    <t>Matriz de radicación de solicitudes de liquidación</t>
  </si>
  <si>
    <t>Primer trimestre (diciembre, enero y febrero), segundo trimestre (marzo, abril y mayo), tercer trimestre (junio, julio y agosto), cuarto  Trimestre (septiembre, octubre y noviembre).</t>
  </si>
  <si>
    <t>N° de actas de liquidación (bilateral) suscritas y publicadas oportunamente</t>
  </si>
  <si>
    <t xml:space="preserve">Gestionar la liquidación de los contratos de manera oportuna dando cumplimiento a  la  normatividad vigente </t>
  </si>
  <si>
    <t>N° de informes finales de supervisión, con proyecto de acta de liquidación radicados con el lleno de los requisitos</t>
  </si>
  <si>
    <t>% de Jornadas de sensibilización en contratación</t>
  </si>
  <si>
    <t>Realización de charlas  en los plazos establecidos 
1. Trimestre II - Supervisión de contratos.
2. Trimestre IV - Estructuración de plan anual de adquisiciones</t>
  </si>
  <si>
    <t>Ultimo día del Trimestre (Jun y Dic)</t>
  </si>
  <si>
    <t>Total de Charlas Realizadas</t>
  </si>
  <si>
    <t>Falta de asistencia de todos los supervisores y los apoyos a supervisión que impiden la efectividad del ejercicio</t>
  </si>
  <si>
    <t>Adelantar charlas de reinducción en Contratación Pública con destino a supervisores y estructuradores de procesos de selección</t>
  </si>
  <si>
    <t>N° de Charlas Programadas</t>
  </si>
  <si>
    <t>% Respuesta a requerimientos de información dentro del término propuesto (8 días hábiles)</t>
  </si>
  <si>
    <t>Respuesta oportuna a las solicitudes de información radicadas en la dependencia
relacionadas con derechos de petición, certificaciones e información general</t>
  </si>
  <si>
    <t>Matriz de radicación de peticiones, certificaciones e información general</t>
  </si>
  <si>
    <t>Total solicitudes internas y externas atendidas en menor tiempo</t>
  </si>
  <si>
    <t>Total de solicitudes internas y externas recibidas</t>
  </si>
  <si>
    <t>% de Contratos suscritos del total radicados</t>
  </si>
  <si>
    <t>Identificar el porcentaje  de contratos suscritos dentro del término establecido en el respectivo trimestre,  frente al número de solicitudes de contratación directa que cumplieron con los requisitos legales dentro del periodo reportado</t>
  </si>
  <si>
    <t>matriz de seguimiento PAA</t>
  </si>
  <si>
    <t>No. de Contratos suscritos</t>
  </si>
  <si>
    <t>Cambios de  la norma en materia contractual, o cambios en los criterios de Colombia Compra Eficiente para los procesos de selección. Cambios internos en la política de trasparencia para contratación directa, que implique ajuste en los procedimientos</t>
  </si>
  <si>
    <t>Seguimiento al cumplimiento de Contratos suscritos dentro de los cinco (5) días siguientes a su radicación, respecto del total de solicitudes de contratación directa radicadas</t>
  </si>
  <si>
    <t>No. de solicitudes de contratación directa radicadas con el lleno de requisitos</t>
  </si>
  <si>
    <t xml:space="preserve">Fortalecer la ejecución presupuestal de la Entidad </t>
  </si>
  <si>
    <t>INFORMACIÓN PAC</t>
  </si>
  <si>
    <t xml:space="preserve"> Ejecución presupuestal   (SIIF)</t>
  </si>
  <si>
    <t>No cobro por parte del contratista de los honorarios pactados.
Terminaciones anticipadas.
Suspensiones de contrato.</t>
  </si>
  <si>
    <t xml:space="preserve">Programación presupuestal  (Plan Anual de Adquisiciones) </t>
  </si>
  <si>
    <t>ADMINISTRACIÓN DE BIENES Y SERVICIOS</t>
  </si>
  <si>
    <t>Plan anual de adquisiciones 2019</t>
  </si>
  <si>
    <t xml:space="preserve">Las necesidades requeridas cambien o no se ajustes a la naturaleza del objeto. 
No contar con la ofertas del mercado para satisfacer la necesidad.
</t>
  </si>
  <si>
    <t>Vicepresidencia Administrativa y Financiera
Coordinador Grupo de Servicios Administrativos</t>
  </si>
  <si>
    <t xml:space="preserve">numero de procesos programados en el PAA </t>
  </si>
  <si>
    <t>Plan de mantenimiento (informes de intervención)</t>
  </si>
  <si>
    <t>SIIF (reportes de ejecución)</t>
  </si>
  <si>
    <t>Disminuir la significancia de aspectos e impactos ambientales producidos por las actividades y servicios de la ANM.</t>
  </si>
  <si>
    <t>Plan Institucional de Capacitación - PIC</t>
  </si>
  <si>
    <t>GESTION FINANCIERA</t>
  </si>
  <si>
    <t>Garantizar el cumplimiento de las Obligaciones Financieras de la ANM 
(Ejecución del PAC)</t>
  </si>
  <si>
    <t>% de cumplimiento del PAC</t>
  </si>
  <si>
    <t>Reporte de pagos y ejecución de PAC  de SIIF Nación</t>
  </si>
  <si>
    <t>Programa Anual de Caja (PAC) Ejecutado</t>
  </si>
  <si>
    <t>Que las dependencias de la ANM no remitan oportunamente las cuentas a pagar.
Que los supervisores de contrato no verifiquen el cumplimiento de las obligaciones contractuales y los requisitos de pago.
Que las dependencias no se sujeten a las fechas establecidas de pago.</t>
  </si>
  <si>
    <t>Vicepresidencia Administrativa y Financiera
Coordinador Grupo de Recursos Financieros</t>
  </si>
  <si>
    <t>Ejecutar los recursos del presupuesto tanto de nación como propios, según el PAC solicitado por la entidad para cada mes.</t>
  </si>
  <si>
    <t>Programa Anual de Caja (PAC) Asignado</t>
  </si>
  <si>
    <t>Registrar  las partidas de cartera tanto por identificar como por registrar en bancos</t>
  </si>
  <si>
    <t>Informe de las notas crédito de cartera generado en el sistema websafi módulo de cartera.</t>
  </si>
  <si>
    <t>% de solicitudes  recibidas y registradas que afectan la cartera dentro del mes</t>
  </si>
  <si>
    <t>Reducir el volumen de transacciones por identificar y/o registrar en bancos</t>
  </si>
  <si>
    <t>Reportes de aplicación de pagos y ajustes de cartera remitidos por la Vicepresidencia de Seguimiento, Control y Seguridad Minera.</t>
  </si>
  <si>
    <t xml:space="preserve">No. Solicitudes Registradas Partidas de Cartera </t>
  </si>
  <si>
    <t>No. Solicitudes Recibidas Partidas de Cartera</t>
  </si>
  <si>
    <t>Lograr el cumplimiento en la presentación de estados financieros requeridos a la ANM.</t>
  </si>
  <si>
    <t>Información financiera de SIIF Nación, SPGR y WEBSAFI.</t>
  </si>
  <si>
    <t>Estados Financieros acordes a normatividad</t>
  </si>
  <si>
    <t>Presentar los estados financieros requeridos por normatividad.
Los estados financieros generados en los meses de octubre a diciembre son reportados en el primer trimestre de la vigencia.</t>
  </si>
  <si>
    <t>No. de Estados Financieros Presentados</t>
  </si>
  <si>
    <t>Que las dependencias de la ANM no reporten información para conciliar y llevar a cabo procesos de registro contable.</t>
  </si>
  <si>
    <t>No. de Estados Financieros Requeridos</t>
  </si>
  <si>
    <t xml:space="preserve">Determinar que la estructuración económica y financiera establecida en los procesos contractuales permita la libre concurrencia y este debidamente ajustada al sector económico. </t>
  </si>
  <si>
    <t>Procesos contractuales estructurados financiera y económicamente</t>
  </si>
  <si>
    <t>Permitir la libre concurrencia en concordancia con la Ley 80 de 1993,  Ley 1150 de 2007, el Decreto Único Reglamentario 1082 de 2015.</t>
  </si>
  <si>
    <t>Histórico de procesos contractuales de la ANM, Registro Único Empresarial (RUES), Sistema de Información y Reporte Empresarial (SIREM), procesos de contratación de otras entidades del Estado y SECOP I y II y análisis del sector.</t>
  </si>
  <si>
    <t>Número de procesos contractuales estructurados desde el punto de vista económico y  financiero</t>
  </si>
  <si>
    <t>Que no se presenten oferentes a los procesos contractuales.
Que el análisis del sector se encuentre desfasado con respecto a los posibles oferentes.</t>
  </si>
  <si>
    <t>Revisión de los posibles oferentes para determinar los indicadores en los pliegos de condiciones.
Evaluación de los oferentes en el proceso contractual determinando la habilitación financiera y capacidad organizacional.</t>
  </si>
  <si>
    <t>Número total de procesos contractuales a estructurar económica y financieramente</t>
  </si>
  <si>
    <t>Gestionar el recaudo de la cartera remitida a Cobro Coactivo</t>
  </si>
  <si>
    <t>Inicia con la gestión de cobro en etapa persuasiva o coactiva, con el acto administrativo de caducidad ejecutoriado o el título ejecutivo complejo, que son radicados por parte de la Vicepresidencia de Seguimiento,  Control y Seguridad Minera, culminando con el recaudo de la deuda luego de la gestión establecida en la ley, manuales y procedimientos</t>
  </si>
  <si>
    <t>Base de datos del Grupo de Cobro Coactivo: Control Recaudo 2018 el cual se encuentra ubicado en el equipo del coordinador del Grupo.</t>
  </si>
  <si>
    <t>Último día hábil del mes de junio y diciembre</t>
  </si>
  <si>
    <t>100% = $4.009.080.901</t>
  </si>
  <si>
    <t>100% = $4.010.000.000</t>
  </si>
  <si>
    <t>1. Falta de personal que gestione los procesos y efectúe el recaudo, 
2. Exceso de carga laboral
3. Compensación de créditos (disminuye la cartera en cobro coactivo)</t>
  </si>
  <si>
    <t>Coordinador Cobro Coactivo</t>
  </si>
  <si>
    <t>Oficina Asesora Jurídica
Coordinador Cobro Coactivo, Grupo de Cobro Coactivo</t>
  </si>
  <si>
    <t>% de procesos gestionados</t>
  </si>
  <si>
    <t>Base de datos del Grupo de Cobro Coactivo: Gestión, Cobro Persuasivo el cual se encuentra ubicado en el equipo del Coordinador del Grupo y base de datos de correspondencia el cual se encuentra ubicado en el equipo del Técnico Asistencial del Grupo.</t>
  </si>
  <si>
    <t>Procesos gestionados a cargo del Grupo de Cobro Coactivo</t>
  </si>
  <si>
    <t>1. Falta de personal que gestione los procesos y efectúe el recaudo, 
2. Exceso de carga laboral</t>
  </si>
  <si>
    <t xml:space="preserve">Gestionar por lo menos  en una  oportunidad el 100% de los procesos vigentes en el Grupo de Cobro Coactivo con corte a 31/12/2018 esto es, 2.152. Se entiende por gestionar: iniciar, ejecutar y terminar las actuaciones dentro del procedimiento de cobro persuasivo y coactivo (auto de avoque conocimiento, mandamiento de pago, acto administrativo que ordena seguir adelante con la ejecución, decreto medidas cautelares, terminación del proceso. </t>
  </si>
  <si>
    <t>Total de procesos programados para gestión a cargo del Grupo de Cobro Coactivo</t>
  </si>
  <si>
    <t>% de obligaciones presentadas ante el Comité de Cartera que se encuentran en el Grupo de Cobro Coactivo</t>
  </si>
  <si>
    <t>Base de datos del Grupo de Cobro Coactivo: "Obligaciones Comité" la cual se encuentra ubicada en el equipo del coordinador del Grupo.</t>
  </si>
  <si>
    <t>Total de obligaciones presentadas ante el Comité de Cartera</t>
  </si>
  <si>
    <t>1. Falta de personal que se encargue de efectuar la depuración de procesos correspondiente.
2. Disponibilidad de miembros del comité para llevarlo a cabo</t>
  </si>
  <si>
    <t>Total de obligaciones identificadas como susceptibles de presentar ante el Comité de Cartera</t>
  </si>
  <si>
    <t>ADMINISTRACIÓN DE TECNOLOGÍAS DE LA INFORMACIÓN</t>
  </si>
  <si>
    <t>Facilitar y promover el uso de las tecnologías de la información y las comunicaciones con el fin de mejorar  el acceso de la  ciudadanía a la información sobre trámites y a su ejecución por medios electrónicos, creando condiciones de confianza en el uso de las TIC.</t>
  </si>
  <si>
    <t>Plan Estratégico de Tecnologías de la Información y las Comunicaciones ­ PETIC</t>
  </si>
  <si>
    <t>% de trámites u OPAS modificados, optimizados o automatizados</t>
  </si>
  <si>
    <t xml:space="preserve">Realizar los desarrollos para modificar, optimizar o automatizar  trámites u otros procedimientos administrativos  (OPAS)  de la ANM, conforme con las solicitudes recibidas (por demanda). </t>
  </si>
  <si>
    <t xml:space="preserve">Plataforma tecnológica con los desarrollos realizados </t>
  </si>
  <si>
    <t>Número de solicitudes atendidas para modificar, optimizar o automatizar  trámites u otros procedimientos administrativos  (OPAS) conforme con la programación en el período</t>
  </si>
  <si>
    <t xml:space="preserve">Oficina de Tecnología e Información </t>
  </si>
  <si>
    <t xml:space="preserve">Desarrollos para modificar, optimizar o automatizar  trámites u otros Procedimientos Administrativos  (OPAS)  de la ANM </t>
  </si>
  <si>
    <t>Cumplir con los estándares definidos por el gobierno nacional para el cumplimiento de Políticas de TI</t>
  </si>
  <si>
    <t xml:space="preserve">Seguridad Digital </t>
  </si>
  <si>
    <t>Plan de Seguridad y Privacidad de la Información - PSPI</t>
  </si>
  <si>
    <t>Cumplimiento de actividades del Plan de Seguridad y privacidad de la Información-PSPI</t>
  </si>
  <si>
    <t>Último día del Semestre (Jun, y Dic)</t>
  </si>
  <si>
    <t>N.A</t>
  </si>
  <si>
    <t>Diseñar y ejecutar el Plan de Seguridad y Privacidad de la Información - PSPI</t>
  </si>
  <si>
    <t xml:space="preserve">Número de actividades programadas </t>
  </si>
  <si>
    <t xml:space="preserve"> Ejecutar el presupuesto asignado conforme con lo programado en el SIIF y el Plan Anual de Adquisiciones</t>
  </si>
  <si>
    <t>Cumplir  estándares óptimos de satisfacción con los servicios ofrecidos a los usuarios</t>
  </si>
  <si>
    <t>Fortalecer y reforzar la atención y prestación de servicios relacionados con la Oficina de Tecnología e Información</t>
  </si>
  <si>
    <t xml:space="preserve">% de percepción de la satisfacción interna con los servicios prestados por la OTI </t>
  </si>
  <si>
    <t xml:space="preserve">Cuatro encuestas en el año y se aplica una cada trimestre </t>
  </si>
  <si>
    <t>Informe con los  Resultados de cada encuesta trimestral</t>
  </si>
  <si>
    <t>PARCIAL DURANTE CADA PERIODO</t>
  </si>
  <si>
    <t>Medir la percepción de la satisfacción de los usuarios internos con los servicios prestados por la oficina de tecnología</t>
  </si>
  <si>
    <t xml:space="preserve">%de requerimientos e incidentes atendidos dentro de los tiempos establecidos para cada servicio </t>
  </si>
  <si>
    <t xml:space="preserve">Resultado cumplimiento en el trimestre </t>
  </si>
  <si>
    <t>Resultados consolidados trimestrales</t>
  </si>
  <si>
    <t>Número de casos ( incidentes  y requerimientos) atendidos oportunamente en los tiempos establecidos</t>
  </si>
  <si>
    <t xml:space="preserve">Total de  casos  (incidentes y requerimientos) recibidos </t>
  </si>
  <si>
    <t>Contribuir al desarrollo integral y sostenible del sector y del país promoviendo el incremento de los estándares sociales y ambientales</t>
  </si>
  <si>
    <t>% de reducción del consumo de impresiones en papel</t>
  </si>
  <si>
    <t xml:space="preserve">Aplica para la medición del uso eficiente y adecuado del recurso papel que se consume para impresión por parte de la Agencia </t>
  </si>
  <si>
    <t xml:space="preserve">Informe trimestral de la OTI, elaborado a partir de la información del software de control de impresión de la ANM </t>
  </si>
  <si>
    <t>Impresiones per cápita 2018-Impresiones per cápita 2019</t>
  </si>
  <si>
    <t>Reducir del consumo de papel</t>
  </si>
  <si>
    <t>Impresiones per cápita 2018</t>
  </si>
  <si>
    <t>GESTIÓN DEL TALENTO HUMANO</t>
  </si>
  <si>
    <t xml:space="preserve">Vigilar la conducta de los servidores y ex servidores públicos de la ANM y  promover la prevención de incursión en faltas disciplinarias  </t>
  </si>
  <si>
    <t>Tramitar el 100%  de los procesos disciplinarios activos a corte del 31 diciembre del 2018 con por lo menos una actuación</t>
  </si>
  <si>
    <t>% de procesos del stock a 31 de diciembre de 2018 con por lo menos una actuación durante el año</t>
  </si>
  <si>
    <t>“Tramitar el 100% de los procesos disciplinarios con por lo menos una actuación.” El 100% equivale a 172  procesos del stock a 31 diciembre del 2018 y programados para la vigencia son el 97% que equivale a 167 procesos</t>
  </si>
  <si>
    <t>Base da datos</t>
  </si>
  <si>
    <t>Ultimo día del Trimestre (Marzo, Junio, Septiembre y Diciembre)</t>
  </si>
  <si>
    <t xml:space="preserve"> PARCIAL DURANTE CADA PERIODO </t>
  </si>
  <si>
    <t xml:space="preserve">No de procesos con por lo menos una actuación durante el periodo </t>
  </si>
  <si>
    <t>Insuficiencia de personal
Incremento de cargas de trabajo</t>
  </si>
  <si>
    <t>Vicepresidencia Administrativa y Financiera
Grupo Control Interno Disciplinario</t>
  </si>
  <si>
    <t>No proceso radicados antes del 31 de diciembre del 2018 programados (167)</t>
  </si>
  <si>
    <t>Tramitar el 100%  de los procesos disciplinarios recibidos durante el año 2019 con por lo menos una actuación</t>
  </si>
  <si>
    <t>% de procesos recibidos con por lo menos una actuación durante el año</t>
  </si>
  <si>
    <t>Día 30 del último mes del Trimestre (Marzo, Junio, Septiembre y Diciembre). Se tendrán en cuenta los procesos que se allegan hasta el día 20 del último mes del trimestre</t>
  </si>
  <si>
    <t>No de procesos con por lo menos una actuación durante el periodo</t>
  </si>
  <si>
    <t>Realizar una jornada de sensibilización (juegos) en temas disciplinarios y valorar el grado de asimilación de los conocimientos derivados de dichas jornadas</t>
  </si>
  <si>
    <t>%  de servidores sensibilizados</t>
  </si>
  <si>
    <t>Reporte de servidores públicos Grupo Gestión Talento Humano</t>
  </si>
  <si>
    <t>Diciembre</t>
  </si>
  <si>
    <t>CUARTO TRIMESTRE</t>
  </si>
  <si>
    <t>No. de servidores que participan en la jornada de sensibilización durante el periodo</t>
  </si>
  <si>
    <t xml:space="preserve">Falta de participación de los servidores públicos
</t>
  </si>
  <si>
    <t>No. de servidores programados para la jornada de sensibilización durante el periodo</t>
  </si>
  <si>
    <t>% esperado en conocimiento de asuntos disciplinarios</t>
  </si>
  <si>
    <t>Reporte Oficina Tecnología e Información</t>
  </si>
  <si>
    <t xml:space="preserve">No. de evaluaciones de conocimiento con un puntaje igual o superior a 70 puntos </t>
  </si>
  <si>
    <t>Total de las evaluaciones de conocimiento</t>
  </si>
  <si>
    <t>Disminuir el 60% de procesos que fueron radicados antes del 31 de diciembre de 2016</t>
  </si>
  <si>
    <t xml:space="preserve">%  procesos finalizados </t>
  </si>
  <si>
    <t xml:space="preserve">Disminuir el 60%  de procesos que fueron radicados antes del 31 de diciembre de 2016
El 100% equivale a un total de 46 expedientes, lo que implica que el 60% equivale a un total de 27 expedientes.
                                                                                                                                 </t>
  </si>
  <si>
    <t>Base de datos</t>
  </si>
  <si>
    <t>No de procesos finalizados en el periodo /</t>
  </si>
  <si>
    <t xml:space="preserve"> No de procesos radicados antes del 31 diciembre del 2016 programados</t>
  </si>
  <si>
    <t>Fortalecer el proceso de revisión, mejoramiento y aplicación de los procedimientos del área</t>
  </si>
  <si>
    <t>Identificar los procedimientos del Área, mejora, actualizar y ajustar según sea identificado</t>
  </si>
  <si>
    <t>% de cumplimiento de la revisión de los procedimientos del área</t>
  </si>
  <si>
    <t>Disposiciones normativas</t>
  </si>
  <si>
    <t>No. de Procedimientos revisados y actualizados en Isolucion</t>
  </si>
  <si>
    <t>Debilidades en las competencias del personal para actualización de los procedimientos</t>
  </si>
  <si>
    <t>No. de Procedimientos vigentes programados para revisión y actualización en Isolucion</t>
  </si>
  <si>
    <t>Contribuir al logro de los objetivos institucionales a través de la realización de los procesos de planeación, ingreso, desarrollo y desvinculación del mejor talento humano posible para la Agencia Nacional de Minería</t>
  </si>
  <si>
    <t>TALENTO HUMANO</t>
  </si>
  <si>
    <t xml:space="preserve">Talento Humano </t>
  </si>
  <si>
    <t>Plan de Bienestar e Incentivos</t>
  </si>
  <si>
    <t>% de satisfacción de los funcionarios con respecto a las actividades del programa de bienestar social</t>
  </si>
  <si>
    <t>Lograr la satisfacción de los funcionarios con las actividades programadas en el plan de Bienestar mínimo con una calificación del 80%</t>
  </si>
  <si>
    <t xml:space="preserve">Encuestas de satisfacción aplicadas </t>
  </si>
  <si>
    <t>31 de marzo, 30 de junio, 30 de septiembre, 31 de diciembre</t>
  </si>
  <si>
    <t>% de satisfacción obtenida frente a las actividades del plan de bienestar y estímulos</t>
  </si>
  <si>
    <t xml:space="preserve">Vicepresidencia Administrativa y Financiera
 Grupo de Gestión del Talento Humano
</t>
  </si>
  <si>
    <t xml:space="preserve">Vicepresidencia Administrativa y Financiera
Grupo de Gestión del Talento Humano
</t>
  </si>
  <si>
    <t xml:space="preserve"> % de satisfacción esperada frente a las actividades del plan de bienestar y estímulos</t>
  </si>
  <si>
    <t>% de impacto de las capacitaciones programadas en el PIC</t>
  </si>
  <si>
    <t>Lograr medir el impacto de las capacitaciones superiores a diez y seis (16) horas</t>
  </si>
  <si>
    <t>Evaluaciones de impacto aplicadas</t>
  </si>
  <si>
    <t>% de impacto de las capacitaciones</t>
  </si>
  <si>
    <t>1) No diligenciamiento del formato de medición de impacto de la capacitación por parte de los jefes inmediatos del funcionario. 2) Que no se suscriba el contrato de ejecución del PIC.</t>
  </si>
  <si>
    <t>Ejecutar el Plan Institucional de Capacitación en la vigencia</t>
  </si>
  <si>
    <t>% de impacto esperado de las capacitaciones</t>
  </si>
  <si>
    <t>Plan de Trabajo Anual en Seguridad y Salud en el Trabajo - PASST</t>
  </si>
  <si>
    <t>Implementación del SGSST</t>
  </si>
  <si>
    <t>Implementar el SGSST en la Agencia Nacional de Minería de conformidad con los estándares establecidos por el Ministerio de Trabajo</t>
  </si>
  <si>
    <t xml:space="preserve">Aplicación de estándares mínimos de la Resolución 1111 de 2017 </t>
  </si>
  <si>
    <t>30 de junio, 30 de 31 de diciembre</t>
  </si>
  <si>
    <t>% de avance en la implementación</t>
  </si>
  <si>
    <t>1) No contar con el personal profesional que apoye la realización de las actividades planificadas, 2) Coincidencia de alguna actividad de SGSST con otro evento institucional y baje la participación de los servidores de la ANM, 3) Que no se puedan ejecutar los procesos de contratación en los tiempos establecidos, 4) Que se  presenten dificultades con el plan de trabajo y personal de apoyo de la ARL.</t>
  </si>
  <si>
    <t>Ejecutar el plan de trabajo para implementar el SGSST</t>
  </si>
  <si>
    <t>% de implementación de la vigencia</t>
  </si>
  <si>
    <t>Plan Estratégico de Talento Humano - PETH</t>
  </si>
  <si>
    <t>Evaluación del desempeño</t>
  </si>
  <si>
    <t>Evaluar al 100% de los funcionarios de carrera administrativa y libre nombramiento y remoción</t>
  </si>
  <si>
    <t xml:space="preserve">Evaluaciones de desempeño </t>
  </si>
  <si>
    <t>31 de marzo, 30 de septiembre</t>
  </si>
  <si>
    <t>% de funcionarios evaluados</t>
  </si>
  <si>
    <t>Hacer seguimiento y brindar asesoría a los evaluadores y candidatos para alcanzar la meta de evaluación del desempeño</t>
  </si>
  <si>
    <t>% de funcionarios de carrera administrativa y libre nombramiento y remoción</t>
  </si>
  <si>
    <t>% de presupuesto ejecutado (obligado) conforme a lo programado en el SIIF y el Plan Anual de adquisiciones )</t>
  </si>
  <si>
    <t>Reporte de ejecución por parte del Grupo de Planeación</t>
  </si>
  <si>
    <t>1) Que no se suscriban algunos de los procesos de contratación del GGTH para ejecutar los recursos asignados.</t>
  </si>
  <si>
    <t>Ejecutar el presupuesto del GGTH dentro de la vigencia</t>
  </si>
  <si>
    <t>GESTIÓN JURÍDICA</t>
  </si>
  <si>
    <t xml:space="preserve">Fortalecer la Gestión Jurídica de la ANM </t>
  </si>
  <si>
    <t xml:space="preserve">Defensa jurídica </t>
  </si>
  <si>
    <t>% Contestaciones de demandas notificadas dentro del término de Ley</t>
  </si>
  <si>
    <t>Inicia con la notificación oficial de la demanda a la ANM finalizando con la contestación dentro del término</t>
  </si>
  <si>
    <t xml:space="preserve">No. de demandas y acciones constitucionales contestadas dentro del término de Ley </t>
  </si>
  <si>
    <t>1. Exceso de carga laboral y falta de personal que ejerza la representación de la entidad
2. Falta de control de términos por parte de los abogados a cargo de los procesos</t>
  </si>
  <si>
    <t>Coordinador Defensa jurídica</t>
  </si>
  <si>
    <t xml:space="preserve">Oficina Asesora Jurídica
Coordinador Defensa jurídica, Grupo de Defensa Jurídica </t>
  </si>
  <si>
    <t>No. total de demandas y acciones constitucionales notificadas</t>
  </si>
  <si>
    <t>% Fallos favorables</t>
  </si>
  <si>
    <t xml:space="preserve">Inicia desde la notificación de la acción a la ANM hasta la culminación del trámite procesal en primera o segunda instancia. 
Es de resaltar que las gestiones emprendidas por el apoderado no garantizan el resultado favorable de los fallos de la entidad, de conformidad con el artículo 18 del Código Disciplinario del Abogado. </t>
  </si>
  <si>
    <t xml:space="preserve">N/A </t>
  </si>
  <si>
    <t>Total de Fallos notificados a favor de la Entidad</t>
  </si>
  <si>
    <t>Fallos a favor de la entidad en primera y segunda instancia</t>
  </si>
  <si>
    <t>Total de fallos notificados</t>
  </si>
  <si>
    <t>% de recursos presentados en términos contra las sentencias en contra de la ANM</t>
  </si>
  <si>
    <t xml:space="preserve">Inicia desde notificación de la sentencia en primera instancia  y termina con la radicación del recurso ante el correspondiente despacho </t>
  </si>
  <si>
    <t xml:space="preserve"> Total de recursos presentados en términos</t>
  </si>
  <si>
    <t>&lt;</t>
  </si>
  <si>
    <t>Interposición de recursos ordinarios y/o extraordinarios contra sentencias proferidas en contra de la ANM dentro del término legal</t>
  </si>
  <si>
    <t>Total de fallos de primera instancia notificados en contra de la ANM</t>
  </si>
  <si>
    <t xml:space="preserve">% de cumplimiento en asistencia a diligencias judiciales y extrajudiciales </t>
  </si>
  <si>
    <t>Coordinador defensa Jurídica</t>
  </si>
  <si>
    <t xml:space="preserve">No. de diligencias notificadas a la ANM </t>
  </si>
  <si>
    <t>Oficina Asesora Jurídica</t>
  </si>
  <si>
    <t>% Eficiencia en la respuesta a solicitudes de conceptos</t>
  </si>
  <si>
    <t>N/A por definir</t>
  </si>
  <si>
    <t>No.  De solicitudes de conceptos atendidas eficientemente</t>
  </si>
  <si>
    <t>Contestar las solicitudes de conceptos que sean allegadas a la Oficina Asesora Jurídica con eficiencia, dentro de los 25 días posteriores a su recepción.</t>
  </si>
  <si>
    <t>No. Total de solicitudes de concepto notificadas</t>
  </si>
  <si>
    <t>GESTIÓN DOCUMENTAL</t>
  </si>
  <si>
    <t>Estructurar e implementar el sistema de gestión documental efectivo</t>
  </si>
  <si>
    <t>Garantizar la conservación y organización de la información documentada de la entidad para su acceso oportuno conforme a la normatividad archivística vigente</t>
  </si>
  <si>
    <t>Plan Institucional de Archivos de la Entidad ­- PINAR</t>
  </si>
  <si>
    <t>% Avance  de implementación del Programa de Gestión Documental PGD y Actualización PINAR</t>
  </si>
  <si>
    <t>Programa de Gestión Documental</t>
  </si>
  <si>
    <t>Número de Actividades Programadas en el trimestre</t>
  </si>
  <si>
    <t>. Falta de recurso humano para generar las actividades formuladas en el POA. . Cambio de Normatividad Externa que aplique a la Entidad. 
. Reformulación de procesos y objetivos de la Entidad que cambie el enfoque del Proceso de Gestión Documental o que impacte a éste.</t>
  </si>
  <si>
    <t>Número de Actividades realizadas en el trimestre</t>
  </si>
  <si>
    <t>% Avance de  Implementación  del Sistema Integrado de Conservación  SIC</t>
  </si>
  <si>
    <t>Sistema Integrado de Conservación</t>
  </si>
  <si>
    <t>Numero de acciones  programadas en el trimestre</t>
  </si>
  <si>
    <t>Numero  acciones ejecutadas en el trimestre</t>
  </si>
  <si>
    <t>EVALUACIÓN CONTROL Y MEJORA</t>
  </si>
  <si>
    <t>Fortalecer la articulación institucional</t>
  </si>
  <si>
    <t>CONTROL INTERNO</t>
  </si>
  <si>
    <t xml:space="preserve">Control Interno </t>
  </si>
  <si>
    <t>%  Avance en la ejecución de las auditorias</t>
  </si>
  <si>
    <t xml:space="preserve"> Control de Informes de Auditoria y Seguimientos</t>
  </si>
  <si>
    <t>No. Auditorias Ejecutadas</t>
  </si>
  <si>
    <t>Oficina de Control Interno</t>
  </si>
  <si>
    <t xml:space="preserve">Oficina de Control Interno </t>
  </si>
  <si>
    <t xml:space="preserve">Adelantar las auditorías programados dentro de Plan Anual de Auditoría. </t>
  </si>
  <si>
    <t>No. Auditorias programadas</t>
  </si>
  <si>
    <t>Informes de Ley a cargo de la Oficina de Control Interno e incluidos en el Plan Anual de Auditoría.</t>
  </si>
  <si>
    <t>No de informes de ley realizados</t>
  </si>
  <si>
    <t xml:space="preserve">Adelantar los informes de ley de la ANM a cargo de la Oficina de Control Interno </t>
  </si>
  <si>
    <t>No. Informes de ley programados</t>
  </si>
  <si>
    <t>Realizar verificaciones y retroalimentación a la totalidad a los indicadores de la ANM</t>
  </si>
  <si>
    <t>% de hallazgos frente a la vigencia anterior</t>
  </si>
  <si>
    <t>Informe de Auditorias Internas</t>
  </si>
  <si>
    <t>Que no se logre mejorar el sistema y se evidencien más oportunidades de mejora</t>
  </si>
  <si>
    <t>Disminuir el numero de hallazgos derivados den la Auditoria</t>
  </si>
  <si>
    <t xml:space="preserve">
Apoyar el mantenimiento del Sistema Integrado de Gestión y articularlo con el MIPG.</t>
  </si>
  <si>
    <t xml:space="preserve">Número de actividades programadas a dic 2019.  </t>
  </si>
  <si>
    <t>Presupuesto Obligado</t>
  </si>
  <si>
    <t>Plan institucional de gestión ambiental</t>
  </si>
  <si>
    <t>Implementar el Sistema de Gestión Ambiental</t>
  </si>
  <si>
    <t>% de Implementación del Sistema de Gestión Ambiental</t>
  </si>
  <si>
    <t>Diagnostico del SGA</t>
  </si>
  <si>
    <t>Número de requisitos cumplidos</t>
  </si>
  <si>
    <t xml:space="preserve">
Falta de recursos (Enonomicos y Humanos)
No disponibilidad de información.
Falta de compromiso</t>
  </si>
  <si>
    <t xml:space="preserve">Número de requisitos establecidos </t>
  </si>
  <si>
    <t>Con el fin de garantizar un adecuado seguimiento y custodia de los bienes que se encuentran al servicios de los funcionarios y contratistas de la ANM, se proyecta realizar verificación física de los mismos y cruce con lo registrado  en el sistema de Información de Inventarios - Web Safi. Con esta medida se pretende mitigar el riesgo de perdida, daño, deterioro o hurto de los bienes registrados en el almacén.</t>
  </si>
  <si>
    <t>WEBSAFI (modulo de inventarios)</t>
  </si>
  <si>
    <t>Ultimo día del Semestre ( Jun y Dic)</t>
  </si>
  <si>
    <t>No. Elementos  en toma física</t>
  </si>
  <si>
    <t>No. Elementos registrados en el sistema de inventarios webSafi modulo de Inventarios</t>
  </si>
  <si>
    <t>No. de sedes con Mantenimiento Preventivo realizadas</t>
  </si>
  <si>
    <t>No. de sedes programadas para mantenimiento en el PAM</t>
  </si>
  <si>
    <t>Tramitar el 90% de los procesos disciplinarios recibidos durante el 2019 con por lo menos una actuación durante del año</t>
  </si>
  <si>
    <t xml:space="preserve">Garantizar dentro del proceso de mejora continua la actualización de los procedimientos disciplinarios ordinario y verbal.  </t>
  </si>
  <si>
    <t>Ultimo día del Semestre (Jun y Diciembre)</t>
  </si>
  <si>
    <t>100% = 8,75%</t>
  </si>
  <si>
    <t>% de planes de acción generados y eficaces</t>
  </si>
  <si>
    <t>Revisión y reporte de alertas tempranas frente al cumplimiento de los indicadores reportados por los responsables de cada Proceso</t>
  </si>
  <si>
    <t>Cuadro de mando integral</t>
  </si>
  <si>
    <t>Número de planes de acción generados y eficaces</t>
  </si>
  <si>
    <t>Número de indicadores con incumplimiento en el periodo</t>
  </si>
  <si>
    <t xml:space="preserve">
Apoyar el mantenimiento del Sistema Integrado de Gestión y articularlo con el MIPG</t>
  </si>
  <si>
    <t xml:space="preserve">
Hallazgos cerrados</t>
  </si>
  <si>
    <t xml:space="preserve">Hallazgos de auditoria interna y externa al SIG de la vigencia 2018 </t>
  </si>
  <si>
    <t>,</t>
  </si>
  <si>
    <t>En el año 2019 se espera recibir un promedio de 1300 nuevas (por demanda) solicitudes de contrato de concesión, por lo que se estima impulsar el trámite con evaluaciones técnicas al 80% de estas nuevas solicitudes.  80% (Equivale al 100%)</t>
  </si>
  <si>
    <t>Atender conforme al término de ley el 100% de las solicitudes de Autorizaciones temporales radicadas.</t>
  </si>
  <si>
    <t>En promedio se radican 30 Autorizaciones Temporales mensuales, éstas tienen un término de ley, y es darle respuesta dentro de los 30 días hábiles siguientes a su radicación, sin embargo, un requerimiento puede interrumpir los términos toda vez que en el mismo se le otorga al solicitante un término de 1 mes para que cumpla tal requerimiento.
Basado en lo anterior, se proyecta atender el 100% de las AT recibidas dentro del término dispuesto en el artículo 116 de la Ley 685 de 2001.</t>
  </si>
  <si>
    <t>No. de Autorizaciones Temporales atendidas dentro del término de ley</t>
  </si>
  <si>
    <t>No. de Autorizaciones Temporales con vencimiento en el periodo.</t>
  </si>
  <si>
    <t>Porcentaje de Títulos con inspecciones de campo</t>
  </si>
  <si>
    <t xml:space="preserve"> Porcentaje de cumplimiento de la programación de inspecciones de campo</t>
  </si>
  <si>
    <t>Porcentaje de notificaciones realizadas oportunamente</t>
  </si>
  <si>
    <t>Oportunidad en la atención de trámites que no afectan titularidad</t>
  </si>
  <si>
    <t>Catastro Minero Colombiano
Base de datos de la VPSCSM</t>
  </si>
  <si>
    <t xml:space="preserve">
1. No disponibilidad de recursos humanos
2. Disponibilidad y Confiabilidad de la información
</t>
  </si>
  <si>
    <t>Base de datos de la VPSCSM</t>
  </si>
  <si>
    <t xml:space="preserve">Porcentaje de cumplimiento de contratación de procesos de control a la producción y su implementación  </t>
  </si>
  <si>
    <t>100%= 85%</t>
  </si>
  <si>
    <t>Número de actividades planeadas para el PIPGD</t>
  </si>
  <si>
    <t>Asistir a las diligencias judiciales y extrajudiciales notificadas a la entidad</t>
  </si>
  <si>
    <t>A junio 5 y diciembre 5</t>
  </si>
  <si>
    <t>Número de piezas de promoción del sector minero programadas</t>
  </si>
  <si>
    <t xml:space="preserve"> Número de piezas de promoción del sector minero elaboradas y divulgadas  (Ejecutado)</t>
  </si>
  <si>
    <t>TRIMESTRAL
( TERCERO Y CUARTO)</t>
  </si>
  <si>
    <t>I trimestre ( Enero, Febrero)
II Trimestre (Marzo, Abril, Mayo)</t>
  </si>
  <si>
    <t>Número de actividades implementadas</t>
  </si>
  <si>
    <t xml:space="preserve">% de EGM  (Estudio Geológico Minero )de ARES declaradas </t>
  </si>
  <si>
    <t>A la fecha se cuenta con 103 AREs declaradas, de las cuales 10 tienen pendiente la definición de la comunidad minera y por tanto solamente 93 serán objeto de visitas de seguimiento.
El Grupo de Fomento de acuerdo con su capacidad operativa y los recursos asignados realizará 70 visitas de seguimiento a ARE declaradas de minería a cielo abierto. Las restantes serán competencia del Grupo de Seguridad y Salvamento Minero, dada la experiencia requerida para este tema.</t>
  </si>
  <si>
    <t>Dar asistencia técnica a 10 UPM (Unidades Productivas Mineras) priorizadas por la VPF para el cumplimiento de obligaciones</t>
  </si>
  <si>
    <t xml:space="preserve">Total de procesos recibidos durante el periodo </t>
  </si>
  <si>
    <t>Mensual</t>
  </si>
  <si>
    <t>No. de Autos de Requerimientos de propuestas de  Contrato de concesión en trámite  con corte al 31/12/2018</t>
  </si>
  <si>
    <t>Número de actividades ejecutadas para el Plan de Seguridad y Privacidad de la Información (PSPI)</t>
  </si>
  <si>
    <t>Número de actividades programadas para el Plan de Seguridad y Privacidad de la Información (PSPI)</t>
  </si>
  <si>
    <t>Porcentaje de cumplimiento de actividades del Plan de Seguridad y Privacidad de la Información-PSPI</t>
  </si>
  <si>
    <t>% de percepción de satisfacción con los servicios prestados por la OTI obtenido</t>
  </si>
  <si>
    <t xml:space="preserve">%  de percepción de satisfacción programado  </t>
  </si>
  <si>
    <t>No. de Autos de Requerimiento programados de propuestas de Contrato de concesión en trámite con corte al 31/12/2018</t>
  </si>
  <si>
    <t xml:space="preserve">Total de conceptos económicos emitidos </t>
  </si>
  <si>
    <t xml:space="preserve">$ Recursos distribuidos al SGR durante el trimestre </t>
  </si>
  <si>
    <t xml:space="preserve">% de presupuesto ejecutado (obligado) conforme  el Plan Anual de adquisiciones </t>
  </si>
  <si>
    <t>Cumplir con la evaluación documental al 100% de los títulos mineros vigentes competencia de la ANM
Aplica a los títulos vigentes a 31-12-2018 (6.577). Sobre está base se registrarán los cambios que se produzcan y las situaciones que impidan las realización de las inspecciones de campo.</t>
  </si>
  <si>
    <r>
      <rPr>
        <sz val="9"/>
        <color theme="3"/>
        <rFont val="Calibri Light"/>
        <family val="2"/>
        <scheme val="major"/>
      </rPr>
      <t xml:space="preserve">Falta de recurso humano para generar las actividades formuladas en el POA
Cambio de Normatividad Externa que aplique a la Entidad.
Reformulación de procesos y objetivos de la Entidad que cambie el enfoque del Proceso de Gestión Documental o que impacte a éste.
</t>
    </r>
    <r>
      <rPr>
        <b/>
        <sz val="9"/>
        <color theme="3"/>
        <rFont val="Calibri Light"/>
        <family val="2"/>
        <scheme val="major"/>
      </rPr>
      <t xml:space="preserve"> </t>
    </r>
  </si>
  <si>
    <r>
      <t>Redactar comunicados de prensa, de acuerdo a la información suministrada por las diferentes áreas (</t>
    </r>
    <r>
      <rPr>
        <b/>
        <sz val="10"/>
        <color theme="3"/>
        <rFont val="Calibri Light"/>
        <family val="2"/>
        <scheme val="major"/>
      </rPr>
      <t xml:space="preserve"> Por demanda),</t>
    </r>
    <r>
      <rPr>
        <sz val="10"/>
        <color theme="3"/>
        <rFont val="Calibri Light"/>
        <family val="2"/>
        <scheme val="major"/>
      </rPr>
      <t xml:space="preserve">  para enviarlos a los medios de comunicación y conseguir que esta información sea publicada en los medios de comunicación.</t>
    </r>
  </si>
  <si>
    <r>
      <t xml:space="preserve">El indicador aplica a la programación derivada de los criterios de priorización conforme al Decreto 2504 de 2015. </t>
    </r>
    <r>
      <rPr>
        <b/>
        <sz val="10"/>
        <color theme="3"/>
        <rFont val="Calibri Light"/>
        <family val="2"/>
        <scheme val="major"/>
      </rPr>
      <t>Esto incluye criterio de alto riesgo de accidentalidad por condiciones de inseguridad minera</t>
    </r>
    <r>
      <rPr>
        <sz val="10"/>
        <color theme="3"/>
        <rFont val="Calibri Light"/>
        <family val="2"/>
        <scheme val="major"/>
      </rPr>
      <t>. En este caso el alcance corresponde a los siguientes hallazgos: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r>
  </si>
  <si>
    <r>
      <t xml:space="preserve">Marzo, Junio, Septiembre y Diciembre 
</t>
    </r>
    <r>
      <rPr>
        <b/>
        <sz val="10"/>
        <color theme="3"/>
        <rFont val="Calibri Light"/>
        <family val="2"/>
        <scheme val="major"/>
      </rPr>
      <t>Nota:</t>
    </r>
    <r>
      <rPr>
        <sz val="10"/>
        <color theme="3"/>
        <rFont val="Calibri Light"/>
        <family val="2"/>
        <scheme val="major"/>
      </rPr>
      <t xml:space="preserve"> Los reportes se consolidarán el decimo día hábil una vez terminado el trimestre; con excepción del  último periodo que la fecha de corte será el 15 de enero de 2020.
</t>
    </r>
  </si>
  <si>
    <r>
      <t>Aplicar la</t>
    </r>
    <r>
      <rPr>
        <b/>
        <sz val="10"/>
        <color theme="3"/>
        <rFont val="Calibri Light"/>
        <family val="2"/>
        <scheme val="major"/>
      </rPr>
      <t xml:space="preserve"> encuesta de satisfacción y percepción </t>
    </r>
    <r>
      <rPr>
        <sz val="10"/>
        <color theme="3"/>
        <rFont val="Calibri Light"/>
        <family val="2"/>
        <scheme val="major"/>
      </rPr>
      <t>a los usuarios que reciben los diferentes  servicios de la ANM , de manera digital, presencial y telefónica  en las 11 ciudades donde tenemos presencia a través de Puntos de Atención ANM.
El denominador se tomara de acuerdo al número de usuarios que diligencian la encuesta</t>
    </r>
  </si>
  <si>
    <t>NO.</t>
  </si>
  <si>
    <t>1. Falta de personal, capacitación nuevos integrantes del y curva de aprendizaje.
2. Cambios normativos que se den con ocasión del PND.
3. Implementación de nuevas herramientas para consulta de expedientes mineros.</t>
  </si>
  <si>
    <r>
      <t xml:space="preserve">1) Análisis Cuantitativo:
2) Análisis Cualitativo (Actividades desarrolladas): 
3) Dificultades o problemas de brecha:
4) Plan de acción para la mejora: </t>
    </r>
    <r>
      <rPr>
        <sz val="9"/>
        <color theme="3"/>
        <rFont val="Calibri Light"/>
        <family val="2"/>
        <scheme val="major"/>
      </rPr>
      <t xml:space="preserve">Si aplica Acción correctiva, asociar No de acción radicada en ISOLUCIÓN
</t>
    </r>
    <r>
      <rPr>
        <b/>
        <sz val="9"/>
        <color theme="3"/>
        <rFont val="Calibri Light"/>
        <family val="2"/>
        <scheme val="major"/>
      </rPr>
      <t xml:space="preserve">
</t>
    </r>
  </si>
  <si>
    <t>En las ESSM y en los PASSM, los funcionarios de la ANM realizan capacitaciones especializadas en salvamento minero que luego son certificadas y que ayudan a fortalecer el sistema de salvamento minero a nivel nacional. Adicionalmente los explotadores mineros por ley deben organizar , capacitar y entrenar trabajadores mineros para que conformen la brigada de emergencia y atiendan los accidentes mineros que se puedan presentar en su explotación.</t>
  </si>
  <si>
    <t>I trimestre ( Enero, Febrero)
II Trimestre (Marzo, Abril, Mayo)
III Trimestre ( Junio, Julio Agosto)
IV Trimestre ( Septiembre Octubre, Noviembre y Diciembre)</t>
  </si>
  <si>
    <t>Grupo de Seguridad y Salvamento Minero</t>
  </si>
  <si>
    <t>Visitas de seguridad e higiene realizadas</t>
  </si>
  <si>
    <t>Problemas de orden público. 
Recortes presupuestales
Dificultades de acceso por problemas con las comunidades por ejemplo indígenas o negras.
Nuevos lineamientos normativos</t>
  </si>
  <si>
    <t>Las capacitaciones en el tema de salvamento de seguridad minera  se realizan  en los diferentes escenarios donde son invitados los funcionarios del grupo de seguridad y salvamento minero, en las estaciones y puntos de apoyo, para todo tipo de grupos interesados en el tema desde estudiantes, personal encargado de la administración de minas y  personas que trabajan directamente en la explotación de minas principalmente lo relacionado con el Decreto de seguridad 1886 de 2015.Igualmente anualmente se realiza un evento nacional para que los trabajadores mineros participen y que les permite mecanizar y mejorar sus conocimientos y destrezas en el manejo del tema del salvamento y la seguridad minera, pare el 2019 será la Olimpiada Nacional de Socorredores Mineros. Adicionalmente  y de acuerdo con el Vademécum Minero los funcionarios del grupo de seguridad y salvamento minero deben capacitarse continuamente en las competencias que requiere el cargo que desarrollo y en especial aquellas que tienen que ver con las tareas de atención de emergencias mineras, por ende deben capacitarse en conocer los equipos que se utilizan en estas actividades y en fortalecer sus conocimientos y habilidades para el desempeño de esta labor humanitaria que presta la ANM tanto para mineros lícitos como ilícitos en situaciones de accidentes mineros. Por tanto se espera, capacitar 200 personas en el evento nacional, 850 en jornadas de seguridad y 45 funcionarios en el tema de seguridad y salvamento minero.</t>
  </si>
  <si>
    <t>Los funcionarios apoyan las invitaciones que realizan entidades externas que requieren apoyo en el tema de seguridad minera, con el cual se facilita la capacitación técnica a los diferentes grupos que lo solicitan. Adicionalmente se trabaja anualmente en la realización de un evento nacional para que los mineros tomen instrucción practica y teórica sobre el tema, para lo cual se buscan expertos generalmente internacionales para que apoyen esta actividad.</t>
  </si>
  <si>
    <t>Con la realización de encuestas que se van a realizar al final de las capacitaciones en salvamento minero se busca identificar en que aspectos logísticos y pedagógicos se debe mejorar y realizar cambios que impacten en el desarrollo de la formación</t>
  </si>
  <si>
    <t>Presupuesto ejecutado (obligaciones)</t>
  </si>
  <si>
    <t>Gestor Bogotá</t>
  </si>
  <si>
    <t xml:space="preserve">1) Análisis Cuantitativo:
2) Análisis Cualitativo (Actividades desarrolladas): 
3) Dificultades o problemas de brecha:
4) Plan de acción para la mejora:
</t>
  </si>
  <si>
    <t>Este contacto soporta la estrategia de atracción de nuevas inversiones, con el propósito de divulgar las oportunidades de inversión que ofrece el sector minero colombiano y aumentar los flujos de nuevas inversiones al país. Consiste en los contactos efectivos que se logran durante el acercamiento con inversionistas potenciales, a partir de los actores del público objetivo identificados por el Grupo de Promoción de la ANM</t>
  </si>
  <si>
    <t>% Oportunidad en la notificación de los actos administrativos (5 días) de su recepción en el Grupo</t>
  </si>
  <si>
    <t>Carpeta compartida de Atención al Minero Y:\CONSECUTIVOS ANM\2018</t>
  </si>
  <si>
    <t>5 días hábiles anteriores a la fecha de corte mensual y se publicará el ultimo día del Trimestre (Mar, Jun, Sep. y Dic)</t>
  </si>
  <si>
    <t>1. La herramienta SGD es indispensable para la realización y envío de los oficios de comunicación, sin su funcionamiento se hace difícil el cumplimiento de este indicador.
2. Que el número de expedientes enviados por las áreas para el inicio del proceso de notificación, sea demasiado alto para el personal que suple dichas funciones.
3. Teniendo en cuenta que la mayoría del personal del Grupo de Información y Atención al Minero es contratista, se presenta riesgo de incumplimiento en el indicador por la falta de contratación de personal que supla la necesidad.
4. Falta de provisión de los cargos de personal de planta que se encuentran vacantes.</t>
  </si>
  <si>
    <t>Ultimo día del Trimestre (Mar, Jun, Sep. y Dic)</t>
  </si>
  <si>
    <t>Número de usuarios que califican los parámetros de satisfacción y percepción (Excelente y Buena)</t>
  </si>
  <si>
    <t>1. Que los usuarios que ingresen al Grupo de Información y Atención al  Minero para recibir atención personalizada, se abstengan de recibirla por causas relacionadas a su propia voluntad.
2. Que el valor de calificación dado por cada usuario sea subjetivo y pueda diferir frente a los distintos aspectos a tener en cuenta a la atención brindada; esto es forma de atención por parte del funcionario,  solución a su problema o inquietud, tiempo en espera para ser atendido, entre otros.
3. Falta de colaboración de las áreas involucradas en cada uno de los tramites mineros.
4. Poca confiabilidad en la información del CMC por la falta de custodia de los expedientes mineros.
5. La falla en los sistemas de información.
6. Falta de provisión de los cargos de personal de planta que se encuentran vacantes.
7. Teniendo en cuenta que la mayoría del personal del Grupo de Información y Atención al Minero es contratista, se presenta riesgo de incumplimiento en el indicador por la falta de contratación de personal que supla la necesidad.</t>
  </si>
  <si>
    <t>Carpeta compartida de Atención al Minero Y:\ATENCIONAUSUARIOS ANM\2018</t>
  </si>
  <si>
    <t xml:space="preserve">1. Que los usuarios que ingresen al Grupo de Información y Atención al  Minero para recibir atención personalizada, se abstengan de tomarla por voluntad propia del usuario.
2. Falta de colaboración de las áreas involucradas en cada uno de los tramites mineros.
3. Poca confiabilidad en la información del CMC por la falta de custodia de los expedientes mineros.
4. La falla en los sistemas de información.
5. Falta de provisión de los cargos de personal de planta que se encuentran vacantes.
6. Teniendo en cuenta que la mayoría del personal del Grupo de Información y Atención al Minero es contratista, se presenta riesgo de incumplimiento en el indicador por la falta de contratación de personal que supla la necesidad.
</t>
  </si>
  <si>
    <t>%  de grado de satisfacción y percepción por aplicación de la encuesta</t>
  </si>
  <si>
    <t xml:space="preserve">Número de usuarios que califican los parámetros de satisfacción y percepción mayor o igual a 4 puntos. </t>
  </si>
  <si>
    <t>Fortalecer el proceso de atención oportuna de las peticiones, quejas y reclamos.</t>
  </si>
  <si>
    <t>Último día del Trimestre (Mar, Jun, Sep. y Dic)</t>
  </si>
  <si>
    <t>% de cumplimiento de Publicación de pre pliegos en la oportunidad debida.</t>
  </si>
  <si>
    <t>Verificar el grado de cumplimiento de publicación de pre pliegos  dentro del tiempo establecido (5 días hábiles) a partir  de la radicación de los estudios previos (con el lleno de requisitos)  hasta la publicación del pre pliego.</t>
  </si>
  <si>
    <t>Cinco días hábiles antes de terminación  del Trimestre (Mar, Jun, Sep. y Dic)</t>
  </si>
  <si>
    <t xml:space="preserve">No. de pre pliegos publicados oportunamente </t>
  </si>
  <si>
    <t>Verificar el grado de cumplimiento de publicación de pre pliegos  dentro del tiempo establecido (3 días hábiles) a partir  de la radicación de los estudios previos (con el lleno de requisitos)  hasta la publicación del pre pliego.</t>
  </si>
  <si>
    <t>No. de pre pliegos publicados en menor tiempo</t>
  </si>
  <si>
    <t xml:space="preserve">Falta de gestión por parte del Supervisor en el trámite de suscripción para el perfeccionamiento  de las actas de liquidación dentro del plazo establecido.
Demoras en los clics de aprobación a través de la plataforma SECOP II. (3 días)
</t>
  </si>
  <si>
    <t>Lista de Asistencia/ Actas de reunión a Jornadas de Capacitación</t>
  </si>
  <si>
    <r>
      <t xml:space="preserve">1) Análisis Cuantitativo:
2) Análisis Cualitativo (Actividades desarrolladas): 
Charlas programadas para el segundo trimestre.
3) Dificultades o problemas de brecha:
4) Plan de acción para la mejora: </t>
    </r>
    <r>
      <rPr>
        <sz val="9"/>
        <color theme="3"/>
        <rFont val="Calibri Light"/>
        <family val="2"/>
        <scheme val="major"/>
      </rPr>
      <t xml:space="preserve">Si aplica Acción correctiva, asociar No de acción radicada en ISOLUCIÓN
</t>
    </r>
    <r>
      <rPr>
        <b/>
        <sz val="9"/>
        <color theme="3"/>
        <rFont val="Calibri Light"/>
        <family val="2"/>
        <scheme val="major"/>
      </rPr>
      <t xml:space="preserve">
</t>
    </r>
  </si>
  <si>
    <t>Solicitudes de carácter masivo que desborden la capacidad de respuesta con el personal asignado a esta labor.</t>
  </si>
  <si>
    <t>Atender oportunamente solicitudes cliente interno y externos en término no superior a 8 días hábiles</t>
  </si>
  <si>
    <t xml:space="preserve">Garantizar la ejecución del presupuesto de la entidad según lo acordado en la mensualización del Plan de Adquisiciones.
Realizar la ejecución del presupuesto de inversión mediante el desarrollo de cada uno de los contratos planificados.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</si>
  <si>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Fortalecer la Gestión y Ejecución presupuestal de la ANM</t>
  </si>
  <si>
    <t>% de procesos tramitados en el  grupo de contratación según cronograma del plan anual de adquisiciones correspondiente al Grupo de Servicios Administrativos</t>
  </si>
  <si>
    <t>Garantizar el trámite oportuno de los procesos de contratación a cargo del grupo de Servicios Administrativos conforme al cronograma establecido en el PAA publicado a 31 de enero de 2019.
Actividad 1: 25 procesos de contratación.
Actividad 2: 21 procesos de Contratación.
Actividad 3: 8  procesos de Contratación.</t>
  </si>
  <si>
    <t xml:space="preserve">Numero de procesos radicados en el grupo de contratación  </t>
  </si>
  <si>
    <t>%  verificación de toma física de inventarios</t>
  </si>
  <si>
    <t xml:space="preserve">
No contar con el personal técnico para realizar la actividad. 
</t>
  </si>
  <si>
    <t>% ejecución del plan anual de mantenimiento</t>
  </si>
  <si>
    <r>
      <t xml:space="preserve">Realizar </t>
    </r>
    <r>
      <rPr>
        <b/>
        <sz val="10"/>
        <color theme="3"/>
        <rFont val="Calibri Light"/>
        <family val="2"/>
        <scheme val="major"/>
      </rPr>
      <t>Mantenimiento Preventivo</t>
    </r>
    <r>
      <rPr>
        <sz val="10"/>
        <color theme="3"/>
        <rFont val="Calibri Light"/>
        <family val="2"/>
        <scheme val="major"/>
      </rPr>
      <t xml:space="preserve"> a las sedes de la ANM conforme al cronograma establecido en el Plan de Mantenimiento a la Infraestructura Física. El avance de este indicador dependerá de la adjudicación de los procesos de contratación a desarrollarse en la presente vigencia.
Trimestre 1: Cuatro sedes con mantenimiento y /o adecuación. 
Trimestre 2: Cuatro sedes con mantenimiento y /o adecuación.
Trimestre 3:  Ocho sedes con mantenimiento y /o adecuación.
Trimestre 4:   Una sedes con mantenimiento y /o adecuación.</t>
    </r>
  </si>
  <si>
    <t xml:space="preserve">Que las necesidades por las cuales se programa el mantenimiento cambien conforme a lo establecido en los procesos de contratación.
La disponibilidad de elementos, herramientas para realizar las actividades programadas.
</t>
  </si>
  <si>
    <t>% de ejecución presupuestal (inversión y Funcionamiento)+Regalías</t>
  </si>
  <si>
    <t xml:space="preserve">Garantizar la ejecución del presupuesto de la entidad según lo acordado en la mensualización del Plan de Adquisiciones.
Realizar la ejecución del presupuesto de inversión mediante el desarrollo de cada uno de los contratos planificados.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</si>
  <si>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 ejecución Presupuestal de inversión y funcionamiento (SIIF) Obligado</t>
  </si>
  <si>
    <t xml:space="preserve">El tramite oportuno por parte de los contratistas para la radicación de las cuentas de cobro.
Los procesos de contratación no se efectúen conforme el cronograma.
La ejecución de los recursos por dependencia no estés conformes a la planeación presupuestal
los consumos por contratos de demanda no presenten incrementos variaciones en la programación de pagos </t>
  </si>
  <si>
    <t>% de programación presupuestal de Inversión y Funcionamiento (Plan Anual de adquisiciones) programado</t>
  </si>
  <si>
    <t xml:space="preserve">Garantizar la ejecución del PAC cumpliendo con los topes mínimos de PAC sin ejecutar, establecidos por la Dirección del Tesoro Nacional.
Realizar la ejecución del presupuesto de inversión mediante el desarrollo de cada uno de los contratos planificados.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</si>
  <si>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Ultimo día del Trimestre (Mar, Jun, Sep. y Dic)
Reporte 15 días después de finalizado el trimestre</t>
  </si>
  <si>
    <t xml:space="preserve">Que los puntos de atención regional, coordinaciones regionales grupo PIN, Grupo de Regalías y Contraprestaciones (Vicepresidencia de Seguimiento, Control y Seguridad Minera) y la Oficina Jurídica no reporten oportunamente la información de aplicación de pagos.
Que no se reporte a través del sistema de recaudo en línea las transacciones realizadas por los usuarios.
</t>
  </si>
  <si>
    <t>Estados financieros preparados y publicados en la página WEB de la Entidad.</t>
  </si>
  <si>
    <t>Ultimo día del Trimestre (Mar, Jun, Sep. y Dic)
Reporte de acuerdo con el calendario emitido por la Contaduría General de la Nación</t>
  </si>
  <si>
    <t>%  de recaudo de los créditos a favor de la ANM</t>
  </si>
  <si>
    <t>Vr. Recaudo logrado</t>
  </si>
  <si>
    <t xml:space="preserve">Adelantar todas las actividades tendientes a la recuperación de los créditos a favor de la entidad, remitidos con el lleno de los requisitos exigidos por la Ley y las normas, para cobro coactivo.  Se tendrá como referente para fijar la meta de recaudo del año 2019; la proyectada para el año 2018; teniendo en cuenta el estudio de los siguientes criterios:  1. La existencia de recaudos extraordinarios para el año 2018, a través de compensaciones  por canon anticipado de las Gobernaciones,  las cuales no se mantienen en el tiempo. 2.Facilidades de pago que  culmina su cumplimiento. 3. Antigüedad de la cartera. 4. Cartera de imposible recaudo que se someterá a comité de cartera para su depuración. 4. Acuerdos de pago de títulos vigentes.  </t>
  </si>
  <si>
    <t>Vr. Recaudo programado</t>
  </si>
  <si>
    <t>Inicia con la recepción y análisis de procedencia de la acción de cobro coactivo, a través de la emisión del auto que avoca conocimiento y la gestión de cobro persuasivo, análisis de bienes. Posteriormente la emisión del mandamiento de pago, embargo y secuestro, remate según corresponda
Con corte a 31 de diciembre de 2018 se cuentan con 1081 procesos pendientes por gestionar, se espera durante el año 2019 gestionar el 100%</t>
  </si>
  <si>
    <t>Inicia desde la verificación de las obligaciones de los procesos de cobro persuasivo y coactivo, realizando el estudio de la edad de la obligación y terminando con la presentación de las fichas ante el Comité de Cartera
Se identificaron 101 procesos para comité de cartera, de los cuales se espera presentar ante el Comité el 80% que equivalen a 81 fichas.</t>
  </si>
  <si>
    <t>Identificar y presentar ante el Comité Técnico de Sostebilidad Contable  las obligaciones susceptibles de declaración y depuración contable que se encuentren en el Grupo de Cobro Coactivo</t>
  </si>
  <si>
    <t>1. Oportunidad en la contratación de los servicios de fábrica de software 
2. Capacidad operativa de la OTI ( Personal, presupuesto)
3. Disponibilidad de las áreas funcionales para adelantar las actividades que la OTI requiera durante la fase de desarrollo.</t>
  </si>
  <si>
    <t xml:space="preserve">Total de solicitudes recibidas y programadas  para racionalización tecnológica de trámites u OPAS en el período </t>
  </si>
  <si>
    <t xml:space="preserve">Documento con la formulación y seguimiento al Plan de Seguridad y Privacidad de la Información-PSPI </t>
  </si>
  <si>
    <t>1. Capacidad operativa de la OTI ( Personal, presupuesto)
2. Cambios normativos</t>
  </si>
  <si>
    <t xml:space="preserve">Obligaciones  presupuestales  trimestrales en comparación con lo programado en el Plan Anual de Adquisiciones .
Realizar la ejecución del presupuesto de inversión mediante el desarrollo de cada uno de los contratos planificados.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</si>
  <si>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 xml:space="preserve">1. Capacidad operativa de la OTI ( Personal, presupuesto)
</t>
  </si>
  <si>
    <t>Resultados con corte en la segunda semana de (Mar, Jun, Sep. y Dic)</t>
  </si>
  <si>
    <t xml:space="preserve"> Capacidad operativa de la OTI ( Personal, presupuesto)</t>
  </si>
  <si>
    <t>Porcentaje de cumplimiento de actividades del Plan de implementación de la política de Gobierno Digital</t>
  </si>
  <si>
    <t>Cumplimiento de actividades del Plan de implementación de la política de Gobierno Digital</t>
  </si>
  <si>
    <t>Documento con la formulación y seguimiento al Plan de  e implementación de la política de Gobierno Digital</t>
  </si>
  <si>
    <t>Diseñar y ejecutar el Plan para la implementación de la política de Gobierno Digital</t>
  </si>
  <si>
    <t xml:space="preserve">1. Capacidad operativa de la OTI ( Personal, presupuesto)
2. Procesos contractuales 
</t>
  </si>
  <si>
    <t>Medir la oportunidad de la atención de requerimientos e incidentes recibidos por la Oficina de Tecnología e Información</t>
  </si>
  <si>
    <t>1. Capacidad operativa de la OTI ( Personal, presupuesto)</t>
  </si>
  <si>
    <r>
      <t xml:space="preserve">1) Análisis Cuantitativo: </t>
    </r>
    <r>
      <rPr>
        <sz val="9"/>
        <color theme="3"/>
        <rFont val="Calibri Light"/>
        <family val="2"/>
        <scheme val="major"/>
      </rPr>
      <t xml:space="preserve">Durante el  primer trimestre de 2019, se impulsaron con por lo menos una actuación </t>
    </r>
    <r>
      <rPr>
        <b/>
        <sz val="9"/>
        <color theme="3"/>
        <rFont val="Calibri Light"/>
        <family val="2"/>
        <scheme val="major"/>
      </rPr>
      <t xml:space="preserve">quince (15) </t>
    </r>
    <r>
      <rPr>
        <sz val="9"/>
        <color theme="3"/>
        <rFont val="Calibri Light"/>
        <family val="2"/>
        <scheme val="major"/>
      </rPr>
      <t>procesos nuevos radicados durante el primer trimestre del año 2019, de los 16 procesos nuevos radicados.</t>
    </r>
    <r>
      <rPr>
        <b/>
        <sz val="9"/>
        <color theme="3"/>
        <rFont val="Calibri Light"/>
        <family val="2"/>
        <scheme val="major"/>
      </rPr>
      <t xml:space="preserve">
2) Análisis Cualitativo (Actividades desarrolladas): </t>
    </r>
    <r>
      <rPr>
        <sz val="9"/>
        <color theme="3"/>
        <rFont val="Calibri Light"/>
        <family val="2"/>
        <scheme val="major"/>
      </rPr>
      <t xml:space="preserve">Los procesos impulsados en el período reportado permitieron no solo cumplir la meta trimestral establecida sino superarla en un 4,17%; así, en el primer trimestre se impulsó el 93,75% del total de procesos recibidos en el trimestre, superando la meta de tramitar el 90% de los procesos recibidos. En catorce (14) de los procesos nuevos impulsados se profirió auto de apertura de indagación preliminar, y en uno (1) se profirió auto que declaró la prescripción de la acción disciplinaria (005-19).  </t>
    </r>
    <r>
      <rPr>
        <b/>
        <sz val="9"/>
        <color theme="3"/>
        <rFont val="Calibri Light"/>
        <family val="2"/>
        <scheme val="major"/>
      </rPr>
      <t xml:space="preserve">
3) Dificultades o problemas de brecha: </t>
    </r>
    <r>
      <rPr>
        <sz val="9"/>
        <color theme="3"/>
        <rFont val="Calibri Light"/>
        <family val="2"/>
        <scheme val="major"/>
      </rPr>
      <t>No se tuvieron dificultades para el cumplimiento de la meta.</t>
    </r>
    <r>
      <rPr>
        <b/>
        <sz val="9"/>
        <color theme="3"/>
        <rFont val="Calibri Light"/>
        <family val="2"/>
        <scheme val="major"/>
      </rPr>
      <t xml:space="preserve">
4) Plan de acción para la mejora: </t>
    </r>
    <r>
      <rPr>
        <sz val="9"/>
        <color theme="3"/>
        <rFont val="Calibri Light"/>
        <family val="2"/>
        <scheme val="major"/>
      </rPr>
      <t xml:space="preserve"> No aplica. </t>
    </r>
  </si>
  <si>
    <t>Sensibilizar el 75% de los servidores públicos vinculados dentro del mes a capacitar. 
La meta corresponderá  a la cantidad de servidores que estén activos en la ANM durante el mes de la capacitación.
Se realizará una capacitación en el cuarto trimestre del año.</t>
  </si>
  <si>
    <t>Medir el nivel de conocimiento  en asuntos disciplinarios a los funcionarios públicos.
El denominador se tomara de acuerdo al numerador del indicador "%  de servidores sensibilizados"</t>
  </si>
  <si>
    <t xml:space="preserve"> Normatividad actualizada en enero de 2019;  cuyos cambios generan desconocimiento de los servidores públicos.</t>
  </si>
  <si>
    <t>1) Pérdida de las listas de asistencia para poder enviarles la encuesta, 2) Que los asistentes no firmen la lista de registro, 3) Que los usuarios no diligencien la encuesta de satisfacción de las actividades. 4) Que la actividad programada no se pueda realizar, 5) Que se declare desierta la convocatoria de selección del operador.</t>
  </si>
  <si>
    <t>Ejecutar el Plan de Bienestar e Incentivos durante la vigencia</t>
  </si>
  <si>
    <t>Dar a conocer la gestión de la Agencia a los públicos de interés y a la ciudadanía, en general, mediante la divulgación de información.</t>
  </si>
  <si>
    <t xml:space="preserve">1) Análisis Cuantitativo:
2) Análisis Cualitativo (Actividades desarrolladas): 
3) Dificultades o problemas de brecha:
4) Plan de acción para la mejora: 
</t>
  </si>
  <si>
    <t xml:space="preserve">1) Análisis Cuantitativo:
2) Análisis Cualitativo (Actividades desarrolladas): 
3) Dificultades o problemas de brecha:
4) Plan de acción para la mejora: 
</t>
  </si>
  <si>
    <t>Informe Trimestral - documento en Excel</t>
  </si>
  <si>
    <t>Número de artículos y/o notas publicados en medios de comunicación</t>
  </si>
  <si>
    <t>% de documentos de alinde ración de áreas libres susceptibles de reservar para una posible delimitación y declaración de AEM</t>
  </si>
  <si>
    <t>Número de informes de alinde ración de áreas con potencial para minerales estratégicos elaborados</t>
  </si>
  <si>
    <t>Número de informes de alinde ración de áreas  con potencial para minerales estratégicos programados</t>
  </si>
  <si>
    <r>
      <t xml:space="preserve">1) Análisis Cuantitativo:
Este indicador no tiene meta por cumplir en este trimestre.
2) Análisis Cualitativo (Actividades desarrolladas): 
Este indicador no tiene meta por cumplir en este trimestre.
3) Dificultades o problemas de brecha:
4) Plan de acción para la mejora: </t>
    </r>
    <r>
      <rPr>
        <sz val="9"/>
        <color theme="3"/>
        <rFont val="Calibri Light"/>
        <family val="2"/>
        <scheme val="major"/>
      </rPr>
      <t xml:space="preserve">Si aplica Acción correctiva, asociar No de acción radicada en ISOLUCIÓN
</t>
    </r>
    <r>
      <rPr>
        <b/>
        <sz val="9"/>
        <color theme="3"/>
        <rFont val="Calibri Light"/>
        <family val="2"/>
        <scheme val="major"/>
      </rPr>
      <t xml:space="preserve">
</t>
    </r>
  </si>
  <si>
    <t>* Cambios jurídicos que no permitan el normal desarrollo de las actividades asociadas a la solución de los trámites
- Cambios administrativos que retrasen la suscripción de los actos administrativos
- Dificultades en procesos de contratación asociados a las actividades requeridas para resolver de fondo las solicitudes de ARE
- Dificultades para acceder a las zonas solicitadas como ARE</t>
  </si>
  <si>
    <r>
      <t xml:space="preserve">1) Análisis Cuantitativo:
Los resultados están dentro de lo planeado, puesto que este indicador no tiene meta por cumplir en este trimestre.
2) Análisis Cualitativo (Actividades desarrolladas): 
Este indicador no tiene meta por cumplir en este trimestre.
3) Dificultades o problemas de brecha:
4) Plan de acción para la mejora: </t>
    </r>
    <r>
      <rPr>
        <sz val="9"/>
        <color theme="3"/>
        <rFont val="Calibri Light"/>
        <family val="2"/>
        <scheme val="major"/>
      </rPr>
      <t xml:space="preserve">Si aplica Acción correctiva, asociar No de acción radicada en ISOLUCIÓN
</t>
    </r>
  </si>
  <si>
    <t>Garantizar la ejecución del presupuesto de la entidad, según lo acordado en la mensualización del Plan Anual de Adquisiciones.
Para el calculo del indicador se tomará como base el cierre de la apropiación en la vigencia 2019 contemplando las posibles reducciones o adiciones de presupuesto. En caso de presentarse restricciones del PAC (plan anual de caja) lo programado será conforme la restricción con el fin de no afectar la medición del indicador, teniendo en cunetas que son decisiones externa en las que la ANM no tiene control.</t>
  </si>
  <si>
    <t>Generar y divulgar información para la promoción del sector minero (4  piezas o boletines con información de interés  del sector minero durante la vigencia)</t>
  </si>
  <si>
    <t>Sentencias o fallos que suspendan el proceso de contratación y titulación minera, transiciones normativas, y  eventuales cambios  que se puedan generar con ocasión de la implementación el Sistema Integrado de Gestión Minera.</t>
  </si>
  <si>
    <t>El año 2018 finalizó con 7636 solicitudes de propuestas de contrato de concesión y Autorizaciones Temporales, por lo tanto se proyecta rechazar y/o viabilizar 3.000 de estas solicitudes, lo que equivale al 39%.
Se entiende por rechazadas aquellas solicitudes que finalicen el trámite con una resolución (Rechazo, Acepta desistimiento, entiende desistida o dan por terminado el trámite), no se tendrán en cuentas los Recursos de reposición, y se entienden viabilizadas aquellas solicitudes que cumplan con la evaluación técnica según el caso.</t>
  </si>
  <si>
    <t>Un cambio normativo que suspenda los  términos legales e impida la operación jurídica de la norma que reglamenta las Solicitudes de Legalización de Minería de Hecho o el Programa de Subcontratos de Formalización Minera, como también la falta de personal en el Grupo de Legalización Minera y la demanda de solicitudes para el Programa de Subcontratos de Formalización Minera</t>
  </si>
  <si>
    <t>Un cambio normativo o fallo judicial  que suspenda los términos legales e impida la operación jurídica de la norma que reglamenta las Solicitudes de Legalización de Minería de Hecho, como también la falta de personal en el Grupo de Legalización Minera.                                                                                                                Algunas de las solicitudes de legalización minera que están pendientes  por resolver tienen decisiones judiciales y administrativas ajenas a la Autoridad Minera.  También incide  la falta de recursos para desarrollar los instrumentos técnicos y ambientales (PTO y PMA) que son gratuitos por Ley  para el solicitante por ende el estado los debe proporcionar. Estos instrumentos técnicos son requisitos del tramite administrativo para proceder a elaborar Minuta de Contrato de Concesión.</t>
  </si>
  <si>
    <t xml:space="preserve">Con corte a 31 diciembre de 2018, el Grupo de Legalización Minera cuenta con 84 Solicitudes de Legalización de Minería de Hecho en trámite, de las cuales 25 están pendientes de elaboración y/o ajuste  de PTO y PMA, y las 59 restantes tiene restricciones de carácter técnicas  y ambientales. 
Se tendrán en cuenta para la meta las resoluciones que definen de fondo y los autos de requerimiento para firma de minuta.
</t>
  </si>
  <si>
    <t>Un cambio normativo o fallo judicial que suspenda  los términos legales e impida la operación jurídica de la norma que reglamenta las Solicitudes de Legalización de Minería de Hecho o el Programa de Subcontratos de Formalización Minera, también la falta de personal en el Grupo de Legalización Minera. 
La viabilidad de realizar visitas  depende de factores  externos como la  demanda de trámites  del Programa de Subcontratos de Formalización Minera y  la disponibilidad presupuestal para ejecutar determinada visita</t>
  </si>
  <si>
    <t xml:space="preserve">Garantizar la ejecución del presupuesto de la entidad, según lo acordado en la mensualización del Plan Anual de Adquisiciones .
Para el calculo del indicador se tomará como base el cierre de la apropiación en la vigencia 2019 contemplando las posibles reducciones o adiciones de presupuesto. En caso de presentarse restricciones del PAC (plan anual de caja) lo programado será conforme la restricción con el fin de no afectar la medición del indicador, teniendo en cunetas que son decisiones externa en las que la ANM no tiene control. </t>
  </si>
  <si>
    <t xml:space="preserve"> Disponer los recursos para que puedan ser usados de forma efectiva dentro del sistema General de Regalías</t>
  </si>
  <si>
    <t>1. % de identificación de recursos recaudados por concepto de regalías y compensaciones</t>
  </si>
  <si>
    <t>Se requiere medir el porcentaje de recursos identificados para poder ser distribuidos por el DNP sobre los ingresos por pagos de regalías.</t>
  </si>
  <si>
    <t>Ultimo día del Trimestre (Mar, Jun, Sept y Dic)</t>
  </si>
  <si>
    <t>Gerente de Regalías y Contraprestaciones Económicas</t>
  </si>
  <si>
    <t>$ recursos recaudados durante el trimestre</t>
  </si>
  <si>
    <t xml:space="preserve"> Realizar control sobre la comercialización de minerales en el país</t>
  </si>
  <si>
    <t>Se requiere medir la evaluación dentro de los términos propuestos en la meta de las solicitudes de inscripción en RUCOM recibidas.</t>
  </si>
  <si>
    <t xml:space="preserve">Total solicitudes de inscripción en el RUCOM atendidas en el trimestre las cuales tuvieron 30 o menos días desde su radicación </t>
  </si>
  <si>
    <t>Total solicitudes de inscripción en el RUCOM que durante el trimestre cumplieron 30 días desde su radicación</t>
  </si>
  <si>
    <t xml:space="preserve">Conocer el estado actualizado de las contraprestaciones económicas de los títulos mineros. </t>
  </si>
  <si>
    <t>3. Total de títulos analizados y actualizados</t>
  </si>
  <si>
    <t xml:space="preserve">  Se requiere conocer el estado actual de todas las contraprestaciones económicas de los títulos mineros con el fin de llevar a cabo requerimientos, compensaciones o ajustes en el sistema financiero de la ANM.</t>
  </si>
  <si>
    <t xml:space="preserve">Herramienta Fiscalización Minera
Catastro Minero Nacional </t>
  </si>
  <si>
    <t>Analizar y actualizar los títulos mineros para conocer el estado actual de las contraprestaciones económicas</t>
  </si>
  <si>
    <t xml:space="preserve">Total títulos con expediente minero digital </t>
  </si>
  <si>
    <t>4.Mejorar  el cumplimiento de los requisitos legales y contractuales por parte de los titulares mineros</t>
  </si>
  <si>
    <t>Plan de Acción Fiscalización</t>
  </si>
  <si>
    <t>Se quiere medir el avance en las visitas de fiscalización a los títulos mineros competencia de la ANM, teniendo como criterios la meta para la vigencia y los resultados parciales conforme a la programación definida. 
Aplica a los títulos vigentes a 31-12-2018 (6.577). Sobre está base se registrarán los cambios que se produzcan y las situaciones que impidan las realización de las inspecciones de campo.
Para calcular el indicador en el numerador se tendrán en cuenta en las fechas de corte la sumatoria del número de títulos con inspecciones de campo y con sus respectivos actos administrativos debidamente notificados.</t>
  </si>
  <si>
    <r>
      <t xml:space="preserve">Marzo, Junio, Septiembre y Diciembre 
</t>
    </r>
    <r>
      <rPr>
        <b/>
        <sz val="10"/>
        <color theme="3"/>
        <rFont val="Calibri Light"/>
        <family val="2"/>
        <scheme val="major"/>
      </rPr>
      <t>Nota</t>
    </r>
    <r>
      <rPr>
        <sz val="10"/>
        <color theme="3"/>
        <rFont val="Calibri Light"/>
        <family val="2"/>
        <scheme val="major"/>
      </rPr>
      <t>: Los reportes se consolidarán el decimo día hábil una vez terminado el trimestre; con excepción del  ultimo periodo que la fecha de corte será el 15 de enero de 2020.</t>
    </r>
  </si>
  <si>
    <t>% de títulos visitados  y acto administrativo  notificados</t>
  </si>
  <si>
    <t>Realizar las inspecciones de campo a los títulos vigentes</t>
  </si>
  <si>
    <t>Plan de Acción Bienio y Política de Prevención del Daño Antijurídico</t>
  </si>
  <si>
    <t>Realizar las inspecciones de campo a los títulos de alto riesgo de accidentalidad conforme a la programación mensual</t>
  </si>
  <si>
    <t>% de títulos evaluados documentalmente con los respectivos actos administrativos (auto o resolución)  notificados</t>
  </si>
  <si>
    <t>Realizar evaluación documental a los títulos vigentes.</t>
  </si>
  <si>
    <t xml:space="preserve">Se quiere asegurar que los titulares mineros conozcan oportunamente los resultados y decisiones de la autoridad minera (Aplica a todas las inspecciones de campo).
 Visitas de fiscalización dentro del mes siguiente a la visita. 
Las notificaciones asociadas a inspecciones de campo realizadas en diciembre de cada año son incluidas en el cálculo del indicador del año siguiente. </t>
  </si>
  <si>
    <r>
      <t xml:space="preserve">1) Análisis Cuantitativo:
</t>
    </r>
    <r>
      <rPr>
        <sz val="9"/>
        <color theme="3"/>
        <rFont val="Calibri Light"/>
        <family val="2"/>
        <scheme val="major"/>
      </rPr>
      <t>Se presenta 763 Títulos con programación e inspección, cuyo vencimiento de notificación es en el I Trimestre 2019, de los cuales 475 títulos presenta auto notificado antes de los 30 días.</t>
    </r>
    <r>
      <rPr>
        <b/>
        <sz val="9"/>
        <color theme="3"/>
        <rFont val="Calibri Light"/>
        <family val="2"/>
        <scheme val="major"/>
      </rPr>
      <t xml:space="preserve">
2) Análisis Cualitativo (Actividades desarrolladas): </t>
    </r>
    <r>
      <rPr>
        <sz val="9"/>
        <color theme="3"/>
        <rFont val="Calibri Light"/>
        <family val="2"/>
        <scheme val="major"/>
      </rPr>
      <t>Coordinación con notificaciones en el caso de Bogotá y notificación en los PAR</t>
    </r>
    <r>
      <rPr>
        <b/>
        <sz val="9"/>
        <color theme="3"/>
        <rFont val="Calibri Light"/>
        <family val="2"/>
        <scheme val="major"/>
      </rPr>
      <t xml:space="preserve">
3) Dificultades o problemas de brecha: </t>
    </r>
    <r>
      <rPr>
        <sz val="9"/>
        <color theme="3"/>
        <rFont val="Calibri Light"/>
        <family val="2"/>
        <scheme val="major"/>
      </rPr>
      <t xml:space="preserve">En 2018 se obtuvo un resultado de 31% para este indicador.  Respecto a este valor el resultado del primer trimestre es bueno, sin embargo la meta es tener una oportunidad del 100%. 
</t>
    </r>
    <r>
      <rPr>
        <b/>
        <sz val="9"/>
        <color theme="3"/>
        <rFont val="Calibri Light"/>
        <family val="2"/>
        <scheme val="major"/>
      </rPr>
      <t xml:space="preserve">
4) Plan de acción para la mejora: </t>
    </r>
    <r>
      <rPr>
        <sz val="9"/>
        <color theme="3"/>
        <rFont val="Calibri Light"/>
        <family val="2"/>
        <scheme val="major"/>
      </rPr>
      <t xml:space="preserve">Análisis para identificación de las causas, priorización de las más relevantes y generación de acciones de mejora. 
</t>
    </r>
    <r>
      <rPr>
        <b/>
        <sz val="9"/>
        <color theme="3"/>
        <rFont val="Calibri Light"/>
        <family val="2"/>
        <scheme val="major"/>
      </rPr>
      <t xml:space="preserve">
</t>
    </r>
  </si>
  <si>
    <r>
      <t>El indicador aplica a las situaciones de incumplimiento de los títulos mineros clasificados como de</t>
    </r>
    <r>
      <rPr>
        <b/>
        <u/>
        <sz val="10"/>
        <color theme="3"/>
        <rFont val="Calibri Light"/>
        <family val="2"/>
        <scheme val="major"/>
      </rPr>
      <t xml:space="preserve"> alto riesgo por condiciones de inseguridad minera. </t>
    </r>
    <r>
      <rPr>
        <sz val="10"/>
        <color theme="3"/>
        <rFont val="Calibri Light"/>
        <family val="2"/>
        <scheme val="major"/>
      </rPr>
      <t xml:space="preserve">
El alcance corresponde a los siguientes hallazgos: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r>
  </si>
  <si>
    <t>Incluye no conformidades de 2018 que son evaluadas en 2019. La evaluación de las no conformidades se asegura mediante funcionalidad del aplicativo de fiscalización .
58,2% con metas trimestrales así: 
1T: 57,38%
2T: 57,65%
3T: 57,93%
4T: 58,20%</t>
  </si>
  <si>
    <t xml:space="preserve">1. Que el titular minero no adopte acciones de fondo para corregir y prevenir el incumplimiento de los requisitos legales y contractuales </t>
  </si>
  <si>
    <t xml:space="preserve">Alcance de los trámites:  
1. Modificación de etapas contractuales (1.1. Prórroga de las etapas de exploración, construcción y montaje, 1.2. Renuncia de las etapas o utilización de un tiempo menor), 2) Aumento del volumen de explotación en autorizaciones temporales, 3) Adición de minerales, 4) Suspensión de obligaciones, 5) Suspensión o disminución de producción, 6) Autorización de operaciones conjuntas, 7) Amparo administrativo, 8)  Renuncia a título , 9) Suspensión de actividades
Término:  90 días calendario.
Se tendrán en cuenta los tramites recibidos durante el ultimo trimestre de la vigencia 2018 cuyo plazo se vence en el primer trimestre de 2019. 
Para el cálculo del indicador se entiende que el trámite es atendido cuando el respectivo acto administrativo  está suscrito. </t>
  </si>
  <si>
    <t>8. Porcentaje de títulos en etapa de exploración con reporte bajo estándar internacional</t>
  </si>
  <si>
    <t xml:space="preserve">
Los Recursos y Reservas  presentados en los PTO (por primera vez) durante la vigencia 2019 sean reportados bajo cualquier estándar internacional
</t>
  </si>
  <si>
    <t>Número de títulos con reporte bajo estándar internacional</t>
  </si>
  <si>
    <t>Vicepresidencia de Seguimiento, Control y Seguridad Minera - Grupo de Evaluación de Estudios Técnicos - Líder del proyecto de Recursos y Reservas</t>
  </si>
  <si>
    <t>Gestionar el reporte de los títulos en etapa de exploración con reporte bajo estándar internacional</t>
  </si>
  <si>
    <t xml:space="preserve">Número de títulos en etapa de exploración (con vencimiento de términos para PTO)  </t>
  </si>
  <si>
    <t xml:space="preserve"> Porcentaje de títulos en etapa de explotación con reporte de Recursos y Reservas bajo reporte de estándar internacional</t>
  </si>
  <si>
    <t xml:space="preserve">Los Recursos y Reservas aprobados en las modificaciones de PTO (Plan de Trabajo y Obras)y PTI (Plan de Trabajo e Inversiones)  durante la vigencia 2019 y que sean reportados bajo cualquier estándar internacional
</t>
  </si>
  <si>
    <t>Número de títulos en etapa de explotación con reporte de R y R bajo estándar internacional consolidado</t>
  </si>
  <si>
    <t>Consolidar los recursos y reservas de acuerdo a lo aprobado en las modificaciones del PTO y PTI; reportados bajo cualquier estándar internacional</t>
  </si>
  <si>
    <t>Número de títulos en etapa de explotación con PTO modificado</t>
  </si>
  <si>
    <r>
      <t xml:space="preserve">1) Análisis Cuantitativo:
Se redefinieron los indicadores para este tema 
2) Análisis Cualitativo (Actividades desarrolladas): 
3) Dificultades o problemas de brecha:
4) Plan de acción para la mejora: </t>
    </r>
    <r>
      <rPr>
        <sz val="9"/>
        <color theme="3"/>
        <rFont val="Calibri Light"/>
        <family val="2"/>
        <scheme val="major"/>
      </rPr>
      <t xml:space="preserve">Si aplica Acción correctiva, asociar No de acción radicada en ISOLUCIÓN
</t>
    </r>
    <r>
      <rPr>
        <b/>
        <sz val="9"/>
        <color theme="3"/>
        <rFont val="Calibri Light"/>
        <family val="2"/>
        <scheme val="major"/>
      </rPr>
      <t xml:space="preserve">
</t>
    </r>
  </si>
  <si>
    <t xml:space="preserve">Aplica a la contratación por medio del Banco Interamericano de Desarrollo de las consultorías:
- Aumentar la cobertura del Sistema de Inteligencia de Negocio a otros minerales.
- Conexión de los dispositivos de captura de datos a través de internet de las cosas (IOT)
Para el I Semestre el resultado será la estructuración y definición de los procesos contractuales.
Para el II Semestre será la implementación total de las consultorías (Esto incluye la conexión de los dispositivos de captura de información mediante IOT a cinco titulares mineros)
</t>
  </si>
  <si>
    <t>Consultorías
Actas y/o Informes</t>
  </si>
  <si>
    <t>Vicepresidencia de Seguimiento, Control y Seguridad Minera -  Líder del proyecto de Control de Producción</t>
  </si>
  <si>
    <t>Vicepresidencia de Seguimiento, Control y Seguridad Minera - Líder del proyecto de Control de Producción</t>
  </si>
  <si>
    <t xml:space="preserve">Estructurar los documentos para la contratación de consultorías de control a la producción y gestionar su implementación. </t>
  </si>
  <si>
    <t>Aplica al 100% de lo  programado en el plan de trabajo para el 2019 con la finalidad de diseñar, validar e  implementar  Sistema Integral de Gestión Minera (SIGM). 
Este 100% corresponde al 52% del proyecto SIGM referente al plan de trabajo que incluye los diferentes ciclos de desarrollo del sistema.</t>
  </si>
  <si>
    <t>1. Problemas en el proceso contractual 
2. No disponibilidad de recursos planificados 
3. Incremento de los tiempos de validación con las áreas funcionales</t>
  </si>
  <si>
    <t>Visitas de  seguridad e higiene minera a las Áreas de reserva especial y solicitudes de legalización para verificará las condiciones de seguridad y asegurar que las explotaciones den cumplimiento a las responsabilidades que tienen con el estado colombiano en especial en la parte de seguridad.</t>
  </si>
  <si>
    <t xml:space="preserve">Realizar la ejecución del presupuesto de inversión mediante el desarrollo de cada uno de los contratos planificados.
Para el calculo del indicador se tomará como base el cierre de la apropiación en la vigencia 2019 contemplando las posibles reducciones o adiciones de presupuesto. En caso de presentarse restricciones del PAC (plan anual de caja) lo programado será conforme la restricción con el fin de no afectar la medición del indicador, teniendo en cunetas que son decisiones externa en las que la ANM no tiene control. </t>
  </si>
  <si>
    <t xml:space="preserve">Dentro de este indicador se registrará el N.º de Autos de Requerimiento y Resoluciones notificados oportunamente dentro de los 5 días siguientes a su recepción en el Grupo . </t>
  </si>
  <si>
    <t>1) Inasistencia de los evaluadores a las capacitaciones de EDL y p por lo tanto no tengan claridad sobre cómo evaluar, 2) Incumplimiento de los evaluadores con los tiempos establecidos.</t>
  </si>
  <si>
    <t xml:space="preserve">Garantizar la ejecución del presupuesto de la entidad a según lo acordado en la mensualización del Plan de Adquisiciones.
Realizar la ejecución del presupuesto de inversión mediante el desarrollo de cada uno de los contratos planificados.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</si>
  <si>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Base de datos: Seguimiento procesos/ expediente de cada proceso/ ekogui</t>
  </si>
  <si>
    <t>Contestar el 100% de las  demandas y acciones constitucionales notificadas a  la ANM dentro del término de Ley</t>
  </si>
  <si>
    <t xml:space="preserve">1. Diferencias de criterios judiciales
2. Procesos que iniciaron en anteriores autoridades mineras (alguno no presentan la correspondiente defensa).
</t>
  </si>
  <si>
    <t>Base de datos: Seguimiento procesos/ expediente de cada proceso</t>
  </si>
  <si>
    <t>Inicia con la notificación de la diligencia y termina con el acta de la diligencia.
Se categoriza la asistencia a diligencias por medio de control para su análisis y contribución a la política de prevención de daño antijurídico.</t>
  </si>
  <si>
    <t xml:space="preserve">No. de diligencias asistidas en representación judicial y extrajudicial de la ANM </t>
  </si>
  <si>
    <t xml:space="preserve">Inicia con la identificación de las solicitudes de conceptos allegadas a la Oficina Asesora Jurídica, y la atención con eficiencia y oportunidad teniendo en cuenta el cumplimiento del término legal.
La eficiencia se refiere a responder antes del termino legal, es decir, a los 25 días. </t>
  </si>
  <si>
    <t xml:space="preserve">1. Inoportunidad en la remisión de la información por parte de las dependencias/procesos a la Oficina Asesora Jurídica para dar trámite.
2. Duplicidad de radicados en las dependencias </t>
  </si>
  <si>
    <t>La presente vigencia corresponde al sexto año de avance en la  implementación  del Programa de Gestión Documental PGD para el cumplimiento de uno de los objetivos estratégicos para un plazo de 10 años y a la actualización del PINAR
Actividad 1: Contextualización y análisis situacional. primer trimestre
Actividad 2: Introducción y documento final. segundo trimestre
Actividad 3 : Documentos especiales procedimiento. Tercer trimestre 
Actividad 4 : Reprografía procedimiento. Cuarto trimestre</t>
  </si>
  <si>
    <t>La presente vigencia da  continuidad a  la articulación del Sistema Integrado de Conservación  con el Sistema Integrado de Gestión
Actividad 1: Instructivo de centralización de archivo. 
Actividad 2:  Matriz de Aspectos e impactos ambientales.
Actividad 3: prevención y atención de riesgos en el tema de gestión documental.
Actividad 4: Plan de gestión integral de residuos solidos.</t>
  </si>
  <si>
    <t xml:space="preserve">Auditorías aprobadas en el Plan Anual de Auditoría por el Comité Institucional de Coordinación de Control Interno. </t>
  </si>
  <si>
    <t>Que no entre a tiempo por parte de las áreas la información.
Que no se  cuente con los recursos suficientes (financiero, de personal y físicos)</t>
  </si>
  <si>
    <t xml:space="preserve">%Avance en la elaboración de los informes de ley </t>
  </si>
  <si>
    <t>De ocho a quince días hábiles terminado cada trimestre</t>
  </si>
  <si>
    <t xml:space="preserve">
No disponibilidad de las dependencias para la formulación y cumplimiento de planes de mejoramiento</t>
  </si>
  <si>
    <t>Mejorar los procesos y disminuir los hallazgos derivados ed Auditorias Internas</t>
  </si>
  <si>
    <t>Ultimo día hábil del segundo y tercer trimestre</t>
  </si>
  <si>
    <r>
      <t xml:space="preserve">1) Análisis Cuantitativo:
2) Análisis Cualitativo (Actividades desarrolladas): </t>
    </r>
    <r>
      <rPr>
        <sz val="9"/>
        <color theme="3"/>
        <rFont val="Calibri Light"/>
        <family val="2"/>
        <scheme val="major"/>
      </rPr>
      <t>Este indicador se modifica para la Versión 2, con la finalidad de medir el cierre de los hallazgos de Auditoria Interna del SIG.</t>
    </r>
    <r>
      <rPr>
        <b/>
        <sz val="9"/>
        <color theme="3"/>
        <rFont val="Calibri Light"/>
        <family val="2"/>
        <scheme val="major"/>
      </rPr>
      <t xml:space="preserve"> 
3) Dificultades o problemas de brecha:
4) Plan de acción para la mejora: </t>
    </r>
    <r>
      <rPr>
        <sz val="9"/>
        <color theme="3"/>
        <rFont val="Calibri Light"/>
        <family val="2"/>
        <scheme val="major"/>
      </rPr>
      <t xml:space="preserve">Si aplica Acción correctiva, asociar No de acción radicada en ISOLUCIÓN
</t>
    </r>
    <r>
      <rPr>
        <b/>
        <sz val="9"/>
        <color theme="3"/>
        <rFont val="Calibri Light"/>
        <family val="2"/>
        <scheme val="major"/>
      </rPr>
      <t xml:space="preserve">
</t>
    </r>
  </si>
  <si>
    <t xml:space="preserve">Incluye la revisión y retroalimentación con los Gerentes de los Proyectos para revisar las actividades, costos y contrataciones relacionadas con los proyectos de la Entidad (inversión y otros).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</si>
  <si>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 xml:space="preserve">
Informe ejecución de proyectos de la herramienta SPI
Ayudas de Memoria resultado de las Mesas de Trabajo</t>
  </si>
  <si>
    <t>Ultimo día hábil de cada Trimestre</t>
  </si>
  <si>
    <t xml:space="preserve">Inadecuada planificación de actividades
Necesidad de ejecutar procesos de contratación que resulten desiertos
Recorte presupuestal
</t>
  </si>
  <si>
    <t xml:space="preserve">Verificar la ejecución física (metas) vs recursos planificados de los Proyectos
Presentar resultado consolidado de la ejecución de los proyectos, como alerta temprana </t>
  </si>
  <si>
    <t>% de implementación del Modelo Integrado de Planeación y Gestión (MIPG)</t>
  </si>
  <si>
    <t xml:space="preserve">Se realizará seguimiento a las actividades que se identifiquen, derivadas del diagnóstico inicial
De acuerdo al autodiagnóstico realizado en marzo  y abril de 2019 por la ANM con relación al total de criterios que debe cumplir la entidad (955), se tienen 331 aspectos por cumplir que están por debajo del 80%, lo cual me arroja un nivel de implementación del 65%.
Con relación a la herramienta de medición diseñada por el Ministerio de Minas, el % de implementación arroja un total de 48,02%, ya que el calculo lo hacen asignando una ponderación a cada una de las políticas de manera general, bajo el calculo de promedio simple. 
El indicador pretende medir la implementación de las acciones propuestas con alcance 2019 con el fin de disminuir la brecha resultado de los autodiagnósticos por cada política. </t>
  </si>
  <si>
    <t>Ultimo día hábil de los tres últimos trimestres</t>
  </si>
  <si>
    <t xml:space="preserve">Incluye la verificación y generación de alertas frente al cumplimiento del presupuesto de la Coordinación de Planeación. La ejecución presupuestal se medirá con lo obligado conforme informes del SIIF. Se excluye de la apropiación el valor de la sentencia en caso de que no se pague en la vigencia 2019. 
Para el cálculo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</si>
  <si>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Inadecuada planificación de actividades para ejecutar el presupuesto</t>
  </si>
  <si>
    <r>
      <t xml:space="preserve">
Controlar la significancia de los aspectos e impactos ambientales de </t>
    </r>
    <r>
      <rPr>
        <u/>
        <sz val="10"/>
        <color theme="3"/>
        <rFont val="Calibri Light"/>
        <family val="2"/>
        <scheme val="major"/>
      </rPr>
      <t>las actividades productivo-económicas</t>
    </r>
    <r>
      <rPr>
        <sz val="10"/>
        <color theme="3"/>
        <rFont val="Calibri Light"/>
        <family val="2"/>
        <scheme val="major"/>
      </rPr>
      <t xml:space="preserve"> de la ANM.</t>
    </r>
  </si>
  <si>
    <t>Verificar el grado de implementación del  Sistema de Gestión Ambiental en la Sede de Bogotá, de acuerdo a  lo establecido en la norma ISO 14001: 2015
La meta Estratégica abarca todos los PARES y ESSM de la ANM</t>
  </si>
  <si>
    <t>Ultimo día del Trimestre (Jun, Sep. y Dic)</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</si>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</sst>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 #,##0.00_);_(&quot;$&quot;\ * \(#,##0.00\);_(&quot;$&quot;\ * &quot;-&quot;??_);_(@_)"/>
    <numFmt numFmtId="165" formatCode="_(* #,##0.00_);_(* \(#,##0.00\);_(* &quot;-&quot;??_);_(@_)"/>
    <numFmt numFmtId="166" formatCode="0.0%"/>
    <numFmt numFmtId="167" formatCode="[$$-2C0A]#,##0"/>
    <numFmt numFmtId="168" formatCode="_(* #,##0_);_(* \(#,##0\);_(* &quot;-&quot;??_);_(@_)"/>
    <numFmt numFmtId="169" formatCode="#,##0.0"/>
    <numFmt numFmtId="170" formatCode="_-&quot;$&quot;* #,##0.0_-;\-&quot;$&quot;* #,##0.0_-;_-&quot;$&quot;* &quot;-&quot;??_-;_-@"/>
    <numFmt numFmtId="171" formatCode="0.0"/>
    <numFmt numFmtId="172" formatCode="_-&quot;$&quot;* #,##0.00_-;\-&quot;$&quot;* #,##0.00_-;_-&quot;$&quot;* &quot;-&quot;??_-;_-@"/>
    <numFmt numFmtId="173" formatCode="_-* #,##0_-;\-* #,##0_-;_-* &quot;-&quot;??_-;_-@_-"/>
    <numFmt numFmtId="174" formatCode="_-* #,##0.00_-;\-* #,##0.00_-;_-* &quot;-&quot;??_-;_-@"/>
    <numFmt numFmtId="175" formatCode="_-&quot;$&quot;* #,##0.00_-;\-&quot;$&quot;* #,##0.00_-;_-&quot;$&quot;* &quot;-&quot;??_-;_-@_-"/>
    <numFmt numFmtId="176" formatCode="&quot;$&quot;\ #,##0.0"/>
    <numFmt numFmtId="177" formatCode="_-* #,##0_-;\-* #,##0_-;_-* &quot;-&quot;??_-;_-@"/>
    <numFmt numFmtId="178" formatCode="_-* #,##0_-;\-* #,##0_-;_-* &quot;-&quot;_-;_-@"/>
    <numFmt numFmtId="179" formatCode="&quot;$&quot;\ #,##0"/>
    <numFmt numFmtId="180" formatCode="_-* #,##0\ _€_-;\-* #,##0\ _€_-;_-* &quot;-&quot;??\ _€_-;_-@_-"/>
  </numFmts>
  <fonts count="45"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1"/>
      <color rgb="FF000000"/>
      <name val="Calibri"/>
      <family val="2"/>
    </font>
    <font>
      <sz val="12"/>
      <color rgb="FF000000"/>
      <name val="Calibri"/>
      <family val="2"/>
    </font>
    <font>
      <sz val="11"/>
      <name val="Calibri"/>
      <family val="2"/>
    </font>
    <font>
      <sz val="8"/>
      <color rgb="FF000000"/>
      <name val="Calibri"/>
      <family val="2"/>
    </font>
    <font>
      <b/>
      <sz val="22"/>
      <color rgb="FF000000"/>
      <name val="Calibri"/>
      <family val="2"/>
    </font>
    <font>
      <sz val="10"/>
      <color rgb="FF000000"/>
      <name val="Calibri"/>
      <family val="2"/>
    </font>
    <font>
      <sz val="9"/>
      <color rgb="FF000000"/>
      <name val="Calibri"/>
      <family val="2"/>
    </font>
    <font>
      <sz val="9"/>
      <color rgb="FF00B050"/>
      <name val="Calibri"/>
      <family val="2"/>
    </font>
    <font>
      <sz val="22"/>
      <name val="Calibri"/>
      <family val="2"/>
    </font>
    <font>
      <b/>
      <sz val="22"/>
      <color theme="1"/>
      <name val="Calibri"/>
      <family val="2"/>
      <scheme val="minor"/>
    </font>
    <font>
      <sz val="10"/>
      <name val="Arial"/>
      <family val="2"/>
    </font>
    <font>
      <sz val="9"/>
      <color theme="1"/>
      <name val="Calibri"/>
      <family val="2"/>
      <scheme val="minor"/>
    </font>
    <font>
      <sz val="7"/>
      <color rgb="FF000000"/>
      <name val="Calibri"/>
      <family val="2"/>
    </font>
    <font>
      <sz val="9"/>
      <color rgb="FF00B050"/>
      <name val="Calibri"/>
      <family val="2"/>
      <scheme val="minor"/>
    </font>
    <font>
      <sz val="12"/>
      <color rgb="FF00B050"/>
      <name val="Calibri"/>
      <family val="2"/>
    </font>
    <font>
      <b/>
      <sz val="11"/>
      <color rgb="FF000000"/>
      <name val="Tahoma"/>
      <family val="2"/>
    </font>
    <font>
      <sz val="11"/>
      <color rgb="FF000000"/>
      <name val="Tahoma"/>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14"/>
      <color indexed="81"/>
      <name val="Tahoma"/>
      <family val="2"/>
    </font>
    <font>
      <b/>
      <sz val="20"/>
      <color indexed="81"/>
      <name val="Tahoma"/>
      <family val="2"/>
    </font>
    <font>
      <sz val="20"/>
      <color indexed="81"/>
      <name val="Tahoma"/>
      <family val="2"/>
    </font>
    <font>
      <sz val="10"/>
      <color theme="3"/>
      <name val="Calibri Light"/>
      <family val="2"/>
      <scheme val="major"/>
    </font>
    <font>
      <sz val="9"/>
      <color theme="3"/>
      <name val="Calibri Light"/>
      <family val="2"/>
      <scheme val="major"/>
    </font>
    <font>
      <b/>
      <sz val="10"/>
      <color theme="3"/>
      <name val="Calibri Light"/>
      <family val="2"/>
      <scheme val="major"/>
    </font>
    <font>
      <b/>
      <sz val="9"/>
      <color theme="3"/>
      <name val="Calibri Light"/>
      <family val="2"/>
      <scheme val="major"/>
    </font>
    <font>
      <u/>
      <sz val="10"/>
      <color theme="3"/>
      <name val="Calibri Light"/>
      <family val="2"/>
      <scheme val="major"/>
    </font>
    <font>
      <b/>
      <u/>
      <sz val="10"/>
      <color theme="3"/>
      <name val="Calibri Light"/>
      <family val="2"/>
      <scheme val="major"/>
    </font>
    <font>
      <b/>
      <sz val="10"/>
      <color rgb="FF000000"/>
      <name val="Calibri"/>
      <family val="2"/>
    </font>
    <font>
      <sz val="10"/>
      <color indexed="81"/>
      <name val="Tahoma"/>
      <family val="2"/>
    </font>
    <font>
      <b/>
      <sz val="10"/>
      <color theme="3"/>
      <name val="Calibri"/>
      <family val="2"/>
    </font>
    <font>
      <sz val="10"/>
      <color theme="3"/>
      <name val="Calibri"/>
      <family val="2"/>
    </font>
    <font>
      <sz val="12"/>
      <color theme="3"/>
      <name val="Calibri"/>
      <family val="2"/>
    </font>
    <font>
      <sz val="11"/>
      <color theme="3"/>
      <name val="Calibri"/>
      <family val="2"/>
    </font>
    <font>
      <sz val="9"/>
      <color theme="3"/>
      <name val="Calibri"/>
      <family val="2"/>
      <scheme val="minor"/>
    </font>
    <font>
      <sz val="11"/>
      <color theme="3"/>
      <name val="Calibri"/>
      <family val="2"/>
      <scheme val="minor"/>
    </font>
    <font>
      <sz val="12"/>
      <color theme="3"/>
      <name val="Calibri"/>
      <family val="2"/>
      <scheme val="minor"/>
    </font>
    <font>
      <sz val="14"/>
      <color theme="3"/>
      <name val="Calibri"/>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5"/>
      </patternFill>
    </fill>
    <fill>
      <patternFill patternType="solid">
        <fgColor theme="3" tint="0.79998168889431442"/>
        <bgColor rgb="FFF2F2F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rgb="FFFFFFFF"/>
      </patternFill>
    </fill>
    <fill>
      <patternFill patternType="solid">
        <fgColor theme="6" tint="0.39997558519241921"/>
        <bgColor indexed="64"/>
      </patternFill>
    </fill>
    <fill>
      <patternFill patternType="solid">
        <fgColor theme="0"/>
        <bgColor indexed="64"/>
      </patternFill>
    </fill>
    <fill>
      <patternFill patternType="solid">
        <fgColor theme="5" tint="0.39997558519241921"/>
        <bgColor rgb="FFFFFFFF"/>
      </patternFill>
    </fill>
    <fill>
      <patternFill patternType="solid">
        <fgColor theme="5" tint="0.39997558519241921"/>
        <bgColor indexed="64"/>
      </patternFill>
    </fill>
    <fill>
      <patternFill patternType="solid">
        <fgColor theme="0"/>
        <bgColor rgb="FFFFFF00"/>
      </patternFill>
    </fill>
    <fill>
      <patternFill patternType="solid">
        <fgColor theme="0"/>
        <bgColor rgb="FFFFFFFF"/>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0"/>
        <bgColor rgb="FFFFFFCC"/>
      </patternFill>
    </fill>
    <fill>
      <patternFill patternType="solid">
        <fgColor theme="0"/>
        <bgColor rgb="FFDEEAF6"/>
      </patternFill>
    </fill>
    <fill>
      <patternFill patternType="solid">
        <fgColor theme="0"/>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s>
  <cellStyleXfs count="12">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1" fillId="4" borderId="2" applyNumberFormat="0" applyFont="0" applyAlignment="0" applyProtection="0"/>
    <xf numFmtId="0" fontId="4" fillId="5" borderId="0" applyNumberFormat="0" applyBorder="0" applyAlignment="0" applyProtection="0"/>
    <xf numFmtId="0" fontId="5" fillId="0" borderId="0"/>
    <xf numFmtId="0" fontId="15" fillId="0" borderId="0"/>
    <xf numFmtId="175" fontId="1" fillId="0" borderId="0" applyFont="0" applyFill="0" applyBorder="0" applyAlignment="0" applyProtection="0"/>
    <xf numFmtId="0" fontId="5" fillId="0" borderId="0"/>
  </cellStyleXfs>
  <cellXfs count="596">
    <xf numFmtId="0" fontId="0" fillId="0" borderId="0" xfId="0"/>
    <xf numFmtId="0" fontId="5" fillId="8" borderId="0" xfId="8" applyFont="1" applyFill="1" applyAlignment="1" applyProtection="1"/>
    <xf numFmtId="0" fontId="12" fillId="0" borderId="0" xfId="8" applyFont="1" applyFill="1" applyAlignment="1" applyProtection="1">
      <alignment horizontal="center" vertical="center" wrapText="1"/>
    </xf>
    <xf numFmtId="0" fontId="12" fillId="0" borderId="0" xfId="8" applyFont="1" applyFill="1" applyBorder="1" applyAlignment="1" applyProtection="1">
      <alignment horizontal="center" vertical="center" wrapText="1"/>
    </xf>
    <xf numFmtId="0" fontId="12" fillId="0" borderId="0" xfId="0" applyFont="1" applyFill="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0" fontId="12" fillId="0" borderId="0" xfId="0" applyFont="1" applyFill="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8" borderId="0" xfId="0" applyFont="1" applyFill="1" applyAlignment="1" applyProtection="1"/>
    <xf numFmtId="0" fontId="12"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0" fillId="8" borderId="0" xfId="0" applyFont="1" applyFill="1" applyAlignment="1"/>
    <xf numFmtId="0" fontId="0" fillId="0" borderId="0" xfId="0" applyFont="1" applyFill="1" applyAlignment="1"/>
    <xf numFmtId="1" fontId="17" fillId="0" borderId="0" xfId="0" applyNumberFormat="1" applyFont="1" applyFill="1" applyBorder="1" applyAlignment="1" applyProtection="1">
      <alignment horizontal="center" vertical="center" wrapText="1"/>
    </xf>
    <xf numFmtId="1" fontId="17" fillId="0" borderId="0" xfId="8" applyNumberFormat="1" applyFont="1" applyFill="1" applyAlignment="1" applyProtection="1">
      <alignment vertical="center" wrapText="1"/>
    </xf>
    <xf numFmtId="1" fontId="17" fillId="0" borderId="0" xfId="8" applyNumberFormat="1" applyFont="1" applyFill="1" applyBorder="1" applyAlignment="1" applyProtection="1">
      <alignment vertical="center" wrapText="1"/>
    </xf>
    <xf numFmtId="1" fontId="17" fillId="0" borderId="0" xfId="0" applyNumberFormat="1" applyFont="1" applyFill="1" applyBorder="1" applyAlignment="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18" fillId="8" borderId="0" xfId="0" applyFont="1" applyFill="1" applyAlignment="1" applyProtection="1">
      <alignment horizontal="center" vertical="center" wrapText="1"/>
    </xf>
    <xf numFmtId="0" fontId="16" fillId="8" borderId="0" xfId="0" applyFont="1" applyFill="1" applyAlignment="1" applyProtection="1">
      <alignment horizontal="center" vertical="center" wrapText="1"/>
    </xf>
    <xf numFmtId="1" fontId="17" fillId="0" borderId="0" xfId="0" applyNumberFormat="1" applyFont="1" applyFill="1" applyAlignment="1" applyProtection="1">
      <alignment vertical="center" wrapText="1"/>
    </xf>
    <xf numFmtId="1" fontId="17" fillId="0" borderId="0" xfId="0" applyNumberFormat="1" applyFont="1" applyFill="1" applyBorder="1" applyAlignment="1" applyProtection="1">
      <alignment vertical="center" wrapText="1"/>
    </xf>
    <xf numFmtId="0" fontId="8" fillId="0" borderId="0" xfId="0" applyFont="1" applyFill="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6" fillId="8" borderId="0" xfId="0" applyFont="1" applyFill="1" applyAlignment="1" applyProtection="1">
      <protection locked="0"/>
    </xf>
    <xf numFmtId="0" fontId="5" fillId="0" borderId="0" xfId="8" applyFont="1" applyAlignment="1" applyProtection="1"/>
    <xf numFmtId="0" fontId="5" fillId="0" borderId="0" xfId="8" applyFont="1" applyFill="1" applyAlignment="1" applyProtection="1"/>
    <xf numFmtId="0" fontId="12" fillId="11" borderId="0" xfId="0" applyFont="1" applyFill="1" applyAlignment="1" applyProtection="1">
      <alignment horizontal="center" vertical="center" wrapText="1"/>
    </xf>
    <xf numFmtId="0" fontId="12" fillId="11" borderId="0" xfId="0" applyFont="1" applyFill="1" applyAlignment="1" applyProtection="1">
      <alignment horizontal="center" vertical="center" wrapText="1"/>
      <protection locked="0"/>
    </xf>
    <xf numFmtId="0" fontId="0" fillId="0" borderId="0" xfId="0" applyFont="1" applyFill="1" applyAlignment="1" applyProtection="1"/>
    <xf numFmtId="10" fontId="29" fillId="11" borderId="1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171" fontId="32" fillId="11" borderId="15" xfId="0" applyNumberFormat="1" applyFont="1" applyFill="1" applyBorder="1" applyAlignment="1" applyProtection="1">
      <alignment horizontal="center" vertical="center" wrapText="1"/>
    </xf>
    <xf numFmtId="171" fontId="32" fillId="11" borderId="15" xfId="0" applyNumberFormat="1" applyFont="1" applyFill="1" applyBorder="1" applyAlignment="1" applyProtection="1">
      <alignment horizontal="center" vertical="center" wrapText="1"/>
      <protection locked="0"/>
    </xf>
    <xf numFmtId="171" fontId="30" fillId="11" borderId="15" xfId="0" applyNumberFormat="1" applyFont="1" applyFill="1" applyBorder="1" applyAlignment="1" applyProtection="1">
      <alignment horizontal="center" vertical="center" wrapText="1"/>
    </xf>
    <xf numFmtId="166" fontId="30" fillId="11" borderId="15" xfId="0" applyNumberFormat="1" applyFont="1" applyFill="1" applyBorder="1" applyAlignment="1" applyProtection="1">
      <alignment horizontal="center" vertical="center" wrapText="1"/>
    </xf>
    <xf numFmtId="171" fontId="32" fillId="15" borderId="15" xfId="0" applyNumberFormat="1" applyFont="1" applyFill="1" applyBorder="1" applyAlignment="1" applyProtection="1">
      <alignment horizontal="center" vertical="center" wrapText="1"/>
    </xf>
    <xf numFmtId="1" fontId="32" fillId="11" borderId="15" xfId="0" applyNumberFormat="1" applyFont="1" applyFill="1" applyBorder="1" applyAlignment="1" applyProtection="1">
      <alignment horizontal="left" vertical="top" wrapText="1"/>
      <protection locked="0"/>
    </xf>
    <xf numFmtId="1" fontId="32" fillId="11" borderId="15" xfId="0" applyNumberFormat="1" applyFont="1" applyFill="1" applyBorder="1" applyAlignment="1" applyProtection="1">
      <alignment horizontal="left" vertical="top" wrapText="1"/>
    </xf>
    <xf numFmtId="172" fontId="32" fillId="11" borderId="15" xfId="0" applyNumberFormat="1" applyFont="1" applyFill="1" applyBorder="1" applyAlignment="1" applyProtection="1">
      <alignment horizontal="center" vertical="center" wrapText="1"/>
      <protection locked="0"/>
    </xf>
    <xf numFmtId="172" fontId="32" fillId="11" borderId="15" xfId="0" applyNumberFormat="1" applyFont="1" applyFill="1" applyBorder="1" applyAlignment="1" applyProtection="1">
      <alignment horizontal="center" vertical="center" wrapText="1"/>
    </xf>
    <xf numFmtId="0" fontId="31" fillId="11" borderId="17" xfId="0" applyFont="1" applyFill="1" applyBorder="1" applyAlignment="1" applyProtection="1">
      <alignment horizontal="center" vertical="center" wrapText="1"/>
    </xf>
    <xf numFmtId="9" fontId="32" fillId="11" borderId="17" xfId="3" applyNumberFormat="1" applyFont="1" applyFill="1" applyBorder="1" applyAlignment="1" applyProtection="1">
      <alignment horizontal="center" vertical="center" wrapText="1"/>
    </xf>
    <xf numFmtId="10" fontId="29" fillId="11" borderId="17" xfId="9" applyNumberFormat="1" applyFont="1" applyFill="1" applyBorder="1" applyAlignment="1" applyProtection="1">
      <alignment horizontal="center" vertical="center" wrapText="1"/>
    </xf>
    <xf numFmtId="171" fontId="32" fillId="11" borderId="2" xfId="6" applyNumberFormat="1" applyFont="1" applyFill="1" applyAlignment="1" applyProtection="1">
      <alignment horizontal="center" vertical="center" wrapText="1"/>
    </xf>
    <xf numFmtId="171" fontId="32" fillId="11" borderId="17" xfId="3" applyNumberFormat="1" applyFont="1" applyFill="1" applyBorder="1" applyAlignment="1" applyProtection="1">
      <alignment horizontal="center" vertical="center" wrapText="1"/>
    </xf>
    <xf numFmtId="171" fontId="32" fillId="11" borderId="17" xfId="0" applyNumberFormat="1" applyFont="1" applyFill="1" applyBorder="1" applyAlignment="1" applyProtection="1">
      <alignment horizontal="center" vertical="center" wrapText="1"/>
    </xf>
    <xf numFmtId="166" fontId="30" fillId="11" borderId="15" xfId="0" applyNumberFormat="1" applyFont="1" applyFill="1" applyBorder="1" applyAlignment="1">
      <alignment horizontal="center" vertical="center" wrapText="1"/>
    </xf>
    <xf numFmtId="1" fontId="32" fillId="11" borderId="15" xfId="0" applyNumberFormat="1" applyFont="1" applyFill="1" applyBorder="1" applyAlignment="1">
      <alignment horizontal="left" vertical="top" wrapText="1"/>
    </xf>
    <xf numFmtId="1" fontId="32" fillId="11" borderId="2" xfId="3" applyNumberFormat="1" applyFont="1" applyFill="1" applyBorder="1" applyAlignment="1" applyProtection="1">
      <alignment horizontal="center" vertical="center" wrapText="1"/>
    </xf>
    <xf numFmtId="9" fontId="29" fillId="11" borderId="17" xfId="9" applyNumberFormat="1" applyFont="1" applyFill="1" applyBorder="1" applyAlignment="1" applyProtection="1">
      <alignment horizontal="center" vertical="center" wrapText="1"/>
    </xf>
    <xf numFmtId="171" fontId="32" fillId="11" borderId="15" xfId="0" applyNumberFormat="1" applyFont="1" applyFill="1" applyBorder="1" applyAlignment="1">
      <alignment horizontal="center" vertical="center" wrapText="1"/>
    </xf>
    <xf numFmtId="1" fontId="32" fillId="11" borderId="17" xfId="3" applyNumberFormat="1" applyFont="1" applyFill="1" applyBorder="1" applyAlignment="1" applyProtection="1">
      <alignment horizontal="center" vertical="center" wrapText="1"/>
      <protection locked="0"/>
    </xf>
    <xf numFmtId="1" fontId="32" fillId="11" borderId="17" xfId="3" applyNumberFormat="1" applyFont="1" applyFill="1" applyBorder="1" applyAlignment="1" applyProtection="1">
      <alignment horizontal="center" vertical="center" wrapText="1"/>
    </xf>
    <xf numFmtId="165" fontId="32" fillId="11" borderId="17" xfId="1" applyFont="1" applyFill="1" applyBorder="1" applyAlignment="1" applyProtection="1">
      <alignment horizontal="center" vertical="center" wrapText="1"/>
      <protection locked="0"/>
    </xf>
    <xf numFmtId="1" fontId="32" fillId="11" borderId="15" xfId="0" applyNumberFormat="1" applyFont="1" applyFill="1" applyBorder="1" applyAlignment="1" applyProtection="1">
      <alignment horizontal="center" vertical="center" wrapText="1"/>
    </xf>
    <xf numFmtId="1" fontId="32" fillId="11" borderId="15" xfId="0" applyNumberFormat="1" applyFont="1" applyFill="1" applyBorder="1" applyAlignment="1" applyProtection="1">
      <alignment horizontal="center" vertical="center" wrapText="1"/>
      <protection locked="0"/>
    </xf>
    <xf numFmtId="4" fontId="32" fillId="11" borderId="15" xfId="1" applyNumberFormat="1" applyFont="1" applyFill="1" applyBorder="1" applyAlignment="1" applyProtection="1">
      <alignment horizontal="center" vertical="center" wrapText="1"/>
    </xf>
    <xf numFmtId="173" fontId="32" fillId="11" borderId="15" xfId="1" applyNumberFormat="1" applyFont="1" applyFill="1" applyBorder="1" applyAlignment="1" applyProtection="1">
      <alignment horizontal="center" vertical="center" wrapText="1"/>
    </xf>
    <xf numFmtId="9" fontId="32" fillId="11" borderId="15" xfId="0" applyNumberFormat="1" applyFont="1" applyFill="1" applyBorder="1" applyAlignment="1" applyProtection="1">
      <alignment horizontal="center" vertical="center" wrapText="1"/>
      <protection locked="0"/>
    </xf>
    <xf numFmtId="9" fontId="32" fillId="11" borderId="15" xfId="0" applyNumberFormat="1" applyFont="1" applyFill="1" applyBorder="1" applyAlignment="1" applyProtection="1">
      <alignment horizontal="center" vertical="center" wrapText="1"/>
    </xf>
    <xf numFmtId="9" fontId="32" fillId="11" borderId="15" xfId="3" applyFont="1" applyFill="1" applyBorder="1" applyAlignment="1" applyProtection="1">
      <alignment horizontal="center" vertical="center" wrapText="1"/>
      <protection locked="0"/>
    </xf>
    <xf numFmtId="9" fontId="32" fillId="11" borderId="15" xfId="3" applyFont="1" applyFill="1" applyBorder="1" applyAlignment="1" applyProtection="1">
      <alignment horizontal="center" vertical="center" wrapText="1"/>
    </xf>
    <xf numFmtId="1" fontId="30" fillId="11" borderId="15" xfId="0" applyNumberFormat="1" applyFont="1" applyFill="1" applyBorder="1" applyAlignment="1" applyProtection="1">
      <alignment horizontal="center" vertical="center" wrapText="1"/>
    </xf>
    <xf numFmtId="9" fontId="32" fillId="11" borderId="15" xfId="0" applyNumberFormat="1" applyFont="1" applyFill="1" applyBorder="1" applyAlignment="1">
      <alignment horizontal="center" vertical="center" wrapText="1"/>
    </xf>
    <xf numFmtId="10" fontId="29" fillId="11" borderId="17" xfId="6" applyNumberFormat="1" applyFont="1" applyFill="1" applyBorder="1" applyAlignment="1" applyProtection="1">
      <alignment horizontal="center" vertical="center" wrapText="1"/>
    </xf>
    <xf numFmtId="1" fontId="32" fillId="11" borderId="17" xfId="6" applyNumberFormat="1" applyFont="1" applyFill="1" applyBorder="1" applyAlignment="1" applyProtection="1">
      <alignment horizontal="center" vertical="center" wrapText="1"/>
      <protection locked="0"/>
    </xf>
    <xf numFmtId="1" fontId="32" fillId="11" borderId="17" xfId="6" applyNumberFormat="1" applyFont="1" applyFill="1" applyBorder="1" applyAlignment="1" applyProtection="1">
      <alignment horizontal="center" vertical="center" wrapText="1"/>
    </xf>
    <xf numFmtId="9" fontId="29" fillId="11" borderId="17" xfId="6" applyNumberFormat="1"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xf>
    <xf numFmtId="9" fontId="32" fillId="11" borderId="17" xfId="3" applyFont="1" applyFill="1" applyBorder="1" applyAlignment="1" applyProtection="1">
      <alignment horizontal="center" vertical="center" wrapText="1"/>
      <protection locked="0"/>
    </xf>
    <xf numFmtId="9" fontId="32" fillId="11" borderId="17" xfId="3" applyFont="1" applyFill="1" applyBorder="1" applyAlignment="1" applyProtection="1">
      <alignment horizontal="center" vertical="center" wrapText="1"/>
    </xf>
    <xf numFmtId="0" fontId="32" fillId="11" borderId="17" xfId="3" applyNumberFormat="1" applyFont="1" applyFill="1" applyBorder="1" applyAlignment="1" applyProtection="1">
      <alignment horizontal="center" vertical="center" wrapText="1"/>
      <protection locked="0"/>
    </xf>
    <xf numFmtId="0" fontId="32" fillId="11" borderId="17" xfId="3" applyNumberFormat="1" applyFont="1" applyFill="1" applyBorder="1" applyAlignment="1" applyProtection="1">
      <alignment horizontal="center" vertical="center" wrapText="1"/>
    </xf>
    <xf numFmtId="3" fontId="32" fillId="11" borderId="17" xfId="3" applyNumberFormat="1" applyFont="1" applyFill="1" applyBorder="1" applyAlignment="1" applyProtection="1">
      <alignment horizontal="center" vertical="center" wrapText="1"/>
    </xf>
    <xf numFmtId="1" fontId="32" fillId="11" borderId="17" xfId="1" applyNumberFormat="1" applyFont="1" applyFill="1" applyBorder="1" applyAlignment="1" applyProtection="1">
      <alignment horizontal="center" vertical="center" wrapText="1"/>
    </xf>
    <xf numFmtId="166" fontId="30" fillId="11" borderId="15" xfId="0" applyNumberFormat="1" applyFont="1" applyFill="1" applyBorder="1" applyAlignment="1" applyProtection="1">
      <alignment horizontal="center" vertical="center" wrapText="1"/>
      <protection locked="0"/>
    </xf>
    <xf numFmtId="0" fontId="30" fillId="11" borderId="15" xfId="0" applyNumberFormat="1" applyFont="1" applyFill="1" applyBorder="1" applyAlignment="1" applyProtection="1">
      <alignment horizontal="center" vertical="center" wrapText="1"/>
    </xf>
    <xf numFmtId="1" fontId="32" fillId="11" borderId="7" xfId="0" applyNumberFormat="1" applyFont="1" applyFill="1" applyBorder="1" applyAlignment="1" applyProtection="1">
      <alignment horizontal="center" vertical="center" wrapText="1"/>
    </xf>
    <xf numFmtId="0" fontId="31" fillId="15" borderId="15" xfId="0" applyFont="1" applyFill="1" applyBorder="1" applyAlignment="1" applyProtection="1">
      <alignment horizontal="center" vertical="center" wrapText="1"/>
    </xf>
    <xf numFmtId="3" fontId="32" fillId="11" borderId="15" xfId="0" applyNumberFormat="1" applyFont="1" applyFill="1" applyBorder="1" applyAlignment="1" applyProtection="1">
      <alignment horizontal="center" vertical="center" wrapText="1"/>
      <protection locked="0"/>
    </xf>
    <xf numFmtId="10" fontId="29" fillId="11" borderId="15" xfId="0" applyNumberFormat="1" applyFont="1" applyFill="1" applyBorder="1" applyAlignment="1" applyProtection="1">
      <alignment horizontal="center" vertical="center" wrapText="1"/>
      <protection locked="0"/>
    </xf>
    <xf numFmtId="9" fontId="29" fillId="11" borderId="15" xfId="0" applyNumberFormat="1" applyFont="1" applyFill="1" applyBorder="1" applyAlignment="1" applyProtection="1">
      <alignment horizontal="center" vertical="center" wrapText="1"/>
      <protection locked="0"/>
    </xf>
    <xf numFmtId="0" fontId="31" fillId="15" borderId="15" xfId="0" applyFont="1" applyFill="1" applyBorder="1" applyAlignment="1" applyProtection="1">
      <alignment horizontal="center" vertical="center" wrapText="1"/>
      <protection locked="0"/>
    </xf>
    <xf numFmtId="1" fontId="32" fillId="11" borderId="15" xfId="3" applyNumberFormat="1" applyFont="1" applyFill="1" applyBorder="1" applyAlignment="1" applyProtection="1">
      <alignment horizontal="center" vertical="center" wrapText="1"/>
    </xf>
    <xf numFmtId="1" fontId="32" fillId="11" borderId="15" xfId="3" applyNumberFormat="1" applyFont="1" applyFill="1" applyBorder="1" applyAlignment="1" applyProtection="1">
      <alignment horizontal="center" vertical="center" wrapText="1"/>
      <protection locked="0"/>
    </xf>
    <xf numFmtId="9" fontId="29" fillId="11" borderId="7" xfId="0" applyNumberFormat="1" applyFont="1" applyFill="1" applyBorder="1" applyAlignment="1" applyProtection="1">
      <alignment horizontal="center" vertical="center" wrapText="1"/>
      <protection locked="0"/>
    </xf>
    <xf numFmtId="0" fontId="31" fillId="15" borderId="45" xfId="0" applyFont="1" applyFill="1" applyBorder="1" applyAlignment="1" applyProtection="1">
      <alignment horizontal="center" vertical="center" wrapText="1"/>
      <protection locked="0"/>
    </xf>
    <xf numFmtId="9" fontId="30" fillId="11" borderId="15" xfId="0" applyNumberFormat="1" applyFont="1" applyFill="1" applyBorder="1" applyAlignment="1" applyProtection="1">
      <alignment horizontal="center" vertical="center" wrapText="1"/>
    </xf>
    <xf numFmtId="9" fontId="32" fillId="11" borderId="7" xfId="0" applyNumberFormat="1"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10" fontId="32" fillId="11" borderId="15" xfId="0" applyNumberFormat="1" applyFont="1" applyFill="1" applyBorder="1" applyAlignment="1" applyProtection="1">
      <alignment horizontal="center" vertical="center" wrapText="1"/>
      <protection locked="0"/>
    </xf>
    <xf numFmtId="10" fontId="32" fillId="11" borderId="15" xfId="0" applyNumberFormat="1" applyFont="1" applyFill="1" applyBorder="1" applyAlignment="1" applyProtection="1">
      <alignment horizontal="center" vertical="center" wrapText="1"/>
    </xf>
    <xf numFmtId="166" fontId="30" fillId="19" borderId="15" xfId="0" applyNumberFormat="1" applyFont="1" applyFill="1" applyBorder="1" applyAlignment="1" applyProtection="1">
      <alignment horizontal="center" vertical="center" wrapText="1"/>
    </xf>
    <xf numFmtId="164" fontId="32" fillId="11" borderId="15" xfId="2" applyFont="1" applyFill="1" applyBorder="1" applyAlignment="1" applyProtection="1">
      <alignment horizontal="center" vertical="center" wrapText="1"/>
      <protection locked="0"/>
    </xf>
    <xf numFmtId="164" fontId="32" fillId="11" borderId="15" xfId="2" applyFont="1" applyFill="1" applyBorder="1" applyAlignment="1" applyProtection="1">
      <alignment horizontal="center" vertical="center" wrapText="1"/>
    </xf>
    <xf numFmtId="4" fontId="32" fillId="11" borderId="15" xfId="0" applyNumberFormat="1" applyFont="1" applyFill="1" applyBorder="1" applyAlignment="1" applyProtection="1">
      <alignment horizontal="center" vertical="center" wrapText="1"/>
    </xf>
    <xf numFmtId="166" fontId="32" fillId="11" borderId="15" xfId="0" applyNumberFormat="1" applyFont="1" applyFill="1" applyBorder="1" applyAlignment="1">
      <alignment horizontal="center" vertical="center" wrapText="1"/>
    </xf>
    <xf numFmtId="10" fontId="30" fillId="11" borderId="15" xfId="0" applyNumberFormat="1" applyFont="1" applyFill="1" applyBorder="1" applyAlignment="1">
      <alignment horizontal="center" vertical="center" wrapText="1"/>
    </xf>
    <xf numFmtId="9" fontId="30" fillId="11" borderId="15" xfId="0" applyNumberFormat="1" applyFont="1" applyFill="1" applyBorder="1" applyAlignment="1">
      <alignment horizontal="center" vertical="center" wrapText="1"/>
    </xf>
    <xf numFmtId="170" fontId="32" fillId="11" borderId="15" xfId="0" applyNumberFormat="1" applyFont="1" applyFill="1" applyBorder="1" applyAlignment="1">
      <alignment horizontal="center" vertical="center" wrapText="1"/>
    </xf>
    <xf numFmtId="177" fontId="30" fillId="11" borderId="15" xfId="0" applyNumberFormat="1" applyFont="1" applyFill="1" applyBorder="1" applyAlignment="1" applyProtection="1">
      <alignment wrapText="1"/>
      <protection locked="0"/>
    </xf>
    <xf numFmtId="9" fontId="30" fillId="11" borderId="15" xfId="3" applyFont="1" applyFill="1" applyBorder="1" applyAlignment="1" applyProtection="1">
      <alignment horizontal="center" vertical="center" wrapText="1"/>
      <protection locked="0"/>
    </xf>
    <xf numFmtId="166" fontId="32" fillId="11" borderId="1" xfId="5" applyNumberFormat="1" applyFont="1" applyFill="1" applyAlignment="1">
      <alignment horizontal="center" vertical="center" wrapText="1"/>
    </xf>
    <xf numFmtId="1" fontId="30" fillId="11" borderId="1" xfId="3" applyNumberFormat="1" applyFont="1" applyFill="1" applyBorder="1" applyAlignment="1" applyProtection="1">
      <alignment horizontal="center" vertical="center" wrapText="1"/>
    </xf>
    <xf numFmtId="9" fontId="32" fillId="11" borderId="1" xfId="3" applyFont="1" applyFill="1" applyBorder="1" applyAlignment="1">
      <alignment horizontal="center" vertical="center" wrapText="1"/>
    </xf>
    <xf numFmtId="1" fontId="32" fillId="15" borderId="15" xfId="0" applyNumberFormat="1" applyFont="1" applyFill="1" applyBorder="1" applyAlignment="1" applyProtection="1">
      <alignment horizontal="center" vertical="center" wrapText="1"/>
    </xf>
    <xf numFmtId="171" fontId="30" fillId="11" borderId="15" xfId="0" applyNumberFormat="1" applyFont="1" applyFill="1" applyBorder="1" applyAlignment="1" applyProtection="1">
      <alignment horizontal="center" vertical="center" wrapText="1"/>
      <protection locked="0"/>
    </xf>
    <xf numFmtId="9" fontId="30" fillId="11" borderId="15" xfId="0" applyNumberFormat="1" applyFont="1" applyFill="1" applyBorder="1" applyAlignment="1" applyProtection="1">
      <alignment horizontal="center" vertical="center" wrapText="1"/>
      <protection locked="0"/>
    </xf>
    <xf numFmtId="1" fontId="30" fillId="11" borderId="15" xfId="0" applyNumberFormat="1" applyFont="1" applyFill="1" applyBorder="1" applyAlignment="1">
      <alignment horizontal="center" vertical="center" wrapText="1"/>
    </xf>
    <xf numFmtId="1" fontId="32" fillId="11" borderId="15" xfId="0" applyNumberFormat="1" applyFont="1" applyFill="1" applyBorder="1" applyAlignment="1">
      <alignment horizontal="center" vertical="center" wrapText="1"/>
    </xf>
    <xf numFmtId="166" fontId="30" fillId="19" borderId="15" xfId="0" applyNumberFormat="1" applyFont="1" applyFill="1" applyBorder="1" applyAlignment="1">
      <alignment horizontal="center" vertical="center" wrapText="1"/>
    </xf>
    <xf numFmtId="167" fontId="30" fillId="11" borderId="23" xfId="0" applyNumberFormat="1" applyFont="1" applyFill="1" applyBorder="1" applyAlignment="1" applyProtection="1">
      <alignment horizontal="center" vertical="center" wrapText="1"/>
      <protection locked="0"/>
    </xf>
    <xf numFmtId="167" fontId="30" fillId="11" borderId="25" xfId="0" applyNumberFormat="1" applyFont="1" applyFill="1" applyBorder="1" applyAlignment="1" applyProtection="1">
      <alignment horizontal="center" vertical="center" wrapText="1"/>
      <protection locked="0"/>
    </xf>
    <xf numFmtId="167" fontId="30" fillId="11" borderId="26" xfId="0" applyNumberFormat="1" applyFont="1" applyFill="1" applyBorder="1" applyAlignment="1" applyProtection="1">
      <alignment horizontal="center" vertical="center" wrapText="1"/>
      <protection locked="0"/>
    </xf>
    <xf numFmtId="177" fontId="32" fillId="11" borderId="15" xfId="11" applyNumberFormat="1" applyFont="1" applyFill="1" applyBorder="1" applyAlignment="1" applyProtection="1">
      <alignment wrapText="1"/>
    </xf>
    <xf numFmtId="1" fontId="30" fillId="11" borderId="15" xfId="0" applyNumberFormat="1" applyFont="1" applyFill="1" applyBorder="1" applyAlignment="1" applyProtection="1">
      <alignment horizontal="center" vertical="center" wrapText="1"/>
      <protection locked="0"/>
    </xf>
    <xf numFmtId="3" fontId="30" fillId="11" borderId="15" xfId="0" applyNumberFormat="1" applyFont="1" applyFill="1" applyBorder="1" applyAlignment="1" applyProtection="1">
      <alignment horizontal="center" vertical="center" wrapText="1"/>
      <protection locked="0"/>
    </xf>
    <xf numFmtId="9" fontId="29" fillId="11" borderId="15" xfId="0" applyNumberFormat="1" applyFont="1" applyFill="1" applyBorder="1" applyAlignment="1">
      <alignment horizontal="center" vertical="center" wrapText="1"/>
    </xf>
    <xf numFmtId="10" fontId="29" fillId="11" borderId="15" xfId="8" applyNumberFormat="1" applyFont="1" applyFill="1" applyBorder="1" applyAlignment="1" applyProtection="1">
      <alignment horizontal="center" vertical="center" wrapText="1"/>
    </xf>
    <xf numFmtId="9" fontId="29" fillId="11" borderId="15" xfId="8" applyNumberFormat="1" applyFont="1" applyFill="1" applyBorder="1" applyAlignment="1" applyProtection="1">
      <alignment horizontal="center" vertical="center" wrapText="1"/>
    </xf>
    <xf numFmtId="0" fontId="31" fillId="15" borderId="15" xfId="8" applyFont="1" applyFill="1" applyBorder="1" applyAlignment="1" applyProtection="1">
      <alignment horizontal="center" vertical="center" wrapText="1"/>
    </xf>
    <xf numFmtId="0" fontId="31" fillId="15" borderId="15" xfId="0" applyFont="1" applyFill="1" applyBorder="1" applyAlignment="1">
      <alignment horizontal="center" vertical="center" wrapText="1"/>
    </xf>
    <xf numFmtId="10" fontId="29" fillId="11" borderId="15" xfId="0" applyNumberFormat="1" applyFont="1" applyFill="1" applyBorder="1" applyAlignment="1">
      <alignment horizontal="center" vertical="center" wrapText="1"/>
    </xf>
    <xf numFmtId="9" fontId="29" fillId="11" borderId="17" xfId="0" applyNumberFormat="1" applyFont="1" applyFill="1" applyBorder="1" applyAlignment="1" applyProtection="1">
      <alignment horizontal="center" vertical="center" wrapText="1"/>
    </xf>
    <xf numFmtId="9" fontId="29" fillId="11" borderId="14" xfId="0" applyNumberFormat="1" applyFont="1" applyFill="1" applyBorder="1" applyAlignment="1" applyProtection="1">
      <alignment horizontal="center" vertical="center" wrapText="1"/>
    </xf>
    <xf numFmtId="0" fontId="31" fillId="11" borderId="15" xfId="0" applyFont="1" applyFill="1" applyBorder="1" applyAlignment="1" applyProtection="1">
      <alignment horizontal="center" vertical="center" wrapText="1"/>
    </xf>
    <xf numFmtId="9" fontId="29" fillId="11" borderId="17" xfId="3" applyFont="1" applyFill="1" applyBorder="1" applyAlignment="1" applyProtection="1">
      <alignment horizontal="center" vertical="center" wrapText="1"/>
    </xf>
    <xf numFmtId="0" fontId="31" fillId="11" borderId="15" xfId="0" applyFont="1" applyFill="1" applyBorder="1" applyAlignment="1">
      <alignment horizontal="center" vertical="center" wrapText="1"/>
    </xf>
    <xf numFmtId="9" fontId="29" fillId="11" borderId="23" xfId="3" applyFont="1" applyFill="1" applyBorder="1" applyAlignment="1" applyProtection="1">
      <alignment horizontal="center" vertical="center" wrapText="1"/>
    </xf>
    <xf numFmtId="9" fontId="29" fillId="11" borderId="3" xfId="0" applyNumberFormat="1" applyFont="1" applyFill="1" applyBorder="1" applyAlignment="1" applyProtection="1">
      <alignment horizontal="center" vertical="center" wrapText="1"/>
    </xf>
    <xf numFmtId="9" fontId="29" fillId="11" borderId="10" xfId="0" applyNumberFormat="1" applyFont="1" applyFill="1" applyBorder="1" applyAlignment="1" applyProtection="1">
      <alignment horizontal="center" vertical="center" wrapText="1"/>
    </xf>
    <xf numFmtId="9" fontId="29" fillId="11" borderId="17" xfId="0" applyNumberFormat="1" applyFont="1" applyFill="1" applyBorder="1" applyAlignment="1" applyProtection="1">
      <alignment horizontal="center" vertical="center" wrapText="1"/>
      <protection locked="0"/>
    </xf>
    <xf numFmtId="9" fontId="29" fillId="11" borderId="35" xfId="0" applyNumberFormat="1" applyFont="1" applyFill="1" applyBorder="1" applyAlignment="1">
      <alignment horizontal="center" vertical="center" wrapText="1"/>
    </xf>
    <xf numFmtId="0" fontId="31" fillId="11" borderId="9" xfId="0" applyFont="1" applyFill="1" applyBorder="1" applyAlignment="1">
      <alignment horizontal="center" vertical="center" wrapText="1"/>
    </xf>
    <xf numFmtId="0" fontId="29" fillId="11" borderId="35" xfId="11" applyFont="1" applyFill="1" applyBorder="1" applyAlignment="1">
      <alignment horizontal="center" vertical="center" wrapText="1"/>
    </xf>
    <xf numFmtId="0" fontId="31" fillId="11" borderId="9" xfId="11" applyFont="1" applyFill="1" applyBorder="1" applyAlignment="1">
      <alignment horizontal="center" vertical="center" wrapText="1"/>
    </xf>
    <xf numFmtId="10" fontId="29" fillId="11" borderId="9" xfId="0" applyNumberFormat="1" applyFont="1" applyFill="1" applyBorder="1" applyAlignment="1">
      <alignment horizontal="center" vertical="center" wrapText="1"/>
    </xf>
    <xf numFmtId="9" fontId="29" fillId="11" borderId="9" xfId="0" applyNumberFormat="1"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9" fillId="11" borderId="17" xfId="8" applyFont="1" applyFill="1" applyBorder="1" applyAlignment="1" applyProtection="1"/>
    <xf numFmtId="9" fontId="29" fillId="15" borderId="3" xfId="0" applyNumberFormat="1" applyFont="1" applyFill="1" applyBorder="1" applyAlignment="1" applyProtection="1">
      <alignment horizontal="center" vertical="center" wrapText="1"/>
    </xf>
    <xf numFmtId="169" fontId="30" fillId="15" borderId="15" xfId="8" applyNumberFormat="1" applyFont="1" applyFill="1" applyBorder="1" applyAlignment="1" applyProtection="1">
      <alignment horizontal="center" vertical="center" wrapText="1"/>
    </xf>
    <xf numFmtId="169" fontId="32" fillId="11" borderId="15" xfId="8" applyNumberFormat="1" applyFont="1" applyFill="1" applyBorder="1" applyAlignment="1" applyProtection="1">
      <alignment horizontal="center" vertical="center" wrapText="1"/>
    </xf>
    <xf numFmtId="166" fontId="30" fillId="15" borderId="15" xfId="8" applyNumberFormat="1" applyFont="1" applyFill="1" applyBorder="1" applyAlignment="1" applyProtection="1">
      <alignment horizontal="center" vertical="center" wrapText="1"/>
    </xf>
    <xf numFmtId="166" fontId="30" fillId="15" borderId="15" xfId="8" applyNumberFormat="1" applyFont="1" applyFill="1" applyBorder="1" applyAlignment="1" applyProtection="1">
      <alignment horizontal="center" vertical="center" wrapText="1"/>
      <protection locked="0"/>
    </xf>
    <xf numFmtId="166" fontId="30" fillId="11" borderId="15" xfId="8" applyNumberFormat="1" applyFont="1" applyFill="1" applyBorder="1" applyAlignment="1" applyProtection="1">
      <alignment horizontal="center" vertical="center" wrapText="1"/>
    </xf>
    <xf numFmtId="166" fontId="32" fillId="11" borderId="15" xfId="8" applyNumberFormat="1" applyFont="1" applyFill="1" applyBorder="1" applyAlignment="1" applyProtection="1">
      <alignment horizontal="center" vertical="center" wrapText="1"/>
    </xf>
    <xf numFmtId="1" fontId="32" fillId="11" borderId="15" xfId="8" applyNumberFormat="1" applyFont="1" applyFill="1" applyBorder="1" applyAlignment="1" applyProtection="1">
      <alignment horizontal="left" vertical="top" wrapText="1"/>
    </xf>
    <xf numFmtId="1" fontId="32" fillId="11" borderId="15" xfId="8" applyNumberFormat="1" applyFont="1" applyFill="1" applyBorder="1" applyAlignment="1" applyProtection="1">
      <alignment horizontal="left" vertical="top" wrapText="1"/>
      <protection locked="0"/>
    </xf>
    <xf numFmtId="169" fontId="30" fillId="15" borderId="15" xfId="8" applyNumberFormat="1" applyFont="1" applyFill="1" applyBorder="1" applyAlignment="1" applyProtection="1">
      <alignment horizontal="center" vertical="center" wrapText="1"/>
      <protection locked="0"/>
    </xf>
    <xf numFmtId="170" fontId="32" fillId="11" borderId="15" xfId="8" applyNumberFormat="1" applyFont="1" applyFill="1" applyBorder="1" applyAlignment="1" applyProtection="1">
      <alignment horizontal="center" vertical="center" wrapText="1"/>
    </xf>
    <xf numFmtId="170" fontId="30" fillId="11" borderId="15" xfId="0" applyNumberFormat="1" applyFont="1" applyFill="1" applyBorder="1" applyAlignment="1">
      <alignment horizontal="center" vertical="center" wrapText="1"/>
    </xf>
    <xf numFmtId="170" fontId="30" fillId="15" borderId="15" xfId="0" applyNumberFormat="1" applyFont="1" applyFill="1" applyBorder="1" applyAlignment="1">
      <alignment horizontal="center" vertical="center" wrapText="1"/>
    </xf>
    <xf numFmtId="171" fontId="32" fillId="15" borderId="15" xfId="0" applyNumberFormat="1" applyFont="1" applyFill="1" applyBorder="1" applyAlignment="1" applyProtection="1">
      <alignment horizontal="center" vertical="center" wrapText="1"/>
      <protection locked="0"/>
    </xf>
    <xf numFmtId="172" fontId="30" fillId="15" borderId="15" xfId="0" applyNumberFormat="1" applyFont="1" applyFill="1" applyBorder="1" applyAlignment="1" applyProtection="1">
      <alignment horizontal="center" vertical="center" wrapText="1"/>
    </xf>
    <xf numFmtId="1" fontId="32" fillId="15" borderId="15" xfId="0" applyNumberFormat="1" applyFont="1" applyFill="1" applyBorder="1" applyAlignment="1" applyProtection="1">
      <alignment horizontal="center" vertical="center" wrapText="1"/>
      <protection locked="0"/>
    </xf>
    <xf numFmtId="1" fontId="30" fillId="21" borderId="1" xfId="4" applyNumberFormat="1" applyFont="1" applyFill="1" applyAlignment="1" applyProtection="1">
      <alignment horizontal="center" vertical="center" wrapText="1"/>
    </xf>
    <xf numFmtId="1" fontId="30" fillId="11" borderId="17" xfId="0" applyNumberFormat="1" applyFont="1" applyFill="1" applyBorder="1" applyAlignment="1" applyProtection="1">
      <alignment horizontal="center" vertical="center" wrapText="1"/>
    </xf>
    <xf numFmtId="171" fontId="30" fillId="11" borderId="15" xfId="0" applyNumberFormat="1" applyFont="1" applyFill="1" applyBorder="1" applyAlignment="1">
      <alignment horizontal="center" vertical="center" wrapText="1"/>
    </xf>
    <xf numFmtId="171" fontId="32" fillId="21" borderId="2" xfId="6" applyNumberFormat="1" applyFont="1" applyFill="1" applyAlignment="1" applyProtection="1">
      <alignment horizontal="center" vertical="center" wrapText="1"/>
    </xf>
    <xf numFmtId="166" fontId="32" fillId="21" borderId="1" xfId="5" applyNumberFormat="1" applyFont="1" applyFill="1" applyAlignment="1">
      <alignment horizontal="center" vertical="center" wrapText="1"/>
    </xf>
    <xf numFmtId="0" fontId="30" fillId="11" borderId="15" xfId="0" applyFont="1" applyFill="1" applyBorder="1" applyAlignment="1">
      <alignment horizontal="center" vertical="center" wrapText="1"/>
    </xf>
    <xf numFmtId="166" fontId="30" fillId="11" borderId="1" xfId="5" applyNumberFormat="1" applyFont="1" applyFill="1" applyAlignment="1">
      <alignment horizontal="center" vertical="center" wrapText="1"/>
    </xf>
    <xf numFmtId="1" fontId="32" fillId="11" borderId="7" xfId="0" applyNumberFormat="1" applyFont="1" applyFill="1" applyBorder="1" applyAlignment="1">
      <alignment horizontal="center" vertical="center" wrapText="1"/>
    </xf>
    <xf numFmtId="1" fontId="32" fillId="11" borderId="8" xfId="0" applyNumberFormat="1" applyFont="1" applyFill="1" applyBorder="1" applyAlignment="1">
      <alignment horizontal="center" vertical="center" wrapText="1"/>
    </xf>
    <xf numFmtId="1" fontId="32" fillId="11" borderId="9" xfId="0" applyNumberFormat="1" applyFont="1" applyFill="1" applyBorder="1" applyAlignment="1">
      <alignment horizontal="center" vertical="center" wrapText="1"/>
    </xf>
    <xf numFmtId="1" fontId="30" fillId="11" borderId="15" xfId="3" applyNumberFormat="1" applyFont="1" applyFill="1" applyBorder="1" applyAlignment="1">
      <alignment horizontal="center" vertical="center" wrapText="1"/>
    </xf>
    <xf numFmtId="167" fontId="30" fillId="11" borderId="3" xfId="0" applyNumberFormat="1" applyFont="1" applyFill="1" applyBorder="1" applyAlignment="1">
      <alignment horizontal="center" vertical="center" wrapText="1"/>
    </xf>
    <xf numFmtId="167" fontId="30" fillId="11" borderId="10" xfId="0" applyNumberFormat="1" applyFont="1" applyFill="1" applyBorder="1" applyAlignment="1">
      <alignment horizontal="center" vertical="center" wrapText="1"/>
    </xf>
    <xf numFmtId="167" fontId="30" fillId="11" borderId="14" xfId="0" applyNumberFormat="1" applyFont="1" applyFill="1" applyBorder="1" applyAlignment="1">
      <alignment horizontal="center" vertical="center" wrapText="1"/>
    </xf>
    <xf numFmtId="171" fontId="30" fillId="11" borderId="17" xfId="0" applyNumberFormat="1" applyFont="1" applyFill="1" applyBorder="1" applyAlignment="1" applyProtection="1">
      <alignment horizontal="center" vertical="center" wrapText="1"/>
    </xf>
    <xf numFmtId="165" fontId="32" fillId="11" borderId="15" xfId="1" applyFont="1" applyFill="1" applyBorder="1" applyAlignment="1" applyProtection="1">
      <alignment horizontal="center" vertical="center" wrapText="1"/>
    </xf>
    <xf numFmtId="0" fontId="30" fillId="11" borderId="15" xfId="0" applyFont="1" applyFill="1" applyBorder="1" applyAlignment="1" applyProtection="1">
      <alignment horizontal="center" vertical="center" wrapText="1"/>
      <protection locked="0"/>
    </xf>
    <xf numFmtId="166" fontId="30" fillId="11" borderId="14" xfId="0" applyNumberFormat="1" applyFont="1" applyFill="1" applyBorder="1" applyAlignment="1" applyProtection="1">
      <alignment horizontal="center" vertical="center" wrapText="1"/>
    </xf>
    <xf numFmtId="174" fontId="30" fillId="11" borderId="15" xfId="0" applyNumberFormat="1" applyFont="1" applyFill="1" applyBorder="1" applyAlignment="1" applyProtection="1">
      <alignment vertical="center" wrapText="1"/>
    </xf>
    <xf numFmtId="0" fontId="30" fillId="11" borderId="15" xfId="0" applyNumberFormat="1" applyFont="1" applyFill="1" applyBorder="1" applyAlignment="1">
      <alignment horizontal="center" vertical="center" wrapText="1"/>
    </xf>
    <xf numFmtId="3" fontId="30" fillId="11" borderId="17" xfId="3" applyNumberFormat="1" applyFont="1" applyFill="1" applyBorder="1" applyAlignment="1" applyProtection="1">
      <alignment horizontal="center" vertical="center" wrapText="1"/>
    </xf>
    <xf numFmtId="1" fontId="32" fillId="11" borderId="17" xfId="0" applyNumberFormat="1" applyFont="1" applyFill="1" applyBorder="1" applyAlignment="1" applyProtection="1">
      <alignment horizontal="left" vertical="top" wrapText="1"/>
    </xf>
    <xf numFmtId="1" fontId="32" fillId="11" borderId="17" xfId="0" applyNumberFormat="1" applyFont="1" applyFill="1" applyBorder="1" applyAlignment="1" applyProtection="1">
      <alignment horizontal="center" vertical="center" wrapText="1"/>
    </xf>
    <xf numFmtId="167" fontId="30" fillId="11" borderId="3" xfId="0" applyNumberFormat="1" applyFont="1" applyFill="1" applyBorder="1" applyAlignment="1" applyProtection="1">
      <alignment horizontal="center" vertical="center" wrapText="1"/>
    </xf>
    <xf numFmtId="167" fontId="30" fillId="11" borderId="4" xfId="0" applyNumberFormat="1" applyFont="1" applyFill="1" applyBorder="1" applyAlignment="1" applyProtection="1">
      <alignment horizontal="center" vertical="center" wrapText="1"/>
    </xf>
    <xf numFmtId="167" fontId="30" fillId="11" borderId="10" xfId="0" applyNumberFormat="1" applyFont="1" applyFill="1" applyBorder="1" applyAlignment="1" applyProtection="1">
      <alignment horizontal="center" vertical="center" wrapText="1"/>
    </xf>
    <xf numFmtId="167" fontId="30" fillId="11" borderId="19" xfId="0" applyNumberFormat="1" applyFont="1" applyFill="1" applyBorder="1" applyAlignment="1" applyProtection="1">
      <alignment horizontal="center" vertical="center" wrapText="1"/>
    </xf>
    <xf numFmtId="167" fontId="30" fillId="11" borderId="14" xfId="0" applyNumberFormat="1" applyFont="1" applyFill="1" applyBorder="1" applyAlignment="1" applyProtection="1">
      <alignment horizontal="center" vertical="center" wrapText="1"/>
    </xf>
    <xf numFmtId="167" fontId="30" fillId="11" borderId="11" xfId="0" applyNumberFormat="1" applyFont="1" applyFill="1" applyBorder="1" applyAlignment="1" applyProtection="1">
      <alignment horizontal="center" vertical="center" wrapText="1"/>
    </xf>
    <xf numFmtId="171" fontId="32" fillId="11" borderId="7" xfId="0" applyNumberFormat="1" applyFont="1" applyFill="1" applyBorder="1" applyAlignment="1" applyProtection="1">
      <alignment horizontal="center" vertical="center" wrapText="1"/>
    </xf>
    <xf numFmtId="171" fontId="30" fillId="11" borderId="7" xfId="0" applyNumberFormat="1" applyFont="1" applyFill="1" applyBorder="1" applyAlignment="1" applyProtection="1">
      <alignment horizontal="center" vertical="center" wrapText="1"/>
    </xf>
    <xf numFmtId="175" fontId="30" fillId="11" borderId="17" xfId="10" applyFont="1" applyFill="1" applyBorder="1" applyProtection="1"/>
    <xf numFmtId="176" fontId="32" fillId="11" borderId="15" xfId="0" applyNumberFormat="1" applyFont="1" applyFill="1" applyBorder="1" applyAlignment="1" applyProtection="1">
      <alignment horizontal="center" vertical="center" wrapText="1"/>
      <protection locked="0"/>
    </xf>
    <xf numFmtId="176" fontId="32" fillId="11" borderId="15" xfId="0" applyNumberFormat="1" applyFont="1" applyFill="1" applyBorder="1" applyAlignment="1" applyProtection="1">
      <alignment horizontal="center" vertical="center" wrapText="1"/>
    </xf>
    <xf numFmtId="175" fontId="32" fillId="11" borderId="17" xfId="10" applyFont="1" applyFill="1" applyBorder="1" applyProtection="1"/>
    <xf numFmtId="166" fontId="30" fillId="11" borderId="3" xfId="0" applyNumberFormat="1" applyFont="1" applyFill="1" applyBorder="1" applyAlignment="1" applyProtection="1">
      <alignment horizontal="center" vertical="center" wrapText="1"/>
      <protection locked="0"/>
    </xf>
    <xf numFmtId="166" fontId="30" fillId="19" borderId="15" xfId="0" applyNumberFormat="1" applyFont="1" applyFill="1" applyBorder="1" applyAlignment="1" applyProtection="1">
      <alignment horizontal="center" vertical="center" wrapText="1"/>
      <protection locked="0"/>
    </xf>
    <xf numFmtId="166" fontId="30" fillId="11" borderId="3" xfId="0" applyNumberFormat="1" applyFont="1" applyFill="1" applyBorder="1" applyAlignment="1" applyProtection="1">
      <alignment horizontal="center" vertical="center" wrapText="1"/>
    </xf>
    <xf numFmtId="179" fontId="32" fillId="11" borderId="15" xfId="3" applyNumberFormat="1" applyFont="1" applyFill="1" applyBorder="1" applyAlignment="1" applyProtection="1">
      <alignment horizontal="center" vertical="center" wrapText="1"/>
      <protection locked="0"/>
    </xf>
    <xf numFmtId="179" fontId="30" fillId="11" borderId="15" xfId="3" applyNumberFormat="1" applyFont="1" applyFill="1" applyBorder="1" applyAlignment="1" applyProtection="1">
      <alignment horizontal="center" vertical="center" wrapText="1"/>
    </xf>
    <xf numFmtId="179" fontId="32" fillId="11" borderId="15" xfId="3" applyNumberFormat="1" applyFont="1" applyFill="1" applyBorder="1" applyAlignment="1" applyProtection="1">
      <alignment horizontal="center" vertical="center" wrapText="1"/>
    </xf>
    <xf numFmtId="1" fontId="30" fillId="11" borderId="15" xfId="3" applyNumberFormat="1" applyFont="1" applyFill="1" applyBorder="1" applyAlignment="1" applyProtection="1">
      <alignment horizontal="center" vertical="center" wrapText="1"/>
      <protection locked="0"/>
    </xf>
    <xf numFmtId="180" fontId="30" fillId="11" borderId="3" xfId="0" applyNumberFormat="1" applyFont="1" applyFill="1" applyBorder="1" applyAlignment="1" applyProtection="1">
      <alignment horizontal="center" vertical="center" wrapText="1"/>
      <protection locked="0"/>
    </xf>
    <xf numFmtId="9" fontId="30" fillId="11" borderId="3" xfId="0" applyNumberFormat="1" applyFont="1" applyFill="1" applyBorder="1" applyAlignment="1" applyProtection="1">
      <alignment horizontal="center" vertical="center" wrapText="1"/>
      <protection locked="0"/>
    </xf>
    <xf numFmtId="180" fontId="30" fillId="11" borderId="9" xfId="3" applyNumberFormat="1" applyFont="1" applyFill="1" applyBorder="1" applyAlignment="1" applyProtection="1">
      <alignment horizontal="center" vertical="center" wrapText="1"/>
    </xf>
    <xf numFmtId="180" fontId="30" fillId="11" borderId="15" xfId="3" applyNumberFormat="1" applyFont="1" applyFill="1" applyBorder="1" applyAlignment="1" applyProtection="1">
      <alignment horizontal="center" vertical="center" wrapText="1"/>
    </xf>
    <xf numFmtId="180" fontId="32" fillId="11" borderId="17" xfId="1" applyNumberFormat="1" applyFont="1" applyFill="1" applyBorder="1" applyAlignment="1" applyProtection="1">
      <alignment horizontal="left" vertical="center"/>
    </xf>
    <xf numFmtId="1" fontId="32" fillId="11" borderId="45" xfId="0" applyNumberFormat="1" applyFont="1" applyFill="1" applyBorder="1" applyAlignment="1" applyProtection="1">
      <alignment horizontal="left" vertical="top" wrapText="1"/>
      <protection locked="0"/>
    </xf>
    <xf numFmtId="1" fontId="30" fillId="11" borderId="15" xfId="11" applyNumberFormat="1" applyFont="1" applyFill="1" applyBorder="1" applyAlignment="1">
      <alignment horizontal="center" vertical="center" wrapText="1"/>
    </xf>
    <xf numFmtId="1" fontId="32" fillId="11" borderId="15" xfId="11" applyNumberFormat="1" applyFont="1" applyFill="1" applyBorder="1" applyAlignment="1">
      <alignment horizontal="center" vertical="center" wrapText="1"/>
    </xf>
    <xf numFmtId="1" fontId="32" fillId="11" borderId="7" xfId="11" applyNumberFormat="1" applyFont="1" applyFill="1" applyBorder="1" applyAlignment="1">
      <alignment horizontal="center" vertical="center" wrapText="1"/>
    </xf>
    <xf numFmtId="166" fontId="30" fillId="11" borderId="15" xfId="11" applyNumberFormat="1" applyFont="1" applyFill="1" applyBorder="1" applyAlignment="1">
      <alignment horizontal="center" vertical="center" wrapText="1"/>
    </xf>
    <xf numFmtId="1" fontId="32" fillId="11" borderId="15" xfId="11" applyNumberFormat="1" applyFont="1" applyFill="1" applyBorder="1" applyAlignment="1">
      <alignment horizontal="left" vertical="top" wrapText="1"/>
    </xf>
    <xf numFmtId="166" fontId="32" fillId="11" borderId="15" xfId="0" applyNumberFormat="1" applyFont="1" applyFill="1" applyBorder="1" applyAlignment="1" applyProtection="1">
      <alignment horizontal="center" vertical="center" wrapText="1"/>
    </xf>
    <xf numFmtId="177" fontId="32" fillId="11" borderId="15" xfId="11" applyNumberFormat="1" applyFont="1" applyFill="1" applyBorder="1" applyAlignment="1" applyProtection="1">
      <alignment horizontal="center" vertical="center" wrapText="1"/>
    </xf>
    <xf numFmtId="177" fontId="32" fillId="11" borderId="15" xfId="0" applyNumberFormat="1" applyFont="1" applyFill="1" applyBorder="1" applyAlignment="1" applyProtection="1">
      <alignment wrapText="1"/>
    </xf>
    <xf numFmtId="0" fontId="30" fillId="11" borderId="10" xfId="0" applyFont="1" applyFill="1" applyBorder="1" applyProtection="1"/>
    <xf numFmtId="0" fontId="30" fillId="11" borderId="14" xfId="0" applyFont="1" applyFill="1" applyBorder="1" applyProtection="1"/>
    <xf numFmtId="0" fontId="7" fillId="7" borderId="10" xfId="8" applyFont="1" applyFill="1" applyBorder="1" applyProtection="1"/>
    <xf numFmtId="0" fontId="7" fillId="7" borderId="14" xfId="8" applyFont="1" applyFill="1" applyBorder="1" applyProtection="1"/>
    <xf numFmtId="9" fontId="29" fillId="11" borderId="3" xfId="0" applyNumberFormat="1" applyFont="1" applyFill="1" applyBorder="1" applyAlignment="1" applyProtection="1">
      <alignment horizontal="center" vertical="center" wrapText="1"/>
    </xf>
    <xf numFmtId="0" fontId="29" fillId="11" borderId="10" xfId="0" applyFont="1" applyFill="1" applyBorder="1" applyProtection="1"/>
    <xf numFmtId="0" fontId="29" fillId="11" borderId="14" xfId="0" applyFont="1" applyFill="1" applyBorder="1" applyProtection="1"/>
    <xf numFmtId="9" fontId="29" fillId="15" borderId="3" xfId="0" applyNumberFormat="1" applyFont="1" applyFill="1" applyBorder="1" applyAlignment="1" applyProtection="1">
      <alignment horizontal="center" vertical="center" wrapText="1"/>
    </xf>
    <xf numFmtId="167" fontId="30" fillId="11" borderId="3" xfId="0" applyNumberFormat="1" applyFont="1" applyFill="1" applyBorder="1" applyAlignment="1">
      <alignment horizontal="center" vertical="center" wrapText="1"/>
    </xf>
    <xf numFmtId="0" fontId="30" fillId="11" borderId="10" xfId="0" applyFont="1" applyFill="1" applyBorder="1"/>
    <xf numFmtId="0" fontId="30" fillId="11" borderId="14" xfId="0" applyFont="1" applyFill="1" applyBorder="1"/>
    <xf numFmtId="9" fontId="29" fillId="11" borderId="10" xfId="8" applyNumberFormat="1" applyFont="1" applyFill="1" applyBorder="1" applyAlignment="1" applyProtection="1">
      <alignment horizontal="center" vertical="center"/>
    </xf>
    <xf numFmtId="9" fontId="29" fillId="11" borderId="14" xfId="8" applyNumberFormat="1" applyFont="1" applyFill="1" applyBorder="1" applyAlignment="1" applyProtection="1">
      <alignment horizontal="center" vertical="center"/>
    </xf>
    <xf numFmtId="9" fontId="29" fillId="11" borderId="49" xfId="8" applyNumberFormat="1" applyFont="1" applyFill="1" applyBorder="1" applyAlignment="1" applyProtection="1">
      <alignment horizontal="center" vertical="center" wrapText="1"/>
    </xf>
    <xf numFmtId="9" fontId="29" fillId="11" borderId="19" xfId="8" applyNumberFormat="1" applyFont="1" applyFill="1" applyBorder="1" applyAlignment="1" applyProtection="1">
      <alignment horizontal="center" vertical="center" wrapText="1"/>
    </xf>
    <xf numFmtId="9" fontId="29" fillId="11" borderId="11" xfId="8" applyNumberFormat="1" applyFont="1" applyFill="1" applyBorder="1" applyAlignment="1" applyProtection="1">
      <alignment horizontal="center" vertical="center" wrapText="1"/>
    </xf>
    <xf numFmtId="167" fontId="32" fillId="11" borderId="6" xfId="0" applyNumberFormat="1" applyFont="1" applyFill="1" applyBorder="1" applyAlignment="1">
      <alignment horizontal="center" vertical="center" wrapText="1"/>
    </xf>
    <xf numFmtId="167" fontId="32" fillId="11" borderId="16" xfId="0" applyNumberFormat="1" applyFont="1" applyFill="1" applyBorder="1" applyAlignment="1">
      <alignment horizontal="center" vertical="center" wrapText="1"/>
    </xf>
    <xf numFmtId="167" fontId="32" fillId="11" borderId="13" xfId="0" applyNumberFormat="1" applyFont="1" applyFill="1" applyBorder="1" applyAlignment="1">
      <alignment horizontal="center" vertical="center" wrapText="1"/>
    </xf>
    <xf numFmtId="167" fontId="30" fillId="11" borderId="10" xfId="0" applyNumberFormat="1" applyFont="1" applyFill="1" applyBorder="1" applyAlignment="1">
      <alignment horizontal="center" vertical="center" wrapText="1"/>
    </xf>
    <xf numFmtId="167" fontId="30" fillId="11" borderId="14" xfId="0" applyNumberFormat="1" applyFont="1" applyFill="1" applyBorder="1" applyAlignment="1">
      <alignment horizontal="center" vertical="center" wrapText="1"/>
    </xf>
    <xf numFmtId="170" fontId="30" fillId="15" borderId="3" xfId="0" applyNumberFormat="1" applyFont="1" applyFill="1" applyBorder="1" applyAlignment="1">
      <alignment horizontal="center" vertical="center" wrapText="1"/>
    </xf>
    <xf numFmtId="170" fontId="30" fillId="15" borderId="10" xfId="0" applyNumberFormat="1" applyFont="1" applyFill="1" applyBorder="1" applyAlignment="1">
      <alignment horizontal="center" vertical="center" wrapText="1"/>
    </xf>
    <xf numFmtId="170" fontId="30" fillId="15" borderId="14" xfId="0" applyNumberFormat="1" applyFont="1" applyFill="1" applyBorder="1" applyAlignment="1">
      <alignment horizontal="center" vertical="center" wrapText="1"/>
    </xf>
    <xf numFmtId="1" fontId="32" fillId="11" borderId="7" xfId="0" applyNumberFormat="1" applyFont="1" applyFill="1" applyBorder="1" applyAlignment="1">
      <alignment horizontal="center" vertical="center" wrapText="1"/>
    </xf>
    <xf numFmtId="0" fontId="30" fillId="11" borderId="8" xfId="0" applyFont="1" applyFill="1" applyBorder="1"/>
    <xf numFmtId="0" fontId="30" fillId="11" borderId="9" xfId="0" applyFont="1" applyFill="1" applyBorder="1"/>
    <xf numFmtId="168" fontId="30" fillId="11" borderId="3" xfId="0" applyNumberFormat="1" applyFont="1" applyFill="1" applyBorder="1" applyAlignment="1">
      <alignment horizontal="center" vertical="center" wrapText="1"/>
    </xf>
    <xf numFmtId="9" fontId="29" fillId="11" borderId="3" xfId="0" applyNumberFormat="1" applyFont="1" applyFill="1" applyBorder="1" applyAlignment="1">
      <alignment horizontal="center" vertical="center" wrapText="1"/>
    </xf>
    <xf numFmtId="0" fontId="29" fillId="11" borderId="10" xfId="0" applyFont="1" applyFill="1" applyBorder="1"/>
    <xf numFmtId="0" fontId="29" fillId="11" borderId="21" xfId="0" applyFont="1" applyFill="1" applyBorder="1"/>
    <xf numFmtId="9" fontId="29" fillId="11" borderId="17" xfId="0" applyNumberFormat="1" applyFont="1" applyFill="1" applyBorder="1" applyAlignment="1" applyProtection="1">
      <alignment horizontal="center" vertical="center" wrapText="1"/>
    </xf>
    <xf numFmtId="0" fontId="29" fillId="11" borderId="17" xfId="0" applyFont="1" applyFill="1" applyBorder="1" applyProtection="1"/>
    <xf numFmtId="1" fontId="32" fillId="11" borderId="7" xfId="0" applyNumberFormat="1" applyFont="1" applyFill="1" applyBorder="1" applyAlignment="1" applyProtection="1">
      <alignment horizontal="center" vertical="center" wrapText="1"/>
    </xf>
    <xf numFmtId="0" fontId="30" fillId="11" borderId="8" xfId="0" applyFont="1" applyFill="1" applyBorder="1" applyProtection="1"/>
    <xf numFmtId="0" fontId="30" fillId="11" borderId="9" xfId="0" applyFont="1" applyFill="1" applyBorder="1" applyProtection="1"/>
    <xf numFmtId="167" fontId="30" fillId="11" borderId="3" xfId="0" applyNumberFormat="1" applyFont="1" applyFill="1" applyBorder="1" applyAlignment="1" applyProtection="1">
      <alignment horizontal="center" vertical="center" wrapText="1"/>
      <protection locked="0"/>
    </xf>
    <xf numFmtId="0" fontId="30" fillId="11" borderId="10" xfId="0" applyFont="1" applyFill="1" applyBorder="1" applyProtection="1">
      <protection locked="0"/>
    </xf>
    <xf numFmtId="0" fontId="30" fillId="11" borderId="14" xfId="0" applyFont="1" applyFill="1" applyBorder="1" applyProtection="1">
      <protection locked="0"/>
    </xf>
    <xf numFmtId="0" fontId="29" fillId="11" borderId="38" xfId="0" applyFont="1" applyFill="1" applyBorder="1" applyAlignment="1">
      <alignment horizontal="center" vertical="center" wrapText="1"/>
    </xf>
    <xf numFmtId="0" fontId="29" fillId="11" borderId="10" xfId="0" applyFont="1" applyFill="1" applyBorder="1" applyAlignment="1">
      <alignment horizontal="center" vertical="center" wrapText="1"/>
    </xf>
    <xf numFmtId="0" fontId="29" fillId="11" borderId="14" xfId="0" applyFont="1" applyFill="1" applyBorder="1" applyAlignment="1">
      <alignment horizontal="center" vertical="center" wrapText="1"/>
    </xf>
    <xf numFmtId="9" fontId="29" fillId="11" borderId="4" xfId="8" applyNumberFormat="1" applyFont="1" applyFill="1" applyBorder="1" applyAlignment="1" applyProtection="1">
      <alignment horizontal="center" vertical="center" wrapText="1"/>
    </xf>
    <xf numFmtId="9" fontId="29" fillId="11" borderId="17" xfId="8" applyNumberFormat="1" applyFont="1" applyFill="1" applyBorder="1" applyAlignment="1" applyProtection="1">
      <alignment horizontal="center" vertical="center" wrapText="1"/>
    </xf>
    <xf numFmtId="9" fontId="29" fillId="11" borderId="40" xfId="8" applyNumberFormat="1" applyFont="1" applyFill="1" applyBorder="1" applyAlignment="1" applyProtection="1">
      <alignment horizontal="center" vertical="center" wrapText="1"/>
    </xf>
    <xf numFmtId="9" fontId="29" fillId="11" borderId="41" xfId="8" applyNumberFormat="1" applyFont="1" applyFill="1" applyBorder="1" applyAlignment="1" applyProtection="1">
      <alignment horizontal="center" vertical="center" wrapText="1"/>
    </xf>
    <xf numFmtId="0" fontId="29" fillId="11" borderId="10" xfId="8" applyFont="1" applyFill="1" applyBorder="1" applyAlignment="1" applyProtection="1">
      <alignment horizontal="center" vertical="center"/>
    </xf>
    <xf numFmtId="0" fontId="29" fillId="11" borderId="14" xfId="8" applyFont="1" applyFill="1" applyBorder="1" applyAlignment="1" applyProtection="1">
      <alignment horizontal="center" vertical="center"/>
    </xf>
    <xf numFmtId="9" fontId="29" fillId="11" borderId="3" xfId="8" applyNumberFormat="1" applyFont="1" applyFill="1" applyBorder="1" applyAlignment="1" applyProtection="1">
      <alignment horizontal="center" vertical="center"/>
    </xf>
    <xf numFmtId="9" fontId="29" fillId="20" borderId="3" xfId="0" applyNumberFormat="1" applyFont="1" applyFill="1" applyBorder="1" applyAlignment="1" applyProtection="1">
      <alignment horizontal="center" vertical="center" wrapText="1"/>
    </xf>
    <xf numFmtId="9" fontId="29" fillId="15" borderId="6" xfId="0" applyNumberFormat="1" applyFont="1" applyFill="1" applyBorder="1" applyAlignment="1" applyProtection="1">
      <alignment horizontal="center" vertical="center" wrapText="1"/>
    </xf>
    <xf numFmtId="0" fontId="29" fillId="11" borderId="16" xfId="0" applyFont="1" applyFill="1" applyBorder="1" applyProtection="1"/>
    <xf numFmtId="0" fontId="29" fillId="11" borderId="13" xfId="0" applyFont="1" applyFill="1" applyBorder="1" applyProtection="1"/>
    <xf numFmtId="168" fontId="30" fillId="11" borderId="3" xfId="0" applyNumberFormat="1" applyFont="1" applyFill="1" applyBorder="1" applyAlignment="1" applyProtection="1">
      <alignment horizontal="center" vertical="center" wrapText="1"/>
    </xf>
    <xf numFmtId="0" fontId="30" fillId="11" borderId="10" xfId="0" applyFont="1" applyFill="1" applyBorder="1" applyProtection="1"/>
    <xf numFmtId="0" fontId="30" fillId="11" borderId="14" xfId="0" applyFont="1" applyFill="1" applyBorder="1" applyProtection="1"/>
    <xf numFmtId="167" fontId="30" fillId="11" borderId="3" xfId="0" applyNumberFormat="1" applyFont="1" applyFill="1" applyBorder="1" applyAlignment="1" applyProtection="1">
      <alignment horizontal="center" vertical="center" wrapText="1"/>
    </xf>
    <xf numFmtId="168" fontId="30" fillId="11" borderId="10" xfId="0" applyNumberFormat="1" applyFont="1" applyFill="1" applyBorder="1" applyAlignment="1" applyProtection="1">
      <alignment horizontal="center" vertical="center" wrapText="1"/>
    </xf>
    <xf numFmtId="168" fontId="30" fillId="11" borderId="14" xfId="0" applyNumberFormat="1" applyFont="1" applyFill="1" applyBorder="1" applyAlignment="1" applyProtection="1">
      <alignment horizontal="center" vertical="center" wrapText="1"/>
    </xf>
    <xf numFmtId="168" fontId="30" fillId="11" borderId="3" xfId="0" applyNumberFormat="1" applyFont="1" applyFill="1" applyBorder="1" applyAlignment="1" applyProtection="1">
      <alignment horizontal="center" vertical="center" wrapText="1"/>
      <protection locked="0"/>
    </xf>
    <xf numFmtId="0" fontId="29" fillId="11" borderId="17" xfId="8" applyFont="1" applyFill="1" applyBorder="1" applyAlignment="1" applyProtection="1">
      <alignment horizontal="center" vertical="center" wrapText="1"/>
    </xf>
    <xf numFmtId="167" fontId="32" fillId="11" borderId="3" xfId="0" applyNumberFormat="1" applyFont="1" applyFill="1" applyBorder="1" applyAlignment="1" applyProtection="1">
      <alignment horizontal="center" vertical="center" wrapText="1"/>
    </xf>
    <xf numFmtId="167" fontId="32" fillId="11" borderId="10" xfId="0" applyNumberFormat="1" applyFont="1" applyFill="1" applyBorder="1" applyAlignment="1" applyProtection="1">
      <alignment horizontal="center" vertical="center" wrapText="1"/>
    </xf>
    <xf numFmtId="167" fontId="32" fillId="11" borderId="14" xfId="0" applyNumberFormat="1" applyFont="1" applyFill="1" applyBorder="1" applyAlignment="1" applyProtection="1">
      <alignment horizontal="center" vertical="center" wrapText="1"/>
    </xf>
    <xf numFmtId="167" fontId="30" fillId="11" borderId="10" xfId="0" applyNumberFormat="1" applyFont="1" applyFill="1" applyBorder="1" applyAlignment="1" applyProtection="1">
      <alignment horizontal="center" vertical="center" wrapText="1"/>
    </xf>
    <xf numFmtId="167" fontId="30" fillId="11" borderId="14" xfId="0" applyNumberFormat="1" applyFont="1" applyFill="1" applyBorder="1" applyAlignment="1" applyProtection="1">
      <alignment horizontal="center" vertical="center" wrapText="1"/>
    </xf>
    <xf numFmtId="0" fontId="9" fillId="16" borderId="17" xfId="8" applyFont="1" applyFill="1" applyBorder="1" applyAlignment="1" applyProtection="1">
      <alignment horizontal="center" vertical="center" textRotation="90"/>
    </xf>
    <xf numFmtId="9" fontId="29" fillId="11" borderId="23" xfId="0" applyNumberFormat="1" applyFont="1" applyFill="1" applyBorder="1" applyAlignment="1" applyProtection="1">
      <alignment horizontal="center" vertical="center" wrapText="1"/>
    </xf>
    <xf numFmtId="9" fontId="29" fillId="11" borderId="25" xfId="0" applyNumberFormat="1" applyFont="1" applyFill="1" applyBorder="1" applyAlignment="1" applyProtection="1">
      <alignment horizontal="center" vertical="center" wrapText="1"/>
    </xf>
    <xf numFmtId="9" fontId="29" fillId="11" borderId="26" xfId="0" applyNumberFormat="1" applyFont="1" applyFill="1" applyBorder="1" applyAlignment="1" applyProtection="1">
      <alignment horizontal="center" vertical="center" wrapText="1"/>
    </xf>
    <xf numFmtId="9" fontId="29" fillId="11" borderId="10" xfId="0" applyNumberFormat="1" applyFont="1" applyFill="1" applyBorder="1" applyAlignment="1" applyProtection="1">
      <alignment horizontal="center" vertical="center" wrapText="1"/>
    </xf>
    <xf numFmtId="167" fontId="30" fillId="11" borderId="3" xfId="11" applyNumberFormat="1" applyFont="1" applyFill="1" applyBorder="1" applyAlignment="1" applyProtection="1">
      <alignment horizontal="center" vertical="center" wrapText="1"/>
    </xf>
    <xf numFmtId="0" fontId="30" fillId="11" borderId="10" xfId="11" applyFont="1" applyFill="1" applyBorder="1" applyProtection="1"/>
    <xf numFmtId="0" fontId="30" fillId="11" borderId="14" xfId="11" applyFont="1" applyFill="1" applyBorder="1" applyProtection="1"/>
    <xf numFmtId="167" fontId="30" fillId="11" borderId="23" xfId="0" applyNumberFormat="1" applyFont="1" applyFill="1" applyBorder="1" applyAlignment="1" applyProtection="1">
      <alignment horizontal="center" vertical="center" wrapText="1"/>
      <protection locked="0"/>
    </xf>
    <xf numFmtId="167" fontId="30" fillId="11" borderId="25" xfId="0" applyNumberFormat="1" applyFont="1" applyFill="1" applyBorder="1" applyAlignment="1" applyProtection="1">
      <alignment horizontal="center" vertical="center" wrapText="1"/>
      <protection locked="0"/>
    </xf>
    <xf numFmtId="167" fontId="30" fillId="11" borderId="26" xfId="0" applyNumberFormat="1" applyFont="1" applyFill="1" applyBorder="1" applyAlignment="1" applyProtection="1">
      <alignment horizontal="center" vertical="center" wrapText="1"/>
      <protection locked="0"/>
    </xf>
    <xf numFmtId="0" fontId="9" fillId="12" borderId="3" xfId="0" applyFont="1" applyFill="1" applyBorder="1" applyAlignment="1" applyProtection="1">
      <alignment horizontal="center" vertical="center" textRotation="90" wrapText="1"/>
    </xf>
    <xf numFmtId="0" fontId="7" fillId="13" borderId="10" xfId="0" applyFont="1" applyFill="1" applyBorder="1" applyProtection="1"/>
    <xf numFmtId="167" fontId="30" fillId="11" borderId="17" xfId="0" applyNumberFormat="1" applyFont="1" applyFill="1" applyBorder="1" applyAlignment="1" applyProtection="1">
      <alignment horizontal="center" vertical="center" wrapText="1"/>
    </xf>
    <xf numFmtId="0" fontId="30" fillId="11" borderId="17" xfId="0" applyFont="1" applyFill="1" applyBorder="1" applyProtection="1"/>
    <xf numFmtId="168" fontId="30" fillId="11" borderId="23" xfId="1" applyNumberFormat="1" applyFont="1" applyFill="1" applyBorder="1" applyAlignment="1" applyProtection="1">
      <alignment horizontal="center" vertical="center" wrapText="1"/>
    </xf>
    <xf numFmtId="168" fontId="30" fillId="11" borderId="25" xfId="1" applyNumberFormat="1" applyFont="1" applyFill="1" applyBorder="1" applyAlignment="1" applyProtection="1">
      <alignment horizontal="center" vertical="center" wrapText="1"/>
    </xf>
    <xf numFmtId="168" fontId="30" fillId="11" borderId="26" xfId="1" applyNumberFormat="1" applyFont="1" applyFill="1" applyBorder="1" applyAlignment="1" applyProtection="1">
      <alignment horizontal="center" vertical="center" wrapText="1"/>
    </xf>
    <xf numFmtId="9" fontId="29" fillId="15" borderId="3" xfId="0" applyNumberFormat="1" applyFont="1" applyFill="1" applyBorder="1" applyAlignment="1" applyProtection="1">
      <alignment horizontal="center" vertical="center" wrapText="1"/>
      <protection locked="0"/>
    </xf>
    <xf numFmtId="0" fontId="29" fillId="11" borderId="10" xfId="0" applyFont="1" applyFill="1" applyBorder="1" applyProtection="1">
      <protection locked="0"/>
    </xf>
    <xf numFmtId="0" fontId="29" fillId="11" borderId="14" xfId="0" applyFont="1" applyFill="1" applyBorder="1" applyProtection="1">
      <protection locked="0"/>
    </xf>
    <xf numFmtId="9" fontId="29" fillId="11" borderId="3" xfId="0" applyNumberFormat="1" applyFont="1" applyFill="1" applyBorder="1" applyAlignment="1" applyProtection="1">
      <alignment horizontal="center" vertical="center" wrapText="1"/>
      <protection locked="0"/>
    </xf>
    <xf numFmtId="0" fontId="29" fillId="11" borderId="19" xfId="0" applyFont="1" applyFill="1" applyBorder="1" applyProtection="1">
      <protection locked="0"/>
    </xf>
    <xf numFmtId="0" fontId="29" fillId="11" borderId="11" xfId="0" applyFont="1" applyFill="1" applyBorder="1" applyProtection="1">
      <protection locked="0"/>
    </xf>
    <xf numFmtId="167" fontId="32" fillId="11" borderId="25" xfId="0" applyNumberFormat="1" applyFont="1" applyFill="1" applyBorder="1" applyAlignment="1" applyProtection="1">
      <alignment horizontal="center" vertical="center" wrapText="1"/>
    </xf>
    <xf numFmtId="167" fontId="32" fillId="11" borderId="26" xfId="0" applyNumberFormat="1" applyFont="1" applyFill="1" applyBorder="1" applyAlignment="1" applyProtection="1">
      <alignment horizontal="center" vertical="center" wrapText="1"/>
    </xf>
    <xf numFmtId="167" fontId="30" fillId="11" borderId="25" xfId="0" applyNumberFormat="1" applyFont="1" applyFill="1" applyBorder="1" applyAlignment="1" applyProtection="1">
      <alignment horizontal="center" vertical="center" wrapText="1"/>
    </xf>
    <xf numFmtId="167" fontId="30" fillId="11" borderId="26" xfId="0" applyNumberFormat="1" applyFont="1" applyFill="1" applyBorder="1" applyAlignment="1" applyProtection="1">
      <alignment horizontal="center" vertical="center" wrapText="1"/>
    </xf>
    <xf numFmtId="9" fontId="29" fillId="11" borderId="10" xfId="0" applyNumberFormat="1" applyFont="1" applyFill="1" applyBorder="1" applyAlignment="1" applyProtection="1">
      <alignment horizontal="center" vertical="center" wrapText="1"/>
      <protection locked="0"/>
    </xf>
    <xf numFmtId="167" fontId="30" fillId="11" borderId="23" xfId="0" applyNumberFormat="1" applyFont="1" applyFill="1" applyBorder="1" applyAlignment="1" applyProtection="1">
      <alignment horizontal="center" vertical="center" wrapText="1"/>
    </xf>
    <xf numFmtId="9" fontId="29" fillId="11" borderId="4" xfId="0" applyNumberFormat="1" applyFont="1" applyFill="1" applyBorder="1" applyAlignment="1" applyProtection="1">
      <alignment horizontal="center" vertical="center" wrapText="1"/>
    </xf>
    <xf numFmtId="0" fontId="29" fillId="11" borderId="19" xfId="0" applyFont="1" applyFill="1" applyBorder="1" applyProtection="1"/>
    <xf numFmtId="0" fontId="29" fillId="11" borderId="11" xfId="0" applyFont="1" applyFill="1" applyBorder="1" applyProtection="1"/>
    <xf numFmtId="167" fontId="32" fillId="11" borderId="23" xfId="0" applyNumberFormat="1" applyFont="1" applyFill="1" applyBorder="1" applyAlignment="1" applyProtection="1">
      <alignment horizontal="center" vertical="center" wrapText="1"/>
    </xf>
    <xf numFmtId="0" fontId="7" fillId="13" borderId="16" xfId="0" applyFont="1" applyFill="1" applyBorder="1" applyProtection="1"/>
    <xf numFmtId="0" fontId="7" fillId="13" borderId="14" xfId="0" applyFont="1" applyFill="1" applyBorder="1" applyProtection="1"/>
    <xf numFmtId="9" fontId="29" fillId="11" borderId="14" xfId="0" applyNumberFormat="1" applyFont="1" applyFill="1" applyBorder="1" applyAlignment="1" applyProtection="1">
      <alignment horizontal="center" vertical="center" wrapText="1"/>
    </xf>
    <xf numFmtId="9" fontId="29" fillId="11" borderId="21" xfId="0" applyNumberFormat="1" applyFont="1" applyFill="1" applyBorder="1" applyAlignment="1" applyProtection="1">
      <alignment horizontal="center" vertical="center" wrapText="1"/>
    </xf>
    <xf numFmtId="9" fontId="29" fillId="11" borderId="38" xfId="0" applyNumberFormat="1" applyFont="1" applyFill="1" applyBorder="1" applyAlignment="1" applyProtection="1">
      <alignment horizontal="center" vertical="center" wrapText="1"/>
    </xf>
    <xf numFmtId="167" fontId="11" fillId="0" borderId="0" xfId="0" applyNumberFormat="1" applyFont="1" applyFill="1" applyBorder="1" applyAlignment="1" applyProtection="1">
      <alignment horizontal="center" vertical="center" wrapText="1"/>
      <protection locked="0"/>
    </xf>
    <xf numFmtId="0" fontId="7" fillId="0" borderId="0" xfId="0" applyFont="1" applyFill="1" applyBorder="1" applyProtection="1">
      <protection locked="0"/>
    </xf>
    <xf numFmtId="9" fontId="29" fillId="11" borderId="6" xfId="0" applyNumberFormat="1" applyFont="1" applyFill="1" applyBorder="1" applyAlignment="1" applyProtection="1">
      <alignment horizontal="center" vertical="center" wrapText="1"/>
    </xf>
    <xf numFmtId="9" fontId="29" fillId="11" borderId="3" xfId="3" applyFont="1" applyFill="1" applyBorder="1" applyAlignment="1" applyProtection="1">
      <alignment horizontal="center" vertical="center" wrapText="1"/>
    </xf>
    <xf numFmtId="9" fontId="29" fillId="11" borderId="10" xfId="3" applyFont="1" applyFill="1" applyBorder="1" applyProtection="1"/>
    <xf numFmtId="9" fontId="29" fillId="11" borderId="14" xfId="3" applyFont="1" applyFill="1" applyBorder="1" applyProtection="1"/>
    <xf numFmtId="166" fontId="29" fillId="11" borderId="3" xfId="0" applyNumberFormat="1" applyFont="1" applyFill="1" applyBorder="1" applyAlignment="1" applyProtection="1">
      <alignment horizontal="center" vertical="center" wrapText="1"/>
    </xf>
    <xf numFmtId="9" fontId="29" fillId="11" borderId="49" xfId="0" applyNumberFormat="1" applyFont="1" applyFill="1" applyBorder="1" applyAlignment="1" applyProtection="1">
      <alignment horizontal="center" vertical="center" wrapText="1"/>
    </xf>
    <xf numFmtId="9" fontId="29" fillId="11" borderId="19" xfId="0" applyNumberFormat="1" applyFont="1" applyFill="1" applyBorder="1" applyAlignment="1" applyProtection="1">
      <alignment horizontal="center" vertical="center" wrapText="1"/>
    </xf>
    <xf numFmtId="167" fontId="30" fillId="11" borderId="17" xfId="0" applyNumberFormat="1" applyFont="1" applyFill="1" applyBorder="1" applyAlignment="1">
      <alignment horizontal="center" vertical="center" wrapText="1"/>
    </xf>
    <xf numFmtId="0" fontId="30" fillId="11" borderId="17" xfId="0" applyFont="1" applyFill="1" applyBorder="1"/>
    <xf numFmtId="168" fontId="30" fillId="11" borderId="17" xfId="0" applyNumberFormat="1" applyFont="1" applyFill="1" applyBorder="1" applyAlignment="1">
      <alignment horizontal="center" vertical="center" wrapText="1"/>
    </xf>
    <xf numFmtId="9" fontId="29" fillId="11" borderId="17" xfId="11" applyNumberFormat="1" applyFont="1" applyFill="1" applyBorder="1" applyAlignment="1">
      <alignment horizontal="center" vertical="center" wrapText="1"/>
    </xf>
    <xf numFmtId="167" fontId="32" fillId="11" borderId="17" xfId="11" applyNumberFormat="1" applyFont="1" applyFill="1" applyBorder="1" applyAlignment="1">
      <alignment horizontal="center" vertical="center" wrapText="1"/>
    </xf>
    <xf numFmtId="167" fontId="30" fillId="11" borderId="23" xfId="11" applyNumberFormat="1" applyFont="1" applyFill="1" applyBorder="1" applyAlignment="1">
      <alignment horizontal="center" vertical="center" wrapText="1"/>
    </xf>
    <xf numFmtId="167" fontId="30" fillId="11" borderId="25" xfId="11" applyNumberFormat="1" applyFont="1" applyFill="1" applyBorder="1" applyAlignment="1">
      <alignment horizontal="center" vertical="center" wrapText="1"/>
    </xf>
    <xf numFmtId="167" fontId="30" fillId="11" borderId="26" xfId="11" applyNumberFormat="1" applyFont="1" applyFill="1" applyBorder="1" applyAlignment="1">
      <alignment horizontal="center" vertical="center" wrapText="1"/>
    </xf>
    <xf numFmtId="166" fontId="29" fillId="11" borderId="17" xfId="0" applyNumberFormat="1" applyFont="1" applyFill="1" applyBorder="1" applyAlignment="1">
      <alignment horizontal="center" vertical="center" wrapText="1"/>
    </xf>
    <xf numFmtId="0" fontId="29" fillId="11" borderId="17" xfId="11" applyFont="1" applyFill="1" applyBorder="1" applyAlignment="1">
      <alignment horizontal="center" vertical="center" wrapText="1"/>
    </xf>
    <xf numFmtId="9" fontId="29" fillId="11" borderId="17" xfId="0" applyNumberFormat="1" applyFont="1" applyFill="1" applyBorder="1" applyAlignment="1">
      <alignment horizontal="center" vertical="center" wrapText="1"/>
    </xf>
    <xf numFmtId="0" fontId="29" fillId="11" borderId="17" xfId="0" applyFont="1" applyFill="1" applyBorder="1"/>
    <xf numFmtId="0" fontId="30" fillId="11" borderId="17" xfId="11" applyFont="1" applyFill="1" applyBorder="1" applyAlignment="1">
      <alignment horizontal="center" vertical="center" wrapText="1"/>
    </xf>
    <xf numFmtId="0" fontId="30" fillId="11" borderId="23" xfId="11" applyFont="1" applyFill="1" applyBorder="1" applyAlignment="1">
      <alignment horizontal="center"/>
    </xf>
    <xf numFmtId="0" fontId="30" fillId="11" borderId="25" xfId="11" applyFont="1" applyFill="1" applyBorder="1" applyAlignment="1">
      <alignment horizontal="center"/>
    </xf>
    <xf numFmtId="0" fontId="30" fillId="11" borderId="26" xfId="11" applyFont="1" applyFill="1" applyBorder="1" applyAlignment="1">
      <alignment horizontal="center"/>
    </xf>
    <xf numFmtId="0" fontId="30" fillId="11" borderId="23" xfId="11" applyFont="1" applyFill="1" applyBorder="1" applyAlignment="1">
      <alignment horizontal="center" vertical="center" wrapText="1"/>
    </xf>
    <xf numFmtId="0" fontId="30" fillId="11" borderId="25" xfId="11" applyFont="1" applyFill="1" applyBorder="1" applyAlignment="1">
      <alignment horizontal="center" vertical="center" wrapText="1"/>
    </xf>
    <xf numFmtId="0" fontId="30" fillId="11" borderId="26" xfId="11" applyFont="1" applyFill="1" applyBorder="1" applyAlignment="1">
      <alignment horizontal="center" vertical="center" wrapText="1"/>
    </xf>
    <xf numFmtId="1" fontId="32" fillId="11" borderId="7" xfId="11" applyNumberFormat="1" applyFont="1" applyFill="1" applyBorder="1" applyAlignment="1">
      <alignment horizontal="center" vertical="center" wrapText="1"/>
    </xf>
    <xf numFmtId="0" fontId="30" fillId="11" borderId="8" xfId="11" applyFont="1" applyFill="1" applyBorder="1"/>
    <xf numFmtId="168" fontId="30" fillId="11" borderId="17" xfId="11" applyNumberFormat="1" applyFont="1" applyFill="1" applyBorder="1" applyAlignment="1">
      <alignment horizontal="center" vertical="center" wrapText="1"/>
    </xf>
    <xf numFmtId="0" fontId="30" fillId="11" borderId="17" xfId="11" applyFont="1" applyFill="1" applyBorder="1"/>
    <xf numFmtId="167" fontId="30" fillId="11" borderId="17" xfId="11" applyNumberFormat="1" applyFont="1" applyFill="1" applyBorder="1" applyAlignment="1">
      <alignment horizontal="center" vertical="center" wrapText="1"/>
    </xf>
    <xf numFmtId="10" fontId="29" fillId="11" borderId="17" xfId="11" applyNumberFormat="1" applyFont="1" applyFill="1" applyBorder="1" applyAlignment="1">
      <alignment horizontal="center" vertical="center"/>
    </xf>
    <xf numFmtId="0" fontId="9" fillId="13" borderId="49" xfId="8" applyFont="1" applyFill="1" applyBorder="1" applyAlignment="1" applyProtection="1">
      <alignment horizontal="center" vertical="center" textRotation="90" wrapText="1"/>
    </xf>
    <xf numFmtId="0" fontId="9" fillId="13" borderId="19" xfId="8" applyFont="1" applyFill="1" applyBorder="1" applyAlignment="1" applyProtection="1">
      <alignment horizontal="center" vertical="center" textRotation="90" wrapText="1"/>
    </xf>
    <xf numFmtId="9" fontId="29" fillId="11" borderId="17" xfId="3" applyFont="1" applyFill="1" applyBorder="1" applyAlignment="1">
      <alignment horizontal="center" vertical="center" wrapText="1"/>
    </xf>
    <xf numFmtId="0" fontId="29" fillId="11" borderId="10" xfId="0" applyFont="1" applyFill="1" applyBorder="1" applyAlignment="1" applyProtection="1">
      <alignment horizontal="center"/>
    </xf>
    <xf numFmtId="0" fontId="29" fillId="11" borderId="21" xfId="0" applyFont="1" applyFill="1" applyBorder="1" applyAlignment="1" applyProtection="1">
      <alignment horizontal="center"/>
    </xf>
    <xf numFmtId="9" fontId="29" fillId="11" borderId="17" xfId="0" applyNumberFormat="1" applyFont="1" applyFill="1" applyBorder="1" applyAlignment="1" applyProtection="1">
      <alignment horizontal="center" vertical="center" wrapText="1"/>
      <protection locked="0"/>
    </xf>
    <xf numFmtId="0" fontId="29" fillId="11" borderId="17" xfId="0" applyFont="1" applyFill="1" applyBorder="1" applyProtection="1">
      <protection locked="0"/>
    </xf>
    <xf numFmtId="1" fontId="32" fillId="11" borderId="46" xfId="0" applyNumberFormat="1" applyFont="1" applyFill="1" applyBorder="1" applyAlignment="1" applyProtection="1">
      <alignment horizontal="center" vertical="center" wrapText="1"/>
    </xf>
    <xf numFmtId="0" fontId="30" fillId="11" borderId="47" xfId="0" applyFont="1" applyFill="1" applyBorder="1" applyProtection="1"/>
    <xf numFmtId="0" fontId="30" fillId="11" borderId="48" xfId="0" applyFont="1" applyFill="1" applyBorder="1" applyProtection="1"/>
    <xf numFmtId="0" fontId="29" fillId="11" borderId="21" xfId="0" applyFont="1" applyFill="1" applyBorder="1" applyProtection="1">
      <protection locked="0"/>
    </xf>
    <xf numFmtId="0" fontId="30" fillId="11" borderId="10" xfId="0" applyFont="1" applyFill="1" applyBorder="1" applyAlignment="1" applyProtection="1">
      <alignment horizontal="center"/>
    </xf>
    <xf numFmtId="0" fontId="30" fillId="11" borderId="21" xfId="0" applyFont="1" applyFill="1" applyBorder="1" applyAlignment="1" applyProtection="1">
      <alignment horizontal="center"/>
    </xf>
    <xf numFmtId="9" fontId="29" fillId="15" borderId="17" xfId="0" applyNumberFormat="1" applyFont="1" applyFill="1" applyBorder="1" applyAlignment="1" applyProtection="1">
      <alignment horizontal="center" vertical="center" wrapText="1"/>
      <protection locked="0"/>
    </xf>
    <xf numFmtId="9" fontId="29" fillId="11" borderId="6" xfId="0" applyNumberFormat="1" applyFont="1" applyFill="1" applyBorder="1" applyAlignment="1" applyProtection="1">
      <alignment horizontal="center" vertical="center" wrapText="1"/>
      <protection locked="0"/>
    </xf>
    <xf numFmtId="0" fontId="29" fillId="11" borderId="16" xfId="0" applyFont="1" applyFill="1" applyBorder="1" applyProtection="1">
      <protection locked="0"/>
    </xf>
    <xf numFmtId="0" fontId="29" fillId="11" borderId="20" xfId="0" applyFont="1" applyFill="1" applyBorder="1" applyProtection="1">
      <protection locked="0"/>
    </xf>
    <xf numFmtId="9" fontId="29" fillId="14" borderId="3" xfId="0" applyNumberFormat="1" applyFont="1" applyFill="1" applyBorder="1" applyAlignment="1" applyProtection="1">
      <alignment horizontal="center" vertical="center" wrapText="1"/>
      <protection locked="0"/>
    </xf>
    <xf numFmtId="0" fontId="30" fillId="11" borderId="14" xfId="0" applyFont="1" applyFill="1" applyBorder="1" applyAlignment="1" applyProtection="1">
      <alignment horizontal="center"/>
    </xf>
    <xf numFmtId="0" fontId="29" fillId="11" borderId="13" xfId="0" applyFont="1" applyFill="1" applyBorder="1" applyProtection="1">
      <protection locked="0"/>
    </xf>
    <xf numFmtId="9" fontId="29" fillId="20" borderId="3" xfId="0" applyNumberFormat="1" applyFont="1" applyFill="1" applyBorder="1" applyAlignment="1" applyProtection="1">
      <alignment horizontal="center" vertical="center" wrapText="1"/>
      <protection locked="0"/>
    </xf>
    <xf numFmtId="10" fontId="29" fillId="14" borderId="3" xfId="0" applyNumberFormat="1" applyFont="1" applyFill="1" applyBorder="1" applyAlignment="1" applyProtection="1">
      <alignment horizontal="center" vertical="center" wrapText="1"/>
      <protection locked="0"/>
    </xf>
    <xf numFmtId="10" fontId="29" fillId="11" borderId="10" xfId="0" applyNumberFormat="1" applyFont="1" applyFill="1" applyBorder="1" applyProtection="1">
      <protection locked="0"/>
    </xf>
    <xf numFmtId="10" fontId="29" fillId="11" borderId="14" xfId="0" applyNumberFormat="1" applyFont="1" applyFill="1" applyBorder="1" applyProtection="1">
      <protection locked="0"/>
    </xf>
    <xf numFmtId="0" fontId="30" fillId="11" borderId="21" xfId="0" applyFont="1" applyFill="1" applyBorder="1" applyProtection="1"/>
    <xf numFmtId="178" fontId="30" fillId="11" borderId="3" xfId="0" applyNumberFormat="1" applyFont="1" applyFill="1" applyBorder="1" applyAlignment="1" applyProtection="1">
      <alignment horizontal="center" vertical="center" wrapText="1"/>
    </xf>
    <xf numFmtId="0" fontId="9" fillId="12" borderId="39" xfId="0" applyFont="1" applyFill="1" applyBorder="1" applyAlignment="1" applyProtection="1">
      <alignment horizontal="center" vertical="center" textRotation="90" wrapText="1"/>
      <protection locked="0"/>
    </xf>
    <xf numFmtId="0" fontId="9" fillId="12" borderId="33" xfId="0" applyFont="1" applyFill="1" applyBorder="1" applyAlignment="1" applyProtection="1">
      <alignment horizontal="center" vertical="center" textRotation="90" wrapText="1"/>
      <protection locked="0"/>
    </xf>
    <xf numFmtId="9" fontId="31" fillId="11" borderId="23" xfId="0" applyNumberFormat="1" applyFont="1" applyFill="1" applyBorder="1" applyAlignment="1" applyProtection="1">
      <alignment horizontal="center" vertical="center" wrapText="1"/>
      <protection locked="0"/>
    </xf>
    <xf numFmtId="9" fontId="31" fillId="11" borderId="25" xfId="0" applyNumberFormat="1" applyFont="1" applyFill="1" applyBorder="1" applyAlignment="1" applyProtection="1">
      <alignment horizontal="center" vertical="center" wrapText="1"/>
      <protection locked="0"/>
    </xf>
    <xf numFmtId="9" fontId="31" fillId="11" borderId="26" xfId="0" applyNumberFormat="1" applyFont="1" applyFill="1" applyBorder="1" applyAlignment="1" applyProtection="1">
      <alignment horizontal="center" vertical="center" wrapText="1"/>
      <protection locked="0"/>
    </xf>
    <xf numFmtId="9" fontId="29" fillId="11" borderId="23" xfId="0" applyNumberFormat="1" applyFont="1" applyFill="1" applyBorder="1" applyAlignment="1" applyProtection="1">
      <alignment horizontal="center" vertical="center" wrapText="1"/>
      <protection locked="0"/>
    </xf>
    <xf numFmtId="9" fontId="29" fillId="11" borderId="25" xfId="0" applyNumberFormat="1" applyFont="1" applyFill="1" applyBorder="1" applyAlignment="1" applyProtection="1">
      <alignment horizontal="center" vertical="center" wrapText="1"/>
      <protection locked="0"/>
    </xf>
    <xf numFmtId="9" fontId="29" fillId="11" borderId="26" xfId="0" applyNumberFormat="1" applyFont="1" applyFill="1" applyBorder="1" applyAlignment="1" applyProtection="1">
      <alignment horizontal="center" vertical="center" wrapText="1"/>
      <protection locked="0"/>
    </xf>
    <xf numFmtId="9" fontId="31" fillId="11" borderId="17" xfId="0" applyNumberFormat="1" applyFont="1" applyFill="1" applyBorder="1" applyAlignment="1" applyProtection="1">
      <alignment horizontal="center" vertical="center" wrapText="1"/>
      <protection locked="0"/>
    </xf>
    <xf numFmtId="9" fontId="29" fillId="20" borderId="6" xfId="0" applyNumberFormat="1" applyFont="1" applyFill="1" applyBorder="1" applyAlignment="1" applyProtection="1">
      <alignment horizontal="center" vertical="center" wrapText="1"/>
      <protection locked="0"/>
    </xf>
    <xf numFmtId="1" fontId="32" fillId="11" borderId="7" xfId="0" applyNumberFormat="1" applyFont="1" applyFill="1" applyBorder="1" applyAlignment="1" applyProtection="1">
      <alignment horizontal="center" vertical="center" wrapText="1"/>
      <protection locked="0"/>
    </xf>
    <xf numFmtId="0" fontId="30" fillId="11" borderId="8" xfId="0" applyFont="1" applyFill="1" applyBorder="1" applyProtection="1">
      <protection locked="0"/>
    </xf>
    <xf numFmtId="0" fontId="30" fillId="11" borderId="9" xfId="0" applyFont="1" applyFill="1" applyBorder="1" applyProtection="1">
      <protection locked="0"/>
    </xf>
    <xf numFmtId="1" fontId="29" fillId="11" borderId="3" xfId="0" applyNumberFormat="1" applyFont="1" applyFill="1" applyBorder="1" applyAlignment="1" applyProtection="1">
      <alignment horizontal="center" vertical="center" wrapText="1"/>
    </xf>
    <xf numFmtId="1" fontId="29" fillId="11" borderId="10" xfId="0" applyNumberFormat="1" applyFont="1" applyFill="1" applyBorder="1" applyProtection="1"/>
    <xf numFmtId="1" fontId="29" fillId="11" borderId="14" xfId="0" applyNumberFormat="1" applyFont="1" applyFill="1" applyBorder="1" applyProtection="1"/>
    <xf numFmtId="167" fontId="32" fillId="11" borderId="3" xfId="0" applyNumberFormat="1" applyFont="1" applyFill="1" applyBorder="1" applyAlignment="1" applyProtection="1">
      <alignment horizontal="center" vertical="center" wrapText="1"/>
      <protection locked="0"/>
    </xf>
    <xf numFmtId="9" fontId="29" fillId="11" borderId="31" xfId="0" applyNumberFormat="1" applyFont="1" applyFill="1" applyBorder="1" applyAlignment="1" applyProtection="1">
      <alignment horizontal="center" vertical="center" wrapText="1"/>
    </xf>
    <xf numFmtId="9" fontId="29" fillId="11" borderId="29" xfId="0" applyNumberFormat="1" applyFont="1" applyFill="1" applyBorder="1" applyAlignment="1" applyProtection="1">
      <alignment horizontal="center" vertical="center" wrapText="1"/>
    </xf>
    <xf numFmtId="9" fontId="29" fillId="11" borderId="44" xfId="0" applyNumberFormat="1" applyFont="1" applyFill="1" applyBorder="1" applyAlignment="1" applyProtection="1">
      <alignment horizontal="center" vertical="center" wrapText="1"/>
    </xf>
    <xf numFmtId="9" fontId="29" fillId="15" borderId="10" xfId="0" applyNumberFormat="1" applyFont="1" applyFill="1" applyBorder="1" applyAlignment="1" applyProtection="1">
      <alignment horizontal="center" vertical="center" wrapText="1"/>
    </xf>
    <xf numFmtId="9" fontId="29" fillId="15" borderId="14" xfId="0" applyNumberFormat="1" applyFont="1" applyFill="1" applyBorder="1" applyAlignment="1" applyProtection="1">
      <alignment horizontal="center" vertical="center" wrapText="1"/>
    </xf>
    <xf numFmtId="9" fontId="29" fillId="15" borderId="40" xfId="0" applyNumberFormat="1" applyFont="1" applyFill="1" applyBorder="1" applyAlignment="1" applyProtection="1">
      <alignment horizontal="center" vertical="center" wrapText="1"/>
    </xf>
    <xf numFmtId="9" fontId="29" fillId="15" borderId="41" xfId="0" applyNumberFormat="1" applyFont="1" applyFill="1" applyBorder="1" applyAlignment="1" applyProtection="1">
      <alignment horizontal="center" vertical="center" wrapText="1"/>
    </xf>
    <xf numFmtId="9" fontId="29" fillId="15" borderId="43" xfId="0" applyNumberFormat="1" applyFont="1" applyFill="1" applyBorder="1" applyAlignment="1" applyProtection="1">
      <alignment horizontal="center" vertical="center" wrapText="1"/>
    </xf>
    <xf numFmtId="167" fontId="32" fillId="11" borderId="40" xfId="0" applyNumberFormat="1" applyFont="1" applyFill="1" applyBorder="1" applyAlignment="1" applyProtection="1">
      <alignment horizontal="center" vertical="center" wrapText="1"/>
    </xf>
    <xf numFmtId="167" fontId="32" fillId="11" borderId="41" xfId="0" applyNumberFormat="1" applyFont="1" applyFill="1" applyBorder="1" applyAlignment="1" applyProtection="1">
      <alignment horizontal="center" vertical="center" wrapText="1"/>
    </xf>
    <xf numFmtId="167" fontId="32" fillId="11" borderId="43" xfId="0" applyNumberFormat="1" applyFont="1" applyFill="1" applyBorder="1" applyAlignment="1" applyProtection="1">
      <alignment horizontal="center" vertical="center" wrapText="1"/>
    </xf>
    <xf numFmtId="167" fontId="30" fillId="11" borderId="32" xfId="0" applyNumberFormat="1" applyFont="1" applyFill="1" applyBorder="1" applyAlignment="1" applyProtection="1">
      <alignment horizontal="center" vertical="center" wrapText="1"/>
    </xf>
    <xf numFmtId="167" fontId="30" fillId="11" borderId="33" xfId="0" applyNumberFormat="1" applyFont="1" applyFill="1" applyBorder="1" applyAlignment="1" applyProtection="1">
      <alignment horizontal="center" vertical="center" wrapText="1"/>
    </xf>
    <xf numFmtId="167" fontId="30" fillId="11" borderId="36" xfId="0" applyNumberFormat="1" applyFont="1" applyFill="1" applyBorder="1" applyAlignment="1" applyProtection="1">
      <alignment horizontal="center" vertical="center" wrapText="1"/>
    </xf>
    <xf numFmtId="1" fontId="32" fillId="11" borderId="8" xfId="0" applyNumberFormat="1" applyFont="1" applyFill="1" applyBorder="1" applyAlignment="1" applyProtection="1">
      <alignment horizontal="center" vertical="center" wrapText="1"/>
    </xf>
    <xf numFmtId="1" fontId="32" fillId="11" borderId="42" xfId="0" applyNumberFormat="1" applyFont="1" applyFill="1" applyBorder="1" applyAlignment="1" applyProtection="1">
      <alignment horizontal="center" vertical="center" wrapText="1"/>
    </xf>
    <xf numFmtId="167" fontId="32" fillId="11" borderId="6" xfId="0" applyNumberFormat="1" applyFont="1" applyFill="1" applyBorder="1" applyAlignment="1" applyProtection="1">
      <alignment horizontal="center" vertical="center" wrapText="1"/>
    </xf>
    <xf numFmtId="0" fontId="30" fillId="11" borderId="16" xfId="0" applyFont="1" applyFill="1" applyBorder="1" applyProtection="1"/>
    <xf numFmtId="0" fontId="30" fillId="11" borderId="13" xfId="0" applyFont="1" applyFill="1" applyBorder="1" applyProtection="1"/>
    <xf numFmtId="0" fontId="9" fillId="12" borderId="10" xfId="0" applyFont="1" applyFill="1" applyBorder="1" applyAlignment="1" applyProtection="1">
      <alignment horizontal="center" vertical="center" textRotation="90" wrapText="1"/>
    </xf>
    <xf numFmtId="167" fontId="30" fillId="11" borderId="4" xfId="0" applyNumberFormat="1" applyFont="1" applyFill="1" applyBorder="1" applyAlignment="1" applyProtection="1">
      <alignment horizontal="center" vertical="center" wrapText="1"/>
    </xf>
    <xf numFmtId="167" fontId="30" fillId="11" borderId="19" xfId="0" applyNumberFormat="1" applyFont="1" applyFill="1" applyBorder="1" applyAlignment="1" applyProtection="1">
      <alignment horizontal="center" vertical="center" wrapText="1"/>
    </xf>
    <xf numFmtId="167" fontId="30" fillId="11" borderId="11" xfId="0" applyNumberFormat="1" applyFont="1" applyFill="1" applyBorder="1" applyAlignment="1" applyProtection="1">
      <alignment horizontal="center" vertical="center" wrapText="1"/>
    </xf>
    <xf numFmtId="167" fontId="30" fillId="11" borderId="38" xfId="0" applyNumberFormat="1" applyFont="1" applyFill="1" applyBorder="1" applyAlignment="1" applyProtection="1">
      <alignment horizontal="center" vertical="center" wrapText="1"/>
    </xf>
    <xf numFmtId="167" fontId="30" fillId="11" borderId="21" xfId="0" applyNumberFormat="1" applyFont="1" applyFill="1" applyBorder="1" applyAlignment="1" applyProtection="1">
      <alignment horizontal="center" vertical="center" wrapText="1"/>
    </xf>
    <xf numFmtId="0" fontId="9" fillId="12" borderId="4" xfId="0" applyFont="1" applyFill="1" applyBorder="1" applyAlignment="1" applyProtection="1">
      <alignment horizontal="center" vertical="center" textRotation="90" wrapText="1"/>
    </xf>
    <xf numFmtId="0" fontId="13" fillId="13" borderId="19" xfId="0" applyFont="1" applyFill="1" applyBorder="1" applyProtection="1"/>
    <xf numFmtId="0" fontId="13" fillId="13" borderId="11" xfId="0" applyFont="1" applyFill="1" applyBorder="1" applyProtection="1"/>
    <xf numFmtId="9" fontId="29" fillId="11" borderId="23" xfId="3" applyFont="1" applyFill="1" applyBorder="1" applyAlignment="1" applyProtection="1">
      <alignment horizontal="center" vertical="center" wrapText="1"/>
    </xf>
    <xf numFmtId="9" fontId="29" fillId="11" borderId="25" xfId="3" applyFont="1" applyFill="1" applyBorder="1" applyAlignment="1" applyProtection="1">
      <alignment horizontal="center" vertical="center" wrapText="1"/>
    </xf>
    <xf numFmtId="9" fontId="29" fillId="11" borderId="26" xfId="3" applyFont="1" applyFill="1" applyBorder="1" applyAlignment="1" applyProtection="1">
      <alignment horizontal="center" vertical="center" wrapText="1"/>
    </xf>
    <xf numFmtId="9" fontId="29" fillId="11" borderId="17" xfId="3" applyFont="1" applyFill="1" applyBorder="1" applyAlignment="1" applyProtection="1">
      <alignment horizontal="center" vertical="center" wrapText="1"/>
    </xf>
    <xf numFmtId="1" fontId="32" fillId="11" borderId="9" xfId="0" applyNumberFormat="1" applyFont="1" applyFill="1" applyBorder="1" applyAlignment="1" applyProtection="1">
      <alignment horizontal="center" vertical="center" wrapText="1"/>
    </xf>
    <xf numFmtId="1" fontId="30" fillId="11" borderId="17" xfId="0" applyNumberFormat="1" applyFont="1" applyFill="1" applyBorder="1" applyAlignment="1" applyProtection="1">
      <alignment horizontal="center" vertical="center" wrapText="1"/>
    </xf>
    <xf numFmtId="1" fontId="32" fillId="11" borderId="27" xfId="0" applyNumberFormat="1" applyFont="1" applyFill="1" applyBorder="1" applyAlignment="1" applyProtection="1">
      <alignment horizontal="center" vertical="center" wrapText="1"/>
    </xf>
    <xf numFmtId="1" fontId="32" fillId="11" borderId="34" xfId="0" applyNumberFormat="1" applyFont="1" applyFill="1" applyBorder="1" applyAlignment="1" applyProtection="1">
      <alignment horizontal="center" vertical="center" wrapText="1"/>
    </xf>
    <xf numFmtId="1" fontId="32" fillId="11" borderId="35" xfId="0" applyNumberFormat="1" applyFont="1" applyFill="1" applyBorder="1" applyAlignment="1" applyProtection="1">
      <alignment horizontal="center" vertical="center" wrapText="1"/>
    </xf>
    <xf numFmtId="9" fontId="29" fillId="11" borderId="37" xfId="0" applyNumberFormat="1" applyFont="1" applyFill="1" applyBorder="1" applyAlignment="1" applyProtection="1">
      <alignment horizontal="center" vertical="center" wrapText="1"/>
    </xf>
    <xf numFmtId="9" fontId="29" fillId="11" borderId="16" xfId="0" applyNumberFormat="1" applyFont="1" applyFill="1" applyBorder="1" applyAlignment="1" applyProtection="1">
      <alignment horizontal="center" vertical="center" wrapText="1"/>
    </xf>
    <xf numFmtId="9" fontId="29" fillId="11" borderId="13" xfId="0" applyNumberFormat="1" applyFont="1" applyFill="1" applyBorder="1" applyAlignment="1" applyProtection="1">
      <alignment horizontal="center" vertical="center" wrapText="1"/>
    </xf>
    <xf numFmtId="9" fontId="29" fillId="11" borderId="17" xfId="7" applyNumberFormat="1" applyFont="1" applyFill="1" applyBorder="1" applyAlignment="1" applyProtection="1">
      <alignment horizontal="center" vertical="center" wrapText="1"/>
    </xf>
    <xf numFmtId="167" fontId="32" fillId="11" borderId="17" xfId="0" applyNumberFormat="1" applyFont="1" applyFill="1" applyBorder="1" applyAlignment="1" applyProtection="1">
      <alignment horizontal="center" vertical="center" wrapText="1"/>
    </xf>
    <xf numFmtId="9" fontId="29" fillId="11" borderId="32" xfId="3" applyFont="1" applyFill="1" applyBorder="1" applyAlignment="1" applyProtection="1">
      <alignment horizontal="center" vertical="center" wrapText="1"/>
    </xf>
    <xf numFmtId="9" fontId="29" fillId="11" borderId="33" xfId="3" applyFont="1" applyFill="1" applyBorder="1" applyAlignment="1" applyProtection="1">
      <alignment horizontal="center" vertical="center" wrapText="1"/>
    </xf>
    <xf numFmtId="9" fontId="29" fillId="11" borderId="36" xfId="3" applyFont="1" applyFill="1" applyBorder="1" applyAlignment="1" applyProtection="1">
      <alignment horizontal="center" vertical="center" wrapText="1"/>
    </xf>
    <xf numFmtId="1" fontId="30" fillId="11" borderId="10" xfId="0" applyNumberFormat="1" applyFont="1" applyFill="1" applyBorder="1" applyAlignment="1" applyProtection="1">
      <alignment horizontal="center" vertical="center" wrapText="1"/>
    </xf>
    <xf numFmtId="1" fontId="30" fillId="11" borderId="3" xfId="0" applyNumberFormat="1" applyFont="1" applyFill="1" applyBorder="1" applyAlignment="1" applyProtection="1">
      <alignment horizontal="center" vertical="center" wrapText="1"/>
    </xf>
    <xf numFmtId="1" fontId="9" fillId="10" borderId="23" xfId="8" applyNumberFormat="1" applyFont="1" applyFill="1" applyBorder="1" applyAlignment="1" applyProtection="1">
      <alignment horizontal="center" vertical="center" textRotation="90" wrapText="1"/>
    </xf>
    <xf numFmtId="1" fontId="9" fillId="10" borderId="25" xfId="8" applyNumberFormat="1" applyFont="1" applyFill="1" applyBorder="1" applyAlignment="1" applyProtection="1">
      <alignment horizontal="center" vertical="center" textRotation="90" wrapText="1"/>
    </xf>
    <xf numFmtId="1" fontId="9" fillId="10" borderId="26" xfId="8" applyNumberFormat="1" applyFont="1" applyFill="1" applyBorder="1" applyAlignment="1" applyProtection="1">
      <alignment horizontal="center" vertical="center" textRotation="90" wrapText="1"/>
    </xf>
    <xf numFmtId="9" fontId="29" fillId="11" borderId="23" xfId="7" applyNumberFormat="1" applyFont="1" applyFill="1" applyBorder="1" applyAlignment="1" applyProtection="1">
      <alignment horizontal="center" vertical="center" wrapText="1"/>
    </xf>
    <xf numFmtId="9" fontId="29" fillId="11" borderId="25" xfId="7" applyNumberFormat="1" applyFont="1" applyFill="1" applyBorder="1" applyAlignment="1" applyProtection="1">
      <alignment horizontal="center" vertical="center" wrapText="1"/>
    </xf>
    <xf numFmtId="9" fontId="29" fillId="11" borderId="26" xfId="7" applyNumberFormat="1" applyFont="1" applyFill="1" applyBorder="1" applyAlignment="1" applyProtection="1">
      <alignment horizontal="center" vertical="center" wrapText="1"/>
    </xf>
    <xf numFmtId="166" fontId="29" fillId="11" borderId="23" xfId="3" applyNumberFormat="1" applyFont="1" applyFill="1" applyBorder="1" applyAlignment="1" applyProtection="1">
      <alignment horizontal="center" vertical="center" wrapText="1"/>
    </xf>
    <xf numFmtId="166" fontId="29" fillId="11" borderId="25" xfId="3" applyNumberFormat="1" applyFont="1" applyFill="1" applyBorder="1" applyAlignment="1" applyProtection="1">
      <alignment horizontal="center" vertical="center" wrapText="1"/>
    </xf>
    <xf numFmtId="166" fontId="29" fillId="11" borderId="26" xfId="3" applyNumberFormat="1" applyFont="1" applyFill="1" applyBorder="1" applyAlignment="1" applyProtection="1">
      <alignment horizontal="center" vertical="center" wrapText="1"/>
    </xf>
    <xf numFmtId="0" fontId="9" fillId="9" borderId="3" xfId="0" applyFont="1" applyFill="1" applyBorder="1" applyAlignment="1">
      <alignment horizontal="center" vertical="center" textRotation="90" wrapText="1"/>
    </xf>
    <xf numFmtId="0" fontId="7" fillId="10" borderId="10" xfId="0" applyFont="1" applyFill="1" applyBorder="1"/>
    <xf numFmtId="9" fontId="29" fillId="11" borderId="31" xfId="3" applyFont="1" applyFill="1" applyBorder="1" applyAlignment="1" applyProtection="1">
      <alignment horizontal="center" vertical="center" wrapText="1"/>
    </xf>
    <xf numFmtId="9" fontId="29" fillId="11" borderId="29" xfId="3" applyFont="1" applyFill="1" applyBorder="1" applyAlignment="1" applyProtection="1">
      <alignment horizontal="center" vertical="center" wrapText="1"/>
    </xf>
    <xf numFmtId="9" fontId="29" fillId="11" borderId="30" xfId="3" applyFont="1" applyFill="1" applyBorder="1" applyAlignment="1" applyProtection="1">
      <alignment horizontal="center" vertical="center" wrapText="1"/>
    </xf>
    <xf numFmtId="9" fontId="29" fillId="11" borderId="24" xfId="7" applyNumberFormat="1" applyFont="1" applyFill="1" applyBorder="1" applyAlignment="1" applyProtection="1">
      <alignment horizontal="center" vertical="center" wrapText="1"/>
    </xf>
    <xf numFmtId="0" fontId="29" fillId="11" borderId="17" xfId="0" applyFont="1" applyFill="1" applyBorder="1" applyAlignment="1" applyProtection="1">
      <alignment horizontal="center" vertical="center" wrapText="1"/>
    </xf>
    <xf numFmtId="0" fontId="29" fillId="11" borderId="10" xfId="0" applyFont="1" applyFill="1" applyBorder="1" applyAlignment="1" applyProtection="1">
      <alignment horizontal="center" vertical="center" wrapText="1"/>
    </xf>
    <xf numFmtId="0" fontId="29" fillId="11" borderId="14" xfId="0" applyFont="1" applyFill="1" applyBorder="1" applyAlignment="1" applyProtection="1">
      <alignment horizontal="center" vertical="center" wrapText="1"/>
    </xf>
    <xf numFmtId="0" fontId="9" fillId="10" borderId="3" xfId="0" applyFont="1" applyFill="1" applyBorder="1" applyAlignment="1" applyProtection="1">
      <alignment horizontal="center" vertical="center" textRotation="90" wrapText="1"/>
    </xf>
    <xf numFmtId="0" fontId="7" fillId="10" borderId="10" xfId="0" applyFont="1" applyFill="1" applyBorder="1" applyProtection="1"/>
    <xf numFmtId="0" fontId="7" fillId="10" borderId="14" xfId="0" applyFont="1" applyFill="1" applyBorder="1" applyProtection="1"/>
    <xf numFmtId="167" fontId="30" fillId="11" borderId="23" xfId="0" applyNumberFormat="1" applyFont="1" applyFill="1" applyBorder="1" applyAlignment="1" applyProtection="1">
      <alignment horizontal="center" vertical="center"/>
    </xf>
    <xf numFmtId="167" fontId="30" fillId="11" borderId="25" xfId="0" applyNumberFormat="1" applyFont="1" applyFill="1" applyBorder="1" applyAlignment="1" applyProtection="1">
      <alignment horizontal="center" vertical="center"/>
    </xf>
    <xf numFmtId="167" fontId="30" fillId="11" borderId="26" xfId="0" applyNumberFormat="1" applyFont="1" applyFill="1" applyBorder="1" applyAlignment="1" applyProtection="1">
      <alignment horizontal="center" vertical="center"/>
    </xf>
    <xf numFmtId="9" fontId="29" fillId="11" borderId="2" xfId="6" applyNumberFormat="1" applyFont="1" applyFill="1" applyAlignment="1" applyProtection="1">
      <alignment horizontal="center" vertical="center" wrapText="1"/>
    </xf>
    <xf numFmtId="3" fontId="30" fillId="11" borderId="23" xfId="0" applyNumberFormat="1" applyFont="1" applyFill="1" applyBorder="1" applyAlignment="1" applyProtection="1">
      <alignment horizontal="center" vertical="center" wrapText="1"/>
    </xf>
    <xf numFmtId="3" fontId="30" fillId="11" borderId="25" xfId="0" applyNumberFormat="1" applyFont="1" applyFill="1" applyBorder="1" applyAlignment="1" applyProtection="1">
      <alignment horizontal="center" vertical="center" wrapText="1"/>
    </xf>
    <xf numFmtId="3" fontId="30" fillId="11" borderId="26" xfId="0" applyNumberFormat="1" applyFont="1" applyFill="1" applyBorder="1" applyAlignment="1" applyProtection="1">
      <alignment horizontal="center" vertical="center" wrapText="1"/>
    </xf>
    <xf numFmtId="167" fontId="32" fillId="11" borderId="3" xfId="0" applyNumberFormat="1" applyFont="1" applyFill="1" applyBorder="1" applyAlignment="1">
      <alignment horizontal="center" vertical="center" wrapText="1"/>
    </xf>
    <xf numFmtId="1" fontId="9" fillId="10" borderId="28" xfId="8" applyNumberFormat="1" applyFont="1" applyFill="1" applyBorder="1" applyAlignment="1" applyProtection="1">
      <alignment horizontal="center" vertical="center" textRotation="90" wrapText="1"/>
    </xf>
    <xf numFmtId="1" fontId="9" fillId="10" borderId="0" xfId="8" applyNumberFormat="1" applyFont="1" applyFill="1" applyBorder="1" applyAlignment="1" applyProtection="1">
      <alignment horizontal="center" vertical="center" textRotation="90" wrapText="1"/>
    </xf>
    <xf numFmtId="1" fontId="9" fillId="10" borderId="12" xfId="8" applyNumberFormat="1" applyFont="1" applyFill="1" applyBorder="1" applyAlignment="1" applyProtection="1">
      <alignment horizontal="center" vertical="center" textRotation="90" wrapText="1"/>
    </xf>
    <xf numFmtId="0" fontId="9" fillId="9" borderId="27" xfId="0" applyFont="1" applyFill="1" applyBorder="1" applyAlignment="1" applyProtection="1">
      <alignment horizontal="center" vertical="center" textRotation="90" wrapText="1"/>
    </xf>
    <xf numFmtId="10" fontId="29" fillId="11" borderId="3" xfId="0" applyNumberFormat="1" applyFont="1" applyFill="1" applyBorder="1" applyAlignment="1">
      <alignment horizontal="center" vertical="center" wrapText="1"/>
    </xf>
    <xf numFmtId="10" fontId="29" fillId="11" borderId="10" xfId="0" applyNumberFormat="1" applyFont="1" applyFill="1" applyBorder="1"/>
    <xf numFmtId="10" fontId="29" fillId="11" borderId="14" xfId="0" applyNumberFormat="1" applyFont="1" applyFill="1" applyBorder="1"/>
    <xf numFmtId="0" fontId="29" fillId="11" borderId="14" xfId="0" applyFont="1" applyFill="1" applyBorder="1"/>
    <xf numFmtId="167" fontId="30" fillId="11" borderId="6" xfId="0" applyNumberFormat="1" applyFont="1" applyFill="1" applyBorder="1" applyAlignment="1">
      <alignment horizontal="center" vertical="center" wrapText="1"/>
    </xf>
    <xf numFmtId="167" fontId="30" fillId="11" borderId="16" xfId="0" applyNumberFormat="1" applyFont="1" applyFill="1" applyBorder="1" applyAlignment="1">
      <alignment horizontal="center" vertical="center" wrapText="1"/>
    </xf>
    <xf numFmtId="167" fontId="30" fillId="11" borderId="13" xfId="0" applyNumberFormat="1" applyFont="1" applyFill="1" applyBorder="1" applyAlignment="1">
      <alignment horizontal="center" vertical="center" wrapText="1"/>
    </xf>
    <xf numFmtId="9" fontId="29" fillId="15" borderId="17" xfId="0" applyNumberFormat="1" applyFont="1" applyFill="1" applyBorder="1" applyAlignment="1">
      <alignment horizontal="center" vertical="center" wrapText="1"/>
    </xf>
    <xf numFmtId="9" fontId="29" fillId="11" borderId="6" xfId="0" applyNumberFormat="1" applyFont="1" applyFill="1" applyBorder="1" applyAlignment="1">
      <alignment horizontal="center" vertical="center" wrapText="1"/>
    </xf>
    <xf numFmtId="0" fontId="29" fillId="11" borderId="16" xfId="0" applyFont="1" applyFill="1" applyBorder="1"/>
    <xf numFmtId="0" fontId="29" fillId="11" borderId="13" xfId="0" applyFont="1" applyFill="1" applyBorder="1"/>
    <xf numFmtId="1" fontId="29" fillId="11" borderId="17" xfId="0" applyNumberFormat="1" applyFont="1" applyFill="1" applyBorder="1" applyAlignment="1" applyProtection="1">
      <alignment horizontal="center" vertical="center" wrapText="1"/>
    </xf>
    <xf numFmtId="1" fontId="29" fillId="11" borderId="23" xfId="0" applyNumberFormat="1" applyFont="1" applyFill="1" applyBorder="1" applyAlignment="1" applyProtection="1">
      <alignment horizontal="center" vertical="center" wrapText="1"/>
    </xf>
    <xf numFmtId="1" fontId="29" fillId="11" borderId="25" xfId="0" applyNumberFormat="1" applyFont="1" applyFill="1" applyBorder="1" applyAlignment="1" applyProtection="1">
      <alignment horizontal="center" vertical="center" wrapText="1"/>
    </xf>
    <xf numFmtId="1" fontId="29" fillId="11" borderId="26" xfId="0" applyNumberFormat="1" applyFont="1" applyFill="1" applyBorder="1" applyAlignment="1" applyProtection="1">
      <alignment horizontal="center" vertical="center" wrapText="1"/>
    </xf>
    <xf numFmtId="172" fontId="30" fillId="11" borderId="3" xfId="0" applyNumberFormat="1" applyFont="1" applyFill="1" applyBorder="1" applyAlignment="1">
      <alignment horizontal="center" vertical="center" wrapText="1"/>
    </xf>
    <xf numFmtId="0" fontId="14" fillId="10" borderId="17" xfId="0" applyFont="1" applyFill="1" applyBorder="1" applyAlignment="1" applyProtection="1">
      <alignment horizontal="center" vertical="center" textRotation="90" wrapText="1"/>
    </xf>
    <xf numFmtId="0" fontId="29" fillId="11" borderId="3" xfId="0" applyFont="1" applyFill="1" applyBorder="1" applyAlignment="1" applyProtection="1">
      <alignment horizontal="center" vertical="center" wrapText="1"/>
    </xf>
    <xf numFmtId="0" fontId="9" fillId="9" borderId="3" xfId="0" applyFont="1" applyFill="1" applyBorder="1" applyAlignment="1" applyProtection="1">
      <alignment horizontal="center" vertical="center" textRotation="90" wrapText="1"/>
    </xf>
    <xf numFmtId="0" fontId="13" fillId="10" borderId="10" xfId="0" applyFont="1" applyFill="1" applyBorder="1" applyProtection="1"/>
    <xf numFmtId="0" fontId="13" fillId="10" borderId="14" xfId="0" applyFont="1" applyFill="1" applyBorder="1" applyProtection="1"/>
    <xf numFmtId="1" fontId="29" fillId="15" borderId="3" xfId="0" applyNumberFormat="1" applyFont="1" applyFill="1" applyBorder="1" applyAlignment="1" applyProtection="1">
      <alignment horizontal="center" vertical="center" wrapText="1"/>
    </xf>
    <xf numFmtId="0" fontId="29" fillId="11" borderId="21" xfId="0" applyFont="1" applyFill="1" applyBorder="1" applyProtection="1"/>
    <xf numFmtId="0" fontId="30" fillId="11" borderId="3" xfId="0" applyNumberFormat="1" applyFont="1" applyFill="1" applyBorder="1" applyAlignment="1" applyProtection="1">
      <alignment horizontal="center" vertical="center" wrapText="1"/>
    </xf>
    <xf numFmtId="0" fontId="30" fillId="11" borderId="10" xfId="0" applyNumberFormat="1" applyFont="1" applyFill="1" applyBorder="1" applyProtection="1"/>
    <xf numFmtId="0" fontId="30" fillId="11" borderId="14" xfId="0" applyNumberFormat="1" applyFont="1" applyFill="1" applyBorder="1" applyProtection="1"/>
    <xf numFmtId="0" fontId="30" fillId="11" borderId="3" xfId="0" applyFont="1" applyFill="1" applyBorder="1" applyAlignment="1" applyProtection="1">
      <alignment horizontal="center" vertical="center" wrapText="1"/>
    </xf>
    <xf numFmtId="0" fontId="30" fillId="11" borderId="10" xfId="0" applyFont="1" applyFill="1" applyBorder="1" applyAlignment="1" applyProtection="1">
      <alignment horizontal="center" vertical="center" wrapText="1"/>
    </xf>
    <xf numFmtId="0" fontId="30" fillId="11" borderId="14" xfId="0" applyFont="1" applyFill="1" applyBorder="1" applyAlignment="1" applyProtection="1">
      <alignment horizontal="center" vertical="center" wrapText="1"/>
    </xf>
    <xf numFmtId="0" fontId="32" fillId="11" borderId="10" xfId="0" applyFont="1" applyFill="1" applyBorder="1" applyProtection="1">
      <protection locked="0"/>
    </xf>
    <xf numFmtId="0" fontId="32" fillId="11" borderId="14" xfId="0" applyFont="1" applyFill="1" applyBorder="1" applyProtection="1">
      <protection locked="0"/>
    </xf>
    <xf numFmtId="167" fontId="32" fillId="11" borderId="10" xfId="0" applyNumberFormat="1" applyFont="1" applyFill="1" applyBorder="1" applyAlignment="1" applyProtection="1">
      <alignment horizontal="center" vertical="center" wrapText="1"/>
      <protection locked="0"/>
    </xf>
    <xf numFmtId="167" fontId="32" fillId="11" borderId="14" xfId="0" applyNumberFormat="1" applyFont="1" applyFill="1" applyBorder="1" applyAlignment="1" applyProtection="1">
      <alignment horizontal="center" vertical="center" wrapText="1"/>
      <protection locked="0"/>
    </xf>
    <xf numFmtId="0" fontId="29" fillId="11" borderId="20" xfId="0" applyFont="1" applyFill="1" applyBorder="1" applyProtection="1"/>
    <xf numFmtId="0" fontId="9" fillId="7" borderId="6" xfId="0" applyFont="1" applyFill="1" applyBorder="1" applyAlignment="1" applyProtection="1">
      <alignment horizontal="center" vertical="center" textRotation="90"/>
    </xf>
    <xf numFmtId="0" fontId="7" fillId="7" borderId="16" xfId="0" applyFont="1" applyFill="1" applyBorder="1" applyProtection="1"/>
    <xf numFmtId="0" fontId="7" fillId="7" borderId="20" xfId="0" applyFont="1" applyFill="1" applyBorder="1" applyProtection="1"/>
    <xf numFmtId="9" fontId="31" fillId="11" borderId="3" xfId="0" applyNumberFormat="1" applyFont="1" applyFill="1" applyBorder="1" applyAlignment="1" applyProtection="1">
      <alignment horizontal="center" vertical="center" wrapText="1"/>
    </xf>
    <xf numFmtId="9" fontId="29" fillId="11" borderId="22" xfId="0" applyNumberFormat="1" applyFont="1" applyFill="1" applyBorder="1" applyAlignment="1" applyProtection="1">
      <alignment horizontal="center" vertical="center" wrapText="1"/>
    </xf>
    <xf numFmtId="9" fontId="29" fillId="11" borderId="18" xfId="0" applyNumberFormat="1" applyFont="1" applyFill="1" applyBorder="1" applyAlignment="1" applyProtection="1">
      <alignment horizontal="center" vertical="center" wrapText="1"/>
    </xf>
    <xf numFmtId="167" fontId="30" fillId="11" borderId="17" xfId="0" applyNumberFormat="1" applyFont="1" applyFill="1" applyBorder="1" applyAlignment="1" applyProtection="1">
      <alignment horizontal="center" vertical="center" wrapText="1"/>
      <protection locked="0"/>
    </xf>
    <xf numFmtId="0" fontId="30" fillId="11" borderId="17" xfId="0" applyFont="1" applyFill="1" applyBorder="1" applyProtection="1">
      <protection locked="0"/>
    </xf>
    <xf numFmtId="9" fontId="29" fillId="11" borderId="10" xfId="8" applyNumberFormat="1" applyFont="1" applyFill="1" applyBorder="1" applyAlignment="1" applyProtection="1">
      <alignment horizontal="center" vertical="center" wrapText="1"/>
    </xf>
    <xf numFmtId="0" fontId="29" fillId="11" borderId="10" xfId="8" applyFont="1" applyFill="1" applyBorder="1" applyProtection="1"/>
    <xf numFmtId="0" fontId="29" fillId="11" borderId="14" xfId="8" applyFont="1" applyFill="1" applyBorder="1" applyProtection="1"/>
    <xf numFmtId="1" fontId="32" fillId="11" borderId="7" xfId="8" applyNumberFormat="1" applyFont="1" applyFill="1" applyBorder="1" applyAlignment="1" applyProtection="1">
      <alignment horizontal="center" vertical="center" wrapText="1"/>
    </xf>
    <xf numFmtId="0" fontId="30" fillId="11" borderId="8" xfId="8" applyFont="1" applyFill="1" applyBorder="1" applyProtection="1"/>
    <xf numFmtId="0" fontId="30" fillId="11" borderId="9" xfId="8" applyFont="1" applyFill="1" applyBorder="1" applyProtection="1"/>
    <xf numFmtId="9" fontId="29" fillId="11" borderId="3" xfId="8" applyNumberFormat="1" applyFont="1" applyFill="1" applyBorder="1" applyAlignment="1" applyProtection="1">
      <alignment horizontal="center" vertical="center" wrapText="1"/>
    </xf>
    <xf numFmtId="0" fontId="29" fillId="11" borderId="10" xfId="8" applyFont="1" applyFill="1" applyBorder="1" applyAlignment="1" applyProtection="1">
      <alignment horizontal="center" vertical="center" wrapText="1"/>
    </xf>
    <xf numFmtId="0" fontId="29" fillId="11" borderId="14" xfId="8" applyFont="1" applyFill="1" applyBorder="1" applyAlignment="1" applyProtection="1">
      <alignment horizontal="center" vertical="center" wrapText="1"/>
    </xf>
    <xf numFmtId="9" fontId="29" fillId="15" borderId="3" xfId="0" applyNumberFormat="1" applyFont="1" applyFill="1" applyBorder="1" applyAlignment="1">
      <alignment horizontal="center" vertical="center" wrapText="1"/>
    </xf>
    <xf numFmtId="9" fontId="29" fillId="11" borderId="10" xfId="0" applyNumberFormat="1" applyFont="1" applyFill="1" applyBorder="1" applyAlignment="1">
      <alignment horizontal="center" vertical="center" wrapText="1"/>
    </xf>
    <xf numFmtId="9" fontId="29" fillId="15" borderId="6" xfId="8" applyNumberFormat="1" applyFont="1" applyFill="1" applyBorder="1" applyAlignment="1" applyProtection="1">
      <alignment horizontal="center" vertical="center" wrapText="1"/>
    </xf>
    <xf numFmtId="0" fontId="29" fillId="11" borderId="16" xfId="8" applyFont="1" applyFill="1" applyBorder="1" applyProtection="1"/>
    <xf numFmtId="0" fontId="29" fillId="11" borderId="13" xfId="8" applyFont="1" applyFill="1" applyBorder="1" applyProtection="1"/>
    <xf numFmtId="167" fontId="30" fillId="11" borderId="3" xfId="8" applyNumberFormat="1" applyFont="1" applyFill="1" applyBorder="1" applyAlignment="1" applyProtection="1">
      <alignment horizontal="center" vertical="center" wrapText="1"/>
    </xf>
    <xf numFmtId="0" fontId="30" fillId="11" borderId="10" xfId="8" applyFont="1" applyFill="1" applyBorder="1" applyProtection="1"/>
    <xf numFmtId="0" fontId="30" fillId="11" borderId="14" xfId="8" applyFont="1" applyFill="1" applyBorder="1" applyProtection="1"/>
    <xf numFmtId="168" fontId="30" fillId="11" borderId="3" xfId="8" applyNumberFormat="1" applyFont="1" applyFill="1" applyBorder="1" applyAlignment="1" applyProtection="1">
      <alignment horizontal="center" vertical="center" wrapText="1"/>
    </xf>
    <xf numFmtId="0" fontId="9" fillId="7" borderId="3" xfId="8" applyFont="1" applyFill="1" applyBorder="1" applyAlignment="1" applyProtection="1">
      <alignment horizontal="center" vertical="center" textRotation="90"/>
    </xf>
    <xf numFmtId="9" fontId="29" fillId="15" borderId="3" xfId="8" applyNumberFormat="1" applyFont="1" applyFill="1" applyBorder="1" applyAlignment="1" applyProtection="1">
      <alignment horizontal="center" vertical="center" wrapText="1"/>
    </xf>
    <xf numFmtId="0" fontId="31" fillId="6" borderId="3" xfId="8" applyFont="1" applyFill="1" applyBorder="1" applyAlignment="1" applyProtection="1">
      <alignment horizontal="center" vertical="center" wrapText="1"/>
    </xf>
    <xf numFmtId="9" fontId="31" fillId="6" borderId="3" xfId="8" applyNumberFormat="1" applyFont="1" applyFill="1" applyBorder="1" applyAlignment="1" applyProtection="1">
      <alignment horizontal="center" vertical="center" textRotation="90" wrapText="1"/>
    </xf>
    <xf numFmtId="0" fontId="31" fillId="6" borderId="4" xfId="8" applyFont="1" applyFill="1" applyBorder="1" applyAlignment="1" applyProtection="1">
      <alignment horizontal="center" vertical="center" wrapText="1"/>
    </xf>
    <xf numFmtId="0" fontId="29" fillId="7" borderId="5" xfId="8" applyFont="1" applyFill="1" applyBorder="1" applyProtection="1"/>
    <xf numFmtId="0" fontId="29" fillId="7" borderId="6" xfId="8" applyFont="1" applyFill="1" applyBorder="1" applyProtection="1"/>
    <xf numFmtId="0" fontId="31" fillId="6" borderId="3" xfId="8" applyFont="1" applyFill="1" applyBorder="1" applyAlignment="1" applyProtection="1">
      <alignment horizontal="center" vertical="center" textRotation="90" wrapText="1"/>
    </xf>
    <xf numFmtId="9" fontId="31" fillId="6" borderId="3" xfId="8" applyNumberFormat="1" applyFont="1" applyFill="1" applyBorder="1" applyAlignment="1" applyProtection="1">
      <alignment horizontal="center" vertical="center" wrapText="1"/>
    </xf>
    <xf numFmtId="0" fontId="31" fillId="6" borderId="7" xfId="8" applyFont="1" applyFill="1" applyBorder="1" applyAlignment="1" applyProtection="1">
      <alignment horizontal="center" vertical="center" wrapText="1"/>
    </xf>
    <xf numFmtId="0" fontId="29" fillId="7" borderId="8" xfId="8" applyFont="1" applyFill="1" applyBorder="1" applyProtection="1"/>
    <xf numFmtId="0" fontId="29" fillId="7" borderId="9" xfId="8" applyFont="1" applyFill="1" applyBorder="1" applyProtection="1"/>
    <xf numFmtId="0" fontId="10" fillId="0" borderId="0" xfId="8" applyFont="1" applyFill="1" applyAlignment="1" applyProtection="1">
      <alignment horizontal="center" vertical="center" wrapText="1"/>
    </xf>
    <xf numFmtId="0" fontId="10" fillId="0" borderId="0" xfId="8" applyFont="1" applyFill="1" applyBorder="1" applyAlignment="1" applyProtection="1">
      <alignment horizontal="center" vertical="center" wrapText="1"/>
    </xf>
    <xf numFmtId="0" fontId="10" fillId="8" borderId="0" xfId="8" applyFont="1" applyFill="1" applyAlignment="1" applyProtection="1"/>
    <xf numFmtId="0" fontId="29" fillId="7" borderId="10" xfId="8" applyFont="1" applyFill="1" applyBorder="1" applyProtection="1"/>
    <xf numFmtId="0" fontId="29" fillId="7" borderId="11" xfId="8" applyFont="1" applyFill="1" applyBorder="1" applyProtection="1"/>
    <xf numFmtId="0" fontId="29" fillId="7" borderId="12" xfId="8" applyFont="1" applyFill="1" applyBorder="1" applyProtection="1"/>
    <xf numFmtId="0" fontId="29" fillId="7" borderId="13" xfId="8" applyFont="1" applyFill="1" applyBorder="1" applyProtection="1"/>
    <xf numFmtId="0" fontId="31" fillId="6" borderId="11" xfId="8" applyFont="1" applyFill="1" applyBorder="1" applyAlignment="1" applyProtection="1">
      <alignment horizontal="center" vertical="center" wrapText="1"/>
    </xf>
    <xf numFmtId="0" fontId="29" fillId="7" borderId="14" xfId="8" applyFont="1" applyFill="1" applyBorder="1" applyProtection="1"/>
    <xf numFmtId="0" fontId="31" fillId="6" borderId="15" xfId="8" applyFont="1" applyFill="1" applyBorder="1" applyAlignment="1" applyProtection="1">
      <alignment horizontal="center" vertical="center" wrapText="1"/>
    </xf>
    <xf numFmtId="0" fontId="35" fillId="0" borderId="0" xfId="8" applyFont="1" applyFill="1" applyAlignment="1" applyProtection="1">
      <alignment horizontal="center" vertical="center" wrapText="1"/>
    </xf>
    <xf numFmtId="0" fontId="35" fillId="0" borderId="0" xfId="8" applyFont="1" applyFill="1" applyBorder="1" applyAlignment="1" applyProtection="1">
      <alignment horizontal="center" vertical="center" wrapText="1"/>
    </xf>
    <xf numFmtId="0" fontId="37" fillId="6" borderId="3" xfId="8" applyFont="1" applyFill="1" applyBorder="1" applyAlignment="1" applyProtection="1">
      <alignment horizontal="center" vertical="center" wrapText="1"/>
    </xf>
    <xf numFmtId="0" fontId="38" fillId="7" borderId="10" xfId="8" applyFont="1" applyFill="1" applyBorder="1" applyProtection="1"/>
    <xf numFmtId="0" fontId="38" fillId="7" borderId="14" xfId="8" applyFont="1" applyFill="1" applyBorder="1" applyProtection="1"/>
    <xf numFmtId="1" fontId="39" fillId="17" borderId="16" xfId="8" applyNumberFormat="1" applyFont="1" applyFill="1" applyBorder="1" applyAlignment="1" applyProtection="1">
      <alignment horizontal="center" vertical="center" textRotation="90" wrapText="1"/>
    </xf>
    <xf numFmtId="0" fontId="40" fillId="17" borderId="16" xfId="8" applyFont="1" applyFill="1" applyBorder="1" applyProtection="1"/>
    <xf numFmtId="1" fontId="39" fillId="18" borderId="17" xfId="0" applyNumberFormat="1" applyFont="1" applyFill="1" applyBorder="1" applyAlignment="1" applyProtection="1">
      <alignment horizontal="center" vertical="center" textRotation="90" wrapText="1"/>
    </xf>
    <xf numFmtId="0" fontId="40" fillId="18" borderId="17" xfId="0" applyFont="1" applyFill="1" applyBorder="1" applyProtection="1"/>
    <xf numFmtId="1" fontId="39" fillId="18" borderId="16" xfId="0" applyNumberFormat="1" applyFont="1" applyFill="1" applyBorder="1" applyAlignment="1" applyProtection="1">
      <alignment horizontal="center" vertical="center" textRotation="90" wrapText="1"/>
    </xf>
    <xf numFmtId="0" fontId="40" fillId="18" borderId="16" xfId="0" applyFont="1" applyFill="1" applyBorder="1" applyProtection="1"/>
    <xf numFmtId="1" fontId="39" fillId="18" borderId="16" xfId="0" applyNumberFormat="1" applyFont="1" applyFill="1" applyBorder="1" applyAlignment="1" applyProtection="1">
      <alignment horizontal="center" vertical="center" textRotation="90" wrapText="1"/>
      <protection locked="0"/>
    </xf>
    <xf numFmtId="0" fontId="40" fillId="18" borderId="16" xfId="0" applyFont="1" applyFill="1" applyBorder="1" applyProtection="1">
      <protection locked="0"/>
    </xf>
    <xf numFmtId="1" fontId="39" fillId="18" borderId="16" xfId="0" applyNumberFormat="1" applyFont="1" applyFill="1" applyBorder="1" applyAlignment="1">
      <alignment horizontal="center" vertical="center" textRotation="90" wrapText="1"/>
    </xf>
    <xf numFmtId="0" fontId="40" fillId="18" borderId="16" xfId="0" applyFont="1" applyFill="1" applyBorder="1"/>
    <xf numFmtId="1" fontId="39" fillId="18" borderId="0" xfId="0" applyNumberFormat="1" applyFont="1" applyFill="1" applyBorder="1" applyAlignment="1" applyProtection="1">
      <alignment horizontal="center" vertical="center" textRotation="90" wrapText="1"/>
      <protection locked="0"/>
    </xf>
    <xf numFmtId="0" fontId="40" fillId="18" borderId="0" xfId="0" applyFont="1" applyFill="1" applyBorder="1" applyProtection="1">
      <protection locked="0"/>
    </xf>
    <xf numFmtId="1" fontId="39" fillId="18" borderId="0" xfId="0" applyNumberFormat="1" applyFont="1" applyFill="1" applyBorder="1" applyAlignment="1" applyProtection="1">
      <alignment horizontal="center" vertical="center" textRotation="90" wrapText="1"/>
    </xf>
    <xf numFmtId="0" fontId="40" fillId="18" borderId="0" xfId="0" applyFont="1" applyFill="1" applyBorder="1" applyProtection="1"/>
    <xf numFmtId="1" fontId="41" fillId="18" borderId="0" xfId="0" applyNumberFormat="1" applyFont="1" applyFill="1" applyBorder="1" applyAlignment="1" applyProtection="1">
      <alignment vertical="center" textRotation="90" wrapText="1"/>
    </xf>
    <xf numFmtId="1" fontId="42" fillId="18" borderId="0" xfId="0" applyNumberFormat="1" applyFont="1" applyFill="1" applyBorder="1" applyAlignment="1" applyProtection="1">
      <alignment horizontal="center" vertical="center" textRotation="90" wrapText="1"/>
    </xf>
    <xf numFmtId="1" fontId="43" fillId="18" borderId="33" xfId="0" applyNumberFormat="1" applyFont="1" applyFill="1" applyBorder="1" applyAlignment="1" applyProtection="1">
      <alignment horizontal="center" vertical="center" textRotation="90" wrapText="1"/>
    </xf>
    <xf numFmtId="1" fontId="41" fillId="0" borderId="0" xfId="0" applyNumberFormat="1" applyFont="1" applyFill="1" applyBorder="1" applyAlignment="1" applyProtection="1">
      <alignment horizontal="center" vertical="center" textRotation="90" wrapText="1"/>
    </xf>
    <xf numFmtId="1" fontId="41" fillId="0" borderId="0" xfId="0" applyNumberFormat="1" applyFont="1" applyFill="1" applyBorder="1" applyAlignment="1" applyProtection="1">
      <alignment horizontal="center" vertical="center" textRotation="90" wrapText="1"/>
    </xf>
    <xf numFmtId="1" fontId="44" fillId="18" borderId="16" xfId="0" applyNumberFormat="1" applyFont="1" applyFill="1" applyBorder="1" applyAlignment="1" applyProtection="1">
      <alignment horizontal="center" vertical="center" textRotation="90" wrapText="1"/>
    </xf>
    <xf numFmtId="1" fontId="39" fillId="18" borderId="17" xfId="0" applyNumberFormat="1" applyFont="1" applyFill="1" applyBorder="1" applyAlignment="1" applyProtection="1">
      <alignment horizontal="center" vertical="center" textRotation="90" wrapText="1"/>
      <protection locked="0"/>
    </xf>
    <xf numFmtId="0" fontId="40" fillId="0" borderId="0" xfId="8" applyFont="1" applyAlignment="1" applyProtection="1"/>
    <xf numFmtId="9" fontId="32" fillId="11" borderId="35" xfId="3" applyNumberFormat="1" applyFont="1" applyFill="1" applyBorder="1" applyAlignment="1" applyProtection="1">
      <alignment horizontal="center" vertical="center" wrapText="1"/>
    </xf>
    <xf numFmtId="166" fontId="30" fillId="11" borderId="9" xfId="0" applyNumberFormat="1" applyFont="1" applyFill="1" applyBorder="1" applyAlignment="1">
      <alignment horizontal="center" vertical="center" wrapText="1"/>
    </xf>
    <xf numFmtId="1" fontId="32" fillId="11" borderId="3" xfId="0" applyNumberFormat="1" applyFont="1" applyFill="1" applyBorder="1" applyAlignment="1">
      <alignment horizontal="left" vertical="top" wrapText="1"/>
    </xf>
    <xf numFmtId="9" fontId="30" fillId="11" borderId="17" xfId="3" applyFont="1" applyFill="1" applyBorder="1" applyAlignment="1" applyProtection="1">
      <alignment horizontal="center" vertical="center" wrapText="1"/>
    </xf>
    <xf numFmtId="166" fontId="32" fillId="11" borderId="17" xfId="5" applyNumberFormat="1" applyFont="1" applyFill="1" applyBorder="1" applyAlignment="1">
      <alignment horizontal="center" vertical="center" wrapText="1"/>
    </xf>
  </cellXfs>
  <cellStyles count="12">
    <cellStyle name="Cálculo" xfId="5" builtinId="22"/>
    <cellStyle name="Énfasis2" xfId="7" builtinId="33"/>
    <cellStyle name="Entrada" xfId="4" builtinId="20"/>
    <cellStyle name="Millares" xfId="1" builtinId="3"/>
    <cellStyle name="Moneda" xfId="2" builtinId="4"/>
    <cellStyle name="Moneda 4" xfId="10" xr:uid="{00000000-0005-0000-0000-000005000000}"/>
    <cellStyle name="Normal" xfId="0" builtinId="0"/>
    <cellStyle name="Normal 2 2" xfId="9" xr:uid="{00000000-0005-0000-0000-000007000000}"/>
    <cellStyle name="Normal 3" xfId="11" xr:uid="{00000000-0005-0000-0000-000008000000}"/>
    <cellStyle name="Normal 4" xfId="8" xr:uid="{00000000-0005-0000-0000-000009000000}"/>
    <cellStyle name="Notas" xfId="6" builtinId="10"/>
    <cellStyle name="Porcentaje" xfId="3" builtinId="5"/>
  </cellStyles>
  <dxfs count="492">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479488\Documents\PROYECTOS%20DE%20INVERSION\PROYECTO%20DE%20INVERSION%202019\Modificaciones%20PAA\FORMATO%20PAA%202019_Marzo_15_%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72663841\Documents\JEYSON%20MOYA\PROCESOS\PAA%20-2019\Copia%20de%20FormatoRecoleccionPAA%202019%20v1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539367\Documents\ANM\POA%202019\6.%20Version%202%20AYDA\VPAF\1.%20Planeacion%20Estrategica%20POA%202019%2021052019%20V2%20Ajust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2479488\Documents\INDICADORES\POA%202019\I%20Trimestre%202019\6.%20Version%202\4.%20Gestion%20de%20la%20Inversion%20Minera%20POA%202019%202702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14181559\Library\Containers\com.microsoft.Excel\Data\Documents\F:\ANM\PE%202019\2%20POA%20INF%20REPORTADA\181217%20POA%202019%20COMUNICACION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014181559\Library\Containers\com.microsoft.Excel\Data\Documents\J:\ANM\Angie%20Merlano\2019\POA_2019\POA%202019%20GIAM_2012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2479488\Documents\INDICADORES\POA%202019\I%20Trimestre%202019\11.%20Reporte%20Indicadores%20I%20trimestre%202019\9.%20Atencion%20Integral%20a%20Servicios%20y%20Grupos%20de%20Interes%20POA%202019%20V1%20GIAM%20REPORTE%20I%20Trimest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ANM\Angie%20Merlano\2019\POA_2019\POA%202019%20GIAM_2012201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opia%20de%20Copia%20de%20POA%202019%20GIAM%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55301325\AppData\Local\Microsoft\Windows\Temporary%20Internet%20Files\Content.Outlook\JNYVBHZH\POA%202019%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22479488\Documents\INDICADORES\POA%202019\I%20Trimestre%202019\11.%20Reporte%20Indicadores%20I%20trimestre%202019\6.Gesti&#243;n%20Integral%20para%20el%20Seguimiento%20y%20Control%20a%20Titulos%20Mineros%20POA%20V1%20REPORTE%20I%20T%2030052019%20R&amp;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NM/PE%202019/2%20POA%20INF%20REPORTADA/190129%20POA_2019%20CYT%20UV.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5301325\AppData\Local\Microsoft\Windows\Temporary%20Internet%20Files\Content.Outlook\JNYVBHZH\Copia%20de%201812%20POA%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5301325\AppData\Local\Microsoft\Windows\Temporary%20Internet%20Files\Content.Outlook\JNYVBHZH\POA%202019_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22479488\Documents\INDICADORES\POA%202019\I%20Trimestre%202019\11.%20Reporte%20Indicadores%20I%20trimestre%202019\3.%20Delimitaci&#243;n%20y%20Declaraci&#243;n%20de%20&#193;reas%20y%20Zonas%20de%20Interes%20POA%202019%20REPORTE%20I%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AA"/>
      <sheetName val="NO PAA"/>
      <sheetName val="Diferencias SGR"/>
    </sheetNames>
    <sheetDataSet>
      <sheetData sheetId="0">
        <row r="2">
          <cell r="C2" t="str">
            <v>Presidencia</v>
          </cell>
          <cell r="E2" t="str">
            <v>Fortalecimiento_gestion_socioambiental</v>
          </cell>
          <cell r="O2" t="str">
            <v>Licitación pública</v>
          </cell>
          <cell r="Q2" t="str">
            <v>Adecuación u obra</v>
          </cell>
          <cell r="S2" t="str">
            <v>Si</v>
          </cell>
          <cell r="U2" t="str">
            <v>NA</v>
          </cell>
          <cell r="W2" t="str">
            <v>Enero/19</v>
          </cell>
        </row>
        <row r="3">
          <cell r="C3" t="str">
            <v>Of_Juridica</v>
          </cell>
          <cell r="E3" t="str">
            <v>Fortalecimiento_infraestructura_fisica</v>
          </cell>
          <cell r="O3" t="str">
            <v>Concurso de méritos</v>
          </cell>
          <cell r="Q3" t="str">
            <v>Alquiler</v>
          </cell>
          <cell r="S3" t="str">
            <v>No</v>
          </cell>
          <cell r="U3" t="str">
            <v>No solicitadas</v>
          </cell>
          <cell r="W3" t="str">
            <v>Febrero/19</v>
          </cell>
        </row>
        <row r="4">
          <cell r="C4" t="str">
            <v>Of_Control_interno</v>
          </cell>
          <cell r="E4" t="str">
            <v>Fortalecimiento_mecanismos_promocion</v>
          </cell>
          <cell r="O4" t="str">
            <v>Sel. Abreviada - Menor Cuantía</v>
          </cell>
          <cell r="Q4" t="str">
            <v>Apoyo a la Gestión</v>
          </cell>
          <cell r="U4" t="str">
            <v>Solicitadas</v>
          </cell>
          <cell r="W4" t="str">
            <v>Marzo/19</v>
          </cell>
        </row>
        <row r="5">
          <cell r="C5" t="str">
            <v>Of_Tecnologia</v>
          </cell>
          <cell r="E5" t="str">
            <v>Fortalecimiento_Tecnologias_informacion</v>
          </cell>
          <cell r="O5" t="str">
            <v>Sel. Abreviada - Subasta Inversa</v>
          </cell>
          <cell r="Q5" t="str">
            <v>Arrendamiento</v>
          </cell>
          <cell r="U5" t="str">
            <v>Aprobadas</v>
          </cell>
          <cell r="W5" t="str">
            <v>Abril/19</v>
          </cell>
        </row>
        <row r="6">
          <cell r="C6" t="str">
            <v>VAF</v>
          </cell>
          <cell r="E6" t="str">
            <v>Mejoramiento_Seguridad_Mineria</v>
          </cell>
          <cell r="O6" t="str">
            <v>Sel. abreviada - Acuerdo Marco</v>
          </cell>
          <cell r="Q6" t="str">
            <v>Comodato</v>
          </cell>
          <cell r="W6" t="str">
            <v>Mayo/19</v>
          </cell>
        </row>
        <row r="7">
          <cell r="C7" t="str">
            <v>VCT</v>
          </cell>
          <cell r="E7" t="str">
            <v>Mejoramiento_Pequena_Mediana_Mineria</v>
          </cell>
          <cell r="O7" t="str">
            <v>Mínima Cuantía</v>
          </cell>
          <cell r="Q7" t="str">
            <v>Compraventa</v>
          </cell>
          <cell r="W7" t="str">
            <v>Junio/19</v>
          </cell>
        </row>
        <row r="8">
          <cell r="C8" t="str">
            <v>VPF</v>
          </cell>
          <cell r="E8" t="str">
            <v>Optimizacion_informacion_minera</v>
          </cell>
          <cell r="O8" t="str">
            <v>Régimen Especial</v>
          </cell>
          <cell r="Q8" t="str">
            <v>Consultoría</v>
          </cell>
          <cell r="W8" t="str">
            <v>Julio/19</v>
          </cell>
        </row>
        <row r="9">
          <cell r="C9" t="str">
            <v>VSCSM</v>
          </cell>
          <cell r="E9" t="str">
            <v>Optimizacion_MPIG_SIG</v>
          </cell>
          <cell r="O9" t="str">
            <v>Contratación Directa</v>
          </cell>
          <cell r="Q9" t="str">
            <v>Interadministrativo</v>
          </cell>
          <cell r="W9" t="str">
            <v>Agosto/19</v>
          </cell>
        </row>
        <row r="10">
          <cell r="E10" t="str">
            <v>No_aplica_proyecto_inversion</v>
          </cell>
          <cell r="Q10" t="str">
            <v>Licenciamiento</v>
          </cell>
          <cell r="W10" t="str">
            <v>Septiembre/19</v>
          </cell>
        </row>
        <row r="11">
          <cell r="Q11" t="str">
            <v>Mantenimiento</v>
          </cell>
          <cell r="W11" t="str">
            <v>Octubre/19</v>
          </cell>
        </row>
        <row r="12">
          <cell r="Q12" t="str">
            <v>P. de Servicios Generales</v>
          </cell>
          <cell r="W12" t="str">
            <v>Noviembre/19</v>
          </cell>
        </row>
        <row r="13">
          <cell r="Q13" t="str">
            <v>P. Servicios Profesionales</v>
          </cell>
          <cell r="W13" t="str">
            <v>Diciembre/19</v>
          </cell>
        </row>
        <row r="14">
          <cell r="Q14" t="str">
            <v>Seguros</v>
          </cell>
          <cell r="W14" t="str">
            <v>Enero/20</v>
          </cell>
        </row>
        <row r="15">
          <cell r="Q15" t="str">
            <v>Suministro</v>
          </cell>
          <cell r="W15" t="str">
            <v>Febrero/20</v>
          </cell>
        </row>
        <row r="16">
          <cell r="Q16" t="str">
            <v>Suscripción</v>
          </cell>
          <cell r="W16" t="str">
            <v>Marzo/20</v>
          </cell>
        </row>
        <row r="17">
          <cell r="W17" t="str">
            <v>Abril/20</v>
          </cell>
        </row>
        <row r="18">
          <cell r="W18" t="str">
            <v>Mayo/20</v>
          </cell>
        </row>
        <row r="19">
          <cell r="W19" t="str">
            <v>Junio/20</v>
          </cell>
        </row>
        <row r="20">
          <cell r="W20" t="str">
            <v>Julio/20</v>
          </cell>
        </row>
        <row r="21">
          <cell r="W21" t="str">
            <v>Agosto/20</v>
          </cell>
        </row>
        <row r="22">
          <cell r="W22" t="str">
            <v>Septiembre/20</v>
          </cell>
        </row>
        <row r="23">
          <cell r="W23" t="str">
            <v>Octubre/20</v>
          </cell>
        </row>
        <row r="24">
          <cell r="W24" t="str">
            <v>Noviembre/20</v>
          </cell>
        </row>
        <row r="25">
          <cell r="W25" t="str">
            <v>Diciembre/20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No PAA"/>
      <sheetName val="Datos"/>
      <sheetName val="Rubros"/>
      <sheetName val="Adquisición de Activos "/>
      <sheetName val="Materiales y Suministros"/>
    </sheetNames>
    <sheetDataSet>
      <sheetData sheetId="0"/>
      <sheetData sheetId="1"/>
      <sheetData sheetId="2">
        <row r="2">
          <cell r="G2" t="str">
            <v>Nación</v>
          </cell>
        </row>
        <row r="3">
          <cell r="G3" t="str">
            <v>Propios</v>
          </cell>
        </row>
        <row r="4">
          <cell r="G4" t="str">
            <v>SGR</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ON ESTRATEGICA"/>
      <sheetName val="Hoja1"/>
      <sheetName val="MIPG"/>
      <sheetName val="SOPORTE"/>
    </sheetNames>
    <sheetDataSet>
      <sheetData sheetId="0" refreshError="1">
        <row r="4">
          <cell r="J4">
            <v>1</v>
          </cell>
          <cell r="K4" t="str">
            <v>% de ejecución de proyectos</v>
          </cell>
          <cell r="P4" t="str">
            <v>NA</v>
          </cell>
          <cell r="Q4">
            <v>0.9</v>
          </cell>
          <cell r="R4">
            <v>1</v>
          </cell>
        </row>
        <row r="8">
          <cell r="F8">
            <v>0.3</v>
          </cell>
          <cell r="J8">
            <v>1</v>
          </cell>
          <cell r="P8">
            <v>0.4</v>
          </cell>
          <cell r="Q8">
            <v>0.65</v>
          </cell>
          <cell r="R8">
            <v>1</v>
          </cell>
          <cell r="S8">
            <v>0.8</v>
          </cell>
          <cell r="AD8" t="str">
            <v xml:space="preserve">Inadecuado análisis e interpretación de los requerimiento de MIPG
No cumplimiento por parte de los responsables de las políticas de MIPG de los planes de mejoramiento . </v>
          </cell>
        </row>
        <row r="9">
          <cell r="I9" t="str">
            <v>Conforme al diagnóstico del grado de implementación del Modelo Integrado de Planeación y Gestión, generar plan de trabajo para alinear e implementar las acciones que conlleven a su cumplimiento vs el Sistema Integrado de Gestión</v>
          </cell>
        </row>
        <row r="12">
          <cell r="E12" t="str">
            <v xml:space="preserve">Fortalecer la ejecución presupuestal de la Entidad </v>
          </cell>
          <cell r="F12">
            <v>0.4</v>
          </cell>
          <cell r="M12" t="str">
            <v>Ejecución SIIF con corte al ultimo día de cada mes</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Gsetion de la Inversion Miner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32">
          <cell r="U32" t="str">
            <v>DESCRIPCIÓN</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M"/>
      <sheetName val="Hoja1"/>
      <sheetName val="SOPORTE"/>
    </sheetNames>
    <sheetDataSet>
      <sheetData sheetId="0">
        <row r="32">
          <cell r="U32" t="str">
            <v>DESCRIPCIÓN</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SOPORTE"/>
      <sheetName val="Hoja1"/>
    </sheetNames>
    <sheetDataSet>
      <sheetData sheetId="0">
        <row r="32">
          <cell r="U32" t="str">
            <v>DESCRIPCIÓN</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EGUIMIENTO Y CONTROL TM"/>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T"/>
      <sheetName val="SOPORTE"/>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32">
          <cell r="U32" t="str">
            <v>DESCRIPCIÓN</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7">
          <cell r="U7" t="str">
            <v>DESCRIPCIÓN</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Areas y Zonas de Interes"/>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K447"/>
  <sheetViews>
    <sheetView showGridLines="0" tabSelected="1" zoomScale="70" zoomScaleNormal="70" workbookViewId="0">
      <pane ySplit="1410" topLeftCell="A4" activePane="bottomLeft"/>
      <selection sqref="A1:A1048576"/>
      <selection pane="bottomLeft" activeCell="V439" sqref="V439"/>
    </sheetView>
  </sheetViews>
  <sheetFormatPr baseColWidth="10" defaultColWidth="8.7109375" defaultRowHeight="15" customHeight="1" x14ac:dyDescent="0.25"/>
  <cols>
    <col min="1" max="1" width="4.28515625" style="590" customWidth="1"/>
    <col min="2" max="2" width="15.7109375" style="32" customWidth="1"/>
    <col min="3" max="3" width="30.7109375" style="32" customWidth="1"/>
    <col min="4" max="4" width="9.7109375" style="32" customWidth="1"/>
    <col min="5" max="5" width="30.7109375" style="32" customWidth="1"/>
    <col min="6" max="6" width="9.7109375" style="32" customWidth="1"/>
    <col min="7" max="9" width="30.7109375" style="32" customWidth="1"/>
    <col min="10" max="10" width="9.7109375" style="32" customWidth="1"/>
    <col min="11" max="11" width="27.7109375" style="32" customWidth="1"/>
    <col min="12" max="12" width="67.7109375" style="32" customWidth="1"/>
    <col min="13" max="14" width="27.7109375" style="32" customWidth="1"/>
    <col min="15" max="15" width="30.7109375" style="32" customWidth="1"/>
    <col min="16" max="16" width="9.7109375" style="32" customWidth="1"/>
    <col min="17" max="20" width="10.7109375" style="32" customWidth="1"/>
    <col min="21" max="21" width="40.7109375" style="32" customWidth="1"/>
    <col min="22" max="25" width="47.7109375" style="32" customWidth="1"/>
    <col min="26" max="29" width="33.7109375" style="32" customWidth="1"/>
    <col min="30" max="30" width="50.7109375" style="32" customWidth="1"/>
    <col min="31" max="31" width="26.5703125" style="32" bestFit="1" customWidth="1"/>
    <col min="32" max="33" width="18.7109375" style="32" customWidth="1"/>
    <col min="34" max="34" width="22" style="32" bestFit="1" customWidth="1"/>
    <col min="35" max="36" width="20.7109375" style="32" customWidth="1"/>
    <col min="37" max="48" width="11.7109375" style="32" customWidth="1"/>
    <col min="49" max="50" width="2.7109375" style="33" customWidth="1"/>
    <col min="51" max="16384" width="8.7109375" style="1"/>
  </cols>
  <sheetData>
    <row r="1" spans="1:50" s="556" customFormat="1" ht="24" customHeight="1" x14ac:dyDescent="0.2">
      <c r="A1" s="566" t="s">
        <v>804</v>
      </c>
      <c r="B1" s="566" t="s">
        <v>0</v>
      </c>
      <c r="C1" s="544" t="s">
        <v>1</v>
      </c>
      <c r="D1" s="545" t="s">
        <v>2</v>
      </c>
      <c r="E1" s="544" t="s">
        <v>3</v>
      </c>
      <c r="F1" s="545" t="s">
        <v>4</v>
      </c>
      <c r="G1" s="544" t="s">
        <v>5</v>
      </c>
      <c r="H1" s="544" t="s">
        <v>6</v>
      </c>
      <c r="I1" s="544" t="s">
        <v>7</v>
      </c>
      <c r="J1" s="545" t="s">
        <v>8</v>
      </c>
      <c r="K1" s="546" t="s">
        <v>9</v>
      </c>
      <c r="L1" s="547"/>
      <c r="M1" s="548"/>
      <c r="N1" s="544" t="s">
        <v>10</v>
      </c>
      <c r="O1" s="544" t="s">
        <v>11</v>
      </c>
      <c r="P1" s="549" t="s">
        <v>12</v>
      </c>
      <c r="Q1" s="549" t="s">
        <v>13</v>
      </c>
      <c r="R1" s="549" t="s">
        <v>14</v>
      </c>
      <c r="S1" s="549" t="s">
        <v>15</v>
      </c>
      <c r="T1" s="549" t="s">
        <v>16</v>
      </c>
      <c r="U1" s="550" t="s">
        <v>17</v>
      </c>
      <c r="V1" s="551" t="s">
        <v>18</v>
      </c>
      <c r="W1" s="552"/>
      <c r="X1" s="552"/>
      <c r="Y1" s="553"/>
      <c r="Z1" s="551" t="s">
        <v>19</v>
      </c>
      <c r="AA1" s="552"/>
      <c r="AB1" s="552"/>
      <c r="AC1" s="553"/>
      <c r="AD1" s="544" t="s">
        <v>20</v>
      </c>
      <c r="AE1" s="551" t="s">
        <v>21</v>
      </c>
      <c r="AF1" s="552"/>
      <c r="AG1" s="552"/>
      <c r="AH1" s="553"/>
      <c r="AI1" s="544" t="s">
        <v>22</v>
      </c>
      <c r="AJ1" s="544" t="s">
        <v>23</v>
      </c>
      <c r="AK1" s="551" t="s">
        <v>24</v>
      </c>
      <c r="AL1" s="553"/>
      <c r="AM1" s="551" t="s">
        <v>25</v>
      </c>
      <c r="AN1" s="552"/>
      <c r="AO1" s="552"/>
      <c r="AP1" s="553"/>
      <c r="AQ1" s="546" t="s">
        <v>26</v>
      </c>
      <c r="AR1" s="547"/>
      <c r="AS1" s="547"/>
      <c r="AT1" s="547"/>
      <c r="AU1" s="547"/>
      <c r="AV1" s="548"/>
      <c r="AW1" s="554"/>
      <c r="AX1" s="555"/>
    </row>
    <row r="2" spans="1:50" s="556" customFormat="1" ht="24" customHeight="1" x14ac:dyDescent="0.2">
      <c r="A2" s="567"/>
      <c r="B2" s="567"/>
      <c r="C2" s="557"/>
      <c r="D2" s="557"/>
      <c r="E2" s="557"/>
      <c r="F2" s="557"/>
      <c r="G2" s="557"/>
      <c r="H2" s="557"/>
      <c r="I2" s="557"/>
      <c r="J2" s="557"/>
      <c r="K2" s="558"/>
      <c r="L2" s="559"/>
      <c r="M2" s="560"/>
      <c r="N2" s="557"/>
      <c r="O2" s="557"/>
      <c r="P2" s="557"/>
      <c r="Q2" s="557"/>
      <c r="R2" s="557"/>
      <c r="S2" s="557"/>
      <c r="T2" s="557"/>
      <c r="U2" s="557"/>
      <c r="V2" s="551" t="s">
        <v>27</v>
      </c>
      <c r="W2" s="552"/>
      <c r="X2" s="552"/>
      <c r="Y2" s="553"/>
      <c r="Z2" s="551" t="s">
        <v>27</v>
      </c>
      <c r="AA2" s="552"/>
      <c r="AB2" s="552"/>
      <c r="AC2" s="553"/>
      <c r="AD2" s="557"/>
      <c r="AE2" s="544" t="s">
        <v>28</v>
      </c>
      <c r="AF2" s="544" t="s">
        <v>29</v>
      </c>
      <c r="AG2" s="544" t="s">
        <v>30</v>
      </c>
      <c r="AH2" s="544" t="s">
        <v>31</v>
      </c>
      <c r="AI2" s="557"/>
      <c r="AJ2" s="557"/>
      <c r="AK2" s="551" t="s">
        <v>32</v>
      </c>
      <c r="AL2" s="553"/>
      <c r="AM2" s="551" t="s">
        <v>32</v>
      </c>
      <c r="AN2" s="552"/>
      <c r="AO2" s="552"/>
      <c r="AP2" s="553"/>
      <c r="AQ2" s="561" t="s">
        <v>32</v>
      </c>
      <c r="AR2" s="559"/>
      <c r="AS2" s="559"/>
      <c r="AT2" s="559"/>
      <c r="AU2" s="559"/>
      <c r="AV2" s="560"/>
      <c r="AW2" s="554"/>
      <c r="AX2" s="555"/>
    </row>
    <row r="3" spans="1:50" s="556" customFormat="1" ht="39.75" customHeight="1" x14ac:dyDescent="0.2">
      <c r="A3" s="568"/>
      <c r="B3" s="568"/>
      <c r="C3" s="562"/>
      <c r="D3" s="562"/>
      <c r="E3" s="557"/>
      <c r="F3" s="562"/>
      <c r="G3" s="562"/>
      <c r="H3" s="562"/>
      <c r="I3" s="562"/>
      <c r="J3" s="562"/>
      <c r="K3" s="563" t="s">
        <v>33</v>
      </c>
      <c r="L3" s="563" t="s">
        <v>34</v>
      </c>
      <c r="M3" s="563" t="s">
        <v>35</v>
      </c>
      <c r="N3" s="562"/>
      <c r="O3" s="562"/>
      <c r="P3" s="562"/>
      <c r="Q3" s="562"/>
      <c r="R3" s="562"/>
      <c r="S3" s="562"/>
      <c r="T3" s="562"/>
      <c r="U3" s="562"/>
      <c r="V3" s="563" t="s">
        <v>36</v>
      </c>
      <c r="W3" s="563" t="s">
        <v>37</v>
      </c>
      <c r="X3" s="563" t="s">
        <v>38</v>
      </c>
      <c r="Y3" s="563" t="s">
        <v>39</v>
      </c>
      <c r="Z3" s="563" t="s">
        <v>36</v>
      </c>
      <c r="AA3" s="563" t="s">
        <v>40</v>
      </c>
      <c r="AB3" s="563" t="s">
        <v>41</v>
      </c>
      <c r="AC3" s="563" t="s">
        <v>42</v>
      </c>
      <c r="AD3" s="562"/>
      <c r="AE3" s="562"/>
      <c r="AF3" s="562"/>
      <c r="AG3" s="562"/>
      <c r="AH3" s="562"/>
      <c r="AI3" s="562"/>
      <c r="AJ3" s="562"/>
      <c r="AK3" s="563" t="s">
        <v>43</v>
      </c>
      <c r="AL3" s="563" t="s">
        <v>44</v>
      </c>
      <c r="AM3" s="563" t="s">
        <v>45</v>
      </c>
      <c r="AN3" s="563" t="s">
        <v>46</v>
      </c>
      <c r="AO3" s="563" t="s">
        <v>47</v>
      </c>
      <c r="AP3" s="563" t="s">
        <v>48</v>
      </c>
      <c r="AQ3" s="563" t="s">
        <v>49</v>
      </c>
      <c r="AR3" s="563" t="s">
        <v>50</v>
      </c>
      <c r="AS3" s="563" t="s">
        <v>51</v>
      </c>
      <c r="AT3" s="563" t="s">
        <v>52</v>
      </c>
      <c r="AU3" s="563" t="s">
        <v>53</v>
      </c>
      <c r="AV3" s="563" t="s">
        <v>54</v>
      </c>
      <c r="AW3" s="564"/>
      <c r="AX3" s="565"/>
    </row>
    <row r="4" spans="1:50" ht="33" customHeight="1" x14ac:dyDescent="0.25">
      <c r="A4" s="569">
        <v>1</v>
      </c>
      <c r="B4" s="542" t="s">
        <v>55</v>
      </c>
      <c r="C4" s="530" t="s">
        <v>56</v>
      </c>
      <c r="D4" s="262">
        <v>0.75</v>
      </c>
      <c r="E4" s="263" t="s">
        <v>57</v>
      </c>
      <c r="F4" s="264">
        <v>0.3</v>
      </c>
      <c r="G4" s="530" t="s">
        <v>58</v>
      </c>
      <c r="H4" s="248" t="s">
        <v>59</v>
      </c>
      <c r="I4" s="125" t="s">
        <v>60</v>
      </c>
      <c r="J4" s="543">
        <f>'[3]PLANEACION ESTRATEGICA'!$J$4:$J$7</f>
        <v>1</v>
      </c>
      <c r="K4" s="543" t="str">
        <f>'[3]PLANEACION ESTRATEGICA'!$K$4:$K$7</f>
        <v>% de ejecución de proyectos</v>
      </c>
      <c r="L4" s="543" t="s">
        <v>985</v>
      </c>
      <c r="M4" s="543" t="s">
        <v>986</v>
      </c>
      <c r="N4" s="543" t="s">
        <v>987</v>
      </c>
      <c r="O4" s="530" t="s">
        <v>62</v>
      </c>
      <c r="P4" s="530" t="str">
        <f>'[3]PLANEACION ESTRATEGICA'!$P$4:$P$7</f>
        <v>NA</v>
      </c>
      <c r="Q4" s="530">
        <f>'[3]PLANEACION ESTRATEGICA'!$Q$4:$Q$7</f>
        <v>0.9</v>
      </c>
      <c r="R4" s="530">
        <f>'[3]PLANEACION ESTRATEGICA'!$R$4:$R$7</f>
        <v>1</v>
      </c>
      <c r="S4" s="530">
        <v>0.9</v>
      </c>
      <c r="T4" s="248" t="s">
        <v>169</v>
      </c>
      <c r="U4" s="126" t="s">
        <v>61</v>
      </c>
      <c r="V4" s="151"/>
      <c r="W4" s="152"/>
      <c r="X4" s="152"/>
      <c r="Y4" s="152"/>
      <c r="Z4" s="153">
        <f>+V4</f>
        <v>0</v>
      </c>
      <c r="AA4" s="153">
        <f>+V4+W4</f>
        <v>0</v>
      </c>
      <c r="AB4" s="153">
        <f>+V4+W4+X4</f>
        <v>0</v>
      </c>
      <c r="AC4" s="153">
        <f>+V4+W4+X4+Y4</f>
        <v>0</v>
      </c>
      <c r="AD4" s="538" t="s">
        <v>988</v>
      </c>
      <c r="AE4" s="236">
        <f>AF4+AG4+AH4</f>
        <v>1105347635</v>
      </c>
      <c r="AF4" s="228">
        <v>180563376.59999999</v>
      </c>
      <c r="AG4" s="228">
        <v>891284018</v>
      </c>
      <c r="AH4" s="228">
        <v>33500240.400000002</v>
      </c>
      <c r="AI4" s="541" t="s">
        <v>65</v>
      </c>
      <c r="AJ4" s="538" t="s">
        <v>66</v>
      </c>
      <c r="AK4" s="228" t="s">
        <v>67</v>
      </c>
      <c r="AL4" s="228" t="s">
        <v>67</v>
      </c>
      <c r="AM4" s="228"/>
      <c r="AN4" s="228" t="s">
        <v>67</v>
      </c>
      <c r="AO4" s="228" t="s">
        <v>67</v>
      </c>
      <c r="AP4" s="228"/>
      <c r="AQ4" s="228"/>
      <c r="AR4" s="228" t="s">
        <v>67</v>
      </c>
      <c r="AS4" s="228"/>
      <c r="AT4" s="228" t="s">
        <v>67</v>
      </c>
      <c r="AU4" s="228"/>
      <c r="AV4" s="228"/>
      <c r="AW4" s="2"/>
      <c r="AX4" s="3"/>
    </row>
    <row r="5" spans="1:50" ht="33" customHeight="1" x14ac:dyDescent="0.25">
      <c r="A5" s="570"/>
      <c r="B5" s="222"/>
      <c r="C5" s="525"/>
      <c r="D5" s="234"/>
      <c r="E5" s="263"/>
      <c r="F5" s="265"/>
      <c r="G5" s="525"/>
      <c r="H5" s="249"/>
      <c r="I5" s="534" t="s">
        <v>989</v>
      </c>
      <c r="J5" s="525"/>
      <c r="K5" s="525"/>
      <c r="L5" s="525"/>
      <c r="M5" s="525"/>
      <c r="N5" s="525"/>
      <c r="O5" s="525"/>
      <c r="P5" s="525"/>
      <c r="Q5" s="525"/>
      <c r="R5" s="525"/>
      <c r="S5" s="525"/>
      <c r="T5" s="249"/>
      <c r="U5" s="127" t="s">
        <v>68</v>
      </c>
      <c r="V5" s="154">
        <v>0.05</v>
      </c>
      <c r="W5" s="104">
        <v>0.2</v>
      </c>
      <c r="X5" s="104">
        <v>0.2</v>
      </c>
      <c r="Y5" s="104">
        <v>0.55000000000000004</v>
      </c>
      <c r="Z5" s="154">
        <f>+V5</f>
        <v>0.05</v>
      </c>
      <c r="AA5" s="154">
        <f>+V5+W5</f>
        <v>0.25</v>
      </c>
      <c r="AB5" s="154">
        <f>+V5+W5+X5</f>
        <v>0.45</v>
      </c>
      <c r="AC5" s="154">
        <f>+V5+W5+X5+Y5</f>
        <v>1</v>
      </c>
      <c r="AD5" s="539"/>
      <c r="AE5" s="237"/>
      <c r="AF5" s="239"/>
      <c r="AG5" s="239"/>
      <c r="AH5" s="239"/>
      <c r="AI5" s="539"/>
      <c r="AJ5" s="539"/>
      <c r="AK5" s="229"/>
      <c r="AL5" s="229"/>
      <c r="AM5" s="229"/>
      <c r="AN5" s="229"/>
      <c r="AO5" s="229"/>
      <c r="AP5" s="229"/>
      <c r="AQ5" s="229"/>
      <c r="AR5" s="229"/>
      <c r="AS5" s="229"/>
      <c r="AT5" s="229"/>
      <c r="AU5" s="229"/>
      <c r="AV5" s="229"/>
      <c r="AW5" s="2"/>
      <c r="AX5" s="3"/>
    </row>
    <row r="6" spans="1:50" ht="24.95" customHeight="1" x14ac:dyDescent="0.25">
      <c r="A6" s="570"/>
      <c r="B6" s="222"/>
      <c r="C6" s="525"/>
      <c r="D6" s="234"/>
      <c r="E6" s="263"/>
      <c r="F6" s="265"/>
      <c r="G6" s="525"/>
      <c r="H6" s="249"/>
      <c r="I6" s="249"/>
      <c r="J6" s="525"/>
      <c r="K6" s="525"/>
      <c r="L6" s="525"/>
      <c r="M6" s="525"/>
      <c r="N6" s="525"/>
      <c r="O6" s="525"/>
      <c r="P6" s="525"/>
      <c r="Q6" s="525"/>
      <c r="R6" s="525"/>
      <c r="S6" s="525"/>
      <c r="T6" s="249"/>
      <c r="U6" s="128" t="s">
        <v>69</v>
      </c>
      <c r="V6" s="153">
        <f>V4/V5</f>
        <v>0</v>
      </c>
      <c r="W6" s="153">
        <f t="shared" ref="W6:AC6" si="0">W4/W5</f>
        <v>0</v>
      </c>
      <c r="X6" s="153">
        <f t="shared" si="0"/>
        <v>0</v>
      </c>
      <c r="Y6" s="153">
        <f t="shared" si="0"/>
        <v>0</v>
      </c>
      <c r="Z6" s="153">
        <f t="shared" si="0"/>
        <v>0</v>
      </c>
      <c r="AA6" s="153">
        <f t="shared" si="0"/>
        <v>0</v>
      </c>
      <c r="AB6" s="153">
        <f t="shared" si="0"/>
        <v>0</v>
      </c>
      <c r="AC6" s="153">
        <f t="shared" si="0"/>
        <v>0</v>
      </c>
      <c r="AD6" s="539"/>
      <c r="AE6" s="237"/>
      <c r="AF6" s="239"/>
      <c r="AG6" s="239"/>
      <c r="AH6" s="239"/>
      <c r="AI6" s="539"/>
      <c r="AJ6" s="539"/>
      <c r="AK6" s="229"/>
      <c r="AL6" s="229"/>
      <c r="AM6" s="229"/>
      <c r="AN6" s="229"/>
      <c r="AO6" s="229"/>
      <c r="AP6" s="229"/>
      <c r="AQ6" s="229"/>
      <c r="AR6" s="229"/>
      <c r="AS6" s="229"/>
      <c r="AT6" s="229"/>
      <c r="AU6" s="229"/>
      <c r="AV6" s="229"/>
      <c r="AW6" s="2"/>
      <c r="AX6" s="3"/>
    </row>
    <row r="7" spans="1:50" ht="270" customHeight="1" x14ac:dyDescent="0.25">
      <c r="A7" s="570"/>
      <c r="B7" s="222"/>
      <c r="C7" s="525"/>
      <c r="D7" s="234"/>
      <c r="E7" s="263"/>
      <c r="F7" s="265"/>
      <c r="G7" s="525"/>
      <c r="H7" s="485"/>
      <c r="I7" s="485"/>
      <c r="J7" s="526"/>
      <c r="K7" s="526"/>
      <c r="L7" s="526"/>
      <c r="M7" s="526"/>
      <c r="N7" s="526"/>
      <c r="O7" s="526"/>
      <c r="P7" s="526"/>
      <c r="Q7" s="526"/>
      <c r="R7" s="526"/>
      <c r="S7" s="526"/>
      <c r="T7" s="485"/>
      <c r="U7" s="128" t="s">
        <v>70</v>
      </c>
      <c r="V7" s="156" t="s">
        <v>806</v>
      </c>
      <c r="W7" s="156" t="s">
        <v>806</v>
      </c>
      <c r="X7" s="156" t="s">
        <v>806</v>
      </c>
      <c r="Y7" s="156" t="s">
        <v>806</v>
      </c>
      <c r="Z7" s="527"/>
      <c r="AA7" s="528"/>
      <c r="AB7" s="528"/>
      <c r="AC7" s="529"/>
      <c r="AD7" s="540"/>
      <c r="AE7" s="237"/>
      <c r="AF7" s="239"/>
      <c r="AG7" s="239"/>
      <c r="AH7" s="239"/>
      <c r="AI7" s="540"/>
      <c r="AJ7" s="540"/>
      <c r="AK7" s="230"/>
      <c r="AL7" s="230"/>
      <c r="AM7" s="230"/>
      <c r="AN7" s="230"/>
      <c r="AO7" s="230"/>
      <c r="AP7" s="230"/>
      <c r="AQ7" s="230"/>
      <c r="AR7" s="230"/>
      <c r="AS7" s="230"/>
      <c r="AT7" s="230"/>
      <c r="AU7" s="230"/>
      <c r="AV7" s="230"/>
      <c r="AW7" s="2"/>
      <c r="AX7" s="3"/>
    </row>
    <row r="8" spans="1:50" ht="33" customHeight="1" x14ac:dyDescent="0.25">
      <c r="A8" s="569">
        <v>2</v>
      </c>
      <c r="B8" s="222"/>
      <c r="C8" s="525"/>
      <c r="D8" s="234"/>
      <c r="E8" s="259" t="s">
        <v>731</v>
      </c>
      <c r="F8" s="231">
        <f>'[3]PLANEACION ESTRATEGICA'!$F$8:$F$11</f>
        <v>0.3</v>
      </c>
      <c r="G8" s="525"/>
      <c r="H8" s="530" t="s">
        <v>59</v>
      </c>
      <c r="I8" s="127" t="s">
        <v>63</v>
      </c>
      <c r="J8" s="543">
        <f>'[3]PLANEACION ESTRATEGICA'!$J$8:$J$11</f>
        <v>1</v>
      </c>
      <c r="K8" s="543" t="s">
        <v>990</v>
      </c>
      <c r="L8" s="543" t="s">
        <v>991</v>
      </c>
      <c r="M8" s="543" t="s">
        <v>71</v>
      </c>
      <c r="N8" s="543" t="s">
        <v>992</v>
      </c>
      <c r="O8" s="530" t="s">
        <v>62</v>
      </c>
      <c r="P8" s="530">
        <f>'[3]PLANEACION ESTRATEGICA'!$P$8:$P$11</f>
        <v>0.4</v>
      </c>
      <c r="Q8" s="530">
        <f>'[3]PLANEACION ESTRATEGICA'!$Q$8:$Q$11</f>
        <v>0.65</v>
      </c>
      <c r="R8" s="530">
        <f>'[3]PLANEACION ESTRATEGICA'!$R$8:$R$11</f>
        <v>1</v>
      </c>
      <c r="S8" s="530">
        <f>'[3]PLANEACION ESTRATEGICA'!$S$8:$S$11</f>
        <v>0.8</v>
      </c>
      <c r="T8" s="248" t="s">
        <v>169</v>
      </c>
      <c r="U8" s="127" t="s">
        <v>782</v>
      </c>
      <c r="V8" s="149"/>
      <c r="W8" s="157"/>
      <c r="X8" s="157"/>
      <c r="Y8" s="157"/>
      <c r="Z8" s="149">
        <f>+V8</f>
        <v>0</v>
      </c>
      <c r="AA8" s="149">
        <f>+V8+W8</f>
        <v>0</v>
      </c>
      <c r="AB8" s="149">
        <f>+V8+W8+X8</f>
        <v>0</v>
      </c>
      <c r="AC8" s="149">
        <f>+V8+W8+X8+Y8</f>
        <v>0</v>
      </c>
      <c r="AD8" s="538" t="str">
        <f>'[3]PLANEACION ESTRATEGICA'!$AD$8:$AD$11</f>
        <v xml:space="preserve">Inadecuado análisis e interpretación de los requerimiento de MIPG
No cumplimiento por parte de los responsables de las políticas de MIPG de los planes de mejoramiento . </v>
      </c>
      <c r="AE8" s="237"/>
      <c r="AF8" s="239"/>
      <c r="AG8" s="239"/>
      <c r="AH8" s="239"/>
      <c r="AI8" s="541" t="s">
        <v>65</v>
      </c>
      <c r="AJ8" s="538" t="s">
        <v>72</v>
      </c>
      <c r="AK8" s="538"/>
      <c r="AL8" s="538" t="s">
        <v>67</v>
      </c>
      <c r="AM8" s="538"/>
      <c r="AN8" s="538"/>
      <c r="AO8" s="538" t="s">
        <v>67</v>
      </c>
      <c r="AP8" s="538" t="s">
        <v>67</v>
      </c>
      <c r="AQ8" s="538" t="s">
        <v>67</v>
      </c>
      <c r="AR8" s="538"/>
      <c r="AS8" s="538"/>
      <c r="AT8" s="538" t="s">
        <v>67</v>
      </c>
      <c r="AU8" s="538"/>
      <c r="AV8" s="538"/>
      <c r="AW8" s="2"/>
      <c r="AX8" s="3"/>
    </row>
    <row r="9" spans="1:50" ht="33" customHeight="1" x14ac:dyDescent="0.25">
      <c r="A9" s="570"/>
      <c r="B9" s="222"/>
      <c r="C9" s="525"/>
      <c r="D9" s="234"/>
      <c r="E9" s="260"/>
      <c r="F9" s="266"/>
      <c r="G9" s="525"/>
      <c r="H9" s="525"/>
      <c r="I9" s="524" t="str">
        <f>'[3]PLANEACION ESTRATEGICA'!$I$9:$I$11</f>
        <v>Conforme al diagnóstico del grado de implementación del Modelo Integrado de Planeación y Gestión, generar plan de trabajo para alinear e implementar las acciones que conlleven a su cumplimiento vs el Sistema Integrado de Gestión</v>
      </c>
      <c r="J9" s="525"/>
      <c r="K9" s="525"/>
      <c r="L9" s="525"/>
      <c r="M9" s="525"/>
      <c r="N9" s="525"/>
      <c r="O9" s="525"/>
      <c r="P9" s="525"/>
      <c r="Q9" s="525"/>
      <c r="R9" s="525"/>
      <c r="S9" s="525"/>
      <c r="T9" s="249"/>
      <c r="U9" s="127" t="s">
        <v>732</v>
      </c>
      <c r="V9" s="150">
        <v>2.5</v>
      </c>
      <c r="W9" s="150">
        <v>1E-8</v>
      </c>
      <c r="X9" s="71">
        <v>0.3</v>
      </c>
      <c r="Y9" s="71">
        <v>0.7</v>
      </c>
      <c r="Z9" s="71">
        <f>+V9</f>
        <v>2.5</v>
      </c>
      <c r="AA9" s="71">
        <f>W9</f>
        <v>1E-8</v>
      </c>
      <c r="AB9" s="71">
        <f>W9+X9</f>
        <v>0.30000000999999998</v>
      </c>
      <c r="AC9" s="71">
        <f>W9+X9+Y9</f>
        <v>1.0000000099999999</v>
      </c>
      <c r="AD9" s="539"/>
      <c r="AE9" s="237"/>
      <c r="AF9" s="239"/>
      <c r="AG9" s="239"/>
      <c r="AH9" s="239"/>
      <c r="AI9" s="539"/>
      <c r="AJ9" s="539"/>
      <c r="AK9" s="539"/>
      <c r="AL9" s="539"/>
      <c r="AM9" s="539"/>
      <c r="AN9" s="539"/>
      <c r="AO9" s="539"/>
      <c r="AP9" s="539"/>
      <c r="AQ9" s="539"/>
      <c r="AR9" s="539"/>
      <c r="AS9" s="539"/>
      <c r="AT9" s="539"/>
      <c r="AU9" s="539"/>
      <c r="AV9" s="539"/>
      <c r="AW9" s="2"/>
      <c r="AX9" s="3"/>
    </row>
    <row r="10" spans="1:50" ht="24.95" customHeight="1" x14ac:dyDescent="0.25">
      <c r="A10" s="570"/>
      <c r="B10" s="222"/>
      <c r="C10" s="525"/>
      <c r="D10" s="234"/>
      <c r="E10" s="260"/>
      <c r="F10" s="266"/>
      <c r="G10" s="525"/>
      <c r="H10" s="525"/>
      <c r="I10" s="525"/>
      <c r="J10" s="525"/>
      <c r="K10" s="525"/>
      <c r="L10" s="525"/>
      <c r="M10" s="525"/>
      <c r="N10" s="525"/>
      <c r="O10" s="525"/>
      <c r="P10" s="525"/>
      <c r="Q10" s="525"/>
      <c r="R10" s="525"/>
      <c r="S10" s="525"/>
      <c r="T10" s="249"/>
      <c r="U10" s="129" t="s">
        <v>69</v>
      </c>
      <c r="V10" s="153">
        <f>V8/V9</f>
        <v>0</v>
      </c>
      <c r="W10" s="153">
        <f t="shared" ref="W10:AC10" si="1">W8/W9</f>
        <v>0</v>
      </c>
      <c r="X10" s="153">
        <f t="shared" si="1"/>
        <v>0</v>
      </c>
      <c r="Y10" s="153">
        <f t="shared" si="1"/>
        <v>0</v>
      </c>
      <c r="Z10" s="153">
        <f t="shared" si="1"/>
        <v>0</v>
      </c>
      <c r="AA10" s="153">
        <f t="shared" si="1"/>
        <v>0</v>
      </c>
      <c r="AB10" s="153">
        <f t="shared" si="1"/>
        <v>0</v>
      </c>
      <c r="AC10" s="153">
        <f t="shared" si="1"/>
        <v>0</v>
      </c>
      <c r="AD10" s="539"/>
      <c r="AE10" s="237"/>
      <c r="AF10" s="239"/>
      <c r="AG10" s="239"/>
      <c r="AH10" s="239"/>
      <c r="AI10" s="539"/>
      <c r="AJ10" s="539"/>
      <c r="AK10" s="539"/>
      <c r="AL10" s="539"/>
      <c r="AM10" s="539"/>
      <c r="AN10" s="539"/>
      <c r="AO10" s="539"/>
      <c r="AP10" s="539"/>
      <c r="AQ10" s="539"/>
      <c r="AR10" s="539"/>
      <c r="AS10" s="539"/>
      <c r="AT10" s="539"/>
      <c r="AU10" s="539"/>
      <c r="AV10" s="539"/>
      <c r="AW10" s="2"/>
      <c r="AX10" s="3"/>
    </row>
    <row r="11" spans="1:50" ht="270" customHeight="1" x14ac:dyDescent="0.25">
      <c r="A11" s="570"/>
      <c r="B11" s="222"/>
      <c r="C11" s="525"/>
      <c r="D11" s="234"/>
      <c r="E11" s="261"/>
      <c r="F11" s="267"/>
      <c r="G11" s="525"/>
      <c r="H11" s="526"/>
      <c r="I11" s="526"/>
      <c r="J11" s="526"/>
      <c r="K11" s="526"/>
      <c r="L11" s="526"/>
      <c r="M11" s="526"/>
      <c r="N11" s="526"/>
      <c r="O11" s="526"/>
      <c r="P11" s="526"/>
      <c r="Q11" s="526"/>
      <c r="R11" s="526"/>
      <c r="S11" s="526"/>
      <c r="T11" s="485"/>
      <c r="U11" s="129" t="s">
        <v>70</v>
      </c>
      <c r="V11" s="155" t="str">
        <f>W11</f>
        <v xml:space="preserve">1) Análisis Cuantitativo:
2) Análisis Cualitativo (Actividades desarrolladas): 
3) Dificultades o problemas de brecha:
4) Plan de acción para la mejora: Si aplica Acción correctiva, asociar No de acción radicada en ISOLUCIÓN
</v>
      </c>
      <c r="W11" s="156" t="s">
        <v>806</v>
      </c>
      <c r="X11" s="156" t="s">
        <v>806</v>
      </c>
      <c r="Y11" s="156" t="s">
        <v>806</v>
      </c>
      <c r="Z11" s="527"/>
      <c r="AA11" s="528"/>
      <c r="AB11" s="528"/>
      <c r="AC11" s="529"/>
      <c r="AD11" s="540"/>
      <c r="AE11" s="237"/>
      <c r="AF11" s="239"/>
      <c r="AG11" s="239"/>
      <c r="AH11" s="239"/>
      <c r="AI11" s="540"/>
      <c r="AJ11" s="540"/>
      <c r="AK11" s="540"/>
      <c r="AL11" s="540"/>
      <c r="AM11" s="540"/>
      <c r="AN11" s="540"/>
      <c r="AO11" s="540"/>
      <c r="AP11" s="540"/>
      <c r="AQ11" s="540"/>
      <c r="AR11" s="540"/>
      <c r="AS11" s="540"/>
      <c r="AT11" s="540"/>
      <c r="AU11" s="540"/>
      <c r="AV11" s="540"/>
      <c r="AW11" s="2"/>
      <c r="AX11" s="3"/>
    </row>
    <row r="12" spans="1:50" ht="42" customHeight="1" x14ac:dyDescent="0.25">
      <c r="A12" s="569">
        <v>3</v>
      </c>
      <c r="B12" s="222"/>
      <c r="C12" s="525"/>
      <c r="D12" s="234"/>
      <c r="E12" s="248" t="str">
        <f>'[3]PLANEACION ESTRATEGICA'!$E$12:$E$15</f>
        <v xml:space="preserve">Fortalecer la ejecución presupuestal de la Entidad </v>
      </c>
      <c r="F12" s="268">
        <f>'[3]PLANEACION ESTRATEGICA'!$F$12:$F$15</f>
        <v>0.4</v>
      </c>
      <c r="G12" s="525"/>
      <c r="H12" s="248" t="s">
        <v>73</v>
      </c>
      <c r="I12" s="125" t="s">
        <v>60</v>
      </c>
      <c r="J12" s="268">
        <v>1</v>
      </c>
      <c r="K12" s="530" t="s">
        <v>797</v>
      </c>
      <c r="L12" s="530" t="s">
        <v>993</v>
      </c>
      <c r="M12" s="530" t="str">
        <f>'[3]PLANEACION ESTRATEGICA'!$M$12:$M$15</f>
        <v>Ejecución SIIF con corte al ultimo día de cada mes</v>
      </c>
      <c r="N12" s="533" t="s">
        <v>987</v>
      </c>
      <c r="O12" s="248" t="s">
        <v>62</v>
      </c>
      <c r="P12" s="248">
        <v>0.15</v>
      </c>
      <c r="Q12" s="248">
        <v>0.9</v>
      </c>
      <c r="R12" s="248">
        <v>1</v>
      </c>
      <c r="S12" s="248">
        <v>0.95</v>
      </c>
      <c r="T12" s="248" t="s">
        <v>169</v>
      </c>
      <c r="U12" s="130" t="s">
        <v>733</v>
      </c>
      <c r="V12" s="158"/>
      <c r="W12" s="159"/>
      <c r="X12" s="159"/>
      <c r="Y12" s="159"/>
      <c r="Z12" s="160">
        <f t="shared" ref="Z12:Z13" si="2">+V12</f>
        <v>0</v>
      </c>
      <c r="AA12" s="160">
        <f t="shared" ref="AA12:AA13" si="3">+V12+W12</f>
        <v>0</v>
      </c>
      <c r="AB12" s="160">
        <f t="shared" ref="AB12:AB13" si="4">+V12+W12+X12</f>
        <v>0</v>
      </c>
      <c r="AC12" s="160">
        <f t="shared" ref="AC12:AC13" si="5">+V12+W12+X12+Y12</f>
        <v>0</v>
      </c>
      <c r="AD12" s="241" t="s">
        <v>994</v>
      </c>
      <c r="AE12" s="237"/>
      <c r="AF12" s="239"/>
      <c r="AG12" s="239"/>
      <c r="AH12" s="239"/>
      <c r="AI12" s="247" t="s">
        <v>65</v>
      </c>
      <c r="AJ12" s="247" t="s">
        <v>74</v>
      </c>
      <c r="AK12" s="228"/>
      <c r="AL12" s="228" t="s">
        <v>67</v>
      </c>
      <c r="AM12" s="228"/>
      <c r="AN12" s="228"/>
      <c r="AO12" s="228" t="s">
        <v>67</v>
      </c>
      <c r="AP12" s="228" t="s">
        <v>67</v>
      </c>
      <c r="AQ12" s="228" t="s">
        <v>67</v>
      </c>
      <c r="AR12" s="228"/>
      <c r="AS12" s="228"/>
      <c r="AT12" s="228" t="s">
        <v>67</v>
      </c>
      <c r="AU12" s="228"/>
      <c r="AV12" s="228"/>
      <c r="AW12" s="2"/>
      <c r="AX12" s="3"/>
    </row>
    <row r="13" spans="1:50" ht="42" customHeight="1" x14ac:dyDescent="0.25">
      <c r="A13" s="570"/>
      <c r="B13" s="222"/>
      <c r="C13" s="525"/>
      <c r="D13" s="234"/>
      <c r="E13" s="260"/>
      <c r="F13" s="266"/>
      <c r="G13" s="525"/>
      <c r="H13" s="249"/>
      <c r="I13" s="534" t="s">
        <v>75</v>
      </c>
      <c r="J13" s="266"/>
      <c r="K13" s="531"/>
      <c r="L13" s="531"/>
      <c r="M13" s="531"/>
      <c r="N13" s="249"/>
      <c r="O13" s="249"/>
      <c r="P13" s="249"/>
      <c r="Q13" s="249"/>
      <c r="R13" s="249"/>
      <c r="S13" s="249"/>
      <c r="T13" s="249"/>
      <c r="U13" s="125" t="s">
        <v>76</v>
      </c>
      <c r="V13" s="107">
        <v>172476755</v>
      </c>
      <c r="W13" s="107">
        <v>304319414</v>
      </c>
      <c r="X13" s="107">
        <v>337639414</v>
      </c>
      <c r="Y13" s="107">
        <v>290912052</v>
      </c>
      <c r="Z13" s="107">
        <f t="shared" si="2"/>
        <v>172476755</v>
      </c>
      <c r="AA13" s="107">
        <f t="shared" si="3"/>
        <v>476796169</v>
      </c>
      <c r="AB13" s="107">
        <f t="shared" si="4"/>
        <v>814435583</v>
      </c>
      <c r="AC13" s="107">
        <f t="shared" si="5"/>
        <v>1105347635</v>
      </c>
      <c r="AD13" s="242"/>
      <c r="AE13" s="237"/>
      <c r="AF13" s="239"/>
      <c r="AG13" s="239"/>
      <c r="AH13" s="239"/>
      <c r="AI13" s="229"/>
      <c r="AJ13" s="229"/>
      <c r="AK13" s="229"/>
      <c r="AL13" s="229"/>
      <c r="AM13" s="229"/>
      <c r="AN13" s="229"/>
      <c r="AO13" s="229"/>
      <c r="AP13" s="229"/>
      <c r="AQ13" s="229"/>
      <c r="AR13" s="229"/>
      <c r="AS13" s="229"/>
      <c r="AT13" s="229"/>
      <c r="AU13" s="229"/>
      <c r="AV13" s="229"/>
      <c r="AW13" s="2"/>
      <c r="AX13" s="3"/>
    </row>
    <row r="14" spans="1:50" ht="42" customHeight="1" x14ac:dyDescent="0.25">
      <c r="A14" s="570"/>
      <c r="B14" s="222"/>
      <c r="C14" s="525"/>
      <c r="D14" s="234"/>
      <c r="E14" s="260"/>
      <c r="F14" s="266"/>
      <c r="G14" s="525"/>
      <c r="H14" s="249"/>
      <c r="I14" s="249"/>
      <c r="J14" s="266"/>
      <c r="K14" s="531"/>
      <c r="L14" s="531"/>
      <c r="M14" s="531"/>
      <c r="N14" s="249"/>
      <c r="O14" s="249"/>
      <c r="P14" s="249"/>
      <c r="Q14" s="249"/>
      <c r="R14" s="249"/>
      <c r="S14" s="249"/>
      <c r="T14" s="249"/>
      <c r="U14" s="129" t="s">
        <v>69</v>
      </c>
      <c r="V14" s="54">
        <f>V12/V13</f>
        <v>0</v>
      </c>
      <c r="W14" s="54">
        <f t="shared" ref="W14:AC14" si="6">W12/W13</f>
        <v>0</v>
      </c>
      <c r="X14" s="54">
        <f t="shared" si="6"/>
        <v>0</v>
      </c>
      <c r="Y14" s="54">
        <f t="shared" si="6"/>
        <v>0</v>
      </c>
      <c r="Z14" s="54">
        <f t="shared" si="6"/>
        <v>0</v>
      </c>
      <c r="AA14" s="54">
        <f t="shared" si="6"/>
        <v>0</v>
      </c>
      <c r="AB14" s="54">
        <f t="shared" si="6"/>
        <v>0</v>
      </c>
      <c r="AC14" s="54">
        <f t="shared" si="6"/>
        <v>0</v>
      </c>
      <c r="AD14" s="242"/>
      <c r="AE14" s="237"/>
      <c r="AF14" s="239"/>
      <c r="AG14" s="239"/>
      <c r="AH14" s="239"/>
      <c r="AI14" s="229"/>
      <c r="AJ14" s="229"/>
      <c r="AK14" s="229"/>
      <c r="AL14" s="229"/>
      <c r="AM14" s="229"/>
      <c r="AN14" s="229"/>
      <c r="AO14" s="229"/>
      <c r="AP14" s="229"/>
      <c r="AQ14" s="229"/>
      <c r="AR14" s="229"/>
      <c r="AS14" s="229"/>
      <c r="AT14" s="229"/>
      <c r="AU14" s="229"/>
      <c r="AV14" s="229"/>
      <c r="AW14" s="2"/>
      <c r="AX14" s="3"/>
    </row>
    <row r="15" spans="1:50" ht="270" customHeight="1" x14ac:dyDescent="0.25">
      <c r="A15" s="570"/>
      <c r="B15" s="222"/>
      <c r="C15" s="525"/>
      <c r="D15" s="234"/>
      <c r="E15" s="261"/>
      <c r="F15" s="267"/>
      <c r="G15" s="525"/>
      <c r="H15" s="250"/>
      <c r="I15" s="250"/>
      <c r="J15" s="267"/>
      <c r="K15" s="532"/>
      <c r="L15" s="532"/>
      <c r="M15" s="532"/>
      <c r="N15" s="250"/>
      <c r="O15" s="250"/>
      <c r="P15" s="250"/>
      <c r="Q15" s="250"/>
      <c r="R15" s="250"/>
      <c r="S15" s="250"/>
      <c r="T15" s="485"/>
      <c r="U15" s="129" t="s">
        <v>70</v>
      </c>
      <c r="V15" s="155" t="str">
        <f>W15</f>
        <v xml:space="preserve">1) Análisis Cuantitativo:
2) Análisis Cualitativo (Actividades desarrolladas): 
3) Dificultades o problemas de brecha:
4) Plan de acción para la mejora: Si aplica Acción correctiva, asociar No de acción radicada en ISOLUCIÓN
</v>
      </c>
      <c r="W15" s="55" t="s">
        <v>806</v>
      </c>
      <c r="X15" s="55" t="s">
        <v>806</v>
      </c>
      <c r="Y15" s="55" t="s">
        <v>806</v>
      </c>
      <c r="Z15" s="244"/>
      <c r="AA15" s="245"/>
      <c r="AB15" s="245"/>
      <c r="AC15" s="246"/>
      <c r="AD15" s="243"/>
      <c r="AE15" s="237"/>
      <c r="AF15" s="239"/>
      <c r="AG15" s="239"/>
      <c r="AH15" s="239"/>
      <c r="AI15" s="230"/>
      <c r="AJ15" s="230"/>
      <c r="AK15" s="230"/>
      <c r="AL15" s="230"/>
      <c r="AM15" s="230"/>
      <c r="AN15" s="230"/>
      <c r="AO15" s="230"/>
      <c r="AP15" s="230"/>
      <c r="AQ15" s="230"/>
      <c r="AR15" s="230"/>
      <c r="AS15" s="230"/>
      <c r="AT15" s="230"/>
      <c r="AU15" s="230"/>
      <c r="AV15" s="230"/>
      <c r="AW15" s="2"/>
      <c r="AX15" s="3"/>
    </row>
    <row r="16" spans="1:50" ht="33" customHeight="1" x14ac:dyDescent="0.25">
      <c r="A16" s="569">
        <v>4</v>
      </c>
      <c r="B16" s="222"/>
      <c r="C16" s="525"/>
      <c r="D16" s="231">
        <v>0.25</v>
      </c>
      <c r="E16" s="251" t="s">
        <v>995</v>
      </c>
      <c r="F16" s="251">
        <v>1</v>
      </c>
      <c r="G16" s="525"/>
      <c r="H16" s="233" t="s">
        <v>200</v>
      </c>
      <c r="I16" s="131" t="s">
        <v>734</v>
      </c>
      <c r="J16" s="535">
        <v>1</v>
      </c>
      <c r="K16" s="224" t="s">
        <v>736</v>
      </c>
      <c r="L16" s="224" t="s">
        <v>996</v>
      </c>
      <c r="M16" s="224" t="s">
        <v>737</v>
      </c>
      <c r="N16" s="224" t="s">
        <v>997</v>
      </c>
      <c r="O16" s="224" t="s">
        <v>62</v>
      </c>
      <c r="P16" s="224">
        <v>0.2</v>
      </c>
      <c r="Q16" s="224" t="s">
        <v>998</v>
      </c>
      <c r="R16" s="224">
        <v>1</v>
      </c>
      <c r="S16" s="227">
        <v>0.8</v>
      </c>
      <c r="T16" s="224" t="s">
        <v>169</v>
      </c>
      <c r="U16" s="37" t="s">
        <v>738</v>
      </c>
      <c r="V16" s="108"/>
      <c r="W16" s="108"/>
      <c r="X16" s="108"/>
      <c r="Y16" s="108"/>
      <c r="Z16" s="109">
        <f t="shared" ref="Z16:Z17" si="7">+V16</f>
        <v>0</v>
      </c>
      <c r="AA16" s="109">
        <f t="shared" ref="AA16:AA17" si="8">+V16+W16</f>
        <v>0</v>
      </c>
      <c r="AB16" s="109">
        <f>+V16+W16+X16</f>
        <v>0</v>
      </c>
      <c r="AC16" s="109">
        <f>+V16+W16+X16+Y16</f>
        <v>0</v>
      </c>
      <c r="AD16" s="522" t="s">
        <v>739</v>
      </c>
      <c r="AE16" s="237"/>
      <c r="AF16" s="239"/>
      <c r="AG16" s="239"/>
      <c r="AH16" s="239"/>
      <c r="AI16" s="279" t="s">
        <v>65</v>
      </c>
      <c r="AJ16" s="279" t="s">
        <v>65</v>
      </c>
      <c r="AK16" s="256"/>
      <c r="AL16" s="401" t="s">
        <v>67</v>
      </c>
      <c r="AM16" s="256"/>
      <c r="AN16" s="256"/>
      <c r="AO16" s="401" t="s">
        <v>67</v>
      </c>
      <c r="AP16" s="401" t="s">
        <v>67</v>
      </c>
      <c r="AQ16" s="256"/>
      <c r="AR16" s="256"/>
      <c r="AS16" s="401" t="s">
        <v>67</v>
      </c>
      <c r="AT16" s="401"/>
      <c r="AU16" s="401"/>
      <c r="AV16" s="401" t="s">
        <v>67</v>
      </c>
      <c r="AW16" s="2"/>
      <c r="AX16" s="3"/>
    </row>
    <row r="17" spans="1:50" ht="33" customHeight="1" x14ac:dyDescent="0.25">
      <c r="A17" s="570"/>
      <c r="B17" s="222"/>
      <c r="C17" s="525"/>
      <c r="D17" s="231"/>
      <c r="E17" s="251"/>
      <c r="F17" s="251"/>
      <c r="G17" s="525"/>
      <c r="H17" s="234"/>
      <c r="I17" s="464" t="s">
        <v>735</v>
      </c>
      <c r="J17" s="536"/>
      <c r="K17" s="225"/>
      <c r="L17" s="225"/>
      <c r="M17" s="225"/>
      <c r="N17" s="225"/>
      <c r="O17" s="225"/>
      <c r="P17" s="225"/>
      <c r="Q17" s="225"/>
      <c r="R17" s="225"/>
      <c r="S17" s="405"/>
      <c r="T17" s="225"/>
      <c r="U17" s="38" t="s">
        <v>740</v>
      </c>
      <c r="V17" s="109">
        <v>1E-4</v>
      </c>
      <c r="W17" s="109">
        <v>0.35</v>
      </c>
      <c r="X17" s="109">
        <v>0.35</v>
      </c>
      <c r="Y17" s="109">
        <v>0.1</v>
      </c>
      <c r="Z17" s="109">
        <f t="shared" si="7"/>
        <v>1E-4</v>
      </c>
      <c r="AA17" s="109">
        <f t="shared" si="8"/>
        <v>0.35009999999999997</v>
      </c>
      <c r="AB17" s="109">
        <f>+V17+W17+X17</f>
        <v>0.70009999999999994</v>
      </c>
      <c r="AC17" s="109">
        <f>+V17+W17+X17+Y17</f>
        <v>0.80009999999999992</v>
      </c>
      <c r="AD17" s="523"/>
      <c r="AE17" s="237"/>
      <c r="AF17" s="239"/>
      <c r="AG17" s="239"/>
      <c r="AH17" s="239"/>
      <c r="AI17" s="257"/>
      <c r="AJ17" s="257"/>
      <c r="AK17" s="257"/>
      <c r="AL17" s="511"/>
      <c r="AM17" s="257"/>
      <c r="AN17" s="257"/>
      <c r="AO17" s="513"/>
      <c r="AP17" s="513"/>
      <c r="AQ17" s="257"/>
      <c r="AR17" s="257"/>
      <c r="AS17" s="511"/>
      <c r="AT17" s="511"/>
      <c r="AU17" s="511"/>
      <c r="AV17" s="511"/>
      <c r="AW17" s="2"/>
      <c r="AX17" s="3"/>
    </row>
    <row r="18" spans="1:50" ht="24.95" customHeight="1" x14ac:dyDescent="0.25">
      <c r="A18" s="570"/>
      <c r="B18" s="222"/>
      <c r="C18" s="525"/>
      <c r="D18" s="231"/>
      <c r="E18" s="251"/>
      <c r="F18" s="251"/>
      <c r="G18" s="525"/>
      <c r="H18" s="234"/>
      <c r="I18" s="464"/>
      <c r="J18" s="536"/>
      <c r="K18" s="225"/>
      <c r="L18" s="225"/>
      <c r="M18" s="225"/>
      <c r="N18" s="225"/>
      <c r="O18" s="225"/>
      <c r="P18" s="225"/>
      <c r="Q18" s="225"/>
      <c r="R18" s="225"/>
      <c r="S18" s="405"/>
      <c r="T18" s="225"/>
      <c r="U18" s="86" t="s">
        <v>69</v>
      </c>
      <c r="V18" s="83">
        <f>V16/V17</f>
        <v>0</v>
      </c>
      <c r="W18" s="83">
        <f t="shared" ref="W18:Y18" si="9">W16/W17</f>
        <v>0</v>
      </c>
      <c r="X18" s="83">
        <f t="shared" si="9"/>
        <v>0</v>
      </c>
      <c r="Y18" s="83">
        <f t="shared" si="9"/>
        <v>0</v>
      </c>
      <c r="Z18" s="83">
        <f>Z16/Z17</f>
        <v>0</v>
      </c>
      <c r="AA18" s="83">
        <f t="shared" ref="AA18:AC18" si="10">AA16/AA17</f>
        <v>0</v>
      </c>
      <c r="AB18" s="83">
        <f t="shared" si="10"/>
        <v>0</v>
      </c>
      <c r="AC18" s="83">
        <f t="shared" si="10"/>
        <v>0</v>
      </c>
      <c r="AD18" s="523"/>
      <c r="AE18" s="237"/>
      <c r="AF18" s="239"/>
      <c r="AG18" s="239"/>
      <c r="AH18" s="239"/>
      <c r="AI18" s="257"/>
      <c r="AJ18" s="257"/>
      <c r="AK18" s="257"/>
      <c r="AL18" s="511"/>
      <c r="AM18" s="257"/>
      <c r="AN18" s="257"/>
      <c r="AO18" s="513"/>
      <c r="AP18" s="513"/>
      <c r="AQ18" s="257"/>
      <c r="AR18" s="257"/>
      <c r="AS18" s="511"/>
      <c r="AT18" s="511"/>
      <c r="AU18" s="511"/>
      <c r="AV18" s="511"/>
      <c r="AW18" s="2"/>
      <c r="AX18" s="3"/>
    </row>
    <row r="19" spans="1:50" ht="270" customHeight="1" x14ac:dyDescent="0.25">
      <c r="A19" s="570"/>
      <c r="B19" s="223"/>
      <c r="C19" s="526"/>
      <c r="D19" s="232"/>
      <c r="E19" s="251"/>
      <c r="F19" s="251"/>
      <c r="G19" s="526"/>
      <c r="H19" s="235"/>
      <c r="I19" s="464"/>
      <c r="J19" s="537"/>
      <c r="K19" s="226"/>
      <c r="L19" s="226"/>
      <c r="M19" s="226"/>
      <c r="N19" s="226"/>
      <c r="O19" s="226"/>
      <c r="P19" s="226"/>
      <c r="Q19" s="226"/>
      <c r="R19" s="226"/>
      <c r="S19" s="406"/>
      <c r="T19" s="226"/>
      <c r="U19" s="86" t="s">
        <v>70</v>
      </c>
      <c r="V19" s="44" t="s">
        <v>806</v>
      </c>
      <c r="W19" s="44" t="s">
        <v>806</v>
      </c>
      <c r="X19" s="44" t="s">
        <v>806</v>
      </c>
      <c r="Y19" s="44" t="s">
        <v>806</v>
      </c>
      <c r="Z19" s="395"/>
      <c r="AA19" s="396"/>
      <c r="AB19" s="396"/>
      <c r="AC19" s="397"/>
      <c r="AD19" s="523"/>
      <c r="AE19" s="238"/>
      <c r="AF19" s="240"/>
      <c r="AG19" s="240"/>
      <c r="AH19" s="240"/>
      <c r="AI19" s="258"/>
      <c r="AJ19" s="258"/>
      <c r="AK19" s="258"/>
      <c r="AL19" s="512"/>
      <c r="AM19" s="258"/>
      <c r="AN19" s="258"/>
      <c r="AO19" s="514"/>
      <c r="AP19" s="514"/>
      <c r="AQ19" s="258"/>
      <c r="AR19" s="258"/>
      <c r="AS19" s="512"/>
      <c r="AT19" s="512"/>
      <c r="AU19" s="512"/>
      <c r="AV19" s="512"/>
      <c r="AW19" s="2"/>
      <c r="AX19" s="3"/>
    </row>
    <row r="20" spans="1:50" s="6" customFormat="1" ht="39.950000000000003" customHeight="1" x14ac:dyDescent="0.25">
      <c r="A20" s="571">
        <v>1</v>
      </c>
      <c r="B20" s="516" t="s">
        <v>77</v>
      </c>
      <c r="C20" s="519" t="s">
        <v>56</v>
      </c>
      <c r="D20" s="224">
        <v>1</v>
      </c>
      <c r="E20" s="316" t="s">
        <v>891</v>
      </c>
      <c r="F20" s="521">
        <v>1</v>
      </c>
      <c r="G20" s="327" t="s">
        <v>58</v>
      </c>
      <c r="H20" s="224" t="s">
        <v>78</v>
      </c>
      <c r="I20" s="132" t="s">
        <v>63</v>
      </c>
      <c r="J20" s="224">
        <v>0.5</v>
      </c>
      <c r="K20" s="224" t="s">
        <v>79</v>
      </c>
      <c r="L20" s="224" t="s">
        <v>80</v>
      </c>
      <c r="M20" s="224" t="s">
        <v>81</v>
      </c>
      <c r="N20" s="224" t="s">
        <v>82</v>
      </c>
      <c r="O20" s="224" t="s">
        <v>62</v>
      </c>
      <c r="P20" s="224">
        <v>0.5</v>
      </c>
      <c r="Q20" s="224">
        <v>1</v>
      </c>
      <c r="R20" s="224">
        <v>1</v>
      </c>
      <c r="S20" s="224">
        <v>1</v>
      </c>
      <c r="T20" s="224" t="s">
        <v>64</v>
      </c>
      <c r="U20" s="37" t="s">
        <v>83</v>
      </c>
      <c r="V20" s="63"/>
      <c r="W20" s="62"/>
      <c r="X20" s="62"/>
      <c r="Y20" s="62"/>
      <c r="Z20" s="62">
        <f>V20</f>
        <v>0</v>
      </c>
      <c r="AA20" s="62">
        <f>V20+W20</f>
        <v>0</v>
      </c>
      <c r="AB20" s="62">
        <f>V20+W20+X20</f>
        <v>0</v>
      </c>
      <c r="AC20" s="62">
        <f>V20+W20+X20+Y20</f>
        <v>0</v>
      </c>
      <c r="AD20" s="508" t="s">
        <v>84</v>
      </c>
      <c r="AE20" s="281">
        <f>AF20+AG20+AH20</f>
        <v>0</v>
      </c>
      <c r="AF20" s="276">
        <v>0</v>
      </c>
      <c r="AG20" s="276">
        <v>0</v>
      </c>
      <c r="AH20" s="276">
        <v>0</v>
      </c>
      <c r="AI20" s="273" t="s">
        <v>85</v>
      </c>
      <c r="AJ20" s="276" t="s">
        <v>86</v>
      </c>
      <c r="AK20" s="276"/>
      <c r="AL20" s="276" t="s">
        <v>67</v>
      </c>
      <c r="AM20" s="276"/>
      <c r="AN20" s="276"/>
      <c r="AO20" s="276" t="s">
        <v>67</v>
      </c>
      <c r="AP20" s="276" t="s">
        <v>67</v>
      </c>
      <c r="AQ20" s="276" t="s">
        <v>67</v>
      </c>
      <c r="AR20" s="276"/>
      <c r="AS20" s="276"/>
      <c r="AT20" s="276" t="s">
        <v>67</v>
      </c>
      <c r="AU20" s="276"/>
      <c r="AV20" s="276"/>
      <c r="AW20" s="4"/>
      <c r="AX20" s="5"/>
    </row>
    <row r="21" spans="1:50" s="6" customFormat="1" ht="39.950000000000003" customHeight="1" x14ac:dyDescent="0.25">
      <c r="A21" s="572"/>
      <c r="B21" s="517"/>
      <c r="C21" s="225"/>
      <c r="D21" s="225"/>
      <c r="E21" s="333"/>
      <c r="F21" s="251"/>
      <c r="G21" s="271"/>
      <c r="H21" s="225"/>
      <c r="I21" s="224" t="s">
        <v>87</v>
      </c>
      <c r="J21" s="225"/>
      <c r="K21" s="225"/>
      <c r="L21" s="225"/>
      <c r="M21" s="225"/>
      <c r="N21" s="225"/>
      <c r="O21" s="225"/>
      <c r="P21" s="225"/>
      <c r="Q21" s="225"/>
      <c r="R21" s="225"/>
      <c r="S21" s="225"/>
      <c r="T21" s="225"/>
      <c r="U21" s="38" t="s">
        <v>88</v>
      </c>
      <c r="V21" s="62"/>
      <c r="W21" s="62">
        <v>3</v>
      </c>
      <c r="X21" s="62">
        <v>3</v>
      </c>
      <c r="Y21" s="62">
        <v>3</v>
      </c>
      <c r="Z21" s="62"/>
      <c r="AA21" s="62">
        <f>W21</f>
        <v>3</v>
      </c>
      <c r="AB21" s="62">
        <f>X21+W21</f>
        <v>6</v>
      </c>
      <c r="AC21" s="62">
        <f>W21+X21+Y21</f>
        <v>9</v>
      </c>
      <c r="AD21" s="509"/>
      <c r="AE21" s="274"/>
      <c r="AF21" s="274"/>
      <c r="AG21" s="274"/>
      <c r="AH21" s="274"/>
      <c r="AI21" s="274"/>
      <c r="AJ21" s="274"/>
      <c r="AK21" s="274"/>
      <c r="AL21" s="274"/>
      <c r="AM21" s="274"/>
      <c r="AN21" s="274"/>
      <c r="AO21" s="274"/>
      <c r="AP21" s="274"/>
      <c r="AQ21" s="274"/>
      <c r="AR21" s="274"/>
      <c r="AS21" s="274"/>
      <c r="AT21" s="274"/>
      <c r="AU21" s="274"/>
      <c r="AV21" s="274"/>
      <c r="AW21" s="4"/>
      <c r="AX21" s="5"/>
    </row>
    <row r="22" spans="1:50" s="6" customFormat="1" ht="24.95" customHeight="1" x14ac:dyDescent="0.25">
      <c r="A22" s="572"/>
      <c r="B22" s="517"/>
      <c r="C22" s="225"/>
      <c r="D22" s="225"/>
      <c r="E22" s="333"/>
      <c r="F22" s="251"/>
      <c r="G22" s="271"/>
      <c r="H22" s="225"/>
      <c r="I22" s="225"/>
      <c r="J22" s="225"/>
      <c r="K22" s="225"/>
      <c r="L22" s="225"/>
      <c r="M22" s="225"/>
      <c r="N22" s="225"/>
      <c r="O22" s="225"/>
      <c r="P22" s="225"/>
      <c r="Q22" s="225"/>
      <c r="R22" s="225"/>
      <c r="S22" s="225"/>
      <c r="T22" s="225"/>
      <c r="U22" s="133" t="s">
        <v>69</v>
      </c>
      <c r="V22" s="42"/>
      <c r="W22" s="42">
        <f>W20/W21</f>
        <v>0</v>
      </c>
      <c r="X22" s="42">
        <f>X20/X21</f>
        <v>0</v>
      </c>
      <c r="Y22" s="42">
        <f>Y20/Y21</f>
        <v>0</v>
      </c>
      <c r="Z22" s="42"/>
      <c r="AA22" s="42">
        <f>AA20/AA21</f>
        <v>0</v>
      </c>
      <c r="AB22" s="42">
        <f>AB20/AB21</f>
        <v>0</v>
      </c>
      <c r="AC22" s="42">
        <f>AC20/AC21</f>
        <v>0</v>
      </c>
      <c r="AD22" s="509"/>
      <c r="AE22" s="274"/>
      <c r="AF22" s="274"/>
      <c r="AG22" s="274"/>
      <c r="AH22" s="274"/>
      <c r="AI22" s="274"/>
      <c r="AJ22" s="274"/>
      <c r="AK22" s="274"/>
      <c r="AL22" s="274"/>
      <c r="AM22" s="274"/>
      <c r="AN22" s="274"/>
      <c r="AO22" s="274"/>
      <c r="AP22" s="274"/>
      <c r="AQ22" s="274"/>
      <c r="AR22" s="274"/>
      <c r="AS22" s="274"/>
      <c r="AT22" s="274"/>
      <c r="AU22" s="274"/>
      <c r="AV22" s="274"/>
      <c r="AW22" s="4"/>
      <c r="AX22" s="5"/>
    </row>
    <row r="23" spans="1:50" s="6" customFormat="1" ht="270" customHeight="1" x14ac:dyDescent="0.25">
      <c r="A23" s="572"/>
      <c r="B23" s="517"/>
      <c r="C23" s="225"/>
      <c r="D23" s="225"/>
      <c r="E23" s="333"/>
      <c r="F23" s="251"/>
      <c r="G23" s="271"/>
      <c r="H23" s="226"/>
      <c r="I23" s="226"/>
      <c r="J23" s="226"/>
      <c r="K23" s="226"/>
      <c r="L23" s="226"/>
      <c r="M23" s="226"/>
      <c r="N23" s="226"/>
      <c r="O23" s="226"/>
      <c r="P23" s="226"/>
      <c r="Q23" s="226"/>
      <c r="R23" s="226"/>
      <c r="S23" s="226"/>
      <c r="T23" s="226"/>
      <c r="U23" s="133" t="s">
        <v>70</v>
      </c>
      <c r="V23" s="44" t="str">
        <f>W23</f>
        <v xml:space="preserve">1) Análisis Cuantitativo:
2) Análisis Cualitativo (Actividades desarrolladas): 
3) Dificultades o problemas de brecha:
4) Plan de acción para la mejora: 
</v>
      </c>
      <c r="W23" s="44" t="s">
        <v>892</v>
      </c>
      <c r="X23" s="44" t="s">
        <v>893</v>
      </c>
      <c r="Y23" s="44" t="s">
        <v>892</v>
      </c>
      <c r="Z23" s="253"/>
      <c r="AA23" s="416"/>
      <c r="AB23" s="416"/>
      <c r="AC23" s="434"/>
      <c r="AD23" s="510"/>
      <c r="AE23" s="275"/>
      <c r="AF23" s="275"/>
      <c r="AG23" s="275"/>
      <c r="AH23" s="275"/>
      <c r="AI23" s="275"/>
      <c r="AJ23" s="275"/>
      <c r="AK23" s="275"/>
      <c r="AL23" s="275"/>
      <c r="AM23" s="275"/>
      <c r="AN23" s="275"/>
      <c r="AO23" s="275"/>
      <c r="AP23" s="275"/>
      <c r="AQ23" s="275"/>
      <c r="AR23" s="275"/>
      <c r="AS23" s="275"/>
      <c r="AT23" s="275"/>
      <c r="AU23" s="275"/>
      <c r="AV23" s="275"/>
      <c r="AW23" s="4"/>
      <c r="AX23" s="5"/>
    </row>
    <row r="24" spans="1:50" s="6" customFormat="1" ht="45" customHeight="1" x14ac:dyDescent="0.25">
      <c r="A24" s="571">
        <v>2</v>
      </c>
      <c r="B24" s="517"/>
      <c r="C24" s="225"/>
      <c r="D24" s="225"/>
      <c r="E24" s="333"/>
      <c r="F24" s="251"/>
      <c r="G24" s="271"/>
      <c r="H24" s="224" t="s">
        <v>89</v>
      </c>
      <c r="I24" s="38" t="s">
        <v>63</v>
      </c>
      <c r="J24" s="224">
        <v>0.5</v>
      </c>
      <c r="K24" s="224" t="s">
        <v>90</v>
      </c>
      <c r="L24" s="224" t="s">
        <v>800</v>
      </c>
      <c r="M24" s="224" t="s">
        <v>894</v>
      </c>
      <c r="N24" s="224" t="s">
        <v>82</v>
      </c>
      <c r="O24" s="224" t="s">
        <v>62</v>
      </c>
      <c r="P24" s="224">
        <v>0.5</v>
      </c>
      <c r="Q24" s="224">
        <v>1</v>
      </c>
      <c r="R24" s="224">
        <v>1</v>
      </c>
      <c r="S24" s="224">
        <v>1</v>
      </c>
      <c r="T24" s="224" t="s">
        <v>64</v>
      </c>
      <c r="U24" s="37" t="s">
        <v>895</v>
      </c>
      <c r="V24" s="63"/>
      <c r="W24" s="63"/>
      <c r="X24" s="63"/>
      <c r="Y24" s="63"/>
      <c r="Z24" s="62">
        <f>+V24</f>
        <v>0</v>
      </c>
      <c r="AA24" s="62">
        <f>+V24+W24</f>
        <v>0</v>
      </c>
      <c r="AB24" s="62">
        <f>+W24+X24</f>
        <v>0</v>
      </c>
      <c r="AC24" s="62">
        <f>+V24+W24+X24+Y24</f>
        <v>0</v>
      </c>
      <c r="AD24" s="508" t="s">
        <v>91</v>
      </c>
      <c r="AE24" s="281">
        <f>AF24+AG24+AH24</f>
        <v>0</v>
      </c>
      <c r="AF24" s="276">
        <v>0</v>
      </c>
      <c r="AG24" s="276">
        <v>0</v>
      </c>
      <c r="AH24" s="276">
        <v>0</v>
      </c>
      <c r="AI24" s="273" t="s">
        <v>85</v>
      </c>
      <c r="AJ24" s="276" t="s">
        <v>92</v>
      </c>
      <c r="AK24" s="276"/>
      <c r="AL24" s="276" t="s">
        <v>67</v>
      </c>
      <c r="AM24" s="276"/>
      <c r="AN24" s="276"/>
      <c r="AO24" s="276" t="s">
        <v>67</v>
      </c>
      <c r="AP24" s="276" t="s">
        <v>67</v>
      </c>
      <c r="AQ24" s="276" t="s">
        <v>67</v>
      </c>
      <c r="AR24" s="276"/>
      <c r="AS24" s="276"/>
      <c r="AT24" s="276" t="s">
        <v>67</v>
      </c>
      <c r="AU24" s="276"/>
      <c r="AV24" s="276"/>
      <c r="AW24" s="4"/>
      <c r="AX24" s="5"/>
    </row>
    <row r="25" spans="1:50" s="6" customFormat="1" ht="45" customHeight="1" x14ac:dyDescent="0.25">
      <c r="A25" s="572"/>
      <c r="B25" s="517"/>
      <c r="C25" s="225"/>
      <c r="D25" s="225"/>
      <c r="E25" s="333"/>
      <c r="F25" s="251"/>
      <c r="G25" s="271"/>
      <c r="H25" s="225"/>
      <c r="I25" s="224" t="s">
        <v>93</v>
      </c>
      <c r="J25" s="225"/>
      <c r="K25" s="225"/>
      <c r="L25" s="225"/>
      <c r="M25" s="225"/>
      <c r="N25" s="225"/>
      <c r="O25" s="225"/>
      <c r="P25" s="225"/>
      <c r="Q25" s="225"/>
      <c r="R25" s="225"/>
      <c r="S25" s="225"/>
      <c r="T25" s="225"/>
      <c r="U25" s="38" t="s">
        <v>94</v>
      </c>
      <c r="V25" s="63">
        <v>11</v>
      </c>
      <c r="W25" s="63">
        <v>9.9999999999999995E-7</v>
      </c>
      <c r="X25" s="63">
        <v>9.9999999999999995E-7</v>
      </c>
      <c r="Y25" s="63">
        <v>9.9999999999999995E-7</v>
      </c>
      <c r="Z25" s="62">
        <f>+V25</f>
        <v>11</v>
      </c>
      <c r="AA25" s="62">
        <f>+V25+W25</f>
        <v>11.000000999999999</v>
      </c>
      <c r="AB25" s="62">
        <f>+V25+W25+X25</f>
        <v>11.000001999999999</v>
      </c>
      <c r="AC25" s="62">
        <f>+V25+W25+X25+Y25</f>
        <v>11.000002999999998</v>
      </c>
      <c r="AD25" s="509"/>
      <c r="AE25" s="274"/>
      <c r="AF25" s="274"/>
      <c r="AG25" s="274"/>
      <c r="AH25" s="274"/>
      <c r="AI25" s="274"/>
      <c r="AJ25" s="274"/>
      <c r="AK25" s="274"/>
      <c r="AL25" s="274"/>
      <c r="AM25" s="274"/>
      <c r="AN25" s="274"/>
      <c r="AO25" s="274"/>
      <c r="AP25" s="274"/>
      <c r="AQ25" s="274"/>
      <c r="AR25" s="274"/>
      <c r="AS25" s="274"/>
      <c r="AT25" s="274"/>
      <c r="AU25" s="274"/>
      <c r="AV25" s="274"/>
      <c r="AW25" s="4"/>
      <c r="AX25" s="5"/>
    </row>
    <row r="26" spans="1:50" s="6" customFormat="1" ht="24.95" customHeight="1" x14ac:dyDescent="0.25">
      <c r="A26" s="572"/>
      <c r="B26" s="517"/>
      <c r="C26" s="225"/>
      <c r="D26" s="225"/>
      <c r="E26" s="333"/>
      <c r="F26" s="251"/>
      <c r="G26" s="271"/>
      <c r="H26" s="225"/>
      <c r="I26" s="225"/>
      <c r="J26" s="225"/>
      <c r="K26" s="225"/>
      <c r="L26" s="225"/>
      <c r="M26" s="225"/>
      <c r="N26" s="225"/>
      <c r="O26" s="225"/>
      <c r="P26" s="225"/>
      <c r="Q26" s="225"/>
      <c r="R26" s="225"/>
      <c r="S26" s="225"/>
      <c r="T26" s="225"/>
      <c r="U26" s="133" t="s">
        <v>69</v>
      </c>
      <c r="V26" s="42">
        <f>V24/V25</f>
        <v>0</v>
      </c>
      <c r="W26" s="42">
        <f t="shared" ref="W26:AC26" si="11">W24/W25</f>
        <v>0</v>
      </c>
      <c r="X26" s="42">
        <f t="shared" si="11"/>
        <v>0</v>
      </c>
      <c r="Y26" s="42">
        <f t="shared" si="11"/>
        <v>0</v>
      </c>
      <c r="Z26" s="42">
        <f t="shared" si="11"/>
        <v>0</v>
      </c>
      <c r="AA26" s="42">
        <f t="shared" si="11"/>
        <v>0</v>
      </c>
      <c r="AB26" s="42">
        <f t="shared" si="11"/>
        <v>0</v>
      </c>
      <c r="AC26" s="42">
        <f t="shared" si="11"/>
        <v>0</v>
      </c>
      <c r="AD26" s="509"/>
      <c r="AE26" s="274"/>
      <c r="AF26" s="274"/>
      <c r="AG26" s="274"/>
      <c r="AH26" s="274"/>
      <c r="AI26" s="274"/>
      <c r="AJ26" s="274"/>
      <c r="AK26" s="274"/>
      <c r="AL26" s="274"/>
      <c r="AM26" s="274"/>
      <c r="AN26" s="274"/>
      <c r="AO26" s="274"/>
      <c r="AP26" s="274"/>
      <c r="AQ26" s="274"/>
      <c r="AR26" s="274"/>
      <c r="AS26" s="274"/>
      <c r="AT26" s="274"/>
      <c r="AU26" s="274"/>
      <c r="AV26" s="274"/>
      <c r="AW26" s="4"/>
      <c r="AX26" s="5"/>
    </row>
    <row r="27" spans="1:50" s="6" customFormat="1" ht="270" customHeight="1" x14ac:dyDescent="0.25">
      <c r="A27" s="572"/>
      <c r="B27" s="518"/>
      <c r="C27" s="504"/>
      <c r="D27" s="504"/>
      <c r="E27" s="520"/>
      <c r="F27" s="251"/>
      <c r="G27" s="515"/>
      <c r="H27" s="504"/>
      <c r="I27" s="504"/>
      <c r="J27" s="504"/>
      <c r="K27" s="504"/>
      <c r="L27" s="504"/>
      <c r="M27" s="504"/>
      <c r="N27" s="226"/>
      <c r="O27" s="226"/>
      <c r="P27" s="226"/>
      <c r="Q27" s="226"/>
      <c r="R27" s="226"/>
      <c r="S27" s="226"/>
      <c r="T27" s="226"/>
      <c r="U27" s="133" t="s">
        <v>70</v>
      </c>
      <c r="V27" s="44" t="str">
        <f>W27</f>
        <v xml:space="preserve">1) Análisis Cuantitativo:
2) Análisis Cualitativo (Actividades desarrolladas): 
3) Dificultades o problemas de brecha:
4) Plan de acción para la mejora: 
</v>
      </c>
      <c r="W27" s="44" t="s">
        <v>892</v>
      </c>
      <c r="X27" s="44" t="s">
        <v>893</v>
      </c>
      <c r="Y27" s="44" t="s">
        <v>892</v>
      </c>
      <c r="Z27" s="253"/>
      <c r="AA27" s="254"/>
      <c r="AB27" s="254"/>
      <c r="AC27" s="255"/>
      <c r="AD27" s="510"/>
      <c r="AE27" s="275"/>
      <c r="AF27" s="275"/>
      <c r="AG27" s="275"/>
      <c r="AH27" s="275"/>
      <c r="AI27" s="275"/>
      <c r="AJ27" s="275"/>
      <c r="AK27" s="275"/>
      <c r="AL27" s="275"/>
      <c r="AM27" s="275"/>
      <c r="AN27" s="275"/>
      <c r="AO27" s="275"/>
      <c r="AP27" s="275"/>
      <c r="AQ27" s="275"/>
      <c r="AR27" s="275"/>
      <c r="AS27" s="275"/>
      <c r="AT27" s="275"/>
      <c r="AU27" s="275"/>
      <c r="AV27" s="275"/>
      <c r="AW27" s="4"/>
      <c r="AX27" s="5"/>
    </row>
    <row r="28" spans="1:50" s="9" customFormat="1" ht="45.75" customHeight="1" x14ac:dyDescent="0.25">
      <c r="A28" s="573">
        <v>1</v>
      </c>
      <c r="B28" s="500" t="s">
        <v>95</v>
      </c>
      <c r="C28" s="224" t="s">
        <v>96</v>
      </c>
      <c r="D28" s="224">
        <v>0.1</v>
      </c>
      <c r="E28" s="224" t="s">
        <v>97</v>
      </c>
      <c r="F28" s="224">
        <v>1</v>
      </c>
      <c r="G28" s="224" t="s">
        <v>98</v>
      </c>
      <c r="H28" s="224" t="s">
        <v>99</v>
      </c>
      <c r="I28" s="38" t="s">
        <v>60</v>
      </c>
      <c r="J28" s="227">
        <v>1</v>
      </c>
      <c r="K28" s="224" t="s">
        <v>896</v>
      </c>
      <c r="L28" s="224" t="s">
        <v>100</v>
      </c>
      <c r="M28" s="224" t="s">
        <v>101</v>
      </c>
      <c r="N28" s="227" t="s">
        <v>102</v>
      </c>
      <c r="O28" s="224" t="s">
        <v>103</v>
      </c>
      <c r="P28" s="224">
        <v>0.1</v>
      </c>
      <c r="Q28" s="398">
        <v>2</v>
      </c>
      <c r="R28" s="224" t="s">
        <v>104</v>
      </c>
      <c r="S28" s="224" t="s">
        <v>104</v>
      </c>
      <c r="T28" s="224" t="s">
        <v>64</v>
      </c>
      <c r="U28" s="37" t="s">
        <v>897</v>
      </c>
      <c r="V28" s="39"/>
      <c r="W28" s="40"/>
      <c r="X28" s="40"/>
      <c r="Y28" s="40"/>
      <c r="Z28" s="41">
        <f>+V28</f>
        <v>0</v>
      </c>
      <c r="AA28" s="41">
        <f>+V28+W28</f>
        <v>0</v>
      </c>
      <c r="AB28" s="41">
        <f>+V28+W28+X28</f>
        <v>0</v>
      </c>
      <c r="AC28" s="41">
        <f>+V28+W28+X28+Y28</f>
        <v>0</v>
      </c>
      <c r="AD28" s="276" t="s">
        <v>105</v>
      </c>
      <c r="AE28" s="281">
        <f>+AF28+AG28+AH28</f>
        <v>46200000</v>
      </c>
      <c r="AF28" s="276">
        <v>0</v>
      </c>
      <c r="AG28" s="276">
        <v>46200000</v>
      </c>
      <c r="AH28" s="276">
        <v>0</v>
      </c>
      <c r="AI28" s="273" t="s">
        <v>106</v>
      </c>
      <c r="AJ28" s="276" t="s">
        <v>107</v>
      </c>
      <c r="AK28" s="276" t="s">
        <v>67</v>
      </c>
      <c r="AL28" s="276" t="s">
        <v>67</v>
      </c>
      <c r="AM28" s="276"/>
      <c r="AN28" s="276" t="s">
        <v>67</v>
      </c>
      <c r="AO28" s="276" t="s">
        <v>67</v>
      </c>
      <c r="AP28" s="276" t="s">
        <v>67</v>
      </c>
      <c r="AQ28" s="276" t="s">
        <v>67</v>
      </c>
      <c r="AR28" s="276"/>
      <c r="AS28" s="276"/>
      <c r="AT28" s="276" t="s">
        <v>67</v>
      </c>
      <c r="AU28" s="276"/>
      <c r="AV28" s="276"/>
      <c r="AW28" s="7"/>
      <c r="AX28" s="8"/>
    </row>
    <row r="29" spans="1:50" s="9" customFormat="1" ht="45" customHeight="1" x14ac:dyDescent="0.25">
      <c r="A29" s="574"/>
      <c r="B29" s="501"/>
      <c r="C29" s="225"/>
      <c r="D29" s="225"/>
      <c r="E29" s="225"/>
      <c r="F29" s="225"/>
      <c r="G29" s="225"/>
      <c r="H29" s="225"/>
      <c r="I29" s="290" t="s">
        <v>108</v>
      </c>
      <c r="J29" s="225"/>
      <c r="K29" s="225"/>
      <c r="L29" s="225"/>
      <c r="M29" s="225"/>
      <c r="N29" s="225"/>
      <c r="O29" s="225"/>
      <c r="P29" s="225"/>
      <c r="Q29" s="225"/>
      <c r="R29" s="225"/>
      <c r="S29" s="225"/>
      <c r="T29" s="225"/>
      <c r="U29" s="38" t="s">
        <v>898</v>
      </c>
      <c r="V29" s="39">
        <v>9.9999999999999995E-7</v>
      </c>
      <c r="W29" s="39">
        <v>1</v>
      </c>
      <c r="X29" s="39">
        <v>1E-4</v>
      </c>
      <c r="Y29" s="39">
        <v>1</v>
      </c>
      <c r="Z29" s="39">
        <f>+V29</f>
        <v>9.9999999999999995E-7</v>
      </c>
      <c r="AA29" s="39">
        <f>+W29</f>
        <v>1</v>
      </c>
      <c r="AB29" s="39">
        <f>+X29</f>
        <v>1E-4</v>
      </c>
      <c r="AC29" s="39">
        <f>+W29+Y29</f>
        <v>2</v>
      </c>
      <c r="AD29" s="274"/>
      <c r="AE29" s="274"/>
      <c r="AF29" s="274"/>
      <c r="AG29" s="274"/>
      <c r="AH29" s="274"/>
      <c r="AI29" s="274"/>
      <c r="AJ29" s="274"/>
      <c r="AK29" s="274"/>
      <c r="AL29" s="274"/>
      <c r="AM29" s="274"/>
      <c r="AN29" s="274"/>
      <c r="AO29" s="274"/>
      <c r="AP29" s="274"/>
      <c r="AQ29" s="274"/>
      <c r="AR29" s="274"/>
      <c r="AS29" s="274"/>
      <c r="AT29" s="274"/>
      <c r="AU29" s="274"/>
      <c r="AV29" s="274"/>
      <c r="AW29" s="7"/>
      <c r="AX29" s="8"/>
    </row>
    <row r="30" spans="1:50" s="9" customFormat="1" ht="24.95" customHeight="1" x14ac:dyDescent="0.25">
      <c r="A30" s="574"/>
      <c r="B30" s="501"/>
      <c r="C30" s="225"/>
      <c r="D30" s="225"/>
      <c r="E30" s="225"/>
      <c r="F30" s="225"/>
      <c r="G30" s="225"/>
      <c r="H30" s="225"/>
      <c r="I30" s="225"/>
      <c r="J30" s="225"/>
      <c r="K30" s="225"/>
      <c r="L30" s="225"/>
      <c r="M30" s="225"/>
      <c r="N30" s="225"/>
      <c r="O30" s="225"/>
      <c r="P30" s="225"/>
      <c r="Q30" s="225"/>
      <c r="R30" s="225"/>
      <c r="S30" s="225"/>
      <c r="T30" s="225"/>
      <c r="U30" s="86" t="s">
        <v>69</v>
      </c>
      <c r="V30" s="42">
        <f t="shared" ref="V30:AC30" si="12">V28/V29</f>
        <v>0</v>
      </c>
      <c r="W30" s="42">
        <f t="shared" si="12"/>
        <v>0</v>
      </c>
      <c r="X30" s="42">
        <f t="shared" si="12"/>
        <v>0</v>
      </c>
      <c r="Y30" s="42">
        <f t="shared" si="12"/>
        <v>0</v>
      </c>
      <c r="Z30" s="42">
        <f t="shared" si="12"/>
        <v>0</v>
      </c>
      <c r="AA30" s="42">
        <f t="shared" si="12"/>
        <v>0</v>
      </c>
      <c r="AB30" s="42">
        <f t="shared" si="12"/>
        <v>0</v>
      </c>
      <c r="AC30" s="42">
        <f t="shared" si="12"/>
        <v>0</v>
      </c>
      <c r="AD30" s="274"/>
      <c r="AE30" s="274"/>
      <c r="AF30" s="274"/>
      <c r="AG30" s="274"/>
      <c r="AH30" s="274"/>
      <c r="AI30" s="274"/>
      <c r="AJ30" s="274"/>
      <c r="AK30" s="274"/>
      <c r="AL30" s="274"/>
      <c r="AM30" s="274"/>
      <c r="AN30" s="274"/>
      <c r="AO30" s="274"/>
      <c r="AP30" s="274"/>
      <c r="AQ30" s="274"/>
      <c r="AR30" s="274"/>
      <c r="AS30" s="274"/>
      <c r="AT30" s="274"/>
      <c r="AU30" s="274"/>
      <c r="AV30" s="274"/>
      <c r="AW30" s="7"/>
      <c r="AX30" s="8"/>
    </row>
    <row r="31" spans="1:50" s="9" customFormat="1" ht="270" customHeight="1" x14ac:dyDescent="0.25">
      <c r="A31" s="574"/>
      <c r="B31" s="501"/>
      <c r="C31" s="225"/>
      <c r="D31" s="225"/>
      <c r="E31" s="225"/>
      <c r="F31" s="225"/>
      <c r="G31" s="226"/>
      <c r="H31" s="226"/>
      <c r="I31" s="226"/>
      <c r="J31" s="226"/>
      <c r="K31" s="226"/>
      <c r="L31" s="226"/>
      <c r="M31" s="226"/>
      <c r="N31" s="226"/>
      <c r="O31" s="226"/>
      <c r="P31" s="226"/>
      <c r="Q31" s="226"/>
      <c r="R31" s="226"/>
      <c r="S31" s="226"/>
      <c r="T31" s="226"/>
      <c r="U31" s="133" t="s">
        <v>70</v>
      </c>
      <c r="V31" s="44" t="s">
        <v>899</v>
      </c>
      <c r="W31" s="44" t="s">
        <v>806</v>
      </c>
      <c r="X31" s="44" t="s">
        <v>806</v>
      </c>
      <c r="Y31" s="44" t="s">
        <v>806</v>
      </c>
      <c r="Z31" s="253"/>
      <c r="AA31" s="254"/>
      <c r="AB31" s="254"/>
      <c r="AC31" s="255"/>
      <c r="AD31" s="275"/>
      <c r="AE31" s="275"/>
      <c r="AF31" s="275"/>
      <c r="AG31" s="275"/>
      <c r="AH31" s="275"/>
      <c r="AI31" s="275"/>
      <c r="AJ31" s="275"/>
      <c r="AK31" s="275"/>
      <c r="AL31" s="275"/>
      <c r="AM31" s="275"/>
      <c r="AN31" s="275"/>
      <c r="AO31" s="275"/>
      <c r="AP31" s="275"/>
      <c r="AQ31" s="275"/>
      <c r="AR31" s="275"/>
      <c r="AS31" s="275"/>
      <c r="AT31" s="275"/>
      <c r="AU31" s="275"/>
      <c r="AV31" s="275"/>
      <c r="AW31" s="7"/>
      <c r="AX31" s="8"/>
    </row>
    <row r="32" spans="1:50" s="9" customFormat="1" ht="34.5" customHeight="1" x14ac:dyDescent="0.25">
      <c r="A32" s="573">
        <v>2</v>
      </c>
      <c r="B32" s="501"/>
      <c r="C32" s="224" t="s">
        <v>109</v>
      </c>
      <c r="D32" s="224">
        <v>0.8</v>
      </c>
      <c r="E32" s="224" t="s">
        <v>110</v>
      </c>
      <c r="F32" s="224">
        <v>1</v>
      </c>
      <c r="G32" s="224" t="s">
        <v>98</v>
      </c>
      <c r="H32" s="224" t="s">
        <v>99</v>
      </c>
      <c r="I32" s="38" t="s">
        <v>60</v>
      </c>
      <c r="J32" s="227">
        <v>0.25</v>
      </c>
      <c r="K32" s="227" t="s">
        <v>111</v>
      </c>
      <c r="L32" s="227" t="s">
        <v>112</v>
      </c>
      <c r="M32" s="227" t="s">
        <v>113</v>
      </c>
      <c r="N32" s="227" t="s">
        <v>114</v>
      </c>
      <c r="O32" s="224" t="s">
        <v>62</v>
      </c>
      <c r="P32" s="227">
        <v>0.2</v>
      </c>
      <c r="Q32" s="503">
        <v>230</v>
      </c>
      <c r="R32" s="503">
        <f>S32*4</f>
        <v>920</v>
      </c>
      <c r="S32" s="503">
        <v>230</v>
      </c>
      <c r="T32" s="224" t="s">
        <v>64</v>
      </c>
      <c r="U32" s="37" t="s">
        <v>115</v>
      </c>
      <c r="V32" s="39"/>
      <c r="W32" s="40"/>
      <c r="X32" s="40"/>
      <c r="Y32" s="40"/>
      <c r="Z32" s="41">
        <f>+V32</f>
        <v>0</v>
      </c>
      <c r="AA32" s="41">
        <f>+V32+W32</f>
        <v>0</v>
      </c>
      <c r="AB32" s="41">
        <f>+V32+W32+X32</f>
        <v>0</v>
      </c>
      <c r="AC32" s="41">
        <f>+V32+W32+X32+Y32</f>
        <v>0</v>
      </c>
      <c r="AD32" s="505" t="s">
        <v>900</v>
      </c>
      <c r="AE32" s="281">
        <f>AF32+AG32+AH32</f>
        <v>383932500</v>
      </c>
      <c r="AF32" s="276">
        <v>0</v>
      </c>
      <c r="AG32" s="276">
        <f>767865000/2</f>
        <v>383932500</v>
      </c>
      <c r="AH32" s="276">
        <v>0</v>
      </c>
      <c r="AI32" s="273" t="s">
        <v>116</v>
      </c>
      <c r="AJ32" s="276" t="s">
        <v>117</v>
      </c>
      <c r="AK32" s="276"/>
      <c r="AL32" s="276" t="s">
        <v>67</v>
      </c>
      <c r="AM32" s="276"/>
      <c r="AN32" s="276" t="s">
        <v>67</v>
      </c>
      <c r="AO32" s="276" t="s">
        <v>67</v>
      </c>
      <c r="AP32" s="276" t="s">
        <v>67</v>
      </c>
      <c r="AQ32" s="276"/>
      <c r="AR32" s="276" t="s">
        <v>118</v>
      </c>
      <c r="AS32" s="276"/>
      <c r="AT32" s="276" t="s">
        <v>118</v>
      </c>
      <c r="AU32" s="276"/>
      <c r="AV32" s="276"/>
      <c r="AW32" s="7"/>
      <c r="AX32" s="8"/>
    </row>
    <row r="33" spans="1:50" s="9" customFormat="1" ht="34.5" customHeight="1" x14ac:dyDescent="0.25">
      <c r="A33" s="574"/>
      <c r="B33" s="501"/>
      <c r="C33" s="225"/>
      <c r="D33" s="225"/>
      <c r="E33" s="225"/>
      <c r="F33" s="225"/>
      <c r="G33" s="225"/>
      <c r="H33" s="225"/>
      <c r="I33" s="224" t="s">
        <v>119</v>
      </c>
      <c r="J33" s="225"/>
      <c r="K33" s="225"/>
      <c r="L33" s="225"/>
      <c r="M33" s="225"/>
      <c r="N33" s="225"/>
      <c r="O33" s="225"/>
      <c r="P33" s="225"/>
      <c r="Q33" s="225"/>
      <c r="R33" s="225"/>
      <c r="S33" s="225"/>
      <c r="T33" s="225"/>
      <c r="U33" s="38" t="s">
        <v>120</v>
      </c>
      <c r="V33" s="43">
        <v>40</v>
      </c>
      <c r="W33" s="43">
        <v>60</v>
      </c>
      <c r="X33" s="43">
        <v>80</v>
      </c>
      <c r="Y33" s="43">
        <v>50</v>
      </c>
      <c r="Z33" s="43">
        <f>+V33</f>
        <v>40</v>
      </c>
      <c r="AA33" s="43">
        <f>+V33+W33</f>
        <v>100</v>
      </c>
      <c r="AB33" s="43">
        <f>+V33+W33+X33</f>
        <v>180</v>
      </c>
      <c r="AC33" s="43">
        <f>+V33+W33+X33+Y33</f>
        <v>230</v>
      </c>
      <c r="AD33" s="506"/>
      <c r="AE33" s="274"/>
      <c r="AF33" s="274"/>
      <c r="AG33" s="274"/>
      <c r="AH33" s="274"/>
      <c r="AI33" s="274"/>
      <c r="AJ33" s="274"/>
      <c r="AK33" s="274"/>
      <c r="AL33" s="274"/>
      <c r="AM33" s="274"/>
      <c r="AN33" s="274"/>
      <c r="AO33" s="274"/>
      <c r="AP33" s="274"/>
      <c r="AQ33" s="274"/>
      <c r="AR33" s="274"/>
      <c r="AS33" s="274"/>
      <c r="AT33" s="274"/>
      <c r="AU33" s="274"/>
      <c r="AV33" s="274"/>
      <c r="AW33" s="7"/>
      <c r="AX33" s="8"/>
    </row>
    <row r="34" spans="1:50" s="9" customFormat="1" ht="24.95" customHeight="1" x14ac:dyDescent="0.25">
      <c r="A34" s="574"/>
      <c r="B34" s="501"/>
      <c r="C34" s="225"/>
      <c r="D34" s="225"/>
      <c r="E34" s="225"/>
      <c r="F34" s="225"/>
      <c r="G34" s="225"/>
      <c r="H34" s="225"/>
      <c r="I34" s="225"/>
      <c r="J34" s="225"/>
      <c r="K34" s="225"/>
      <c r="L34" s="225"/>
      <c r="M34" s="225"/>
      <c r="N34" s="225"/>
      <c r="O34" s="225"/>
      <c r="P34" s="225"/>
      <c r="Q34" s="225"/>
      <c r="R34" s="225"/>
      <c r="S34" s="225"/>
      <c r="T34" s="225"/>
      <c r="U34" s="86" t="s">
        <v>69</v>
      </c>
      <c r="V34" s="42">
        <f>V32/V33</f>
        <v>0</v>
      </c>
      <c r="W34" s="42">
        <f t="shared" ref="W34:AC34" si="13">W32/W33</f>
        <v>0</v>
      </c>
      <c r="X34" s="42">
        <f t="shared" si="13"/>
        <v>0</v>
      </c>
      <c r="Y34" s="42">
        <f t="shared" si="13"/>
        <v>0</v>
      </c>
      <c r="Z34" s="42">
        <f t="shared" si="13"/>
        <v>0</v>
      </c>
      <c r="AA34" s="42">
        <f t="shared" si="13"/>
        <v>0</v>
      </c>
      <c r="AB34" s="42">
        <f t="shared" si="13"/>
        <v>0</v>
      </c>
      <c r="AC34" s="42">
        <f t="shared" si="13"/>
        <v>0</v>
      </c>
      <c r="AD34" s="506"/>
      <c r="AE34" s="274"/>
      <c r="AF34" s="274"/>
      <c r="AG34" s="274"/>
      <c r="AH34" s="274"/>
      <c r="AI34" s="274"/>
      <c r="AJ34" s="274"/>
      <c r="AK34" s="274"/>
      <c r="AL34" s="274"/>
      <c r="AM34" s="274"/>
      <c r="AN34" s="274"/>
      <c r="AO34" s="274"/>
      <c r="AP34" s="274"/>
      <c r="AQ34" s="274"/>
      <c r="AR34" s="274"/>
      <c r="AS34" s="274"/>
      <c r="AT34" s="274"/>
      <c r="AU34" s="274"/>
      <c r="AV34" s="274"/>
      <c r="AW34" s="7"/>
      <c r="AX34" s="8"/>
    </row>
    <row r="35" spans="1:50" s="9" customFormat="1" ht="270" customHeight="1" x14ac:dyDescent="0.25">
      <c r="A35" s="574"/>
      <c r="B35" s="501"/>
      <c r="C35" s="225"/>
      <c r="D35" s="225"/>
      <c r="E35" s="225"/>
      <c r="F35" s="225"/>
      <c r="G35" s="226"/>
      <c r="H35" s="226"/>
      <c r="I35" s="226"/>
      <c r="J35" s="226"/>
      <c r="K35" s="226"/>
      <c r="L35" s="226"/>
      <c r="M35" s="226"/>
      <c r="N35" s="226"/>
      <c r="O35" s="226"/>
      <c r="P35" s="226"/>
      <c r="Q35" s="226"/>
      <c r="R35" s="226"/>
      <c r="S35" s="226"/>
      <c r="T35" s="226"/>
      <c r="U35" s="86" t="s">
        <v>70</v>
      </c>
      <c r="V35" s="44" t="s">
        <v>806</v>
      </c>
      <c r="W35" s="44" t="s">
        <v>806</v>
      </c>
      <c r="X35" s="44" t="s">
        <v>806</v>
      </c>
      <c r="Y35" s="44" t="s">
        <v>806</v>
      </c>
      <c r="Z35" s="253"/>
      <c r="AA35" s="254"/>
      <c r="AB35" s="254"/>
      <c r="AC35" s="255"/>
      <c r="AD35" s="507"/>
      <c r="AE35" s="275"/>
      <c r="AF35" s="275"/>
      <c r="AG35" s="275"/>
      <c r="AH35" s="275"/>
      <c r="AI35" s="275"/>
      <c r="AJ35" s="275"/>
      <c r="AK35" s="275"/>
      <c r="AL35" s="275"/>
      <c r="AM35" s="275"/>
      <c r="AN35" s="275"/>
      <c r="AO35" s="275"/>
      <c r="AP35" s="275"/>
      <c r="AQ35" s="275"/>
      <c r="AR35" s="275"/>
      <c r="AS35" s="275"/>
      <c r="AT35" s="275"/>
      <c r="AU35" s="275"/>
      <c r="AV35" s="275"/>
      <c r="AW35" s="7"/>
      <c r="AX35" s="8"/>
    </row>
    <row r="36" spans="1:50" s="9" customFormat="1" ht="34.5" customHeight="1" x14ac:dyDescent="0.25">
      <c r="A36" s="573">
        <v>3</v>
      </c>
      <c r="B36" s="501"/>
      <c r="C36" s="225"/>
      <c r="D36" s="225"/>
      <c r="E36" s="225"/>
      <c r="F36" s="225"/>
      <c r="G36" s="224" t="s">
        <v>98</v>
      </c>
      <c r="H36" s="224" t="s">
        <v>99</v>
      </c>
      <c r="I36" s="38" t="s">
        <v>60</v>
      </c>
      <c r="J36" s="227">
        <v>0.25</v>
      </c>
      <c r="K36" s="227" t="s">
        <v>783</v>
      </c>
      <c r="L36" s="499" t="s">
        <v>121</v>
      </c>
      <c r="M36" s="499" t="s">
        <v>122</v>
      </c>
      <c r="N36" s="227" t="s">
        <v>114</v>
      </c>
      <c r="O36" s="224" t="s">
        <v>62</v>
      </c>
      <c r="P36" s="227">
        <v>0.15</v>
      </c>
      <c r="Q36" s="503">
        <v>27</v>
      </c>
      <c r="R36" s="503">
        <f>S36*4</f>
        <v>108</v>
      </c>
      <c r="S36" s="503">
        <v>27</v>
      </c>
      <c r="T36" s="224" t="s">
        <v>64</v>
      </c>
      <c r="U36" s="37" t="s">
        <v>123</v>
      </c>
      <c r="V36" s="43"/>
      <c r="W36" s="161"/>
      <c r="X36" s="161"/>
      <c r="Y36" s="161"/>
      <c r="Z36" s="41">
        <f>+V36</f>
        <v>0</v>
      </c>
      <c r="AA36" s="41">
        <f>+V36+W36</f>
        <v>0</v>
      </c>
      <c r="AB36" s="41">
        <f>+V36+W36+X36</f>
        <v>0</v>
      </c>
      <c r="AC36" s="41">
        <f>+V36+W36+X36+Y36</f>
        <v>0</v>
      </c>
      <c r="AD36" s="276" t="s">
        <v>124</v>
      </c>
      <c r="AE36" s="281">
        <f>AF36+AG36+AH36</f>
        <v>469012500</v>
      </c>
      <c r="AF36" s="276">
        <v>0</v>
      </c>
      <c r="AG36" s="276">
        <v>469012500</v>
      </c>
      <c r="AH36" s="276">
        <v>0</v>
      </c>
      <c r="AI36" s="273" t="s">
        <v>116</v>
      </c>
      <c r="AJ36" s="276" t="s">
        <v>117</v>
      </c>
      <c r="AK36" s="276"/>
      <c r="AL36" s="276" t="s">
        <v>67</v>
      </c>
      <c r="AM36" s="276"/>
      <c r="AN36" s="276" t="s">
        <v>118</v>
      </c>
      <c r="AO36" s="276" t="s">
        <v>67</v>
      </c>
      <c r="AP36" s="276" t="s">
        <v>67</v>
      </c>
      <c r="AQ36" s="276" t="s">
        <v>118</v>
      </c>
      <c r="AR36" s="276"/>
      <c r="AS36" s="276"/>
      <c r="AT36" s="276" t="s">
        <v>118</v>
      </c>
      <c r="AU36" s="276"/>
      <c r="AV36" s="276"/>
      <c r="AW36" s="7"/>
      <c r="AX36" s="8"/>
    </row>
    <row r="37" spans="1:50" s="9" customFormat="1" ht="34.5" customHeight="1" x14ac:dyDescent="0.25">
      <c r="A37" s="574"/>
      <c r="B37" s="501"/>
      <c r="C37" s="225"/>
      <c r="D37" s="225"/>
      <c r="E37" s="225"/>
      <c r="F37" s="225"/>
      <c r="G37" s="225"/>
      <c r="H37" s="225"/>
      <c r="I37" s="499" t="s">
        <v>125</v>
      </c>
      <c r="J37" s="225"/>
      <c r="K37" s="225"/>
      <c r="L37" s="225"/>
      <c r="M37" s="225"/>
      <c r="N37" s="225"/>
      <c r="O37" s="225"/>
      <c r="P37" s="225"/>
      <c r="Q37" s="225"/>
      <c r="R37" s="225"/>
      <c r="S37" s="225"/>
      <c r="T37" s="225"/>
      <c r="U37" s="38" t="s">
        <v>126</v>
      </c>
      <c r="V37" s="43">
        <v>1.0000000000000001E-5</v>
      </c>
      <c r="W37" s="43">
        <v>8</v>
      </c>
      <c r="X37" s="43">
        <v>12</v>
      </c>
      <c r="Y37" s="43">
        <v>7</v>
      </c>
      <c r="Z37" s="39">
        <f>+V37</f>
        <v>1.0000000000000001E-5</v>
      </c>
      <c r="AA37" s="39">
        <f>+V37+W37</f>
        <v>8.0000099999999996</v>
      </c>
      <c r="AB37" s="39">
        <f>+W37+X37</f>
        <v>20</v>
      </c>
      <c r="AC37" s="39">
        <f>+V37+W37+X37+Y37</f>
        <v>27.00001</v>
      </c>
      <c r="AD37" s="274"/>
      <c r="AE37" s="274"/>
      <c r="AF37" s="274"/>
      <c r="AG37" s="274"/>
      <c r="AH37" s="274"/>
      <c r="AI37" s="274"/>
      <c r="AJ37" s="274"/>
      <c r="AK37" s="274"/>
      <c r="AL37" s="274"/>
      <c r="AM37" s="274"/>
      <c r="AN37" s="274"/>
      <c r="AO37" s="274"/>
      <c r="AP37" s="274"/>
      <c r="AQ37" s="274"/>
      <c r="AR37" s="274"/>
      <c r="AS37" s="274"/>
      <c r="AT37" s="274"/>
      <c r="AU37" s="274"/>
      <c r="AV37" s="274"/>
      <c r="AW37" s="7"/>
      <c r="AX37" s="8"/>
    </row>
    <row r="38" spans="1:50" s="9" customFormat="1" ht="24.95" customHeight="1" x14ac:dyDescent="0.25">
      <c r="A38" s="574"/>
      <c r="B38" s="501"/>
      <c r="C38" s="225"/>
      <c r="D38" s="225"/>
      <c r="E38" s="225"/>
      <c r="F38" s="225"/>
      <c r="G38" s="225"/>
      <c r="H38" s="225"/>
      <c r="I38" s="225"/>
      <c r="J38" s="225"/>
      <c r="K38" s="225"/>
      <c r="L38" s="225"/>
      <c r="M38" s="225"/>
      <c r="N38" s="225"/>
      <c r="O38" s="225"/>
      <c r="P38" s="225"/>
      <c r="Q38" s="225"/>
      <c r="R38" s="225"/>
      <c r="S38" s="225"/>
      <c r="T38" s="225"/>
      <c r="U38" s="86" t="s">
        <v>69</v>
      </c>
      <c r="V38" s="42">
        <f t="shared" ref="V38:AC38" si="14">V36/V37</f>
        <v>0</v>
      </c>
      <c r="W38" s="42">
        <f t="shared" si="14"/>
        <v>0</v>
      </c>
      <c r="X38" s="42">
        <f t="shared" si="14"/>
        <v>0</v>
      </c>
      <c r="Y38" s="42">
        <f t="shared" si="14"/>
        <v>0</v>
      </c>
      <c r="Z38" s="42">
        <f t="shared" si="14"/>
        <v>0</v>
      </c>
      <c r="AA38" s="42">
        <f t="shared" si="14"/>
        <v>0</v>
      </c>
      <c r="AB38" s="42">
        <f t="shared" si="14"/>
        <v>0</v>
      </c>
      <c r="AC38" s="42">
        <f t="shared" si="14"/>
        <v>0</v>
      </c>
      <c r="AD38" s="274"/>
      <c r="AE38" s="274"/>
      <c r="AF38" s="274"/>
      <c r="AG38" s="274"/>
      <c r="AH38" s="274"/>
      <c r="AI38" s="274"/>
      <c r="AJ38" s="274"/>
      <c r="AK38" s="274"/>
      <c r="AL38" s="274"/>
      <c r="AM38" s="274"/>
      <c r="AN38" s="274"/>
      <c r="AO38" s="274"/>
      <c r="AP38" s="274"/>
      <c r="AQ38" s="274"/>
      <c r="AR38" s="274"/>
      <c r="AS38" s="274"/>
      <c r="AT38" s="274"/>
      <c r="AU38" s="274"/>
      <c r="AV38" s="274"/>
      <c r="AW38" s="7"/>
      <c r="AX38" s="8"/>
    </row>
    <row r="39" spans="1:50" s="9" customFormat="1" ht="270" customHeight="1" x14ac:dyDescent="0.25">
      <c r="A39" s="574"/>
      <c r="B39" s="501"/>
      <c r="C39" s="225"/>
      <c r="D39" s="225"/>
      <c r="E39" s="225"/>
      <c r="F39" s="225"/>
      <c r="G39" s="226"/>
      <c r="H39" s="226"/>
      <c r="I39" s="226"/>
      <c r="J39" s="226"/>
      <c r="K39" s="226"/>
      <c r="L39" s="226"/>
      <c r="M39" s="226"/>
      <c r="N39" s="226"/>
      <c r="O39" s="226"/>
      <c r="P39" s="226"/>
      <c r="Q39" s="226"/>
      <c r="R39" s="226"/>
      <c r="S39" s="226"/>
      <c r="T39" s="226"/>
      <c r="U39" s="86" t="s">
        <v>70</v>
      </c>
      <c r="V39" s="44" t="s">
        <v>901</v>
      </c>
      <c r="W39" s="44" t="s">
        <v>806</v>
      </c>
      <c r="X39" s="44" t="s">
        <v>806</v>
      </c>
      <c r="Y39" s="44" t="s">
        <v>806</v>
      </c>
      <c r="Z39" s="253"/>
      <c r="AA39" s="254"/>
      <c r="AB39" s="254"/>
      <c r="AC39" s="255"/>
      <c r="AD39" s="275"/>
      <c r="AE39" s="275"/>
      <c r="AF39" s="275"/>
      <c r="AG39" s="275"/>
      <c r="AH39" s="275"/>
      <c r="AI39" s="275"/>
      <c r="AJ39" s="275"/>
      <c r="AK39" s="275"/>
      <c r="AL39" s="275"/>
      <c r="AM39" s="275"/>
      <c r="AN39" s="275"/>
      <c r="AO39" s="275"/>
      <c r="AP39" s="275"/>
      <c r="AQ39" s="275"/>
      <c r="AR39" s="275"/>
      <c r="AS39" s="275"/>
      <c r="AT39" s="275"/>
      <c r="AU39" s="275"/>
      <c r="AV39" s="275"/>
      <c r="AW39" s="7"/>
      <c r="AX39" s="8"/>
    </row>
    <row r="40" spans="1:50" s="9" customFormat="1" ht="45" customHeight="1" x14ac:dyDescent="0.25">
      <c r="A40" s="573">
        <v>4</v>
      </c>
      <c r="B40" s="501"/>
      <c r="C40" s="225"/>
      <c r="D40" s="225"/>
      <c r="E40" s="225"/>
      <c r="F40" s="225"/>
      <c r="G40" s="224" t="s">
        <v>98</v>
      </c>
      <c r="H40" s="224" t="s">
        <v>99</v>
      </c>
      <c r="I40" s="38" t="s">
        <v>60</v>
      </c>
      <c r="J40" s="227">
        <v>0.25</v>
      </c>
      <c r="K40" s="227" t="s">
        <v>127</v>
      </c>
      <c r="L40" s="227" t="s">
        <v>784</v>
      </c>
      <c r="M40" s="227" t="s">
        <v>113</v>
      </c>
      <c r="N40" s="227" t="s">
        <v>114</v>
      </c>
      <c r="O40" s="224" t="s">
        <v>62</v>
      </c>
      <c r="P40" s="227">
        <v>0.05</v>
      </c>
      <c r="Q40" s="503">
        <v>70</v>
      </c>
      <c r="R40" s="503">
        <v>280</v>
      </c>
      <c r="S40" s="398">
        <v>70</v>
      </c>
      <c r="T40" s="224" t="s">
        <v>64</v>
      </c>
      <c r="U40" s="37" t="s">
        <v>128</v>
      </c>
      <c r="V40" s="161"/>
      <c r="W40" s="161"/>
      <c r="X40" s="161"/>
      <c r="Y40" s="161"/>
      <c r="Z40" s="41">
        <f>+V40</f>
        <v>0</v>
      </c>
      <c r="AA40" s="41">
        <f>+V40+W40</f>
        <v>0</v>
      </c>
      <c r="AB40" s="41">
        <f>+V40+W40+X40</f>
        <v>0</v>
      </c>
      <c r="AC40" s="41">
        <f>+V40+W40+X40+Y40</f>
        <v>0</v>
      </c>
      <c r="AD40" s="276" t="s">
        <v>129</v>
      </c>
      <c r="AE40" s="281">
        <f>AF40+AG40+AH40</f>
        <v>219003750</v>
      </c>
      <c r="AF40" s="276">
        <v>0</v>
      </c>
      <c r="AG40" s="276">
        <v>219003750</v>
      </c>
      <c r="AH40" s="276">
        <v>0</v>
      </c>
      <c r="AI40" s="273" t="s">
        <v>116</v>
      </c>
      <c r="AJ40" s="276" t="s">
        <v>117</v>
      </c>
      <c r="AK40" s="276"/>
      <c r="AL40" s="276" t="s">
        <v>67</v>
      </c>
      <c r="AM40" s="276"/>
      <c r="AN40" s="276" t="s">
        <v>67</v>
      </c>
      <c r="AO40" s="276" t="s">
        <v>67</v>
      </c>
      <c r="AP40" s="276" t="s">
        <v>67</v>
      </c>
      <c r="AQ40" s="276" t="s">
        <v>67</v>
      </c>
      <c r="AR40" s="276"/>
      <c r="AS40" s="276"/>
      <c r="AT40" s="276" t="s">
        <v>67</v>
      </c>
      <c r="AU40" s="276"/>
      <c r="AV40" s="276"/>
      <c r="AW40" s="7"/>
      <c r="AX40" s="8"/>
    </row>
    <row r="41" spans="1:50" s="9" customFormat="1" ht="34.5" customHeight="1" x14ac:dyDescent="0.25">
      <c r="A41" s="574"/>
      <c r="B41" s="501"/>
      <c r="C41" s="225"/>
      <c r="D41" s="225"/>
      <c r="E41" s="225"/>
      <c r="F41" s="225"/>
      <c r="G41" s="225"/>
      <c r="H41" s="225"/>
      <c r="I41" s="224" t="s">
        <v>130</v>
      </c>
      <c r="J41" s="225"/>
      <c r="K41" s="225"/>
      <c r="L41" s="225"/>
      <c r="M41" s="225"/>
      <c r="N41" s="225"/>
      <c r="O41" s="225"/>
      <c r="P41" s="225"/>
      <c r="Q41" s="225"/>
      <c r="R41" s="225"/>
      <c r="S41" s="225"/>
      <c r="T41" s="225"/>
      <c r="U41" s="38" t="s">
        <v>131</v>
      </c>
      <c r="V41" s="43">
        <v>10</v>
      </c>
      <c r="W41" s="43">
        <v>18</v>
      </c>
      <c r="X41" s="43">
        <v>18</v>
      </c>
      <c r="Y41" s="43">
        <v>24</v>
      </c>
      <c r="Z41" s="39">
        <f>+V41</f>
        <v>10</v>
      </c>
      <c r="AA41" s="39">
        <f>+V41+W41</f>
        <v>28</v>
      </c>
      <c r="AB41" s="39">
        <f>+V41+W41+X41</f>
        <v>46</v>
      </c>
      <c r="AC41" s="39">
        <f>+V41+W41+X41+Y41</f>
        <v>70</v>
      </c>
      <c r="AD41" s="274"/>
      <c r="AE41" s="274"/>
      <c r="AF41" s="274"/>
      <c r="AG41" s="274"/>
      <c r="AH41" s="274"/>
      <c r="AI41" s="274"/>
      <c r="AJ41" s="274"/>
      <c r="AK41" s="274"/>
      <c r="AL41" s="274"/>
      <c r="AM41" s="274"/>
      <c r="AN41" s="274"/>
      <c r="AO41" s="274"/>
      <c r="AP41" s="274"/>
      <c r="AQ41" s="274"/>
      <c r="AR41" s="274"/>
      <c r="AS41" s="274"/>
      <c r="AT41" s="274"/>
      <c r="AU41" s="274"/>
      <c r="AV41" s="274"/>
      <c r="AW41" s="7"/>
      <c r="AX41" s="8"/>
    </row>
    <row r="42" spans="1:50" s="9" customFormat="1" ht="24.95" customHeight="1" x14ac:dyDescent="0.25">
      <c r="A42" s="574"/>
      <c r="B42" s="501"/>
      <c r="C42" s="225"/>
      <c r="D42" s="225"/>
      <c r="E42" s="225"/>
      <c r="F42" s="225"/>
      <c r="G42" s="225"/>
      <c r="H42" s="225"/>
      <c r="I42" s="225"/>
      <c r="J42" s="225"/>
      <c r="K42" s="225"/>
      <c r="L42" s="225"/>
      <c r="M42" s="225"/>
      <c r="N42" s="225"/>
      <c r="O42" s="225"/>
      <c r="P42" s="225"/>
      <c r="Q42" s="225"/>
      <c r="R42" s="225"/>
      <c r="S42" s="225"/>
      <c r="T42" s="225"/>
      <c r="U42" s="86" t="s">
        <v>69</v>
      </c>
      <c r="V42" s="42">
        <f t="shared" ref="V42:AC42" si="15">V40/V41</f>
        <v>0</v>
      </c>
      <c r="W42" s="42">
        <f t="shared" si="15"/>
        <v>0</v>
      </c>
      <c r="X42" s="42">
        <f t="shared" si="15"/>
        <v>0</v>
      </c>
      <c r="Y42" s="42">
        <f t="shared" si="15"/>
        <v>0</v>
      </c>
      <c r="Z42" s="42">
        <f t="shared" si="15"/>
        <v>0</v>
      </c>
      <c r="AA42" s="42">
        <f t="shared" si="15"/>
        <v>0</v>
      </c>
      <c r="AB42" s="42">
        <f t="shared" si="15"/>
        <v>0</v>
      </c>
      <c r="AC42" s="42">
        <f t="shared" si="15"/>
        <v>0</v>
      </c>
      <c r="AD42" s="274"/>
      <c r="AE42" s="274"/>
      <c r="AF42" s="274"/>
      <c r="AG42" s="274"/>
      <c r="AH42" s="274"/>
      <c r="AI42" s="274"/>
      <c r="AJ42" s="274"/>
      <c r="AK42" s="274"/>
      <c r="AL42" s="274"/>
      <c r="AM42" s="274"/>
      <c r="AN42" s="274"/>
      <c r="AO42" s="274"/>
      <c r="AP42" s="274"/>
      <c r="AQ42" s="274"/>
      <c r="AR42" s="274"/>
      <c r="AS42" s="274"/>
      <c r="AT42" s="274"/>
      <c r="AU42" s="274"/>
      <c r="AV42" s="274"/>
      <c r="AW42" s="7"/>
      <c r="AX42" s="8"/>
    </row>
    <row r="43" spans="1:50" s="9" customFormat="1" ht="270" customHeight="1" x14ac:dyDescent="0.25">
      <c r="A43" s="574"/>
      <c r="B43" s="501"/>
      <c r="C43" s="225"/>
      <c r="D43" s="225"/>
      <c r="E43" s="225"/>
      <c r="F43" s="225"/>
      <c r="G43" s="226"/>
      <c r="H43" s="226"/>
      <c r="I43" s="226"/>
      <c r="J43" s="226"/>
      <c r="K43" s="226"/>
      <c r="L43" s="226"/>
      <c r="M43" s="226"/>
      <c r="N43" s="226"/>
      <c r="O43" s="226"/>
      <c r="P43" s="226"/>
      <c r="Q43" s="226"/>
      <c r="R43" s="226"/>
      <c r="S43" s="226"/>
      <c r="T43" s="226"/>
      <c r="U43" s="86" t="s">
        <v>70</v>
      </c>
      <c r="V43" s="44" t="s">
        <v>806</v>
      </c>
      <c r="W43" s="44" t="s">
        <v>806</v>
      </c>
      <c r="X43" s="44" t="s">
        <v>806</v>
      </c>
      <c r="Y43" s="44" t="s">
        <v>806</v>
      </c>
      <c r="Z43" s="253"/>
      <c r="AA43" s="254"/>
      <c r="AB43" s="254"/>
      <c r="AC43" s="255"/>
      <c r="AD43" s="275"/>
      <c r="AE43" s="275"/>
      <c r="AF43" s="275"/>
      <c r="AG43" s="275"/>
      <c r="AH43" s="275"/>
      <c r="AI43" s="275"/>
      <c r="AJ43" s="275"/>
      <c r="AK43" s="275"/>
      <c r="AL43" s="275"/>
      <c r="AM43" s="275"/>
      <c r="AN43" s="275"/>
      <c r="AO43" s="275"/>
      <c r="AP43" s="275"/>
      <c r="AQ43" s="275"/>
      <c r="AR43" s="275"/>
      <c r="AS43" s="275"/>
      <c r="AT43" s="275"/>
      <c r="AU43" s="275"/>
      <c r="AV43" s="275"/>
      <c r="AW43" s="7"/>
      <c r="AX43" s="8"/>
    </row>
    <row r="44" spans="1:50" s="9" customFormat="1" ht="34.5" customHeight="1" x14ac:dyDescent="0.25">
      <c r="A44" s="573">
        <v>5</v>
      </c>
      <c r="B44" s="501"/>
      <c r="C44" s="225"/>
      <c r="D44" s="225"/>
      <c r="E44" s="225"/>
      <c r="F44" s="225"/>
      <c r="G44" s="224" t="s">
        <v>98</v>
      </c>
      <c r="H44" s="224" t="s">
        <v>99</v>
      </c>
      <c r="I44" s="38" t="s">
        <v>60</v>
      </c>
      <c r="J44" s="227">
        <v>0.25</v>
      </c>
      <c r="K44" s="227" t="s">
        <v>132</v>
      </c>
      <c r="L44" s="499" t="s">
        <v>133</v>
      </c>
      <c r="M44" s="499" t="s">
        <v>122</v>
      </c>
      <c r="N44" s="227" t="s">
        <v>114</v>
      </c>
      <c r="O44" s="224" t="s">
        <v>62</v>
      </c>
      <c r="P44" s="227">
        <v>0.05</v>
      </c>
      <c r="Q44" s="503">
        <v>10</v>
      </c>
      <c r="R44" s="503">
        <v>40</v>
      </c>
      <c r="S44" s="503">
        <v>10</v>
      </c>
      <c r="T44" s="224" t="s">
        <v>64</v>
      </c>
      <c r="U44" s="37" t="s">
        <v>134</v>
      </c>
      <c r="V44" s="39"/>
      <c r="W44" s="40"/>
      <c r="X44" s="161"/>
      <c r="Y44" s="161"/>
      <c r="Z44" s="41">
        <f>+V44</f>
        <v>0</v>
      </c>
      <c r="AA44" s="41">
        <f>+V44+W44</f>
        <v>0</v>
      </c>
      <c r="AB44" s="41">
        <f>+V44+W44+X44</f>
        <v>0</v>
      </c>
      <c r="AC44" s="41">
        <f>+V44+W44+X44+Y44</f>
        <v>0</v>
      </c>
      <c r="AD44" s="276" t="s">
        <v>135</v>
      </c>
      <c r="AE44" s="281">
        <f>AF44+AG44+AH44</f>
        <v>1025746221</v>
      </c>
      <c r="AF44" s="276">
        <v>0</v>
      </c>
      <c r="AG44" s="276">
        <f>697507430+328238791</f>
        <v>1025746221</v>
      </c>
      <c r="AH44" s="276">
        <v>0</v>
      </c>
      <c r="AI44" s="273" t="s">
        <v>116</v>
      </c>
      <c r="AJ44" s="276" t="s">
        <v>117</v>
      </c>
      <c r="AK44" s="276"/>
      <c r="AL44" s="276" t="s">
        <v>67</v>
      </c>
      <c r="AM44" s="276"/>
      <c r="AN44" s="276" t="s">
        <v>67</v>
      </c>
      <c r="AO44" s="276" t="s">
        <v>67</v>
      </c>
      <c r="AP44" s="276" t="s">
        <v>67</v>
      </c>
      <c r="AQ44" s="276" t="s">
        <v>67</v>
      </c>
      <c r="AR44" s="276"/>
      <c r="AS44" s="276"/>
      <c r="AT44" s="276" t="s">
        <v>67</v>
      </c>
      <c r="AU44" s="276"/>
      <c r="AV44" s="276"/>
      <c r="AW44" s="7"/>
      <c r="AX44" s="8"/>
    </row>
    <row r="45" spans="1:50" s="9" customFormat="1" ht="34.5" customHeight="1" x14ac:dyDescent="0.25">
      <c r="A45" s="574"/>
      <c r="B45" s="501"/>
      <c r="C45" s="225"/>
      <c r="D45" s="225"/>
      <c r="E45" s="225"/>
      <c r="F45" s="225"/>
      <c r="G45" s="225"/>
      <c r="H45" s="225"/>
      <c r="I45" s="499" t="s">
        <v>785</v>
      </c>
      <c r="J45" s="225"/>
      <c r="K45" s="225"/>
      <c r="L45" s="225"/>
      <c r="M45" s="225"/>
      <c r="N45" s="225"/>
      <c r="O45" s="225"/>
      <c r="P45" s="225"/>
      <c r="Q45" s="225"/>
      <c r="R45" s="225"/>
      <c r="S45" s="225"/>
      <c r="T45" s="225"/>
      <c r="U45" s="38" t="s">
        <v>136</v>
      </c>
      <c r="V45" s="43">
        <v>9.9999999999999995E-7</v>
      </c>
      <c r="W45" s="43">
        <v>9.9999999999999995E-7</v>
      </c>
      <c r="X45" s="43">
        <v>5</v>
      </c>
      <c r="Y45" s="43">
        <v>5</v>
      </c>
      <c r="Z45" s="39">
        <f>+V45</f>
        <v>9.9999999999999995E-7</v>
      </c>
      <c r="AA45" s="39">
        <f>+V45+W45</f>
        <v>1.9999999999999999E-6</v>
      </c>
      <c r="AB45" s="39">
        <f>+W45+X45</f>
        <v>5.0000010000000001</v>
      </c>
      <c r="AC45" s="39">
        <f>+V45+W45+X45+Y45</f>
        <v>10.000002</v>
      </c>
      <c r="AD45" s="274"/>
      <c r="AE45" s="274"/>
      <c r="AF45" s="274"/>
      <c r="AG45" s="274"/>
      <c r="AH45" s="274"/>
      <c r="AI45" s="274"/>
      <c r="AJ45" s="274"/>
      <c r="AK45" s="274"/>
      <c r="AL45" s="274"/>
      <c r="AM45" s="274"/>
      <c r="AN45" s="274"/>
      <c r="AO45" s="274"/>
      <c r="AP45" s="274"/>
      <c r="AQ45" s="274"/>
      <c r="AR45" s="274"/>
      <c r="AS45" s="274"/>
      <c r="AT45" s="274"/>
      <c r="AU45" s="274"/>
      <c r="AV45" s="274"/>
      <c r="AW45" s="7"/>
      <c r="AX45" s="8"/>
    </row>
    <row r="46" spans="1:50" s="9" customFormat="1" ht="24.95" customHeight="1" x14ac:dyDescent="0.25">
      <c r="A46" s="574"/>
      <c r="B46" s="501"/>
      <c r="C46" s="225"/>
      <c r="D46" s="225"/>
      <c r="E46" s="225"/>
      <c r="F46" s="225"/>
      <c r="G46" s="225"/>
      <c r="H46" s="225"/>
      <c r="I46" s="225"/>
      <c r="J46" s="225"/>
      <c r="K46" s="225"/>
      <c r="L46" s="225"/>
      <c r="M46" s="225"/>
      <c r="N46" s="225"/>
      <c r="O46" s="225"/>
      <c r="P46" s="225"/>
      <c r="Q46" s="225"/>
      <c r="R46" s="225"/>
      <c r="S46" s="225"/>
      <c r="T46" s="225"/>
      <c r="U46" s="86" t="s">
        <v>69</v>
      </c>
      <c r="V46" s="42">
        <f t="shared" ref="V46:AC46" si="16">V44/V45</f>
        <v>0</v>
      </c>
      <c r="W46" s="42">
        <f t="shared" si="16"/>
        <v>0</v>
      </c>
      <c r="X46" s="42">
        <f t="shared" si="16"/>
        <v>0</v>
      </c>
      <c r="Y46" s="42">
        <f t="shared" si="16"/>
        <v>0</v>
      </c>
      <c r="Z46" s="42">
        <f t="shared" si="16"/>
        <v>0</v>
      </c>
      <c r="AA46" s="42">
        <f t="shared" si="16"/>
        <v>0</v>
      </c>
      <c r="AB46" s="42">
        <f t="shared" si="16"/>
        <v>0</v>
      </c>
      <c r="AC46" s="42">
        <f t="shared" si="16"/>
        <v>0</v>
      </c>
      <c r="AD46" s="274"/>
      <c r="AE46" s="274"/>
      <c r="AF46" s="274"/>
      <c r="AG46" s="274"/>
      <c r="AH46" s="274"/>
      <c r="AI46" s="274"/>
      <c r="AJ46" s="274"/>
      <c r="AK46" s="274"/>
      <c r="AL46" s="274"/>
      <c r="AM46" s="274"/>
      <c r="AN46" s="274"/>
      <c r="AO46" s="274"/>
      <c r="AP46" s="274"/>
      <c r="AQ46" s="274"/>
      <c r="AR46" s="274"/>
      <c r="AS46" s="274"/>
      <c r="AT46" s="274"/>
      <c r="AU46" s="274"/>
      <c r="AV46" s="274"/>
      <c r="AW46" s="7"/>
      <c r="AX46" s="8"/>
    </row>
    <row r="47" spans="1:50" s="9" customFormat="1" ht="270" customHeight="1" x14ac:dyDescent="0.25">
      <c r="A47" s="574"/>
      <c r="B47" s="501"/>
      <c r="C47" s="226"/>
      <c r="D47" s="226"/>
      <c r="E47" s="226"/>
      <c r="F47" s="226"/>
      <c r="G47" s="226"/>
      <c r="H47" s="226"/>
      <c r="I47" s="226"/>
      <c r="J47" s="226"/>
      <c r="K47" s="226"/>
      <c r="L47" s="226"/>
      <c r="M47" s="226"/>
      <c r="N47" s="226"/>
      <c r="O47" s="226"/>
      <c r="P47" s="226"/>
      <c r="Q47" s="226"/>
      <c r="R47" s="226"/>
      <c r="S47" s="226"/>
      <c r="T47" s="226"/>
      <c r="U47" s="86" t="s">
        <v>70</v>
      </c>
      <c r="V47" s="44" t="s">
        <v>806</v>
      </c>
      <c r="W47" s="44" t="s">
        <v>806</v>
      </c>
      <c r="X47" s="44" t="s">
        <v>806</v>
      </c>
      <c r="Y47" s="44" t="s">
        <v>806</v>
      </c>
      <c r="Z47" s="253"/>
      <c r="AA47" s="254"/>
      <c r="AB47" s="254"/>
      <c r="AC47" s="255"/>
      <c r="AD47" s="275"/>
      <c r="AE47" s="275"/>
      <c r="AF47" s="275"/>
      <c r="AG47" s="275"/>
      <c r="AH47" s="275"/>
      <c r="AI47" s="275"/>
      <c r="AJ47" s="275"/>
      <c r="AK47" s="275"/>
      <c r="AL47" s="275"/>
      <c r="AM47" s="275"/>
      <c r="AN47" s="275"/>
      <c r="AO47" s="275"/>
      <c r="AP47" s="275"/>
      <c r="AQ47" s="275"/>
      <c r="AR47" s="275"/>
      <c r="AS47" s="275"/>
      <c r="AT47" s="275"/>
      <c r="AU47" s="275"/>
      <c r="AV47" s="275"/>
      <c r="AW47" s="7"/>
      <c r="AX47" s="8"/>
    </row>
    <row r="48" spans="1:50" s="9" customFormat="1" ht="45" customHeight="1" x14ac:dyDescent="0.25">
      <c r="A48" s="573">
        <v>6</v>
      </c>
      <c r="B48" s="501"/>
      <c r="C48" s="224" t="s">
        <v>56</v>
      </c>
      <c r="D48" s="224">
        <v>0.1</v>
      </c>
      <c r="E48" s="224" t="s">
        <v>137</v>
      </c>
      <c r="F48" s="224">
        <v>1</v>
      </c>
      <c r="G48" s="224" t="s">
        <v>58</v>
      </c>
      <c r="H48" s="224" t="s">
        <v>73</v>
      </c>
      <c r="I48" s="38" t="s">
        <v>63</v>
      </c>
      <c r="J48" s="227">
        <v>1</v>
      </c>
      <c r="K48" s="227" t="s">
        <v>138</v>
      </c>
      <c r="L48" s="499" t="s">
        <v>902</v>
      </c>
      <c r="M48" s="499" t="s">
        <v>139</v>
      </c>
      <c r="N48" s="227" t="s">
        <v>140</v>
      </c>
      <c r="O48" s="224" t="s">
        <v>62</v>
      </c>
      <c r="P48" s="227">
        <v>0.1</v>
      </c>
      <c r="Q48" s="227">
        <v>0.93</v>
      </c>
      <c r="R48" s="227">
        <v>1</v>
      </c>
      <c r="S48" s="227">
        <v>0.96</v>
      </c>
      <c r="T48" s="224" t="s">
        <v>64</v>
      </c>
      <c r="U48" s="37" t="s">
        <v>141</v>
      </c>
      <c r="V48" s="46"/>
      <c r="W48" s="46"/>
      <c r="X48" s="46"/>
      <c r="Y48" s="46"/>
      <c r="Z48" s="162">
        <f>+V48</f>
        <v>0</v>
      </c>
      <c r="AA48" s="162">
        <f>+V48+W48</f>
        <v>0</v>
      </c>
      <c r="AB48" s="162">
        <f>+V48+W48+X48</f>
        <v>0</v>
      </c>
      <c r="AC48" s="162">
        <f>+V48+W48+X48+Y48</f>
        <v>0</v>
      </c>
      <c r="AD48" s="276" t="s">
        <v>142</v>
      </c>
      <c r="AE48" s="276">
        <v>0</v>
      </c>
      <c r="AF48" s="276">
        <v>8800000</v>
      </c>
      <c r="AG48" s="276">
        <v>9429341316</v>
      </c>
      <c r="AH48" s="276">
        <v>0</v>
      </c>
      <c r="AI48" s="273" t="s">
        <v>143</v>
      </c>
      <c r="AJ48" s="276" t="s">
        <v>144</v>
      </c>
      <c r="AK48" s="276"/>
      <c r="AL48" s="276" t="s">
        <v>67</v>
      </c>
      <c r="AM48" s="276"/>
      <c r="AN48" s="276" t="s">
        <v>67</v>
      </c>
      <c r="AO48" s="276" t="s">
        <v>67</v>
      </c>
      <c r="AP48" s="276" t="s">
        <v>67</v>
      </c>
      <c r="AQ48" s="276" t="s">
        <v>67</v>
      </c>
      <c r="AR48" s="276"/>
      <c r="AS48" s="276"/>
      <c r="AT48" s="276" t="s">
        <v>118</v>
      </c>
      <c r="AU48" s="276"/>
      <c r="AV48" s="276"/>
      <c r="AW48" s="7"/>
      <c r="AX48" s="8"/>
    </row>
    <row r="49" spans="1:50" s="9" customFormat="1" ht="45" customHeight="1" x14ac:dyDescent="0.25">
      <c r="A49" s="574"/>
      <c r="B49" s="501"/>
      <c r="C49" s="225"/>
      <c r="D49" s="225"/>
      <c r="E49" s="225"/>
      <c r="F49" s="225"/>
      <c r="G49" s="225"/>
      <c r="H49" s="225"/>
      <c r="I49" s="499" t="s">
        <v>145</v>
      </c>
      <c r="J49" s="225"/>
      <c r="K49" s="225"/>
      <c r="L49" s="225"/>
      <c r="M49" s="225"/>
      <c r="N49" s="225"/>
      <c r="O49" s="225"/>
      <c r="P49" s="225"/>
      <c r="Q49" s="225"/>
      <c r="R49" s="225"/>
      <c r="S49" s="225"/>
      <c r="T49" s="225"/>
      <c r="U49" s="38" t="s">
        <v>146</v>
      </c>
      <c r="V49" s="47">
        <v>213405062.5</v>
      </c>
      <c r="W49" s="47">
        <v>895771153.59782612</v>
      </c>
      <c r="X49" s="47">
        <v>2265077925.0478258</v>
      </c>
      <c r="Y49" s="47">
        <v>6494733797.1043482</v>
      </c>
      <c r="Z49" s="47">
        <f>+V49</f>
        <v>213405062.5</v>
      </c>
      <c r="AA49" s="47">
        <f>+V49+W49</f>
        <v>1109176216.097826</v>
      </c>
      <c r="AB49" s="47">
        <f>+V49+W49+X49</f>
        <v>3374254141.1456518</v>
      </c>
      <c r="AC49" s="47">
        <f>+V49+W49+X49+Y49</f>
        <v>9868987938.25</v>
      </c>
      <c r="AD49" s="274"/>
      <c r="AE49" s="274"/>
      <c r="AF49" s="274"/>
      <c r="AG49" s="274"/>
      <c r="AH49" s="274"/>
      <c r="AI49" s="274"/>
      <c r="AJ49" s="274"/>
      <c r="AK49" s="274"/>
      <c r="AL49" s="274"/>
      <c r="AM49" s="274"/>
      <c r="AN49" s="274"/>
      <c r="AO49" s="274"/>
      <c r="AP49" s="274"/>
      <c r="AQ49" s="274"/>
      <c r="AR49" s="274"/>
      <c r="AS49" s="274"/>
      <c r="AT49" s="274"/>
      <c r="AU49" s="274"/>
      <c r="AV49" s="274"/>
      <c r="AW49" s="7"/>
      <c r="AX49" s="8"/>
    </row>
    <row r="50" spans="1:50" s="9" customFormat="1" ht="24.95" customHeight="1" x14ac:dyDescent="0.25">
      <c r="A50" s="574"/>
      <c r="B50" s="501"/>
      <c r="C50" s="225"/>
      <c r="D50" s="225"/>
      <c r="E50" s="225"/>
      <c r="F50" s="225"/>
      <c r="G50" s="225"/>
      <c r="H50" s="225"/>
      <c r="I50" s="225"/>
      <c r="J50" s="225"/>
      <c r="K50" s="225"/>
      <c r="L50" s="225"/>
      <c r="M50" s="225"/>
      <c r="N50" s="225"/>
      <c r="O50" s="225"/>
      <c r="P50" s="225"/>
      <c r="Q50" s="225"/>
      <c r="R50" s="225"/>
      <c r="S50" s="225"/>
      <c r="T50" s="225"/>
      <c r="U50" s="86" t="s">
        <v>69</v>
      </c>
      <c r="V50" s="42">
        <f>V48/V49</f>
        <v>0</v>
      </c>
      <c r="W50" s="42">
        <f t="shared" ref="W50:AC50" si="17">W48/W49</f>
        <v>0</v>
      </c>
      <c r="X50" s="42">
        <f t="shared" si="17"/>
        <v>0</v>
      </c>
      <c r="Y50" s="42">
        <f t="shared" si="17"/>
        <v>0</v>
      </c>
      <c r="Z50" s="42">
        <f t="shared" si="17"/>
        <v>0</v>
      </c>
      <c r="AA50" s="42">
        <f t="shared" si="17"/>
        <v>0</v>
      </c>
      <c r="AB50" s="42">
        <f t="shared" si="17"/>
        <v>0</v>
      </c>
      <c r="AC50" s="42">
        <f t="shared" si="17"/>
        <v>0</v>
      </c>
      <c r="AD50" s="274"/>
      <c r="AE50" s="274"/>
      <c r="AF50" s="274"/>
      <c r="AG50" s="274"/>
      <c r="AH50" s="274"/>
      <c r="AI50" s="274"/>
      <c r="AJ50" s="274"/>
      <c r="AK50" s="274"/>
      <c r="AL50" s="274"/>
      <c r="AM50" s="274"/>
      <c r="AN50" s="274"/>
      <c r="AO50" s="274"/>
      <c r="AP50" s="274"/>
      <c r="AQ50" s="274"/>
      <c r="AR50" s="274"/>
      <c r="AS50" s="274"/>
      <c r="AT50" s="274"/>
      <c r="AU50" s="274"/>
      <c r="AV50" s="274"/>
      <c r="AW50" s="7"/>
      <c r="AX50" s="8"/>
    </row>
    <row r="51" spans="1:50" s="9" customFormat="1" ht="270" customHeight="1" x14ac:dyDescent="0.25">
      <c r="A51" s="574"/>
      <c r="B51" s="502"/>
      <c r="C51" s="226"/>
      <c r="D51" s="226"/>
      <c r="E51" s="226"/>
      <c r="F51" s="226"/>
      <c r="G51" s="226"/>
      <c r="H51" s="226"/>
      <c r="I51" s="226"/>
      <c r="J51" s="226"/>
      <c r="K51" s="226"/>
      <c r="L51" s="226"/>
      <c r="M51" s="226"/>
      <c r="N51" s="226"/>
      <c r="O51" s="226"/>
      <c r="P51" s="226"/>
      <c r="Q51" s="226"/>
      <c r="R51" s="226"/>
      <c r="S51" s="226"/>
      <c r="T51" s="226"/>
      <c r="U51" s="86" t="s">
        <v>70</v>
      </c>
      <c r="V51" s="44" t="s">
        <v>806</v>
      </c>
      <c r="W51" s="44" t="s">
        <v>806</v>
      </c>
      <c r="X51" s="44" t="s">
        <v>806</v>
      </c>
      <c r="Y51" s="44" t="s">
        <v>806</v>
      </c>
      <c r="Z51" s="253"/>
      <c r="AA51" s="254"/>
      <c r="AB51" s="254"/>
      <c r="AC51" s="255"/>
      <c r="AD51" s="275"/>
      <c r="AE51" s="275"/>
      <c r="AF51" s="275"/>
      <c r="AG51" s="275"/>
      <c r="AH51" s="275"/>
      <c r="AI51" s="275"/>
      <c r="AJ51" s="275"/>
      <c r="AK51" s="275"/>
      <c r="AL51" s="275"/>
      <c r="AM51" s="275"/>
      <c r="AN51" s="275"/>
      <c r="AO51" s="275"/>
      <c r="AP51" s="275"/>
      <c r="AQ51" s="275"/>
      <c r="AR51" s="275"/>
      <c r="AS51" s="275"/>
      <c r="AT51" s="275"/>
      <c r="AU51" s="275"/>
      <c r="AV51" s="275"/>
      <c r="AW51" s="7"/>
      <c r="AX51" s="8"/>
    </row>
    <row r="52" spans="1:50" s="6" customFormat="1" ht="34.5" customHeight="1" x14ac:dyDescent="0.25">
      <c r="A52" s="575">
        <v>1</v>
      </c>
      <c r="B52" s="500" t="s">
        <v>147</v>
      </c>
      <c r="C52" s="224" t="s">
        <v>96</v>
      </c>
      <c r="D52" s="224">
        <v>1</v>
      </c>
      <c r="E52" s="224" t="s">
        <v>97</v>
      </c>
      <c r="F52" s="224">
        <v>1</v>
      </c>
      <c r="G52" s="224" t="s">
        <v>148</v>
      </c>
      <c r="H52" s="224" t="s">
        <v>99</v>
      </c>
      <c r="I52" s="38" t="s">
        <v>60</v>
      </c>
      <c r="J52" s="224">
        <v>0.8</v>
      </c>
      <c r="K52" s="224" t="s">
        <v>149</v>
      </c>
      <c r="L52" s="224" t="s">
        <v>150</v>
      </c>
      <c r="M52" s="224" t="s">
        <v>101</v>
      </c>
      <c r="N52" s="227" t="s">
        <v>102</v>
      </c>
      <c r="O52" s="224" t="s">
        <v>103</v>
      </c>
      <c r="P52" s="227">
        <v>0.15</v>
      </c>
      <c r="Q52" s="398">
        <v>8</v>
      </c>
      <c r="R52" s="224" t="s">
        <v>104</v>
      </c>
      <c r="S52" s="224" t="s">
        <v>104</v>
      </c>
      <c r="T52" s="224" t="s">
        <v>64</v>
      </c>
      <c r="U52" s="37" t="s">
        <v>151</v>
      </c>
      <c r="V52" s="163"/>
      <c r="W52" s="163"/>
      <c r="X52" s="63"/>
      <c r="Y52" s="163"/>
      <c r="Z52" s="62">
        <f>+V52</f>
        <v>0</v>
      </c>
      <c r="AA52" s="62">
        <f>+V52+W52</f>
        <v>0</v>
      </c>
      <c r="AB52" s="62">
        <f>V52+W52+X52</f>
        <v>0</v>
      </c>
      <c r="AC52" s="62">
        <f>V52+W52+X52+Y52</f>
        <v>0</v>
      </c>
      <c r="AD52" s="276" t="s">
        <v>152</v>
      </c>
      <c r="AE52" s="281">
        <f>AF52+AG52+AH52</f>
        <v>753796969</v>
      </c>
      <c r="AF52" s="276">
        <v>0</v>
      </c>
      <c r="AG52" s="276">
        <f>676026969+((63525000+4410000)/3)+55125000</f>
        <v>753796969</v>
      </c>
      <c r="AH52" s="276">
        <v>0</v>
      </c>
      <c r="AI52" s="273" t="s">
        <v>153</v>
      </c>
      <c r="AJ52" s="276" t="s">
        <v>154</v>
      </c>
      <c r="AK52" s="276"/>
      <c r="AL52" s="276" t="s">
        <v>67</v>
      </c>
      <c r="AM52" s="276"/>
      <c r="AN52" s="276" t="s">
        <v>67</v>
      </c>
      <c r="AO52" s="276" t="s">
        <v>67</v>
      </c>
      <c r="AP52" s="276" t="s">
        <v>67</v>
      </c>
      <c r="AQ52" s="276"/>
      <c r="AR52" s="276" t="s">
        <v>67</v>
      </c>
      <c r="AS52" s="276"/>
      <c r="AT52" s="276" t="s">
        <v>67</v>
      </c>
      <c r="AU52" s="276"/>
      <c r="AV52" s="276"/>
      <c r="AW52" s="4"/>
      <c r="AX52" s="5"/>
    </row>
    <row r="53" spans="1:50" s="6" customFormat="1" ht="34.5" customHeight="1" x14ac:dyDescent="0.25">
      <c r="A53" s="576"/>
      <c r="B53" s="501"/>
      <c r="C53" s="225"/>
      <c r="D53" s="225"/>
      <c r="E53" s="225"/>
      <c r="F53" s="225"/>
      <c r="G53" s="225"/>
      <c r="H53" s="225"/>
      <c r="I53" s="290" t="s">
        <v>155</v>
      </c>
      <c r="J53" s="225"/>
      <c r="K53" s="225"/>
      <c r="L53" s="225"/>
      <c r="M53" s="225"/>
      <c r="N53" s="225"/>
      <c r="O53" s="225"/>
      <c r="P53" s="225"/>
      <c r="Q53" s="225"/>
      <c r="R53" s="225"/>
      <c r="S53" s="225"/>
      <c r="T53" s="225"/>
      <c r="U53" s="38" t="s">
        <v>156</v>
      </c>
      <c r="V53" s="113">
        <v>9.9999999999999995E-7</v>
      </c>
      <c r="W53" s="113">
        <v>3</v>
      </c>
      <c r="X53" s="62">
        <v>1E-3</v>
      </c>
      <c r="Y53" s="113">
        <v>7</v>
      </c>
      <c r="Z53" s="62">
        <f>+V53</f>
        <v>9.9999999999999995E-7</v>
      </c>
      <c r="AA53" s="62">
        <f>+V53+W53</f>
        <v>3.0000010000000001</v>
      </c>
      <c r="AB53" s="62">
        <f>V53+W53+X53</f>
        <v>3.001001</v>
      </c>
      <c r="AC53" s="62">
        <f>V53+W53+X53+Y53</f>
        <v>10.001001</v>
      </c>
      <c r="AD53" s="274"/>
      <c r="AE53" s="274"/>
      <c r="AF53" s="274"/>
      <c r="AG53" s="274"/>
      <c r="AH53" s="274"/>
      <c r="AI53" s="274"/>
      <c r="AJ53" s="274"/>
      <c r="AK53" s="274"/>
      <c r="AL53" s="274"/>
      <c r="AM53" s="274"/>
      <c r="AN53" s="274"/>
      <c r="AO53" s="274"/>
      <c r="AP53" s="274"/>
      <c r="AQ53" s="274"/>
      <c r="AR53" s="274"/>
      <c r="AS53" s="274"/>
      <c r="AT53" s="274"/>
      <c r="AU53" s="274"/>
      <c r="AV53" s="274"/>
      <c r="AW53" s="4"/>
      <c r="AX53" s="5"/>
    </row>
    <row r="54" spans="1:50" s="6" customFormat="1" ht="24.95" customHeight="1" x14ac:dyDescent="0.25">
      <c r="A54" s="576"/>
      <c r="B54" s="501"/>
      <c r="C54" s="225"/>
      <c r="D54" s="225"/>
      <c r="E54" s="225"/>
      <c r="F54" s="225"/>
      <c r="G54" s="225"/>
      <c r="H54" s="225"/>
      <c r="I54" s="225"/>
      <c r="J54" s="225"/>
      <c r="K54" s="225"/>
      <c r="L54" s="225"/>
      <c r="M54" s="225"/>
      <c r="N54" s="225"/>
      <c r="O54" s="225"/>
      <c r="P54" s="225"/>
      <c r="Q54" s="225"/>
      <c r="R54" s="225"/>
      <c r="S54" s="225"/>
      <c r="T54" s="225"/>
      <c r="U54" s="86" t="s">
        <v>69</v>
      </c>
      <c r="V54" s="42">
        <f t="shared" ref="V54:AC54" si="18">V52/V53</f>
        <v>0</v>
      </c>
      <c r="W54" s="42">
        <f t="shared" si="18"/>
        <v>0</v>
      </c>
      <c r="X54" s="42">
        <f t="shared" si="18"/>
        <v>0</v>
      </c>
      <c r="Y54" s="42">
        <f t="shared" si="18"/>
        <v>0</v>
      </c>
      <c r="Z54" s="42">
        <f t="shared" si="18"/>
        <v>0</v>
      </c>
      <c r="AA54" s="42">
        <f t="shared" si="18"/>
        <v>0</v>
      </c>
      <c r="AB54" s="42">
        <f t="shared" si="18"/>
        <v>0</v>
      </c>
      <c r="AC54" s="42">
        <f t="shared" si="18"/>
        <v>0</v>
      </c>
      <c r="AD54" s="274"/>
      <c r="AE54" s="274"/>
      <c r="AF54" s="274"/>
      <c r="AG54" s="274"/>
      <c r="AH54" s="274"/>
      <c r="AI54" s="274"/>
      <c r="AJ54" s="274"/>
      <c r="AK54" s="274"/>
      <c r="AL54" s="274"/>
      <c r="AM54" s="274"/>
      <c r="AN54" s="274"/>
      <c r="AO54" s="274"/>
      <c r="AP54" s="274"/>
      <c r="AQ54" s="274"/>
      <c r="AR54" s="274"/>
      <c r="AS54" s="274"/>
      <c r="AT54" s="274"/>
      <c r="AU54" s="274"/>
      <c r="AV54" s="274"/>
      <c r="AW54" s="4"/>
      <c r="AX54" s="5"/>
    </row>
    <row r="55" spans="1:50" s="6" customFormat="1" ht="270" customHeight="1" x14ac:dyDescent="0.25">
      <c r="A55" s="576"/>
      <c r="B55" s="501"/>
      <c r="C55" s="225"/>
      <c r="D55" s="225"/>
      <c r="E55" s="225"/>
      <c r="F55" s="225"/>
      <c r="G55" s="226"/>
      <c r="H55" s="226"/>
      <c r="I55" s="226"/>
      <c r="J55" s="226"/>
      <c r="K55" s="226"/>
      <c r="L55" s="226"/>
      <c r="M55" s="226"/>
      <c r="N55" s="226"/>
      <c r="O55" s="226"/>
      <c r="P55" s="226"/>
      <c r="Q55" s="226"/>
      <c r="R55" s="226"/>
      <c r="S55" s="226"/>
      <c r="T55" s="226"/>
      <c r="U55" s="133" t="s">
        <v>70</v>
      </c>
      <c r="V55" s="44" t="s">
        <v>806</v>
      </c>
      <c r="W55" s="44" t="s">
        <v>806</v>
      </c>
      <c r="X55" s="44" t="s">
        <v>806</v>
      </c>
      <c r="Y55" s="44" t="s">
        <v>806</v>
      </c>
      <c r="Z55" s="253"/>
      <c r="AA55" s="254"/>
      <c r="AB55" s="254"/>
      <c r="AC55" s="255"/>
      <c r="AD55" s="275"/>
      <c r="AE55" s="275"/>
      <c r="AF55" s="275"/>
      <c r="AG55" s="275"/>
      <c r="AH55" s="275"/>
      <c r="AI55" s="275"/>
      <c r="AJ55" s="275"/>
      <c r="AK55" s="275"/>
      <c r="AL55" s="275"/>
      <c r="AM55" s="275"/>
      <c r="AN55" s="275"/>
      <c r="AO55" s="275"/>
      <c r="AP55" s="275"/>
      <c r="AQ55" s="275"/>
      <c r="AR55" s="275"/>
      <c r="AS55" s="275"/>
      <c r="AT55" s="275"/>
      <c r="AU55" s="275"/>
      <c r="AV55" s="275"/>
      <c r="AW55" s="4"/>
      <c r="AX55" s="5"/>
    </row>
    <row r="56" spans="1:50" s="6" customFormat="1" ht="45" customHeight="1" x14ac:dyDescent="0.25">
      <c r="A56" s="575">
        <v>2</v>
      </c>
      <c r="B56" s="501"/>
      <c r="C56" s="225"/>
      <c r="D56" s="225"/>
      <c r="E56" s="225"/>
      <c r="F56" s="225"/>
      <c r="G56" s="224" t="s">
        <v>148</v>
      </c>
      <c r="H56" s="224" t="s">
        <v>157</v>
      </c>
      <c r="I56" s="38" t="s">
        <v>60</v>
      </c>
      <c r="J56" s="224">
        <v>0.2</v>
      </c>
      <c r="K56" s="224" t="s">
        <v>158</v>
      </c>
      <c r="L56" s="224" t="s">
        <v>159</v>
      </c>
      <c r="M56" s="224" t="s">
        <v>101</v>
      </c>
      <c r="N56" s="227" t="s">
        <v>102</v>
      </c>
      <c r="O56" s="224" t="s">
        <v>103</v>
      </c>
      <c r="P56" s="227">
        <v>0.05</v>
      </c>
      <c r="Q56" s="398">
        <v>0</v>
      </c>
      <c r="R56" s="224" t="s">
        <v>104</v>
      </c>
      <c r="S56" s="224" t="s">
        <v>104</v>
      </c>
      <c r="T56" s="224" t="s">
        <v>64</v>
      </c>
      <c r="U56" s="37" t="s">
        <v>779</v>
      </c>
      <c r="V56" s="163"/>
      <c r="W56" s="163"/>
      <c r="X56" s="163"/>
      <c r="Y56" s="163"/>
      <c r="Z56" s="62">
        <f>+V56</f>
        <v>0</v>
      </c>
      <c r="AA56" s="62">
        <f>+V56+W56</f>
        <v>0</v>
      </c>
      <c r="AB56" s="62">
        <f>V56+W56+X56</f>
        <v>0</v>
      </c>
      <c r="AC56" s="62">
        <f>V56+W56+X56+Y56</f>
        <v>0</v>
      </c>
      <c r="AD56" s="276" t="s">
        <v>160</v>
      </c>
      <c r="AE56" s="281">
        <f>AF56+AG56+AH56</f>
        <v>46182500</v>
      </c>
      <c r="AF56" s="276">
        <v>0</v>
      </c>
      <c r="AG56" s="276">
        <f>(88935000/3)+16537500</f>
        <v>46182500</v>
      </c>
      <c r="AH56" s="276">
        <v>0</v>
      </c>
      <c r="AI56" s="273" t="s">
        <v>153</v>
      </c>
      <c r="AJ56" s="276" t="s">
        <v>154</v>
      </c>
      <c r="AK56" s="276"/>
      <c r="AL56" s="276" t="s">
        <v>67</v>
      </c>
      <c r="AM56" s="276"/>
      <c r="AN56" s="276" t="s">
        <v>67</v>
      </c>
      <c r="AO56" s="276" t="s">
        <v>67</v>
      </c>
      <c r="AP56" s="276" t="s">
        <v>67</v>
      </c>
      <c r="AQ56" s="276" t="s">
        <v>67</v>
      </c>
      <c r="AR56" s="276"/>
      <c r="AS56" s="276"/>
      <c r="AT56" s="276" t="s">
        <v>67</v>
      </c>
      <c r="AU56" s="276"/>
      <c r="AV56" s="276"/>
      <c r="AW56" s="4"/>
      <c r="AX56" s="5"/>
    </row>
    <row r="57" spans="1:50" s="6" customFormat="1" ht="45" customHeight="1" x14ac:dyDescent="0.25">
      <c r="A57" s="576"/>
      <c r="B57" s="501"/>
      <c r="C57" s="225"/>
      <c r="D57" s="225"/>
      <c r="E57" s="225"/>
      <c r="F57" s="225"/>
      <c r="G57" s="225"/>
      <c r="H57" s="225"/>
      <c r="I57" s="290" t="s">
        <v>903</v>
      </c>
      <c r="J57" s="225"/>
      <c r="K57" s="225"/>
      <c r="L57" s="225"/>
      <c r="M57" s="225"/>
      <c r="N57" s="225"/>
      <c r="O57" s="225"/>
      <c r="P57" s="225"/>
      <c r="Q57" s="225"/>
      <c r="R57" s="225"/>
      <c r="S57" s="225"/>
      <c r="T57" s="225"/>
      <c r="U57" s="38" t="s">
        <v>778</v>
      </c>
      <c r="V57" s="113">
        <v>9.9999999999999995E-7</v>
      </c>
      <c r="W57" s="113">
        <v>2</v>
      </c>
      <c r="X57" s="113">
        <v>1E-3</v>
      </c>
      <c r="Y57" s="113">
        <v>2</v>
      </c>
      <c r="Z57" s="62">
        <f>+V57</f>
        <v>9.9999999999999995E-7</v>
      </c>
      <c r="AA57" s="62">
        <f>+V57+W57</f>
        <v>2.0000010000000001</v>
      </c>
      <c r="AB57" s="62">
        <f>V57+W57+X57</f>
        <v>2.001001</v>
      </c>
      <c r="AC57" s="62">
        <f>V57+W57+X57+Y57</f>
        <v>4.0010010000000005</v>
      </c>
      <c r="AD57" s="274"/>
      <c r="AE57" s="274"/>
      <c r="AF57" s="274"/>
      <c r="AG57" s="274"/>
      <c r="AH57" s="274"/>
      <c r="AI57" s="274"/>
      <c r="AJ57" s="274"/>
      <c r="AK57" s="274"/>
      <c r="AL57" s="274"/>
      <c r="AM57" s="274"/>
      <c r="AN57" s="274"/>
      <c r="AO57" s="274"/>
      <c r="AP57" s="274"/>
      <c r="AQ57" s="274"/>
      <c r="AR57" s="274"/>
      <c r="AS57" s="274"/>
      <c r="AT57" s="274"/>
      <c r="AU57" s="274"/>
      <c r="AV57" s="274"/>
      <c r="AW57" s="4"/>
      <c r="AX57" s="5"/>
    </row>
    <row r="58" spans="1:50" s="6" customFormat="1" ht="24.95" customHeight="1" x14ac:dyDescent="0.25">
      <c r="A58" s="576"/>
      <c r="B58" s="501"/>
      <c r="C58" s="225"/>
      <c r="D58" s="225"/>
      <c r="E58" s="225"/>
      <c r="F58" s="225"/>
      <c r="G58" s="225"/>
      <c r="H58" s="225"/>
      <c r="I58" s="225"/>
      <c r="J58" s="225"/>
      <c r="K58" s="225"/>
      <c r="L58" s="225"/>
      <c r="M58" s="225"/>
      <c r="N58" s="225"/>
      <c r="O58" s="225"/>
      <c r="P58" s="225"/>
      <c r="Q58" s="225"/>
      <c r="R58" s="225"/>
      <c r="S58" s="225"/>
      <c r="T58" s="225"/>
      <c r="U58" s="86" t="s">
        <v>69</v>
      </c>
      <c r="V58" s="42">
        <f t="shared" ref="V58:AC58" si="19">V56/V57</f>
        <v>0</v>
      </c>
      <c r="W58" s="42">
        <f t="shared" si="19"/>
        <v>0</v>
      </c>
      <c r="X58" s="42">
        <f t="shared" si="19"/>
        <v>0</v>
      </c>
      <c r="Y58" s="42">
        <f t="shared" si="19"/>
        <v>0</v>
      </c>
      <c r="Z58" s="42">
        <f t="shared" si="19"/>
        <v>0</v>
      </c>
      <c r="AA58" s="42">
        <f t="shared" si="19"/>
        <v>0</v>
      </c>
      <c r="AB58" s="42">
        <f t="shared" si="19"/>
        <v>0</v>
      </c>
      <c r="AC58" s="42">
        <f t="shared" si="19"/>
        <v>0</v>
      </c>
      <c r="AD58" s="274"/>
      <c r="AE58" s="274"/>
      <c r="AF58" s="274"/>
      <c r="AG58" s="274"/>
      <c r="AH58" s="274"/>
      <c r="AI58" s="274"/>
      <c r="AJ58" s="274"/>
      <c r="AK58" s="274"/>
      <c r="AL58" s="274"/>
      <c r="AM58" s="274"/>
      <c r="AN58" s="274"/>
      <c r="AO58" s="274"/>
      <c r="AP58" s="274"/>
      <c r="AQ58" s="274"/>
      <c r="AR58" s="274"/>
      <c r="AS58" s="274"/>
      <c r="AT58" s="274"/>
      <c r="AU58" s="274"/>
      <c r="AV58" s="274"/>
      <c r="AW58" s="4"/>
      <c r="AX58" s="5"/>
    </row>
    <row r="59" spans="1:50" s="6" customFormat="1" ht="270" customHeight="1" x14ac:dyDescent="0.25">
      <c r="A59" s="576"/>
      <c r="B59" s="502"/>
      <c r="C59" s="226"/>
      <c r="D59" s="226"/>
      <c r="E59" s="226"/>
      <c r="F59" s="226"/>
      <c r="G59" s="226"/>
      <c r="H59" s="226"/>
      <c r="I59" s="226"/>
      <c r="J59" s="226"/>
      <c r="K59" s="226"/>
      <c r="L59" s="226"/>
      <c r="M59" s="226"/>
      <c r="N59" s="226"/>
      <c r="O59" s="226"/>
      <c r="P59" s="226"/>
      <c r="Q59" s="226"/>
      <c r="R59" s="226"/>
      <c r="S59" s="226"/>
      <c r="T59" s="226"/>
      <c r="U59" s="133" t="s">
        <v>70</v>
      </c>
      <c r="V59" s="44" t="s">
        <v>806</v>
      </c>
      <c r="W59" s="44" t="s">
        <v>806</v>
      </c>
      <c r="X59" s="44" t="s">
        <v>806</v>
      </c>
      <c r="Y59" s="44" t="s">
        <v>806</v>
      </c>
      <c r="Z59" s="253"/>
      <c r="AA59" s="254"/>
      <c r="AB59" s="254"/>
      <c r="AC59" s="255"/>
      <c r="AD59" s="275"/>
      <c r="AE59" s="275"/>
      <c r="AF59" s="275"/>
      <c r="AG59" s="275"/>
      <c r="AH59" s="275"/>
      <c r="AI59" s="275"/>
      <c r="AJ59" s="275"/>
      <c r="AK59" s="275"/>
      <c r="AL59" s="275"/>
      <c r="AM59" s="275"/>
      <c r="AN59" s="275"/>
      <c r="AO59" s="275"/>
      <c r="AP59" s="275"/>
      <c r="AQ59" s="275"/>
      <c r="AR59" s="275"/>
      <c r="AS59" s="275"/>
      <c r="AT59" s="275"/>
      <c r="AU59" s="275"/>
      <c r="AV59" s="275"/>
      <c r="AW59" s="4"/>
      <c r="AX59" s="5"/>
    </row>
    <row r="60" spans="1:50" s="12" customFormat="1" ht="57" customHeight="1" x14ac:dyDescent="0.25">
      <c r="A60" s="577">
        <v>1</v>
      </c>
      <c r="B60" s="498" t="s">
        <v>161</v>
      </c>
      <c r="C60" s="430" t="s">
        <v>109</v>
      </c>
      <c r="D60" s="430">
        <v>0.7</v>
      </c>
      <c r="E60" s="433" t="s">
        <v>162</v>
      </c>
      <c r="F60" s="463">
        <v>0.5</v>
      </c>
      <c r="G60" s="430" t="s">
        <v>163</v>
      </c>
      <c r="H60" s="430" t="s">
        <v>164</v>
      </c>
      <c r="I60" s="134" t="s">
        <v>63</v>
      </c>
      <c r="J60" s="452">
        <v>0.35</v>
      </c>
      <c r="K60" s="430" t="s">
        <v>165</v>
      </c>
      <c r="L60" s="430" t="s">
        <v>166</v>
      </c>
      <c r="M60" s="430" t="s">
        <v>167</v>
      </c>
      <c r="N60" s="430" t="s">
        <v>787</v>
      </c>
      <c r="O60" s="430" t="s">
        <v>62</v>
      </c>
      <c r="P60" s="430">
        <v>0.05</v>
      </c>
      <c r="Q60" s="430">
        <v>1</v>
      </c>
      <c r="R60" s="430">
        <v>1</v>
      </c>
      <c r="S60" s="430">
        <v>1</v>
      </c>
      <c r="T60" s="430" t="s">
        <v>169</v>
      </c>
      <c r="U60" s="50" t="s">
        <v>788</v>
      </c>
      <c r="V60" s="164"/>
      <c r="W60" s="165"/>
      <c r="X60" s="165"/>
      <c r="Y60" s="165"/>
      <c r="Z60" s="166">
        <f>+V60</f>
        <v>0</v>
      </c>
      <c r="AA60" s="166">
        <f>+V60+W60</f>
        <v>0</v>
      </c>
      <c r="AB60" s="166">
        <f>+V60+W60+X60</f>
        <v>0</v>
      </c>
      <c r="AC60" s="166">
        <f>+V60+W60+X60+Y60</f>
        <v>0</v>
      </c>
      <c r="AD60" s="228" t="s">
        <v>904</v>
      </c>
      <c r="AE60" s="228">
        <f>AF60+AG60+AH60</f>
        <v>428653109</v>
      </c>
      <c r="AF60" s="228">
        <v>0</v>
      </c>
      <c r="AG60" s="228">
        <v>428653109</v>
      </c>
      <c r="AH60" s="228">
        <v>0</v>
      </c>
      <c r="AI60" s="247" t="s">
        <v>170</v>
      </c>
      <c r="AJ60" s="228" t="s">
        <v>171</v>
      </c>
      <c r="AK60" s="228"/>
      <c r="AL60" s="228" t="s">
        <v>67</v>
      </c>
      <c r="AM60" s="228"/>
      <c r="AN60" s="228" t="s">
        <v>67</v>
      </c>
      <c r="AO60" s="228" t="s">
        <v>67</v>
      </c>
      <c r="AP60" s="228" t="s">
        <v>67</v>
      </c>
      <c r="AQ60" s="228" t="s">
        <v>67</v>
      </c>
      <c r="AR60" s="228"/>
      <c r="AS60" s="228"/>
      <c r="AT60" s="228" t="s">
        <v>67</v>
      </c>
      <c r="AU60" s="228"/>
      <c r="AV60" s="228"/>
      <c r="AW60" s="10"/>
      <c r="AX60" s="11"/>
    </row>
    <row r="61" spans="1:50" s="12" customFormat="1" ht="57" customHeight="1" x14ac:dyDescent="0.25">
      <c r="A61" s="578"/>
      <c r="B61" s="498"/>
      <c r="C61" s="431"/>
      <c r="D61" s="431"/>
      <c r="E61" s="433"/>
      <c r="F61" s="453"/>
      <c r="G61" s="431"/>
      <c r="H61" s="431"/>
      <c r="I61" s="433" t="s">
        <v>172</v>
      </c>
      <c r="J61" s="453"/>
      <c r="K61" s="431"/>
      <c r="L61" s="431"/>
      <c r="M61" s="431"/>
      <c r="N61" s="431"/>
      <c r="O61" s="431"/>
      <c r="P61" s="431"/>
      <c r="Q61" s="431"/>
      <c r="R61" s="431"/>
      <c r="S61" s="431"/>
      <c r="T61" s="431"/>
      <c r="U61" s="50" t="s">
        <v>794</v>
      </c>
      <c r="V61" s="167">
        <v>587</v>
      </c>
      <c r="W61" s="52">
        <v>737</v>
      </c>
      <c r="X61" s="52">
        <v>738</v>
      </c>
      <c r="Y61" s="52">
        <v>738</v>
      </c>
      <c r="Z61" s="53">
        <f>+V61</f>
        <v>587</v>
      </c>
      <c r="AA61" s="53">
        <f>+V61+W61</f>
        <v>1324</v>
      </c>
      <c r="AB61" s="53">
        <f>+W61+X61</f>
        <v>1475</v>
      </c>
      <c r="AC61" s="53">
        <f>+V61+W61+X61+Y61</f>
        <v>2800</v>
      </c>
      <c r="AD61" s="229"/>
      <c r="AE61" s="229"/>
      <c r="AF61" s="229"/>
      <c r="AG61" s="229"/>
      <c r="AH61" s="229"/>
      <c r="AI61" s="229"/>
      <c r="AJ61" s="229"/>
      <c r="AK61" s="229"/>
      <c r="AL61" s="229"/>
      <c r="AM61" s="229"/>
      <c r="AN61" s="229"/>
      <c r="AO61" s="229"/>
      <c r="AP61" s="229"/>
      <c r="AQ61" s="229"/>
      <c r="AR61" s="229"/>
      <c r="AS61" s="229"/>
      <c r="AT61" s="229"/>
      <c r="AU61" s="229"/>
      <c r="AV61" s="229"/>
      <c r="AW61" s="10"/>
      <c r="AX61" s="11"/>
    </row>
    <row r="62" spans="1:50" s="12" customFormat="1" ht="24.75" customHeight="1" x14ac:dyDescent="0.25">
      <c r="A62" s="578"/>
      <c r="B62" s="498"/>
      <c r="C62" s="431"/>
      <c r="D62" s="431"/>
      <c r="E62" s="433"/>
      <c r="F62" s="453"/>
      <c r="G62" s="431"/>
      <c r="H62" s="431"/>
      <c r="I62" s="433"/>
      <c r="J62" s="453"/>
      <c r="K62" s="431"/>
      <c r="L62" s="431"/>
      <c r="M62" s="431"/>
      <c r="N62" s="431"/>
      <c r="O62" s="431"/>
      <c r="P62" s="431"/>
      <c r="Q62" s="431"/>
      <c r="R62" s="431"/>
      <c r="S62" s="431"/>
      <c r="T62" s="431"/>
      <c r="U62" s="48" t="s">
        <v>69</v>
      </c>
      <c r="V62" s="168">
        <f>V60/V61</f>
        <v>0</v>
      </c>
      <c r="W62" s="54">
        <f>W60/W61</f>
        <v>0</v>
      </c>
      <c r="X62" s="54">
        <f>X60/X61</f>
        <v>0</v>
      </c>
      <c r="Y62" s="54">
        <f>Y60/Y61</f>
        <v>0</v>
      </c>
      <c r="Z62" s="54">
        <f>+Z60/Z61</f>
        <v>0</v>
      </c>
      <c r="AA62" s="54">
        <f>+AA60/AA61</f>
        <v>0</v>
      </c>
      <c r="AB62" s="54">
        <f>+AB60/AB61</f>
        <v>0</v>
      </c>
      <c r="AC62" s="54">
        <f>+AC60/AC61</f>
        <v>0</v>
      </c>
      <c r="AD62" s="229"/>
      <c r="AE62" s="229"/>
      <c r="AF62" s="229"/>
      <c r="AG62" s="229"/>
      <c r="AH62" s="229"/>
      <c r="AI62" s="229"/>
      <c r="AJ62" s="229"/>
      <c r="AK62" s="229"/>
      <c r="AL62" s="229"/>
      <c r="AM62" s="229"/>
      <c r="AN62" s="229"/>
      <c r="AO62" s="229"/>
      <c r="AP62" s="229"/>
      <c r="AQ62" s="229"/>
      <c r="AR62" s="229"/>
      <c r="AS62" s="229"/>
      <c r="AT62" s="229"/>
      <c r="AU62" s="229"/>
      <c r="AV62" s="229"/>
      <c r="AW62" s="10"/>
      <c r="AX62" s="11"/>
    </row>
    <row r="63" spans="1:50" s="12" customFormat="1" ht="242.25" customHeight="1" x14ac:dyDescent="0.25">
      <c r="A63" s="578"/>
      <c r="B63" s="498"/>
      <c r="C63" s="431"/>
      <c r="D63" s="431"/>
      <c r="E63" s="433"/>
      <c r="F63" s="453"/>
      <c r="G63" s="432"/>
      <c r="H63" s="432"/>
      <c r="I63" s="433"/>
      <c r="J63" s="454"/>
      <c r="K63" s="432"/>
      <c r="L63" s="432"/>
      <c r="M63" s="432"/>
      <c r="N63" s="432"/>
      <c r="O63" s="432"/>
      <c r="P63" s="432"/>
      <c r="Q63" s="432"/>
      <c r="R63" s="432"/>
      <c r="S63" s="432"/>
      <c r="T63" s="432"/>
      <c r="U63" s="48" t="s">
        <v>70</v>
      </c>
      <c r="V63" s="55" t="s">
        <v>806</v>
      </c>
      <c r="W63" s="55" t="s">
        <v>806</v>
      </c>
      <c r="X63" s="55" t="s">
        <v>806</v>
      </c>
      <c r="Y63" s="55" t="s">
        <v>806</v>
      </c>
      <c r="Z63" s="244"/>
      <c r="AA63" s="245"/>
      <c r="AB63" s="245"/>
      <c r="AC63" s="246"/>
      <c r="AD63" s="230"/>
      <c r="AE63" s="230"/>
      <c r="AF63" s="230"/>
      <c r="AG63" s="230"/>
      <c r="AH63" s="230"/>
      <c r="AI63" s="230"/>
      <c r="AJ63" s="230"/>
      <c r="AK63" s="230"/>
      <c r="AL63" s="230"/>
      <c r="AM63" s="230"/>
      <c r="AN63" s="230"/>
      <c r="AO63" s="230"/>
      <c r="AP63" s="230"/>
      <c r="AQ63" s="230"/>
      <c r="AR63" s="230"/>
      <c r="AS63" s="230"/>
      <c r="AT63" s="230"/>
      <c r="AU63" s="230"/>
      <c r="AV63" s="230"/>
      <c r="AW63" s="10"/>
      <c r="AX63" s="11"/>
    </row>
    <row r="64" spans="1:50" s="12" customFormat="1" ht="39.75" customHeight="1" x14ac:dyDescent="0.25">
      <c r="A64" s="577">
        <v>2</v>
      </c>
      <c r="B64" s="498"/>
      <c r="C64" s="431"/>
      <c r="D64" s="431"/>
      <c r="E64" s="433"/>
      <c r="F64" s="453"/>
      <c r="G64" s="430" t="s">
        <v>163</v>
      </c>
      <c r="H64" s="430" t="s">
        <v>164</v>
      </c>
      <c r="I64" s="134" t="s">
        <v>63</v>
      </c>
      <c r="J64" s="452">
        <v>0.15</v>
      </c>
      <c r="K64" s="430" t="s">
        <v>173</v>
      </c>
      <c r="L64" s="430" t="s">
        <v>174</v>
      </c>
      <c r="M64" s="430" t="s">
        <v>175</v>
      </c>
      <c r="N64" s="430" t="s">
        <v>168</v>
      </c>
      <c r="O64" s="430" t="s">
        <v>62</v>
      </c>
      <c r="P64" s="430">
        <v>0.05</v>
      </c>
      <c r="Q64" s="430">
        <v>1</v>
      </c>
      <c r="R64" s="430">
        <v>1</v>
      </c>
      <c r="S64" s="430">
        <v>1</v>
      </c>
      <c r="T64" s="430" t="s">
        <v>169</v>
      </c>
      <c r="U64" s="50" t="s">
        <v>176</v>
      </c>
      <c r="V64" s="164"/>
      <c r="W64" s="169"/>
      <c r="X64" s="169"/>
      <c r="Y64" s="169"/>
      <c r="Z64" s="166">
        <f>+V64</f>
        <v>0</v>
      </c>
      <c r="AA64" s="166">
        <f>+V64+W64</f>
        <v>0</v>
      </c>
      <c r="AB64" s="166">
        <f>+V64+W64+X64</f>
        <v>0</v>
      </c>
      <c r="AC64" s="166">
        <f>+V64+W64+X64+Y64</f>
        <v>0</v>
      </c>
      <c r="AD64" s="228" t="s">
        <v>904</v>
      </c>
      <c r="AE64" s="228">
        <f>AF64+AG64+AH64</f>
        <v>428653109</v>
      </c>
      <c r="AF64" s="228">
        <v>0</v>
      </c>
      <c r="AG64" s="228">
        <v>428653109</v>
      </c>
      <c r="AH64" s="228">
        <v>0</v>
      </c>
      <c r="AI64" s="247" t="s">
        <v>170</v>
      </c>
      <c r="AJ64" s="228" t="s">
        <v>171</v>
      </c>
      <c r="AK64" s="228"/>
      <c r="AL64" s="228" t="s">
        <v>67</v>
      </c>
      <c r="AM64" s="228"/>
      <c r="AN64" s="228" t="s">
        <v>67</v>
      </c>
      <c r="AO64" s="228" t="s">
        <v>67</v>
      </c>
      <c r="AP64" s="228" t="s">
        <v>67</v>
      </c>
      <c r="AQ64" s="228"/>
      <c r="AR64" s="228" t="s">
        <v>67</v>
      </c>
      <c r="AS64" s="228"/>
      <c r="AT64" s="228" t="s">
        <v>67</v>
      </c>
      <c r="AU64" s="228"/>
      <c r="AV64" s="228"/>
      <c r="AW64" s="10"/>
      <c r="AX64" s="11"/>
    </row>
    <row r="65" spans="1:50" s="12" customFormat="1" ht="39.75" customHeight="1" x14ac:dyDescent="0.25">
      <c r="A65" s="578"/>
      <c r="B65" s="498"/>
      <c r="C65" s="431"/>
      <c r="D65" s="431"/>
      <c r="E65" s="433"/>
      <c r="F65" s="453"/>
      <c r="G65" s="431"/>
      <c r="H65" s="431"/>
      <c r="I65" s="433" t="s">
        <v>177</v>
      </c>
      <c r="J65" s="453"/>
      <c r="K65" s="431"/>
      <c r="L65" s="431"/>
      <c r="M65" s="431"/>
      <c r="N65" s="431"/>
      <c r="O65" s="431"/>
      <c r="P65" s="431"/>
      <c r="Q65" s="431"/>
      <c r="R65" s="431"/>
      <c r="S65" s="431"/>
      <c r="T65" s="431"/>
      <c r="U65" s="50" t="s">
        <v>178</v>
      </c>
      <c r="V65" s="51">
        <v>20</v>
      </c>
      <c r="W65" s="52">
        <v>45</v>
      </c>
      <c r="X65" s="52">
        <v>55</v>
      </c>
      <c r="Y65" s="52">
        <v>55</v>
      </c>
      <c r="Z65" s="53">
        <f>+V65</f>
        <v>20</v>
      </c>
      <c r="AA65" s="53">
        <f>+V65+W65</f>
        <v>65</v>
      </c>
      <c r="AB65" s="53">
        <f>+W65+X65</f>
        <v>100</v>
      </c>
      <c r="AC65" s="53">
        <f>+V65+W65+X65+Y65</f>
        <v>175</v>
      </c>
      <c r="AD65" s="229"/>
      <c r="AE65" s="229"/>
      <c r="AF65" s="229"/>
      <c r="AG65" s="229"/>
      <c r="AH65" s="229"/>
      <c r="AI65" s="229"/>
      <c r="AJ65" s="229"/>
      <c r="AK65" s="229"/>
      <c r="AL65" s="229"/>
      <c r="AM65" s="229"/>
      <c r="AN65" s="229"/>
      <c r="AO65" s="229"/>
      <c r="AP65" s="229"/>
      <c r="AQ65" s="229"/>
      <c r="AR65" s="229"/>
      <c r="AS65" s="229"/>
      <c r="AT65" s="229"/>
      <c r="AU65" s="229"/>
      <c r="AV65" s="229"/>
      <c r="AW65" s="10"/>
      <c r="AX65" s="11"/>
    </row>
    <row r="66" spans="1:50" s="12" customFormat="1" ht="24.75" customHeight="1" x14ac:dyDescent="0.25">
      <c r="A66" s="578"/>
      <c r="B66" s="498"/>
      <c r="C66" s="431"/>
      <c r="D66" s="431"/>
      <c r="E66" s="433"/>
      <c r="F66" s="453"/>
      <c r="G66" s="431"/>
      <c r="H66" s="431"/>
      <c r="I66" s="433"/>
      <c r="J66" s="453"/>
      <c r="K66" s="431"/>
      <c r="L66" s="431"/>
      <c r="M66" s="431"/>
      <c r="N66" s="431"/>
      <c r="O66" s="431"/>
      <c r="P66" s="431"/>
      <c r="Q66" s="431"/>
      <c r="R66" s="431"/>
      <c r="S66" s="431"/>
      <c r="T66" s="431"/>
      <c r="U66" s="48" t="s">
        <v>69</v>
      </c>
      <c r="V66" s="170">
        <f t="shared" ref="V66:AC66" si="20">V64/V65</f>
        <v>0</v>
      </c>
      <c r="W66" s="54">
        <f t="shared" si="20"/>
        <v>0</v>
      </c>
      <c r="X66" s="54">
        <f t="shared" si="20"/>
        <v>0</v>
      </c>
      <c r="Y66" s="54">
        <f t="shared" si="20"/>
        <v>0</v>
      </c>
      <c r="Z66" s="54">
        <f t="shared" si="20"/>
        <v>0</v>
      </c>
      <c r="AA66" s="54">
        <f t="shared" si="20"/>
        <v>0</v>
      </c>
      <c r="AB66" s="54">
        <f t="shared" si="20"/>
        <v>0</v>
      </c>
      <c r="AC66" s="54">
        <f t="shared" si="20"/>
        <v>0</v>
      </c>
      <c r="AD66" s="229"/>
      <c r="AE66" s="229"/>
      <c r="AF66" s="229"/>
      <c r="AG66" s="229"/>
      <c r="AH66" s="229"/>
      <c r="AI66" s="229"/>
      <c r="AJ66" s="229"/>
      <c r="AK66" s="229"/>
      <c r="AL66" s="229"/>
      <c r="AM66" s="229"/>
      <c r="AN66" s="229"/>
      <c r="AO66" s="229"/>
      <c r="AP66" s="229"/>
      <c r="AQ66" s="229"/>
      <c r="AR66" s="229"/>
      <c r="AS66" s="229"/>
      <c r="AT66" s="229"/>
      <c r="AU66" s="229"/>
      <c r="AV66" s="229"/>
      <c r="AW66" s="10"/>
      <c r="AX66" s="11"/>
    </row>
    <row r="67" spans="1:50" s="12" customFormat="1" ht="244.5" customHeight="1" x14ac:dyDescent="0.25">
      <c r="A67" s="578"/>
      <c r="B67" s="498"/>
      <c r="C67" s="431"/>
      <c r="D67" s="431"/>
      <c r="E67" s="433"/>
      <c r="F67" s="453"/>
      <c r="G67" s="432"/>
      <c r="H67" s="432"/>
      <c r="I67" s="433"/>
      <c r="J67" s="454"/>
      <c r="K67" s="432"/>
      <c r="L67" s="432"/>
      <c r="M67" s="432"/>
      <c r="N67" s="432"/>
      <c r="O67" s="432"/>
      <c r="P67" s="432"/>
      <c r="Q67" s="432"/>
      <c r="R67" s="432"/>
      <c r="S67" s="432"/>
      <c r="T67" s="432"/>
      <c r="U67" s="48" t="s">
        <v>70</v>
      </c>
      <c r="V67" s="593" t="s">
        <v>806</v>
      </c>
      <c r="W67" s="55" t="s">
        <v>806</v>
      </c>
      <c r="X67" s="55" t="s">
        <v>806</v>
      </c>
      <c r="Y67" s="55" t="s">
        <v>806</v>
      </c>
      <c r="Z67" s="171"/>
      <c r="AA67" s="172"/>
      <c r="AB67" s="172"/>
      <c r="AC67" s="173"/>
      <c r="AD67" s="230"/>
      <c r="AE67" s="230"/>
      <c r="AF67" s="230"/>
      <c r="AG67" s="230"/>
      <c r="AH67" s="230"/>
      <c r="AI67" s="230"/>
      <c r="AJ67" s="230"/>
      <c r="AK67" s="230"/>
      <c r="AL67" s="230"/>
      <c r="AM67" s="230"/>
      <c r="AN67" s="230"/>
      <c r="AO67" s="230"/>
      <c r="AP67" s="230"/>
      <c r="AQ67" s="230"/>
      <c r="AR67" s="230"/>
      <c r="AS67" s="230"/>
      <c r="AT67" s="230"/>
      <c r="AU67" s="230"/>
      <c r="AV67" s="230"/>
      <c r="AW67" s="10"/>
      <c r="AX67" s="11"/>
    </row>
    <row r="68" spans="1:50" s="12" customFormat="1" ht="57" customHeight="1" x14ac:dyDescent="0.25">
      <c r="A68" s="577">
        <v>3</v>
      </c>
      <c r="B68" s="498"/>
      <c r="C68" s="431"/>
      <c r="D68" s="431"/>
      <c r="E68" s="433"/>
      <c r="F68" s="453"/>
      <c r="G68" s="430" t="s">
        <v>163</v>
      </c>
      <c r="H68" s="430" t="s">
        <v>164</v>
      </c>
      <c r="I68" s="134" t="s">
        <v>63</v>
      </c>
      <c r="J68" s="452">
        <v>0.15</v>
      </c>
      <c r="K68" s="430" t="s">
        <v>179</v>
      </c>
      <c r="L68" s="430" t="s">
        <v>761</v>
      </c>
      <c r="M68" s="430" t="s">
        <v>180</v>
      </c>
      <c r="N68" s="430" t="s">
        <v>168</v>
      </c>
      <c r="O68" s="430" t="s">
        <v>62</v>
      </c>
      <c r="P68" s="430">
        <v>0.06</v>
      </c>
      <c r="Q68" s="430">
        <v>1</v>
      </c>
      <c r="R68" s="430">
        <v>1</v>
      </c>
      <c r="S68" s="452">
        <v>0.8</v>
      </c>
      <c r="T68" s="430" t="s">
        <v>169</v>
      </c>
      <c r="U68" s="50" t="s">
        <v>181</v>
      </c>
      <c r="V68" s="594"/>
      <c r="W68" s="591"/>
      <c r="X68" s="49"/>
      <c r="Y68" s="49"/>
      <c r="Z68" s="49">
        <f>V68</f>
        <v>0</v>
      </c>
      <c r="AA68" s="49" t="e">
        <f>AVERAGE(V68:W68)</f>
        <v>#DIV/0!</v>
      </c>
      <c r="AB68" s="49" t="e">
        <f>AVERAGE(V68:X68)</f>
        <v>#DIV/0!</v>
      </c>
      <c r="AC68" s="49" t="e">
        <f>AVERAGE(V68:Y68)</f>
        <v>#DIV/0!</v>
      </c>
      <c r="AD68" s="228" t="s">
        <v>904</v>
      </c>
      <c r="AE68" s="477">
        <f>AF68+AG68+AH68</f>
        <v>428653109</v>
      </c>
      <c r="AF68" s="228">
        <v>0</v>
      </c>
      <c r="AG68" s="228">
        <v>428653109</v>
      </c>
      <c r="AH68" s="228">
        <v>0</v>
      </c>
      <c r="AI68" s="247" t="s">
        <v>170</v>
      </c>
      <c r="AJ68" s="228" t="s">
        <v>171</v>
      </c>
      <c r="AK68" s="228"/>
      <c r="AL68" s="228" t="s">
        <v>67</v>
      </c>
      <c r="AM68" s="228"/>
      <c r="AN68" s="228" t="s">
        <v>67</v>
      </c>
      <c r="AO68" s="228" t="s">
        <v>67</v>
      </c>
      <c r="AP68" s="228" t="s">
        <v>67</v>
      </c>
      <c r="AQ68" s="228"/>
      <c r="AR68" s="228" t="s">
        <v>67</v>
      </c>
      <c r="AS68" s="228"/>
      <c r="AT68" s="228"/>
      <c r="AU68" s="228" t="s">
        <v>67</v>
      </c>
      <c r="AV68" s="228"/>
      <c r="AW68" s="10"/>
      <c r="AX68" s="11"/>
    </row>
    <row r="69" spans="1:50" s="12" customFormat="1" ht="57" customHeight="1" x14ac:dyDescent="0.25">
      <c r="A69" s="578"/>
      <c r="B69" s="498"/>
      <c r="C69" s="431"/>
      <c r="D69" s="431"/>
      <c r="E69" s="433"/>
      <c r="F69" s="453"/>
      <c r="G69" s="431"/>
      <c r="H69" s="431"/>
      <c r="I69" s="433" t="s">
        <v>182</v>
      </c>
      <c r="J69" s="453"/>
      <c r="K69" s="431"/>
      <c r="L69" s="431"/>
      <c r="M69" s="431"/>
      <c r="N69" s="431"/>
      <c r="O69" s="431"/>
      <c r="P69" s="431"/>
      <c r="Q69" s="431"/>
      <c r="R69" s="431"/>
      <c r="S69" s="453"/>
      <c r="T69" s="431"/>
      <c r="U69" s="50" t="s">
        <v>183</v>
      </c>
      <c r="V69" s="78">
        <v>0.8</v>
      </c>
      <c r="W69" s="591">
        <v>0.8</v>
      </c>
      <c r="X69" s="49">
        <v>0.8</v>
      </c>
      <c r="Y69" s="49">
        <v>0.8</v>
      </c>
      <c r="Z69" s="49">
        <f>V69</f>
        <v>0.8</v>
      </c>
      <c r="AA69" s="49">
        <f>AVERAGE(V69:W69)</f>
        <v>0.8</v>
      </c>
      <c r="AB69" s="49">
        <f>AVERAGE(V69:X69)</f>
        <v>0.80000000000000016</v>
      </c>
      <c r="AC69" s="49">
        <f>AVERAGE(V69:Y69)</f>
        <v>0.8</v>
      </c>
      <c r="AD69" s="229"/>
      <c r="AE69" s="229"/>
      <c r="AF69" s="229"/>
      <c r="AG69" s="229"/>
      <c r="AH69" s="229"/>
      <c r="AI69" s="229"/>
      <c r="AJ69" s="229"/>
      <c r="AK69" s="229"/>
      <c r="AL69" s="229"/>
      <c r="AM69" s="229"/>
      <c r="AN69" s="229"/>
      <c r="AO69" s="229"/>
      <c r="AP69" s="229"/>
      <c r="AQ69" s="229"/>
      <c r="AR69" s="229"/>
      <c r="AS69" s="229"/>
      <c r="AT69" s="229"/>
      <c r="AU69" s="229"/>
      <c r="AV69" s="229"/>
      <c r="AW69" s="10"/>
      <c r="AX69" s="11"/>
    </row>
    <row r="70" spans="1:50" s="12" customFormat="1" ht="24.75" customHeight="1" x14ac:dyDescent="0.25">
      <c r="A70" s="578"/>
      <c r="B70" s="498"/>
      <c r="C70" s="431"/>
      <c r="D70" s="431"/>
      <c r="E70" s="433"/>
      <c r="F70" s="453"/>
      <c r="G70" s="431"/>
      <c r="H70" s="431"/>
      <c r="I70" s="433"/>
      <c r="J70" s="453"/>
      <c r="K70" s="431"/>
      <c r="L70" s="431"/>
      <c r="M70" s="431"/>
      <c r="N70" s="431"/>
      <c r="O70" s="431"/>
      <c r="P70" s="431"/>
      <c r="Q70" s="431"/>
      <c r="R70" s="431"/>
      <c r="S70" s="453"/>
      <c r="T70" s="431"/>
      <c r="U70" s="48" t="s">
        <v>69</v>
      </c>
      <c r="V70" s="595">
        <f t="shared" ref="V70:AC70" si="21">V68/V69</f>
        <v>0</v>
      </c>
      <c r="W70" s="592">
        <f t="shared" si="21"/>
        <v>0</v>
      </c>
      <c r="X70" s="54">
        <f t="shared" si="21"/>
        <v>0</v>
      </c>
      <c r="Y70" s="54">
        <f t="shared" si="21"/>
        <v>0</v>
      </c>
      <c r="Z70" s="54">
        <f t="shared" si="21"/>
        <v>0</v>
      </c>
      <c r="AA70" s="54" t="e">
        <f t="shared" si="21"/>
        <v>#DIV/0!</v>
      </c>
      <c r="AB70" s="54" t="e">
        <f t="shared" si="21"/>
        <v>#DIV/0!</v>
      </c>
      <c r="AC70" s="54" t="e">
        <f t="shared" si="21"/>
        <v>#DIV/0!</v>
      </c>
      <c r="AD70" s="229"/>
      <c r="AE70" s="229"/>
      <c r="AF70" s="229"/>
      <c r="AG70" s="229"/>
      <c r="AH70" s="229"/>
      <c r="AI70" s="229"/>
      <c r="AJ70" s="229"/>
      <c r="AK70" s="229"/>
      <c r="AL70" s="229"/>
      <c r="AM70" s="229"/>
      <c r="AN70" s="229"/>
      <c r="AO70" s="229"/>
      <c r="AP70" s="229"/>
      <c r="AQ70" s="229"/>
      <c r="AR70" s="229"/>
      <c r="AS70" s="229"/>
      <c r="AT70" s="229"/>
      <c r="AU70" s="229"/>
      <c r="AV70" s="229"/>
      <c r="AW70" s="10"/>
      <c r="AX70" s="11"/>
    </row>
    <row r="71" spans="1:50" s="12" customFormat="1" ht="239.25" customHeight="1" x14ac:dyDescent="0.25">
      <c r="A71" s="578"/>
      <c r="B71" s="498"/>
      <c r="C71" s="431"/>
      <c r="D71" s="431"/>
      <c r="E71" s="433"/>
      <c r="F71" s="453"/>
      <c r="G71" s="432"/>
      <c r="H71" s="432"/>
      <c r="I71" s="433"/>
      <c r="J71" s="454"/>
      <c r="K71" s="432"/>
      <c r="L71" s="432"/>
      <c r="M71" s="432"/>
      <c r="N71" s="432"/>
      <c r="O71" s="432"/>
      <c r="P71" s="432"/>
      <c r="Q71" s="432"/>
      <c r="R71" s="432"/>
      <c r="S71" s="454"/>
      <c r="T71" s="432"/>
      <c r="U71" s="48" t="s">
        <v>70</v>
      </c>
      <c r="V71" s="55" t="s">
        <v>806</v>
      </c>
      <c r="W71" s="55" t="s">
        <v>806</v>
      </c>
      <c r="X71" s="55" t="s">
        <v>806</v>
      </c>
      <c r="Y71" s="55" t="s">
        <v>806</v>
      </c>
      <c r="Z71" s="171"/>
      <c r="AA71" s="172"/>
      <c r="AB71" s="172"/>
      <c r="AC71" s="173"/>
      <c r="AD71" s="230"/>
      <c r="AE71" s="230"/>
      <c r="AF71" s="230"/>
      <c r="AG71" s="230"/>
      <c r="AH71" s="230"/>
      <c r="AI71" s="230"/>
      <c r="AJ71" s="230"/>
      <c r="AK71" s="230"/>
      <c r="AL71" s="230"/>
      <c r="AM71" s="230"/>
      <c r="AN71" s="230"/>
      <c r="AO71" s="230"/>
      <c r="AP71" s="230"/>
      <c r="AQ71" s="230"/>
      <c r="AR71" s="230"/>
      <c r="AS71" s="230"/>
      <c r="AT71" s="230"/>
      <c r="AU71" s="230"/>
      <c r="AV71" s="230"/>
      <c r="AW71" s="10"/>
      <c r="AX71" s="11"/>
    </row>
    <row r="72" spans="1:50" s="12" customFormat="1" ht="57" customHeight="1" x14ac:dyDescent="0.25">
      <c r="A72" s="577">
        <v>4</v>
      </c>
      <c r="B72" s="498"/>
      <c r="C72" s="431"/>
      <c r="D72" s="431"/>
      <c r="E72" s="433"/>
      <c r="F72" s="453"/>
      <c r="G72" s="430" t="s">
        <v>163</v>
      </c>
      <c r="H72" s="430" t="s">
        <v>164</v>
      </c>
      <c r="I72" s="134" t="s">
        <v>63</v>
      </c>
      <c r="J72" s="452">
        <v>0.15</v>
      </c>
      <c r="K72" s="430" t="s">
        <v>184</v>
      </c>
      <c r="L72" s="430" t="s">
        <v>905</v>
      </c>
      <c r="M72" s="430" t="s">
        <v>185</v>
      </c>
      <c r="N72" s="430" t="s">
        <v>168</v>
      </c>
      <c r="O72" s="430" t="s">
        <v>62</v>
      </c>
      <c r="P72" s="430">
        <v>0.05</v>
      </c>
      <c r="Q72" s="430">
        <v>1</v>
      </c>
      <c r="R72" s="430">
        <v>1</v>
      </c>
      <c r="S72" s="430">
        <v>1</v>
      </c>
      <c r="T72" s="430" t="s">
        <v>169</v>
      </c>
      <c r="U72" s="50" t="s">
        <v>186</v>
      </c>
      <c r="V72" s="166"/>
      <c r="W72" s="166"/>
      <c r="X72" s="166"/>
      <c r="Y72" s="166"/>
      <c r="Z72" s="166">
        <f>+V72</f>
        <v>0</v>
      </c>
      <c r="AA72" s="166">
        <f>+V72+W72</f>
        <v>0</v>
      </c>
      <c r="AB72" s="166">
        <f>+V72+W72+X72</f>
        <v>0</v>
      </c>
      <c r="AC72" s="166">
        <f>+V72+W72+X72+Y72</f>
        <v>0</v>
      </c>
      <c r="AD72" s="228" t="s">
        <v>904</v>
      </c>
      <c r="AE72" s="477">
        <f>AF72+AG72+AH72</f>
        <v>428653109</v>
      </c>
      <c r="AF72" s="497"/>
      <c r="AG72" s="228">
        <v>428653109</v>
      </c>
      <c r="AH72" s="228">
        <v>0</v>
      </c>
      <c r="AI72" s="247" t="s">
        <v>170</v>
      </c>
      <c r="AJ72" s="228" t="s">
        <v>171</v>
      </c>
      <c r="AK72" s="228"/>
      <c r="AL72" s="228" t="s">
        <v>67</v>
      </c>
      <c r="AM72" s="228"/>
      <c r="AN72" s="228" t="s">
        <v>67</v>
      </c>
      <c r="AO72" s="228" t="s">
        <v>67</v>
      </c>
      <c r="AP72" s="228" t="s">
        <v>67</v>
      </c>
      <c r="AQ72" s="228" t="s">
        <v>67</v>
      </c>
      <c r="AR72" s="228"/>
      <c r="AS72" s="228"/>
      <c r="AT72" s="228"/>
      <c r="AU72" s="228" t="s">
        <v>67</v>
      </c>
      <c r="AV72" s="228"/>
      <c r="AW72" s="10"/>
      <c r="AX72" s="11"/>
    </row>
    <row r="73" spans="1:50" s="12" customFormat="1" ht="57" customHeight="1" x14ac:dyDescent="0.25">
      <c r="A73" s="578"/>
      <c r="B73" s="498"/>
      <c r="C73" s="431"/>
      <c r="D73" s="431"/>
      <c r="E73" s="433"/>
      <c r="F73" s="453"/>
      <c r="G73" s="431"/>
      <c r="H73" s="431"/>
      <c r="I73" s="433" t="s">
        <v>187</v>
      </c>
      <c r="J73" s="453"/>
      <c r="K73" s="431"/>
      <c r="L73" s="431"/>
      <c r="M73" s="431"/>
      <c r="N73" s="431"/>
      <c r="O73" s="431"/>
      <c r="P73" s="431"/>
      <c r="Q73" s="431"/>
      <c r="R73" s="431"/>
      <c r="S73" s="431"/>
      <c r="T73" s="431"/>
      <c r="U73" s="50" t="s">
        <v>188</v>
      </c>
      <c r="V73" s="51">
        <v>585</v>
      </c>
      <c r="W73" s="52">
        <v>805</v>
      </c>
      <c r="X73" s="52">
        <v>805</v>
      </c>
      <c r="Y73" s="52">
        <v>805</v>
      </c>
      <c r="Z73" s="53">
        <f>+V73</f>
        <v>585</v>
      </c>
      <c r="AA73" s="53">
        <f>+V73+W73</f>
        <v>1390</v>
      </c>
      <c r="AB73" s="53">
        <f>+W73+X73</f>
        <v>1610</v>
      </c>
      <c r="AC73" s="53">
        <f>+V73+W73+X73+Y73</f>
        <v>3000</v>
      </c>
      <c r="AD73" s="229"/>
      <c r="AE73" s="229"/>
      <c r="AF73" s="229"/>
      <c r="AG73" s="229"/>
      <c r="AH73" s="229"/>
      <c r="AI73" s="229"/>
      <c r="AJ73" s="229"/>
      <c r="AK73" s="229"/>
      <c r="AL73" s="229"/>
      <c r="AM73" s="229"/>
      <c r="AN73" s="229"/>
      <c r="AO73" s="229"/>
      <c r="AP73" s="229"/>
      <c r="AQ73" s="229"/>
      <c r="AR73" s="229"/>
      <c r="AS73" s="229"/>
      <c r="AT73" s="229"/>
      <c r="AU73" s="229"/>
      <c r="AV73" s="229"/>
      <c r="AW73" s="10"/>
      <c r="AX73" s="11"/>
    </row>
    <row r="74" spans="1:50" s="12" customFormat="1" ht="24.75" customHeight="1" x14ac:dyDescent="0.25">
      <c r="A74" s="578"/>
      <c r="B74" s="498"/>
      <c r="C74" s="431"/>
      <c r="D74" s="431"/>
      <c r="E74" s="433"/>
      <c r="F74" s="453"/>
      <c r="G74" s="431"/>
      <c r="H74" s="431"/>
      <c r="I74" s="433"/>
      <c r="J74" s="453"/>
      <c r="K74" s="431"/>
      <c r="L74" s="431"/>
      <c r="M74" s="431"/>
      <c r="N74" s="431"/>
      <c r="O74" s="431"/>
      <c r="P74" s="431"/>
      <c r="Q74" s="431"/>
      <c r="R74" s="431"/>
      <c r="S74" s="431"/>
      <c r="T74" s="431"/>
      <c r="U74" s="48" t="s">
        <v>69</v>
      </c>
      <c r="V74" s="110">
        <f t="shared" ref="V74:AC74" si="22">V72/V73</f>
        <v>0</v>
      </c>
      <c r="W74" s="54">
        <f t="shared" si="22"/>
        <v>0</v>
      </c>
      <c r="X74" s="54">
        <f t="shared" si="22"/>
        <v>0</v>
      </c>
      <c r="Y74" s="54">
        <f t="shared" si="22"/>
        <v>0</v>
      </c>
      <c r="Z74" s="54">
        <f t="shared" si="22"/>
        <v>0</v>
      </c>
      <c r="AA74" s="54">
        <f t="shared" si="22"/>
        <v>0</v>
      </c>
      <c r="AB74" s="54">
        <f t="shared" si="22"/>
        <v>0</v>
      </c>
      <c r="AC74" s="54">
        <f t="shared" si="22"/>
        <v>0</v>
      </c>
      <c r="AD74" s="229"/>
      <c r="AE74" s="229"/>
      <c r="AF74" s="229"/>
      <c r="AG74" s="229"/>
      <c r="AH74" s="229"/>
      <c r="AI74" s="229"/>
      <c r="AJ74" s="229"/>
      <c r="AK74" s="229"/>
      <c r="AL74" s="229"/>
      <c r="AM74" s="229"/>
      <c r="AN74" s="229"/>
      <c r="AO74" s="229"/>
      <c r="AP74" s="229"/>
      <c r="AQ74" s="229"/>
      <c r="AR74" s="229"/>
      <c r="AS74" s="229"/>
      <c r="AT74" s="229"/>
      <c r="AU74" s="229"/>
      <c r="AV74" s="229"/>
      <c r="AW74" s="10"/>
      <c r="AX74" s="11"/>
    </row>
    <row r="75" spans="1:50" s="12" customFormat="1" ht="287.25" customHeight="1" x14ac:dyDescent="0.25">
      <c r="A75" s="578"/>
      <c r="B75" s="498"/>
      <c r="C75" s="431"/>
      <c r="D75" s="431"/>
      <c r="E75" s="433"/>
      <c r="F75" s="453"/>
      <c r="G75" s="432"/>
      <c r="H75" s="432"/>
      <c r="I75" s="433"/>
      <c r="J75" s="454"/>
      <c r="K75" s="432"/>
      <c r="L75" s="432"/>
      <c r="M75" s="432"/>
      <c r="N75" s="432"/>
      <c r="O75" s="432"/>
      <c r="P75" s="432"/>
      <c r="Q75" s="432"/>
      <c r="R75" s="432"/>
      <c r="S75" s="432"/>
      <c r="T75" s="432"/>
      <c r="U75" s="48" t="s">
        <v>70</v>
      </c>
      <c r="V75" s="55" t="s">
        <v>806</v>
      </c>
      <c r="W75" s="55" t="s">
        <v>806</v>
      </c>
      <c r="X75" s="55" t="s">
        <v>806</v>
      </c>
      <c r="Y75" s="55" t="s">
        <v>806</v>
      </c>
      <c r="Z75" s="244"/>
      <c r="AA75" s="245"/>
      <c r="AB75" s="245"/>
      <c r="AC75" s="246"/>
      <c r="AD75" s="230"/>
      <c r="AE75" s="230"/>
      <c r="AF75" s="229"/>
      <c r="AG75" s="230"/>
      <c r="AH75" s="230"/>
      <c r="AI75" s="230"/>
      <c r="AJ75" s="230"/>
      <c r="AK75" s="230"/>
      <c r="AL75" s="230"/>
      <c r="AM75" s="230"/>
      <c r="AN75" s="230"/>
      <c r="AO75" s="230"/>
      <c r="AP75" s="230"/>
      <c r="AQ75" s="230"/>
      <c r="AR75" s="230"/>
      <c r="AS75" s="230"/>
      <c r="AT75" s="230"/>
      <c r="AU75" s="230"/>
      <c r="AV75" s="230"/>
      <c r="AW75" s="10"/>
      <c r="AX75" s="11"/>
    </row>
    <row r="76" spans="1:50" s="12" customFormat="1" ht="36.75" customHeight="1" x14ac:dyDescent="0.25">
      <c r="A76" s="577">
        <v>5</v>
      </c>
      <c r="B76" s="498"/>
      <c r="C76" s="431"/>
      <c r="D76" s="431"/>
      <c r="E76" s="433"/>
      <c r="F76" s="453"/>
      <c r="G76" s="430" t="s">
        <v>163</v>
      </c>
      <c r="H76" s="430" t="s">
        <v>164</v>
      </c>
      <c r="I76" s="134" t="s">
        <v>63</v>
      </c>
      <c r="J76" s="452">
        <v>0.2</v>
      </c>
      <c r="K76" s="430" t="s">
        <v>189</v>
      </c>
      <c r="L76" s="430" t="s">
        <v>763</v>
      </c>
      <c r="M76" s="430" t="s">
        <v>190</v>
      </c>
      <c r="N76" s="430" t="s">
        <v>168</v>
      </c>
      <c r="O76" s="430" t="s">
        <v>62</v>
      </c>
      <c r="P76" s="430">
        <v>0.06</v>
      </c>
      <c r="Q76" s="430">
        <v>1</v>
      </c>
      <c r="R76" s="430">
        <v>1</v>
      </c>
      <c r="S76" s="430">
        <v>1</v>
      </c>
      <c r="T76" s="430" t="s">
        <v>169</v>
      </c>
      <c r="U76" s="50" t="s">
        <v>764</v>
      </c>
      <c r="V76" s="111"/>
      <c r="W76" s="174"/>
      <c r="X76" s="174"/>
      <c r="Y76" s="174"/>
      <c r="Z76" s="174">
        <f t="shared" ref="Z76" si="23">+V76</f>
        <v>0</v>
      </c>
      <c r="AA76" s="174">
        <f t="shared" ref="AA76" si="24">+V76+W76</f>
        <v>0</v>
      </c>
      <c r="AB76" s="174">
        <f t="shared" ref="AB76" si="25">+V76+W76+X76</f>
        <v>0</v>
      </c>
      <c r="AC76" s="174">
        <f t="shared" ref="AC76" si="26">+V76+W76+X76+Y76</f>
        <v>0</v>
      </c>
      <c r="AD76" s="228" t="s">
        <v>904</v>
      </c>
      <c r="AE76" s="477">
        <f>AF76+AG76+AH76</f>
        <v>428653109</v>
      </c>
      <c r="AF76" s="497"/>
      <c r="AG76" s="228">
        <v>428653109</v>
      </c>
      <c r="AH76" s="228">
        <v>0</v>
      </c>
      <c r="AI76" s="247" t="s">
        <v>170</v>
      </c>
      <c r="AJ76" s="228" t="s">
        <v>171</v>
      </c>
      <c r="AK76" s="228"/>
      <c r="AL76" s="228" t="s">
        <v>67</v>
      </c>
      <c r="AM76" s="228"/>
      <c r="AN76" s="228" t="s">
        <v>67</v>
      </c>
      <c r="AO76" s="228" t="s">
        <v>67</v>
      </c>
      <c r="AP76" s="228" t="s">
        <v>67</v>
      </c>
      <c r="AQ76" s="228" t="s">
        <v>67</v>
      </c>
      <c r="AR76" s="228"/>
      <c r="AS76" s="228"/>
      <c r="AT76" s="228"/>
      <c r="AU76" s="228" t="s">
        <v>67</v>
      </c>
      <c r="AV76" s="228"/>
      <c r="AW76" s="10"/>
      <c r="AX76" s="11"/>
    </row>
    <row r="77" spans="1:50" s="12" customFormat="1" ht="41.25" customHeight="1" x14ac:dyDescent="0.25">
      <c r="A77" s="578"/>
      <c r="B77" s="498"/>
      <c r="C77" s="431"/>
      <c r="D77" s="431"/>
      <c r="E77" s="433"/>
      <c r="F77" s="453"/>
      <c r="G77" s="431"/>
      <c r="H77" s="431"/>
      <c r="I77" s="433" t="s">
        <v>762</v>
      </c>
      <c r="J77" s="453"/>
      <c r="K77" s="431"/>
      <c r="L77" s="431"/>
      <c r="M77" s="431"/>
      <c r="N77" s="431"/>
      <c r="O77" s="431"/>
      <c r="P77" s="431"/>
      <c r="Q77" s="431"/>
      <c r="R77" s="431"/>
      <c r="S77" s="431"/>
      <c r="T77" s="431"/>
      <c r="U77" s="50" t="s">
        <v>765</v>
      </c>
      <c r="V77" s="56"/>
      <c r="W77" s="60"/>
      <c r="X77" s="60"/>
      <c r="Y77" s="60"/>
      <c r="Z77" s="60">
        <f>V77</f>
        <v>0</v>
      </c>
      <c r="AA77" s="60" t="e">
        <f>AVERAGE(V77:W77)</f>
        <v>#DIV/0!</v>
      </c>
      <c r="AB77" s="60" t="e">
        <f>AVERAGE(V77:X77)</f>
        <v>#DIV/0!</v>
      </c>
      <c r="AC77" s="60" t="e">
        <f>AVERAGE(V77:Y77)</f>
        <v>#DIV/0!</v>
      </c>
      <c r="AD77" s="229"/>
      <c r="AE77" s="229"/>
      <c r="AF77" s="229"/>
      <c r="AG77" s="229"/>
      <c r="AH77" s="229"/>
      <c r="AI77" s="229"/>
      <c r="AJ77" s="229"/>
      <c r="AK77" s="229"/>
      <c r="AL77" s="229"/>
      <c r="AM77" s="229"/>
      <c r="AN77" s="229"/>
      <c r="AO77" s="229"/>
      <c r="AP77" s="229"/>
      <c r="AQ77" s="229"/>
      <c r="AR77" s="229"/>
      <c r="AS77" s="229"/>
      <c r="AT77" s="229"/>
      <c r="AU77" s="229"/>
      <c r="AV77" s="229"/>
      <c r="AW77" s="10"/>
      <c r="AX77" s="11"/>
    </row>
    <row r="78" spans="1:50" s="12" customFormat="1" ht="24.75" customHeight="1" x14ac:dyDescent="0.25">
      <c r="A78" s="578"/>
      <c r="B78" s="498"/>
      <c r="C78" s="431"/>
      <c r="D78" s="431"/>
      <c r="E78" s="433"/>
      <c r="F78" s="453"/>
      <c r="G78" s="431"/>
      <c r="H78" s="431"/>
      <c r="I78" s="433"/>
      <c r="J78" s="453"/>
      <c r="K78" s="431"/>
      <c r="L78" s="431"/>
      <c r="M78" s="431"/>
      <c r="N78" s="431"/>
      <c r="O78" s="431"/>
      <c r="P78" s="431"/>
      <c r="Q78" s="431"/>
      <c r="R78" s="431"/>
      <c r="S78" s="431"/>
      <c r="T78" s="431"/>
      <c r="U78" s="48" t="s">
        <v>69</v>
      </c>
      <c r="V78" s="112" t="e">
        <f>V76/V77</f>
        <v>#DIV/0!</v>
      </c>
      <c r="W78" s="54" t="e">
        <f t="shared" ref="W78:Y78" si="27">W76/W77</f>
        <v>#DIV/0!</v>
      </c>
      <c r="X78" s="54" t="e">
        <f t="shared" si="27"/>
        <v>#DIV/0!</v>
      </c>
      <c r="Y78" s="54" t="e">
        <f t="shared" si="27"/>
        <v>#DIV/0!</v>
      </c>
      <c r="Z78" s="54" t="e">
        <f>Z76/Z77</f>
        <v>#DIV/0!</v>
      </c>
      <c r="AA78" s="54" t="e">
        <f t="shared" ref="AA78:AC78" si="28">AA76/AA77</f>
        <v>#DIV/0!</v>
      </c>
      <c r="AB78" s="54" t="e">
        <f t="shared" si="28"/>
        <v>#DIV/0!</v>
      </c>
      <c r="AC78" s="54" t="e">
        <f t="shared" si="28"/>
        <v>#DIV/0!</v>
      </c>
      <c r="AD78" s="229"/>
      <c r="AE78" s="229"/>
      <c r="AF78" s="229"/>
      <c r="AG78" s="229"/>
      <c r="AH78" s="229"/>
      <c r="AI78" s="229"/>
      <c r="AJ78" s="229"/>
      <c r="AK78" s="229"/>
      <c r="AL78" s="229"/>
      <c r="AM78" s="229"/>
      <c r="AN78" s="229"/>
      <c r="AO78" s="229"/>
      <c r="AP78" s="229"/>
      <c r="AQ78" s="229"/>
      <c r="AR78" s="229"/>
      <c r="AS78" s="229"/>
      <c r="AT78" s="229"/>
      <c r="AU78" s="229"/>
      <c r="AV78" s="229"/>
      <c r="AW78" s="10"/>
      <c r="AX78" s="11"/>
    </row>
    <row r="79" spans="1:50" s="12" customFormat="1" ht="306" customHeight="1" x14ac:dyDescent="0.25">
      <c r="A79" s="578"/>
      <c r="B79" s="498"/>
      <c r="C79" s="431"/>
      <c r="D79" s="431"/>
      <c r="E79" s="433"/>
      <c r="F79" s="454"/>
      <c r="G79" s="432"/>
      <c r="H79" s="432"/>
      <c r="I79" s="433"/>
      <c r="J79" s="454"/>
      <c r="K79" s="432"/>
      <c r="L79" s="432"/>
      <c r="M79" s="432"/>
      <c r="N79" s="432"/>
      <c r="O79" s="432"/>
      <c r="P79" s="432"/>
      <c r="Q79" s="432"/>
      <c r="R79" s="432"/>
      <c r="S79" s="432"/>
      <c r="T79" s="432"/>
      <c r="U79" s="48" t="s">
        <v>70</v>
      </c>
      <c r="V79" s="55" t="s">
        <v>806</v>
      </c>
      <c r="W79" s="55" t="s">
        <v>806</v>
      </c>
      <c r="X79" s="55" t="s">
        <v>806</v>
      </c>
      <c r="Y79" s="55" t="s">
        <v>806</v>
      </c>
      <c r="Z79" s="244"/>
      <c r="AA79" s="245"/>
      <c r="AB79" s="245"/>
      <c r="AC79" s="246"/>
      <c r="AD79" s="230"/>
      <c r="AE79" s="230"/>
      <c r="AF79" s="229"/>
      <c r="AG79" s="230"/>
      <c r="AH79" s="230"/>
      <c r="AI79" s="230"/>
      <c r="AJ79" s="230"/>
      <c r="AK79" s="230"/>
      <c r="AL79" s="230"/>
      <c r="AM79" s="230"/>
      <c r="AN79" s="230"/>
      <c r="AO79" s="230"/>
      <c r="AP79" s="230"/>
      <c r="AQ79" s="230"/>
      <c r="AR79" s="230"/>
      <c r="AS79" s="230"/>
      <c r="AT79" s="230"/>
      <c r="AU79" s="230"/>
      <c r="AV79" s="230"/>
      <c r="AW79" s="10"/>
      <c r="AX79" s="11"/>
    </row>
    <row r="80" spans="1:50" s="12" customFormat="1" ht="45.75" customHeight="1" x14ac:dyDescent="0.25">
      <c r="A80" s="577">
        <v>6</v>
      </c>
      <c r="B80" s="498"/>
      <c r="C80" s="431"/>
      <c r="D80" s="431"/>
      <c r="E80" s="430" t="s">
        <v>191</v>
      </c>
      <c r="F80" s="433">
        <v>0.5</v>
      </c>
      <c r="G80" s="430" t="s">
        <v>163</v>
      </c>
      <c r="H80" s="430" t="s">
        <v>164</v>
      </c>
      <c r="I80" s="134" t="s">
        <v>63</v>
      </c>
      <c r="J80" s="430">
        <v>0.35</v>
      </c>
      <c r="K80" s="430" t="s">
        <v>192</v>
      </c>
      <c r="L80" s="430" t="s">
        <v>193</v>
      </c>
      <c r="M80" s="430" t="s">
        <v>194</v>
      </c>
      <c r="N80" s="430" t="s">
        <v>823</v>
      </c>
      <c r="O80" s="430" t="s">
        <v>62</v>
      </c>
      <c r="P80" s="430">
        <v>0.05</v>
      </c>
      <c r="Q80" s="430">
        <v>1</v>
      </c>
      <c r="R80" s="430">
        <v>1</v>
      </c>
      <c r="S80" s="430">
        <v>1</v>
      </c>
      <c r="T80" s="430" t="s">
        <v>64</v>
      </c>
      <c r="U80" s="50" t="s">
        <v>195</v>
      </c>
      <c r="V80" s="166"/>
      <c r="W80" s="166"/>
      <c r="X80" s="166"/>
      <c r="Y80" s="166"/>
      <c r="Z80" s="166">
        <f t="shared" ref="Z80" si="29">+V80</f>
        <v>0</v>
      </c>
      <c r="AA80" s="166">
        <f t="shared" ref="AA80" si="30">+V80+W80</f>
        <v>0</v>
      </c>
      <c r="AB80" s="166">
        <f t="shared" ref="AB80" si="31">+V80+W80+X80</f>
        <v>0</v>
      </c>
      <c r="AC80" s="166">
        <f t="shared" ref="AC80" si="32">+V80+W80+X80+Y80</f>
        <v>0</v>
      </c>
      <c r="AD80" s="228" t="s">
        <v>906</v>
      </c>
      <c r="AE80" s="228">
        <f>AF80+AG80+AH80</f>
        <v>89560361</v>
      </c>
      <c r="AF80" s="497"/>
      <c r="AG80" s="228">
        <v>89560361</v>
      </c>
      <c r="AH80" s="228">
        <v>0</v>
      </c>
      <c r="AI80" s="247" t="s">
        <v>196</v>
      </c>
      <c r="AJ80" s="228" t="s">
        <v>197</v>
      </c>
      <c r="AK80" s="175"/>
      <c r="AL80" s="228" t="s">
        <v>67</v>
      </c>
      <c r="AM80" s="228"/>
      <c r="AN80" s="228" t="s">
        <v>67</v>
      </c>
      <c r="AO80" s="228" t="s">
        <v>67</v>
      </c>
      <c r="AP80" s="228" t="s">
        <v>67</v>
      </c>
      <c r="AQ80" s="228" t="s">
        <v>67</v>
      </c>
      <c r="AR80" s="175"/>
      <c r="AS80" s="175"/>
      <c r="AT80" s="175"/>
      <c r="AU80" s="228" t="s">
        <v>67</v>
      </c>
      <c r="AV80" s="175"/>
      <c r="AW80" s="10"/>
      <c r="AX80" s="11"/>
    </row>
    <row r="81" spans="1:63" s="12" customFormat="1" ht="44.25" customHeight="1" x14ac:dyDescent="0.25">
      <c r="A81" s="578"/>
      <c r="B81" s="498"/>
      <c r="C81" s="431"/>
      <c r="D81" s="431"/>
      <c r="E81" s="431"/>
      <c r="F81" s="433"/>
      <c r="G81" s="431"/>
      <c r="H81" s="431"/>
      <c r="I81" s="433" t="s">
        <v>198</v>
      </c>
      <c r="J81" s="431"/>
      <c r="K81" s="431"/>
      <c r="L81" s="431"/>
      <c r="M81" s="431"/>
      <c r="N81" s="431"/>
      <c r="O81" s="431"/>
      <c r="P81" s="431"/>
      <c r="Q81" s="431"/>
      <c r="R81" s="431"/>
      <c r="S81" s="431"/>
      <c r="T81" s="431"/>
      <c r="U81" s="57" t="s">
        <v>199</v>
      </c>
      <c r="V81" s="52">
        <v>100</v>
      </c>
      <c r="W81" s="52">
        <v>50</v>
      </c>
      <c r="X81" s="52">
        <v>50</v>
      </c>
      <c r="Y81" s="52">
        <v>50</v>
      </c>
      <c r="Z81" s="52">
        <f>+V81</f>
        <v>100</v>
      </c>
      <c r="AA81" s="52">
        <f>+V81+W81</f>
        <v>150</v>
      </c>
      <c r="AB81" s="52">
        <f>+W81+X81+V81</f>
        <v>200</v>
      </c>
      <c r="AC81" s="52">
        <f>+V81+W81+X81+Y81</f>
        <v>250</v>
      </c>
      <c r="AD81" s="229"/>
      <c r="AE81" s="229"/>
      <c r="AF81" s="229"/>
      <c r="AG81" s="229"/>
      <c r="AH81" s="229"/>
      <c r="AI81" s="229"/>
      <c r="AJ81" s="229"/>
      <c r="AK81" s="176"/>
      <c r="AL81" s="229"/>
      <c r="AM81" s="229"/>
      <c r="AN81" s="229"/>
      <c r="AO81" s="229"/>
      <c r="AP81" s="239"/>
      <c r="AQ81" s="229"/>
      <c r="AR81" s="176"/>
      <c r="AS81" s="176"/>
      <c r="AT81" s="176"/>
      <c r="AU81" s="229"/>
      <c r="AV81" s="176"/>
      <c r="AW81" s="10"/>
      <c r="AX81" s="11"/>
    </row>
    <row r="82" spans="1:63" s="12" customFormat="1" ht="24.75" customHeight="1" x14ac:dyDescent="0.25">
      <c r="A82" s="578"/>
      <c r="B82" s="498"/>
      <c r="C82" s="431"/>
      <c r="D82" s="431"/>
      <c r="E82" s="431"/>
      <c r="F82" s="433"/>
      <c r="G82" s="431"/>
      <c r="H82" s="431"/>
      <c r="I82" s="433"/>
      <c r="J82" s="431"/>
      <c r="K82" s="431"/>
      <c r="L82" s="431"/>
      <c r="M82" s="431"/>
      <c r="N82" s="431"/>
      <c r="O82" s="431"/>
      <c r="P82" s="431"/>
      <c r="Q82" s="431"/>
      <c r="R82" s="431"/>
      <c r="S82" s="431"/>
      <c r="T82" s="431"/>
      <c r="U82" s="48" t="s">
        <v>69</v>
      </c>
      <c r="V82" s="54">
        <f>V80/V81</f>
        <v>0</v>
      </c>
      <c r="W82" s="54">
        <f t="shared" ref="W82:Y82" si="33">W80/W81</f>
        <v>0</v>
      </c>
      <c r="X82" s="54">
        <f t="shared" si="33"/>
        <v>0</v>
      </c>
      <c r="Y82" s="54">
        <f t="shared" si="33"/>
        <v>0</v>
      </c>
      <c r="Z82" s="54">
        <f>Z80/Z81</f>
        <v>0</v>
      </c>
      <c r="AA82" s="54">
        <f t="shared" ref="AA82:AC82" si="34">AA80/AA81</f>
        <v>0</v>
      </c>
      <c r="AB82" s="54">
        <f t="shared" si="34"/>
        <v>0</v>
      </c>
      <c r="AC82" s="54">
        <f t="shared" si="34"/>
        <v>0</v>
      </c>
      <c r="AD82" s="229"/>
      <c r="AE82" s="229"/>
      <c r="AF82" s="229"/>
      <c r="AG82" s="229"/>
      <c r="AH82" s="229"/>
      <c r="AI82" s="229"/>
      <c r="AJ82" s="229"/>
      <c r="AK82" s="176"/>
      <c r="AL82" s="229"/>
      <c r="AM82" s="229"/>
      <c r="AN82" s="229"/>
      <c r="AO82" s="229"/>
      <c r="AP82" s="239"/>
      <c r="AQ82" s="229"/>
      <c r="AR82" s="176"/>
      <c r="AS82" s="176"/>
      <c r="AT82" s="176"/>
      <c r="AU82" s="229"/>
      <c r="AV82" s="176"/>
      <c r="AW82" s="10"/>
      <c r="AX82" s="11"/>
    </row>
    <row r="83" spans="1:63" s="12" customFormat="1" ht="270" customHeight="1" x14ac:dyDescent="0.25">
      <c r="A83" s="578"/>
      <c r="B83" s="498"/>
      <c r="C83" s="431"/>
      <c r="D83" s="431"/>
      <c r="E83" s="431"/>
      <c r="F83" s="433"/>
      <c r="G83" s="432"/>
      <c r="H83" s="432"/>
      <c r="I83" s="433"/>
      <c r="J83" s="432"/>
      <c r="K83" s="432"/>
      <c r="L83" s="432"/>
      <c r="M83" s="432"/>
      <c r="N83" s="432"/>
      <c r="O83" s="432"/>
      <c r="P83" s="432"/>
      <c r="Q83" s="432"/>
      <c r="R83" s="432"/>
      <c r="S83" s="432"/>
      <c r="T83" s="432"/>
      <c r="U83" s="48" t="s">
        <v>70</v>
      </c>
      <c r="V83" s="55" t="s">
        <v>806</v>
      </c>
      <c r="W83" s="55" t="s">
        <v>806</v>
      </c>
      <c r="X83" s="55" t="s">
        <v>806</v>
      </c>
      <c r="Y83" s="55" t="s">
        <v>806</v>
      </c>
      <c r="Z83" s="244"/>
      <c r="AA83" s="245"/>
      <c r="AB83" s="245"/>
      <c r="AC83" s="246"/>
      <c r="AD83" s="230"/>
      <c r="AE83" s="230"/>
      <c r="AF83" s="229"/>
      <c r="AG83" s="230"/>
      <c r="AH83" s="230"/>
      <c r="AI83" s="230"/>
      <c r="AJ83" s="230"/>
      <c r="AK83" s="177"/>
      <c r="AL83" s="230"/>
      <c r="AM83" s="230"/>
      <c r="AN83" s="230"/>
      <c r="AO83" s="230"/>
      <c r="AP83" s="240"/>
      <c r="AQ83" s="230"/>
      <c r="AR83" s="177"/>
      <c r="AS83" s="177"/>
      <c r="AT83" s="177"/>
      <c r="AU83" s="230"/>
      <c r="AV83" s="177"/>
      <c r="AW83" s="10"/>
      <c r="AX83" s="11"/>
    </row>
    <row r="84" spans="1:63" s="12" customFormat="1" ht="45" customHeight="1" x14ac:dyDescent="0.25">
      <c r="A84" s="577">
        <v>7</v>
      </c>
      <c r="B84" s="498"/>
      <c r="C84" s="431"/>
      <c r="D84" s="431"/>
      <c r="E84" s="431"/>
      <c r="F84" s="433"/>
      <c r="G84" s="430" t="s">
        <v>98</v>
      </c>
      <c r="H84" s="430" t="s">
        <v>200</v>
      </c>
      <c r="I84" s="134" t="s">
        <v>63</v>
      </c>
      <c r="J84" s="430">
        <v>0.35</v>
      </c>
      <c r="K84" s="430" t="s">
        <v>201</v>
      </c>
      <c r="L84" s="430" t="s">
        <v>202</v>
      </c>
      <c r="M84" s="430" t="s">
        <v>203</v>
      </c>
      <c r="N84" s="430" t="s">
        <v>823</v>
      </c>
      <c r="O84" s="430" t="s">
        <v>62</v>
      </c>
      <c r="P84" s="430">
        <v>0.03</v>
      </c>
      <c r="Q84" s="430">
        <v>1</v>
      </c>
      <c r="R84" s="430">
        <v>1</v>
      </c>
      <c r="S84" s="430">
        <v>1</v>
      </c>
      <c r="T84" s="430" t="s">
        <v>64</v>
      </c>
      <c r="U84" s="50" t="s">
        <v>204</v>
      </c>
      <c r="V84" s="166"/>
      <c r="W84" s="166"/>
      <c r="X84" s="166"/>
      <c r="Y84" s="166"/>
      <c r="Z84" s="166">
        <f t="shared" ref="Z84" si="35">+V84</f>
        <v>0</v>
      </c>
      <c r="AA84" s="166">
        <f t="shared" ref="AA84" si="36">+V84+W84</f>
        <v>0</v>
      </c>
      <c r="AB84" s="166">
        <f t="shared" ref="AB84" si="37">+V84+W84+X84</f>
        <v>0</v>
      </c>
      <c r="AC84" s="166">
        <f t="shared" ref="AC84" si="38">+V84+W84+X84+Y84</f>
        <v>0</v>
      </c>
      <c r="AD84" s="228" t="s">
        <v>907</v>
      </c>
      <c r="AE84" s="477">
        <f>AF84+AG84+AH84</f>
        <v>89560361</v>
      </c>
      <c r="AF84" s="497"/>
      <c r="AG84" s="228">
        <v>89560361</v>
      </c>
      <c r="AH84" s="228">
        <v>0</v>
      </c>
      <c r="AI84" s="247" t="s">
        <v>196</v>
      </c>
      <c r="AJ84" s="228" t="s">
        <v>197</v>
      </c>
      <c r="AK84" s="228"/>
      <c r="AL84" s="228" t="s">
        <v>67</v>
      </c>
      <c r="AM84" s="228"/>
      <c r="AN84" s="228" t="s">
        <v>67</v>
      </c>
      <c r="AO84" s="228" t="s">
        <v>67</v>
      </c>
      <c r="AP84" s="228" t="s">
        <v>67</v>
      </c>
      <c r="AQ84" s="228"/>
      <c r="AR84" s="228" t="s">
        <v>67</v>
      </c>
      <c r="AS84" s="228"/>
      <c r="AT84" s="228"/>
      <c r="AU84" s="228"/>
      <c r="AV84" s="228" t="s">
        <v>67</v>
      </c>
      <c r="AW84" s="10"/>
      <c r="AX84" s="11"/>
    </row>
    <row r="85" spans="1:63" s="12" customFormat="1" ht="45" customHeight="1" x14ac:dyDescent="0.25">
      <c r="A85" s="578"/>
      <c r="B85" s="498"/>
      <c r="C85" s="431"/>
      <c r="D85" s="431"/>
      <c r="E85" s="431"/>
      <c r="F85" s="433"/>
      <c r="G85" s="431"/>
      <c r="H85" s="431"/>
      <c r="I85" s="433" t="s">
        <v>205</v>
      </c>
      <c r="J85" s="431"/>
      <c r="K85" s="431"/>
      <c r="L85" s="431"/>
      <c r="M85" s="431"/>
      <c r="N85" s="431"/>
      <c r="O85" s="431"/>
      <c r="P85" s="431"/>
      <c r="Q85" s="431"/>
      <c r="R85" s="431"/>
      <c r="S85" s="431"/>
      <c r="T85" s="431"/>
      <c r="U85" s="57" t="s">
        <v>206</v>
      </c>
      <c r="V85" s="53">
        <v>36</v>
      </c>
      <c r="W85" s="53">
        <v>18</v>
      </c>
      <c r="X85" s="53">
        <v>21</v>
      </c>
      <c r="Y85" s="53">
        <v>18</v>
      </c>
      <c r="Z85" s="53">
        <f>+V85</f>
        <v>36</v>
      </c>
      <c r="AA85" s="53">
        <f>+V85+W85</f>
        <v>54</v>
      </c>
      <c r="AB85" s="53">
        <f>+W85+X85</f>
        <v>39</v>
      </c>
      <c r="AC85" s="53">
        <f>+V85+W85+X85+Y85</f>
        <v>93</v>
      </c>
      <c r="AD85" s="229"/>
      <c r="AE85" s="229"/>
      <c r="AF85" s="229"/>
      <c r="AG85" s="229"/>
      <c r="AH85" s="229"/>
      <c r="AI85" s="229"/>
      <c r="AJ85" s="229"/>
      <c r="AK85" s="229"/>
      <c r="AL85" s="229"/>
      <c r="AM85" s="229"/>
      <c r="AN85" s="229"/>
      <c r="AO85" s="229"/>
      <c r="AP85" s="229"/>
      <c r="AQ85" s="229"/>
      <c r="AR85" s="229"/>
      <c r="AS85" s="229"/>
      <c r="AT85" s="229"/>
      <c r="AU85" s="229"/>
      <c r="AV85" s="229"/>
      <c r="AW85" s="10"/>
      <c r="AX85" s="11"/>
    </row>
    <row r="86" spans="1:63" s="12" customFormat="1" ht="24.75" customHeight="1" x14ac:dyDescent="0.25">
      <c r="A86" s="578"/>
      <c r="B86" s="498"/>
      <c r="C86" s="431"/>
      <c r="D86" s="431"/>
      <c r="E86" s="431"/>
      <c r="F86" s="433"/>
      <c r="G86" s="431"/>
      <c r="H86" s="431"/>
      <c r="I86" s="433"/>
      <c r="J86" s="431"/>
      <c r="K86" s="431"/>
      <c r="L86" s="431"/>
      <c r="M86" s="431"/>
      <c r="N86" s="431"/>
      <c r="O86" s="431"/>
      <c r="P86" s="431"/>
      <c r="Q86" s="431"/>
      <c r="R86" s="431"/>
      <c r="S86" s="431"/>
      <c r="T86" s="431"/>
      <c r="U86" s="48" t="s">
        <v>69</v>
      </c>
      <c r="V86" s="54">
        <f>V84/V85</f>
        <v>0</v>
      </c>
      <c r="W86" s="54">
        <f t="shared" ref="W86:Y86" si="39">W84/W85</f>
        <v>0</v>
      </c>
      <c r="X86" s="54">
        <f t="shared" si="39"/>
        <v>0</v>
      </c>
      <c r="Y86" s="54">
        <f t="shared" si="39"/>
        <v>0</v>
      </c>
      <c r="Z86" s="54">
        <f>Z84/Z85</f>
        <v>0</v>
      </c>
      <c r="AA86" s="54">
        <f t="shared" ref="AA86:AC86" si="40">AA84/AA85</f>
        <v>0</v>
      </c>
      <c r="AB86" s="54">
        <f t="shared" si="40"/>
        <v>0</v>
      </c>
      <c r="AC86" s="54">
        <f t="shared" si="40"/>
        <v>0</v>
      </c>
      <c r="AD86" s="229"/>
      <c r="AE86" s="229"/>
      <c r="AF86" s="229"/>
      <c r="AG86" s="229"/>
      <c r="AH86" s="229"/>
      <c r="AI86" s="229"/>
      <c r="AJ86" s="229"/>
      <c r="AK86" s="229"/>
      <c r="AL86" s="229"/>
      <c r="AM86" s="229"/>
      <c r="AN86" s="229"/>
      <c r="AO86" s="229"/>
      <c r="AP86" s="229"/>
      <c r="AQ86" s="229"/>
      <c r="AR86" s="229"/>
      <c r="AS86" s="229"/>
      <c r="AT86" s="229"/>
      <c r="AU86" s="229"/>
      <c r="AV86" s="229"/>
      <c r="AW86" s="10"/>
      <c r="AX86" s="11"/>
    </row>
    <row r="87" spans="1:63" s="12" customFormat="1" ht="270" customHeight="1" x14ac:dyDescent="0.25">
      <c r="A87" s="578"/>
      <c r="B87" s="498"/>
      <c r="C87" s="431"/>
      <c r="D87" s="431"/>
      <c r="E87" s="431"/>
      <c r="F87" s="433"/>
      <c r="G87" s="432"/>
      <c r="H87" s="432"/>
      <c r="I87" s="433"/>
      <c r="J87" s="432"/>
      <c r="K87" s="432"/>
      <c r="L87" s="432"/>
      <c r="M87" s="432"/>
      <c r="N87" s="432"/>
      <c r="O87" s="432"/>
      <c r="P87" s="432"/>
      <c r="Q87" s="432"/>
      <c r="R87" s="432"/>
      <c r="S87" s="432"/>
      <c r="T87" s="432"/>
      <c r="U87" s="48" t="s">
        <v>70</v>
      </c>
      <c r="V87" s="55" t="s">
        <v>806</v>
      </c>
      <c r="W87" s="55" t="s">
        <v>806</v>
      </c>
      <c r="X87" s="55" t="s">
        <v>806</v>
      </c>
      <c r="Y87" s="55" t="s">
        <v>806</v>
      </c>
      <c r="Z87" s="244"/>
      <c r="AA87" s="245"/>
      <c r="AB87" s="245"/>
      <c r="AC87" s="246"/>
      <c r="AD87" s="230"/>
      <c r="AE87" s="230"/>
      <c r="AF87" s="229"/>
      <c r="AG87" s="230"/>
      <c r="AH87" s="230"/>
      <c r="AI87" s="230"/>
      <c r="AJ87" s="230"/>
      <c r="AK87" s="230"/>
      <c r="AL87" s="230"/>
      <c r="AM87" s="230"/>
      <c r="AN87" s="230"/>
      <c r="AO87" s="230"/>
      <c r="AP87" s="230"/>
      <c r="AQ87" s="230"/>
      <c r="AR87" s="230"/>
      <c r="AS87" s="230"/>
      <c r="AT87" s="230"/>
      <c r="AU87" s="230"/>
      <c r="AV87" s="230"/>
      <c r="AW87" s="10"/>
      <c r="AX87" s="11"/>
    </row>
    <row r="88" spans="1:63" s="12" customFormat="1" ht="34.5" customHeight="1" x14ac:dyDescent="0.25">
      <c r="A88" s="577">
        <v>8</v>
      </c>
      <c r="B88" s="498"/>
      <c r="C88" s="431"/>
      <c r="D88" s="431"/>
      <c r="E88" s="431"/>
      <c r="F88" s="433"/>
      <c r="G88" s="433" t="s">
        <v>98</v>
      </c>
      <c r="H88" s="433" t="s">
        <v>200</v>
      </c>
      <c r="I88" s="134" t="s">
        <v>63</v>
      </c>
      <c r="J88" s="430">
        <v>0.15</v>
      </c>
      <c r="K88" s="430" t="s">
        <v>207</v>
      </c>
      <c r="L88" s="473" t="s">
        <v>908</v>
      </c>
      <c r="M88" s="430" t="s">
        <v>208</v>
      </c>
      <c r="N88" s="430" t="s">
        <v>823</v>
      </c>
      <c r="O88" s="433" t="s">
        <v>62</v>
      </c>
      <c r="P88" s="430">
        <v>0.04</v>
      </c>
      <c r="Q88" s="430">
        <v>1</v>
      </c>
      <c r="R88" s="430">
        <v>1</v>
      </c>
      <c r="S88" s="430">
        <v>1</v>
      </c>
      <c r="T88" s="430" t="s">
        <v>64</v>
      </c>
      <c r="U88" s="50" t="s">
        <v>209</v>
      </c>
      <c r="V88" s="58"/>
      <c r="W88" s="58"/>
      <c r="X88" s="58"/>
      <c r="Y88" s="58"/>
      <c r="Z88" s="53">
        <f t="shared" ref="Z88" si="41">+V88</f>
        <v>0</v>
      </c>
      <c r="AA88" s="53">
        <f t="shared" ref="AA88" si="42">+V88+W88</f>
        <v>0</v>
      </c>
      <c r="AB88" s="53">
        <f t="shared" ref="AB88" si="43">+V88+W88+X88</f>
        <v>0</v>
      </c>
      <c r="AC88" s="53">
        <f t="shared" ref="AC88" si="44">+V88+W88+X88+Y88</f>
        <v>0</v>
      </c>
      <c r="AD88" s="228" t="s">
        <v>909</v>
      </c>
      <c r="AE88" s="477">
        <f>AF88+AG88+AH88</f>
        <v>89560361</v>
      </c>
      <c r="AF88" s="497"/>
      <c r="AG88" s="228">
        <v>89560361</v>
      </c>
      <c r="AH88" s="228">
        <v>0</v>
      </c>
      <c r="AI88" s="247" t="s">
        <v>196</v>
      </c>
      <c r="AJ88" s="228" t="s">
        <v>197</v>
      </c>
      <c r="AK88" s="228"/>
      <c r="AL88" s="228" t="s">
        <v>67</v>
      </c>
      <c r="AM88" s="228"/>
      <c r="AN88" s="228" t="s">
        <v>67</v>
      </c>
      <c r="AO88" s="228" t="s">
        <v>67</v>
      </c>
      <c r="AP88" s="228" t="s">
        <v>67</v>
      </c>
      <c r="AQ88" s="228"/>
      <c r="AR88" s="228" t="s">
        <v>67</v>
      </c>
      <c r="AS88" s="228"/>
      <c r="AT88" s="228"/>
      <c r="AU88" s="228" t="s">
        <v>67</v>
      </c>
      <c r="AV88" s="228"/>
      <c r="AW88" s="10"/>
      <c r="AX88" s="11"/>
    </row>
    <row r="89" spans="1:63" s="12" customFormat="1" ht="34.5" customHeight="1" x14ac:dyDescent="0.25">
      <c r="A89" s="578"/>
      <c r="B89" s="498"/>
      <c r="C89" s="431"/>
      <c r="D89" s="431"/>
      <c r="E89" s="431"/>
      <c r="F89" s="433"/>
      <c r="G89" s="433"/>
      <c r="H89" s="433"/>
      <c r="I89" s="473" t="s">
        <v>210</v>
      </c>
      <c r="J89" s="431"/>
      <c r="K89" s="431"/>
      <c r="L89" s="473"/>
      <c r="M89" s="431"/>
      <c r="N89" s="431"/>
      <c r="O89" s="433"/>
      <c r="P89" s="431"/>
      <c r="Q89" s="431"/>
      <c r="R89" s="431"/>
      <c r="S89" s="431"/>
      <c r="T89" s="431"/>
      <c r="U89" s="57" t="s">
        <v>211</v>
      </c>
      <c r="V89" s="58">
        <v>9</v>
      </c>
      <c r="W89" s="58">
        <v>11</v>
      </c>
      <c r="X89" s="58">
        <v>11</v>
      </c>
      <c r="Y89" s="58">
        <v>10</v>
      </c>
      <c r="Z89" s="53">
        <f>+V89</f>
        <v>9</v>
      </c>
      <c r="AA89" s="53">
        <f>+V89+W89</f>
        <v>20</v>
      </c>
      <c r="AB89" s="53">
        <f>+W89+X89</f>
        <v>22</v>
      </c>
      <c r="AC89" s="53">
        <f>+V89+W89+X89+Y89</f>
        <v>41</v>
      </c>
      <c r="AD89" s="229"/>
      <c r="AE89" s="229"/>
      <c r="AF89" s="229"/>
      <c r="AG89" s="229"/>
      <c r="AH89" s="229"/>
      <c r="AI89" s="229"/>
      <c r="AJ89" s="229"/>
      <c r="AK89" s="229"/>
      <c r="AL89" s="229"/>
      <c r="AM89" s="229"/>
      <c r="AN89" s="229"/>
      <c r="AO89" s="229"/>
      <c r="AP89" s="229"/>
      <c r="AQ89" s="229"/>
      <c r="AR89" s="229"/>
      <c r="AS89" s="229"/>
      <c r="AT89" s="229"/>
      <c r="AU89" s="229"/>
      <c r="AV89" s="229"/>
      <c r="AW89" s="10"/>
      <c r="AX89" s="11"/>
    </row>
    <row r="90" spans="1:63" s="12" customFormat="1" ht="24.75" customHeight="1" x14ac:dyDescent="0.25">
      <c r="A90" s="578"/>
      <c r="B90" s="498"/>
      <c r="C90" s="431"/>
      <c r="D90" s="431"/>
      <c r="E90" s="431"/>
      <c r="F90" s="433"/>
      <c r="G90" s="433"/>
      <c r="H90" s="433"/>
      <c r="I90" s="473"/>
      <c r="J90" s="431"/>
      <c r="K90" s="431"/>
      <c r="L90" s="473"/>
      <c r="M90" s="431"/>
      <c r="N90" s="431"/>
      <c r="O90" s="433"/>
      <c r="P90" s="431"/>
      <c r="Q90" s="431"/>
      <c r="R90" s="431"/>
      <c r="S90" s="431"/>
      <c r="T90" s="431"/>
      <c r="U90" s="48" t="s">
        <v>69</v>
      </c>
      <c r="V90" s="54">
        <f>V88/V89</f>
        <v>0</v>
      </c>
      <c r="W90" s="54">
        <f t="shared" ref="W90:Y90" si="45">W88/W89</f>
        <v>0</v>
      </c>
      <c r="X90" s="54">
        <f t="shared" si="45"/>
        <v>0</v>
      </c>
      <c r="Y90" s="54">
        <f t="shared" si="45"/>
        <v>0</v>
      </c>
      <c r="Z90" s="54">
        <f>Z88/Z89</f>
        <v>0</v>
      </c>
      <c r="AA90" s="54">
        <f t="shared" ref="AA90:AC90" si="46">AA88/AA89</f>
        <v>0</v>
      </c>
      <c r="AB90" s="54">
        <f t="shared" si="46"/>
        <v>0</v>
      </c>
      <c r="AC90" s="54">
        <f t="shared" si="46"/>
        <v>0</v>
      </c>
      <c r="AD90" s="229"/>
      <c r="AE90" s="229"/>
      <c r="AF90" s="229"/>
      <c r="AG90" s="229"/>
      <c r="AH90" s="229"/>
      <c r="AI90" s="229"/>
      <c r="AJ90" s="229"/>
      <c r="AK90" s="229"/>
      <c r="AL90" s="229"/>
      <c r="AM90" s="229"/>
      <c r="AN90" s="229"/>
      <c r="AO90" s="229"/>
      <c r="AP90" s="229"/>
      <c r="AQ90" s="229"/>
      <c r="AR90" s="229"/>
      <c r="AS90" s="229"/>
      <c r="AT90" s="229"/>
      <c r="AU90" s="229"/>
      <c r="AV90" s="229"/>
      <c r="AW90" s="10"/>
      <c r="AX90" s="11"/>
    </row>
    <row r="91" spans="1:63" s="12" customFormat="1" ht="270" customHeight="1" x14ac:dyDescent="0.25">
      <c r="A91" s="578"/>
      <c r="B91" s="498"/>
      <c r="C91" s="431"/>
      <c r="D91" s="431"/>
      <c r="E91" s="431"/>
      <c r="F91" s="433"/>
      <c r="G91" s="433"/>
      <c r="H91" s="433"/>
      <c r="I91" s="473"/>
      <c r="J91" s="432"/>
      <c r="K91" s="432"/>
      <c r="L91" s="473"/>
      <c r="M91" s="432"/>
      <c r="N91" s="432"/>
      <c r="O91" s="433"/>
      <c r="P91" s="432"/>
      <c r="Q91" s="432"/>
      <c r="R91" s="432"/>
      <c r="S91" s="432"/>
      <c r="T91" s="432"/>
      <c r="U91" s="48" t="s">
        <v>70</v>
      </c>
      <c r="V91" s="55" t="s">
        <v>806</v>
      </c>
      <c r="W91" s="55" t="s">
        <v>806</v>
      </c>
      <c r="X91" s="55" t="s">
        <v>806</v>
      </c>
      <c r="Y91" s="55" t="s">
        <v>806</v>
      </c>
      <c r="Z91" s="244"/>
      <c r="AA91" s="245"/>
      <c r="AB91" s="245"/>
      <c r="AC91" s="246"/>
      <c r="AD91" s="230"/>
      <c r="AE91" s="230"/>
      <c r="AF91" s="229"/>
      <c r="AG91" s="230"/>
      <c r="AH91" s="230"/>
      <c r="AI91" s="230"/>
      <c r="AJ91" s="230"/>
      <c r="AK91" s="230"/>
      <c r="AL91" s="230"/>
      <c r="AM91" s="230"/>
      <c r="AN91" s="230"/>
      <c r="AO91" s="230"/>
      <c r="AP91" s="230"/>
      <c r="AQ91" s="230"/>
      <c r="AR91" s="230"/>
      <c r="AS91" s="230"/>
      <c r="AT91" s="230"/>
      <c r="AU91" s="230"/>
      <c r="AV91" s="230"/>
      <c r="AW91" s="10"/>
      <c r="AX91" s="11"/>
    </row>
    <row r="92" spans="1:63" s="12" customFormat="1" ht="45" customHeight="1" x14ac:dyDescent="0.25">
      <c r="A92" s="577">
        <v>9</v>
      </c>
      <c r="B92" s="498"/>
      <c r="C92" s="431"/>
      <c r="D92" s="431"/>
      <c r="E92" s="431"/>
      <c r="F92" s="433"/>
      <c r="G92" s="431" t="s">
        <v>98</v>
      </c>
      <c r="H92" s="431" t="s">
        <v>200</v>
      </c>
      <c r="I92" s="134" t="s">
        <v>63</v>
      </c>
      <c r="J92" s="430">
        <v>0.15</v>
      </c>
      <c r="K92" s="430" t="s">
        <v>212</v>
      </c>
      <c r="L92" s="430" t="s">
        <v>213</v>
      </c>
      <c r="M92" s="430" t="s">
        <v>208</v>
      </c>
      <c r="N92" s="430" t="s">
        <v>823</v>
      </c>
      <c r="O92" s="433" t="s">
        <v>62</v>
      </c>
      <c r="P92" s="430">
        <v>0.04</v>
      </c>
      <c r="Q92" s="430">
        <v>1</v>
      </c>
      <c r="R92" s="430">
        <v>1</v>
      </c>
      <c r="S92" s="430">
        <v>1</v>
      </c>
      <c r="T92" s="430" t="s">
        <v>64</v>
      </c>
      <c r="U92" s="50" t="s">
        <v>214</v>
      </c>
      <c r="V92" s="166"/>
      <c r="W92" s="166"/>
      <c r="X92" s="166"/>
      <c r="Y92" s="166"/>
      <c r="Z92" s="166">
        <f t="shared" ref="Z92" si="47">+V92</f>
        <v>0</v>
      </c>
      <c r="AA92" s="166">
        <f t="shared" ref="AA92" si="48">+V92+W92</f>
        <v>0</v>
      </c>
      <c r="AB92" s="166">
        <f t="shared" ref="AB92" si="49">+V92+W92+X92</f>
        <v>0</v>
      </c>
      <c r="AC92" s="166">
        <f t="shared" ref="AC92" si="50">+V92+W92+X92+Y92</f>
        <v>0</v>
      </c>
      <c r="AD92" s="228" t="s">
        <v>909</v>
      </c>
      <c r="AE92" s="477">
        <f>AF92+AG92+AH92</f>
        <v>89560361</v>
      </c>
      <c r="AF92" s="497"/>
      <c r="AG92" s="228">
        <v>89560361</v>
      </c>
      <c r="AH92" s="228">
        <v>0</v>
      </c>
      <c r="AI92" s="247" t="s">
        <v>196</v>
      </c>
      <c r="AJ92" s="228" t="s">
        <v>197</v>
      </c>
      <c r="AK92" s="228"/>
      <c r="AL92" s="228" t="s">
        <v>67</v>
      </c>
      <c r="AM92" s="228"/>
      <c r="AN92" s="228" t="s">
        <v>67</v>
      </c>
      <c r="AO92" s="228" t="s">
        <v>67</v>
      </c>
      <c r="AP92" s="228" t="s">
        <v>67</v>
      </c>
      <c r="AQ92" s="228"/>
      <c r="AR92" s="228" t="s">
        <v>67</v>
      </c>
      <c r="AS92" s="228"/>
      <c r="AT92" s="228"/>
      <c r="AU92" s="228" t="s">
        <v>67</v>
      </c>
      <c r="AV92" s="228"/>
      <c r="AW92" s="10"/>
      <c r="AX92" s="11"/>
      <c r="AY92" s="13"/>
      <c r="AZ92" s="13"/>
      <c r="BA92" s="13"/>
      <c r="BB92" s="13"/>
      <c r="BC92" s="13"/>
      <c r="BD92" s="13"/>
      <c r="BE92" s="13"/>
      <c r="BF92" s="13"/>
      <c r="BG92" s="13"/>
      <c r="BH92" s="13"/>
      <c r="BI92" s="13"/>
      <c r="BJ92" s="13"/>
      <c r="BK92" s="13"/>
    </row>
    <row r="93" spans="1:63" s="12" customFormat="1" ht="34.5" customHeight="1" x14ac:dyDescent="0.25">
      <c r="A93" s="578"/>
      <c r="B93" s="498"/>
      <c r="C93" s="431"/>
      <c r="D93" s="431"/>
      <c r="E93" s="431"/>
      <c r="F93" s="433"/>
      <c r="G93" s="431"/>
      <c r="H93" s="431"/>
      <c r="I93" s="433" t="s">
        <v>215</v>
      </c>
      <c r="J93" s="431"/>
      <c r="K93" s="431"/>
      <c r="L93" s="431"/>
      <c r="M93" s="431"/>
      <c r="N93" s="431"/>
      <c r="O93" s="433"/>
      <c r="P93" s="431"/>
      <c r="Q93" s="431"/>
      <c r="R93" s="431"/>
      <c r="S93" s="431"/>
      <c r="T93" s="431"/>
      <c r="U93" s="57" t="s">
        <v>211</v>
      </c>
      <c r="V93" s="178">
        <v>9</v>
      </c>
      <c r="W93" s="178">
        <v>10</v>
      </c>
      <c r="X93" s="178">
        <v>10</v>
      </c>
      <c r="Y93" s="178">
        <v>9</v>
      </c>
      <c r="Z93" s="53">
        <f>+V93</f>
        <v>9</v>
      </c>
      <c r="AA93" s="53">
        <f>+V93+W93</f>
        <v>19</v>
      </c>
      <c r="AB93" s="53">
        <f>+W93+X93</f>
        <v>20</v>
      </c>
      <c r="AC93" s="53">
        <f>+V93+W93+X93+Y93</f>
        <v>38</v>
      </c>
      <c r="AD93" s="229"/>
      <c r="AE93" s="229"/>
      <c r="AF93" s="229"/>
      <c r="AG93" s="229"/>
      <c r="AH93" s="229"/>
      <c r="AI93" s="229"/>
      <c r="AJ93" s="229"/>
      <c r="AK93" s="229"/>
      <c r="AL93" s="229"/>
      <c r="AM93" s="229"/>
      <c r="AN93" s="229"/>
      <c r="AO93" s="229"/>
      <c r="AP93" s="229"/>
      <c r="AQ93" s="229"/>
      <c r="AR93" s="229"/>
      <c r="AS93" s="229"/>
      <c r="AT93" s="229"/>
      <c r="AU93" s="229"/>
      <c r="AV93" s="229"/>
      <c r="AW93" s="10"/>
      <c r="AX93" s="11"/>
      <c r="AY93" s="13"/>
      <c r="AZ93" s="13"/>
      <c r="BA93" s="13"/>
      <c r="BB93" s="13"/>
      <c r="BC93" s="13"/>
      <c r="BD93" s="13"/>
      <c r="BE93" s="13"/>
      <c r="BF93" s="13"/>
      <c r="BG93" s="13"/>
      <c r="BH93" s="13"/>
      <c r="BI93" s="13"/>
      <c r="BJ93" s="13"/>
      <c r="BK93" s="13"/>
    </row>
    <row r="94" spans="1:63" s="12" customFormat="1" ht="24.75" customHeight="1" x14ac:dyDescent="0.25">
      <c r="A94" s="578"/>
      <c r="B94" s="498"/>
      <c r="C94" s="431"/>
      <c r="D94" s="431"/>
      <c r="E94" s="431"/>
      <c r="F94" s="433"/>
      <c r="G94" s="431"/>
      <c r="H94" s="431"/>
      <c r="I94" s="433"/>
      <c r="J94" s="431"/>
      <c r="K94" s="431"/>
      <c r="L94" s="431"/>
      <c r="M94" s="431"/>
      <c r="N94" s="431"/>
      <c r="O94" s="433"/>
      <c r="P94" s="431"/>
      <c r="Q94" s="431"/>
      <c r="R94" s="431"/>
      <c r="S94" s="431"/>
      <c r="T94" s="431"/>
      <c r="U94" s="48" t="s">
        <v>69</v>
      </c>
      <c r="V94" s="54">
        <f>V92/V93</f>
        <v>0</v>
      </c>
      <c r="W94" s="54">
        <f t="shared" ref="W94:Y94" si="51">W92/W93</f>
        <v>0</v>
      </c>
      <c r="X94" s="54">
        <f t="shared" si="51"/>
        <v>0</v>
      </c>
      <c r="Y94" s="54">
        <f t="shared" si="51"/>
        <v>0</v>
      </c>
      <c r="Z94" s="54">
        <f>Z92/Z93</f>
        <v>0</v>
      </c>
      <c r="AA94" s="54">
        <f t="shared" ref="AA94:AC94" si="52">AA92/AA93</f>
        <v>0</v>
      </c>
      <c r="AB94" s="54">
        <f t="shared" si="52"/>
        <v>0</v>
      </c>
      <c r="AC94" s="54">
        <f t="shared" si="52"/>
        <v>0</v>
      </c>
      <c r="AD94" s="229"/>
      <c r="AE94" s="229"/>
      <c r="AF94" s="229"/>
      <c r="AG94" s="229"/>
      <c r="AH94" s="229"/>
      <c r="AI94" s="229"/>
      <c r="AJ94" s="229"/>
      <c r="AK94" s="229"/>
      <c r="AL94" s="229"/>
      <c r="AM94" s="229"/>
      <c r="AN94" s="229"/>
      <c r="AO94" s="229"/>
      <c r="AP94" s="229"/>
      <c r="AQ94" s="229"/>
      <c r="AR94" s="229"/>
      <c r="AS94" s="229"/>
      <c r="AT94" s="229"/>
      <c r="AU94" s="229"/>
      <c r="AV94" s="229"/>
      <c r="AW94" s="10"/>
      <c r="AX94" s="11"/>
      <c r="AY94" s="13"/>
      <c r="AZ94" s="13"/>
      <c r="BA94" s="13"/>
      <c r="BB94" s="13"/>
      <c r="BC94" s="13"/>
      <c r="BD94" s="13"/>
      <c r="BE94" s="13"/>
      <c r="BF94" s="13"/>
      <c r="BG94" s="13"/>
      <c r="BH94" s="13"/>
      <c r="BI94" s="13"/>
      <c r="BJ94" s="13"/>
      <c r="BK94" s="13"/>
    </row>
    <row r="95" spans="1:63" s="12" customFormat="1" ht="270" customHeight="1" x14ac:dyDescent="0.25">
      <c r="A95" s="578"/>
      <c r="B95" s="498"/>
      <c r="C95" s="431"/>
      <c r="D95" s="431"/>
      <c r="E95" s="431"/>
      <c r="F95" s="433"/>
      <c r="G95" s="432"/>
      <c r="H95" s="432"/>
      <c r="I95" s="433"/>
      <c r="J95" s="432"/>
      <c r="K95" s="432"/>
      <c r="L95" s="432"/>
      <c r="M95" s="432"/>
      <c r="N95" s="432"/>
      <c r="O95" s="433"/>
      <c r="P95" s="432"/>
      <c r="Q95" s="432"/>
      <c r="R95" s="432"/>
      <c r="S95" s="432"/>
      <c r="T95" s="432"/>
      <c r="U95" s="48" t="s">
        <v>70</v>
      </c>
      <c r="V95" s="55" t="s">
        <v>806</v>
      </c>
      <c r="W95" s="55" t="s">
        <v>806</v>
      </c>
      <c r="X95" s="55" t="s">
        <v>806</v>
      </c>
      <c r="Y95" s="55" t="s">
        <v>806</v>
      </c>
      <c r="Z95" s="244"/>
      <c r="AA95" s="245"/>
      <c r="AB95" s="245"/>
      <c r="AC95" s="246"/>
      <c r="AD95" s="230"/>
      <c r="AE95" s="230"/>
      <c r="AF95" s="229"/>
      <c r="AG95" s="230"/>
      <c r="AH95" s="230"/>
      <c r="AI95" s="230"/>
      <c r="AJ95" s="230"/>
      <c r="AK95" s="230"/>
      <c r="AL95" s="230"/>
      <c r="AM95" s="230"/>
      <c r="AN95" s="230"/>
      <c r="AO95" s="230"/>
      <c r="AP95" s="230"/>
      <c r="AQ95" s="230"/>
      <c r="AR95" s="230"/>
      <c r="AS95" s="230"/>
      <c r="AT95" s="230"/>
      <c r="AU95" s="230"/>
      <c r="AV95" s="230"/>
      <c r="AW95" s="10"/>
      <c r="AX95" s="11"/>
      <c r="AY95" s="13"/>
      <c r="AZ95" s="13"/>
      <c r="BA95" s="13"/>
      <c r="BB95" s="13"/>
      <c r="BC95" s="13"/>
      <c r="BD95" s="13"/>
      <c r="BE95" s="13"/>
      <c r="BF95" s="13"/>
      <c r="BG95" s="13"/>
      <c r="BH95" s="13"/>
      <c r="BI95" s="13"/>
      <c r="BJ95" s="13"/>
      <c r="BK95" s="13"/>
    </row>
    <row r="96" spans="1:63" s="12" customFormat="1" ht="34.5" customHeight="1" x14ac:dyDescent="0.25">
      <c r="A96" s="577">
        <v>10</v>
      </c>
      <c r="B96" s="498"/>
      <c r="C96" s="493" t="s">
        <v>216</v>
      </c>
      <c r="D96" s="433">
        <v>0.2</v>
      </c>
      <c r="E96" s="493" t="s">
        <v>217</v>
      </c>
      <c r="F96" s="433">
        <v>1</v>
      </c>
      <c r="G96" s="433" t="s">
        <v>163</v>
      </c>
      <c r="H96" s="430" t="s">
        <v>164</v>
      </c>
      <c r="I96" s="134" t="s">
        <v>63</v>
      </c>
      <c r="J96" s="430">
        <v>1</v>
      </c>
      <c r="K96" s="430" t="s">
        <v>218</v>
      </c>
      <c r="L96" s="430" t="s">
        <v>219</v>
      </c>
      <c r="M96" s="430" t="s">
        <v>220</v>
      </c>
      <c r="N96" s="430" t="s">
        <v>168</v>
      </c>
      <c r="O96" s="430" t="s">
        <v>62</v>
      </c>
      <c r="P96" s="430">
        <v>0.05</v>
      </c>
      <c r="Q96" s="430">
        <v>1</v>
      </c>
      <c r="R96" s="430">
        <v>1</v>
      </c>
      <c r="S96" s="430">
        <v>1</v>
      </c>
      <c r="T96" s="430" t="s">
        <v>169</v>
      </c>
      <c r="U96" s="50" t="s">
        <v>221</v>
      </c>
      <c r="V96" s="164"/>
      <c r="W96" s="169"/>
      <c r="X96" s="169"/>
      <c r="Y96" s="169"/>
      <c r="Z96" s="116">
        <f>+V96</f>
        <v>0</v>
      </c>
      <c r="AA96" s="116">
        <f>+V96+W96</f>
        <v>0</v>
      </c>
      <c r="AB96" s="116">
        <f>+V96+W96+X96</f>
        <v>0</v>
      </c>
      <c r="AC96" s="116">
        <f>+V96+W96+X96+Y96</f>
        <v>0</v>
      </c>
      <c r="AD96" s="228" t="s">
        <v>904</v>
      </c>
      <c r="AE96" s="477">
        <f>AF96+AG96+AH96</f>
        <v>744723520</v>
      </c>
      <c r="AF96" s="228">
        <v>44723520</v>
      </c>
      <c r="AG96" s="228">
        <v>700000000</v>
      </c>
      <c r="AH96" s="228">
        <v>0</v>
      </c>
      <c r="AI96" s="247" t="s">
        <v>170</v>
      </c>
      <c r="AJ96" s="228" t="s">
        <v>171</v>
      </c>
      <c r="AK96" s="228"/>
      <c r="AL96" s="228" t="s">
        <v>67</v>
      </c>
      <c r="AM96" s="228"/>
      <c r="AN96" s="228" t="s">
        <v>67</v>
      </c>
      <c r="AO96" s="228" t="s">
        <v>67</v>
      </c>
      <c r="AP96" s="228" t="s">
        <v>67</v>
      </c>
      <c r="AQ96" s="228"/>
      <c r="AR96" s="228" t="s">
        <v>67</v>
      </c>
      <c r="AS96" s="228"/>
      <c r="AT96" s="228" t="s">
        <v>67</v>
      </c>
      <c r="AU96" s="228"/>
      <c r="AV96" s="228"/>
      <c r="AW96" s="10"/>
      <c r="AX96" s="11"/>
      <c r="AY96" s="13"/>
      <c r="AZ96" s="13"/>
      <c r="BA96" s="13"/>
      <c r="BB96" s="13"/>
      <c r="BC96" s="13"/>
      <c r="BD96" s="13"/>
      <c r="BE96" s="13"/>
      <c r="BF96" s="13"/>
      <c r="BG96" s="13"/>
      <c r="BH96" s="13"/>
      <c r="BI96" s="13"/>
      <c r="BJ96" s="13"/>
      <c r="BK96" s="13"/>
    </row>
    <row r="97" spans="1:63" s="12" customFormat="1" ht="34.5" customHeight="1" x14ac:dyDescent="0.25">
      <c r="A97" s="578"/>
      <c r="B97" s="498"/>
      <c r="C97" s="493"/>
      <c r="D97" s="433"/>
      <c r="E97" s="493"/>
      <c r="F97" s="433"/>
      <c r="G97" s="433"/>
      <c r="H97" s="431"/>
      <c r="I97" s="433" t="s">
        <v>222</v>
      </c>
      <c r="J97" s="431"/>
      <c r="K97" s="431"/>
      <c r="L97" s="431"/>
      <c r="M97" s="431"/>
      <c r="N97" s="431"/>
      <c r="O97" s="431"/>
      <c r="P97" s="431"/>
      <c r="Q97" s="431"/>
      <c r="R97" s="431"/>
      <c r="S97" s="431"/>
      <c r="T97" s="431"/>
      <c r="U97" s="50" t="s">
        <v>223</v>
      </c>
      <c r="V97" s="167">
        <v>6</v>
      </c>
      <c r="W97" s="52">
        <v>18</v>
      </c>
      <c r="X97" s="52">
        <v>18</v>
      </c>
      <c r="Y97" s="52">
        <v>18</v>
      </c>
      <c r="Z97" s="53">
        <f>+V97</f>
        <v>6</v>
      </c>
      <c r="AA97" s="53">
        <f>+V97+W97</f>
        <v>24</v>
      </c>
      <c r="AB97" s="53">
        <f>+W97+X97</f>
        <v>36</v>
      </c>
      <c r="AC97" s="53">
        <f>+V97+W97+X97+Y97</f>
        <v>60</v>
      </c>
      <c r="AD97" s="229"/>
      <c r="AE97" s="229"/>
      <c r="AF97" s="229"/>
      <c r="AG97" s="229"/>
      <c r="AH97" s="229"/>
      <c r="AI97" s="229"/>
      <c r="AJ97" s="229"/>
      <c r="AK97" s="229"/>
      <c r="AL97" s="229"/>
      <c r="AM97" s="229"/>
      <c r="AN97" s="229"/>
      <c r="AO97" s="229"/>
      <c r="AP97" s="229"/>
      <c r="AQ97" s="229"/>
      <c r="AR97" s="229"/>
      <c r="AS97" s="229"/>
      <c r="AT97" s="229"/>
      <c r="AU97" s="229"/>
      <c r="AV97" s="229"/>
      <c r="AW97" s="10"/>
      <c r="AX97" s="11"/>
      <c r="AY97" s="13"/>
      <c r="AZ97" s="13"/>
      <c r="BA97" s="13"/>
      <c r="BB97" s="13"/>
      <c r="BC97" s="13"/>
      <c r="BD97" s="13"/>
      <c r="BE97" s="13"/>
      <c r="BF97" s="13"/>
      <c r="BG97" s="13"/>
      <c r="BH97" s="13"/>
      <c r="BI97" s="13"/>
      <c r="BJ97" s="13"/>
      <c r="BK97" s="13"/>
    </row>
    <row r="98" spans="1:63" s="12" customFormat="1" ht="24.75" customHeight="1" x14ac:dyDescent="0.25">
      <c r="A98" s="578"/>
      <c r="B98" s="498"/>
      <c r="C98" s="493"/>
      <c r="D98" s="433"/>
      <c r="E98" s="493"/>
      <c r="F98" s="433"/>
      <c r="G98" s="433"/>
      <c r="H98" s="431"/>
      <c r="I98" s="433"/>
      <c r="J98" s="431"/>
      <c r="K98" s="431"/>
      <c r="L98" s="431"/>
      <c r="M98" s="431"/>
      <c r="N98" s="431"/>
      <c r="O98" s="431"/>
      <c r="P98" s="431"/>
      <c r="Q98" s="431"/>
      <c r="R98" s="431"/>
      <c r="S98" s="431"/>
      <c r="T98" s="431"/>
      <c r="U98" s="48" t="s">
        <v>69</v>
      </c>
      <c r="V98" s="168">
        <f t="shared" ref="V98:AC98" si="53">V96/V97</f>
        <v>0</v>
      </c>
      <c r="W98" s="54">
        <f t="shared" si="53"/>
        <v>0</v>
      </c>
      <c r="X98" s="54">
        <f t="shared" si="53"/>
        <v>0</v>
      </c>
      <c r="Y98" s="54">
        <f t="shared" si="53"/>
        <v>0</v>
      </c>
      <c r="Z98" s="54">
        <f t="shared" si="53"/>
        <v>0</v>
      </c>
      <c r="AA98" s="54">
        <f t="shared" si="53"/>
        <v>0</v>
      </c>
      <c r="AB98" s="54">
        <f t="shared" si="53"/>
        <v>0</v>
      </c>
      <c r="AC98" s="54">
        <f t="shared" si="53"/>
        <v>0</v>
      </c>
      <c r="AD98" s="229"/>
      <c r="AE98" s="229"/>
      <c r="AF98" s="229"/>
      <c r="AG98" s="229"/>
      <c r="AH98" s="229"/>
      <c r="AI98" s="229"/>
      <c r="AJ98" s="229"/>
      <c r="AK98" s="229"/>
      <c r="AL98" s="229"/>
      <c r="AM98" s="229"/>
      <c r="AN98" s="229"/>
      <c r="AO98" s="229"/>
      <c r="AP98" s="229"/>
      <c r="AQ98" s="229"/>
      <c r="AR98" s="229"/>
      <c r="AS98" s="229"/>
      <c r="AT98" s="229"/>
      <c r="AU98" s="229"/>
      <c r="AV98" s="229"/>
      <c r="AW98" s="10"/>
      <c r="AX98" s="11"/>
      <c r="AY98" s="13"/>
      <c r="AZ98" s="13"/>
      <c r="BA98" s="13"/>
      <c r="BB98" s="13"/>
      <c r="BC98" s="13"/>
      <c r="BD98" s="13"/>
      <c r="BE98" s="13"/>
      <c r="BF98" s="13"/>
      <c r="BG98" s="13"/>
      <c r="BH98" s="13"/>
      <c r="BI98" s="13"/>
      <c r="BJ98" s="13"/>
      <c r="BK98" s="13"/>
    </row>
    <row r="99" spans="1:63" s="12" customFormat="1" ht="204" x14ac:dyDescent="0.25">
      <c r="A99" s="578"/>
      <c r="B99" s="498"/>
      <c r="C99" s="493"/>
      <c r="D99" s="433"/>
      <c r="E99" s="493"/>
      <c r="F99" s="433"/>
      <c r="G99" s="433"/>
      <c r="H99" s="432"/>
      <c r="I99" s="433"/>
      <c r="J99" s="432"/>
      <c r="K99" s="432"/>
      <c r="L99" s="432"/>
      <c r="M99" s="432"/>
      <c r="N99" s="432"/>
      <c r="O99" s="432"/>
      <c r="P99" s="432"/>
      <c r="Q99" s="432"/>
      <c r="R99" s="432"/>
      <c r="S99" s="432"/>
      <c r="T99" s="432"/>
      <c r="U99" s="48" t="s">
        <v>70</v>
      </c>
      <c r="V99" s="55" t="s">
        <v>806</v>
      </c>
      <c r="W99" s="55" t="s">
        <v>806</v>
      </c>
      <c r="X99" s="55" t="s">
        <v>806</v>
      </c>
      <c r="Y99" s="55" t="s">
        <v>806</v>
      </c>
      <c r="Z99" s="171"/>
      <c r="AA99" s="172"/>
      <c r="AB99" s="172"/>
      <c r="AC99" s="173"/>
      <c r="AD99" s="230"/>
      <c r="AE99" s="230"/>
      <c r="AF99" s="230"/>
      <c r="AG99" s="230"/>
      <c r="AH99" s="230"/>
      <c r="AI99" s="230"/>
      <c r="AJ99" s="230"/>
      <c r="AK99" s="230"/>
      <c r="AL99" s="230"/>
      <c r="AM99" s="230"/>
      <c r="AN99" s="230"/>
      <c r="AO99" s="230"/>
      <c r="AP99" s="230"/>
      <c r="AQ99" s="230"/>
      <c r="AR99" s="230"/>
      <c r="AS99" s="230"/>
      <c r="AT99" s="230"/>
      <c r="AU99" s="230"/>
      <c r="AV99" s="230"/>
      <c r="AW99" s="10"/>
      <c r="AX99" s="11"/>
      <c r="AY99" s="13"/>
      <c r="AZ99" s="13"/>
      <c r="BA99" s="13"/>
      <c r="BB99" s="13"/>
      <c r="BC99" s="13"/>
      <c r="BD99" s="13"/>
      <c r="BE99" s="13"/>
      <c r="BF99" s="13"/>
      <c r="BG99" s="13"/>
      <c r="BH99" s="13"/>
      <c r="BI99" s="13"/>
      <c r="BJ99" s="13"/>
      <c r="BK99" s="13"/>
    </row>
    <row r="100" spans="1:63" s="12" customFormat="1" ht="48.75" customHeight="1" x14ac:dyDescent="0.25">
      <c r="A100" s="577">
        <v>11</v>
      </c>
      <c r="B100" s="498"/>
      <c r="C100" s="494" t="s">
        <v>224</v>
      </c>
      <c r="D100" s="430">
        <v>0.1</v>
      </c>
      <c r="E100" s="344" t="s">
        <v>225</v>
      </c>
      <c r="F100" s="344">
        <v>1</v>
      </c>
      <c r="G100" s="344" t="s">
        <v>163</v>
      </c>
      <c r="H100" s="344" t="s">
        <v>164</v>
      </c>
      <c r="I100" s="134" t="s">
        <v>63</v>
      </c>
      <c r="J100" s="344">
        <v>1</v>
      </c>
      <c r="K100" s="344" t="s">
        <v>226</v>
      </c>
      <c r="L100" s="489" t="s">
        <v>910</v>
      </c>
      <c r="M100" s="489" t="s">
        <v>227</v>
      </c>
      <c r="N100" s="489" t="s">
        <v>168</v>
      </c>
      <c r="O100" s="490" t="s">
        <v>62</v>
      </c>
      <c r="P100" s="248">
        <v>0.05</v>
      </c>
      <c r="Q100" s="482">
        <v>1</v>
      </c>
      <c r="R100" s="248">
        <v>1</v>
      </c>
      <c r="S100" s="248">
        <v>1</v>
      </c>
      <c r="T100" s="248" t="s">
        <v>169</v>
      </c>
      <c r="U100" s="130" t="s">
        <v>228</v>
      </c>
      <c r="V100" s="78"/>
      <c r="W100" s="78"/>
      <c r="X100" s="78"/>
      <c r="Y100" s="78"/>
      <c r="Z100" s="78">
        <f>V100</f>
        <v>0</v>
      </c>
      <c r="AA100" s="78">
        <f>V100+W100</f>
        <v>0</v>
      </c>
      <c r="AB100" s="78">
        <f>V100+W100+X100</f>
        <v>0</v>
      </c>
      <c r="AC100" s="78">
        <f>V100+W100+X100+Y100</f>
        <v>0</v>
      </c>
      <c r="AD100" s="486" t="s">
        <v>229</v>
      </c>
      <c r="AE100" s="228">
        <v>0</v>
      </c>
      <c r="AF100" s="228">
        <v>0</v>
      </c>
      <c r="AG100" s="228">
        <v>0</v>
      </c>
      <c r="AH100" s="228">
        <v>0</v>
      </c>
      <c r="AI100" s="247" t="s">
        <v>170</v>
      </c>
      <c r="AJ100" s="228" t="s">
        <v>171</v>
      </c>
      <c r="AK100" s="228"/>
      <c r="AL100" s="228" t="s">
        <v>67</v>
      </c>
      <c r="AM100" s="228"/>
      <c r="AN100" s="228" t="s">
        <v>67</v>
      </c>
      <c r="AO100" s="228" t="s">
        <v>67</v>
      </c>
      <c r="AP100" s="228" t="s">
        <v>67</v>
      </c>
      <c r="AQ100" s="228" t="s">
        <v>67</v>
      </c>
      <c r="AR100" s="228"/>
      <c r="AS100" s="228"/>
      <c r="AT100" s="228" t="s">
        <v>67</v>
      </c>
      <c r="AU100" s="228"/>
      <c r="AV100" s="228"/>
      <c r="AW100" s="10"/>
      <c r="AX100" s="11"/>
      <c r="AY100" s="13"/>
      <c r="AZ100" s="13"/>
      <c r="BA100" s="13"/>
      <c r="BB100" s="13"/>
      <c r="BC100" s="13"/>
      <c r="BD100" s="13"/>
      <c r="BE100" s="13"/>
      <c r="BF100" s="13"/>
      <c r="BG100" s="13"/>
      <c r="BH100" s="13"/>
      <c r="BI100" s="13"/>
      <c r="BJ100" s="13"/>
      <c r="BK100" s="13"/>
    </row>
    <row r="101" spans="1:63" s="12" customFormat="1" ht="34.5" customHeight="1" x14ac:dyDescent="0.25">
      <c r="A101" s="578"/>
      <c r="B101" s="498"/>
      <c r="C101" s="495"/>
      <c r="D101" s="431"/>
      <c r="E101" s="345"/>
      <c r="F101" s="345"/>
      <c r="G101" s="345"/>
      <c r="H101" s="345"/>
      <c r="I101" s="344" t="s">
        <v>230</v>
      </c>
      <c r="J101" s="345"/>
      <c r="K101" s="345"/>
      <c r="L101" s="345"/>
      <c r="M101" s="345"/>
      <c r="N101" s="345"/>
      <c r="O101" s="491"/>
      <c r="P101" s="249"/>
      <c r="Q101" s="483"/>
      <c r="R101" s="249"/>
      <c r="S101" s="249"/>
      <c r="T101" s="249"/>
      <c r="U101" s="125" t="s">
        <v>231</v>
      </c>
      <c r="V101" s="78">
        <v>0.11</v>
      </c>
      <c r="W101" s="78">
        <v>0.27</v>
      </c>
      <c r="X101" s="78">
        <v>0.28999999999999998</v>
      </c>
      <c r="Y101" s="78">
        <v>0.33</v>
      </c>
      <c r="Z101" s="78">
        <f>V101</f>
        <v>0.11</v>
      </c>
      <c r="AA101" s="78">
        <f>V101+W101</f>
        <v>0.38</v>
      </c>
      <c r="AB101" s="78">
        <f>V101+W101+X101</f>
        <v>0.66999999999999993</v>
      </c>
      <c r="AC101" s="78">
        <f>V101+W101+X101+Y101</f>
        <v>1</v>
      </c>
      <c r="AD101" s="487"/>
      <c r="AE101" s="229"/>
      <c r="AF101" s="229"/>
      <c r="AG101" s="229"/>
      <c r="AH101" s="229"/>
      <c r="AI101" s="229"/>
      <c r="AJ101" s="229"/>
      <c r="AK101" s="229"/>
      <c r="AL101" s="229"/>
      <c r="AM101" s="229"/>
      <c r="AN101" s="229"/>
      <c r="AO101" s="229"/>
      <c r="AP101" s="229"/>
      <c r="AQ101" s="229"/>
      <c r="AR101" s="229"/>
      <c r="AS101" s="229"/>
      <c r="AT101" s="229"/>
      <c r="AU101" s="229"/>
      <c r="AV101" s="229"/>
      <c r="AW101" s="10"/>
      <c r="AX101" s="11"/>
      <c r="AY101" s="13"/>
      <c r="AZ101" s="13"/>
      <c r="BA101" s="13"/>
      <c r="BB101" s="13"/>
      <c r="BC101" s="13"/>
      <c r="BD101" s="13"/>
      <c r="BE101" s="13"/>
      <c r="BF101" s="13"/>
      <c r="BG101" s="13"/>
      <c r="BH101" s="13"/>
      <c r="BI101" s="13"/>
      <c r="BJ101" s="13"/>
      <c r="BK101" s="13"/>
    </row>
    <row r="102" spans="1:63" s="12" customFormat="1" ht="24.75" customHeight="1" x14ac:dyDescent="0.25">
      <c r="A102" s="578"/>
      <c r="B102" s="498"/>
      <c r="C102" s="495"/>
      <c r="D102" s="431"/>
      <c r="E102" s="345"/>
      <c r="F102" s="345"/>
      <c r="G102" s="345"/>
      <c r="H102" s="345"/>
      <c r="I102" s="345"/>
      <c r="J102" s="345"/>
      <c r="K102" s="345"/>
      <c r="L102" s="345"/>
      <c r="M102" s="345"/>
      <c r="N102" s="345"/>
      <c r="O102" s="491"/>
      <c r="P102" s="249"/>
      <c r="Q102" s="483"/>
      <c r="R102" s="249"/>
      <c r="S102" s="249"/>
      <c r="T102" s="249"/>
      <c r="U102" s="135" t="s">
        <v>69</v>
      </c>
      <c r="V102" s="54">
        <f>V100/V101</f>
        <v>0</v>
      </c>
      <c r="W102" s="54">
        <f t="shared" ref="W102:AC102" si="54">W100/W101</f>
        <v>0</v>
      </c>
      <c r="X102" s="54">
        <f t="shared" si="54"/>
        <v>0</v>
      </c>
      <c r="Y102" s="54">
        <f t="shared" si="54"/>
        <v>0</v>
      </c>
      <c r="Z102" s="54">
        <f t="shared" si="54"/>
        <v>0</v>
      </c>
      <c r="AA102" s="54">
        <f t="shared" si="54"/>
        <v>0</v>
      </c>
      <c r="AB102" s="54">
        <f t="shared" si="54"/>
        <v>0</v>
      </c>
      <c r="AC102" s="54">
        <f t="shared" si="54"/>
        <v>0</v>
      </c>
      <c r="AD102" s="487"/>
      <c r="AE102" s="229"/>
      <c r="AF102" s="229"/>
      <c r="AG102" s="229"/>
      <c r="AH102" s="229"/>
      <c r="AI102" s="229"/>
      <c r="AJ102" s="229"/>
      <c r="AK102" s="229"/>
      <c r="AL102" s="229"/>
      <c r="AM102" s="229"/>
      <c r="AN102" s="229"/>
      <c r="AO102" s="229"/>
      <c r="AP102" s="229"/>
      <c r="AQ102" s="229"/>
      <c r="AR102" s="229"/>
      <c r="AS102" s="229"/>
      <c r="AT102" s="229"/>
      <c r="AU102" s="229"/>
      <c r="AV102" s="229"/>
      <c r="AW102" s="10"/>
      <c r="AX102" s="11"/>
      <c r="AY102" s="13"/>
      <c r="AZ102" s="13"/>
      <c r="BA102" s="13"/>
      <c r="BB102" s="13"/>
      <c r="BC102" s="13"/>
      <c r="BD102" s="13"/>
      <c r="BE102" s="13"/>
      <c r="BF102" s="13"/>
      <c r="BG102" s="13"/>
      <c r="BH102" s="13"/>
      <c r="BI102" s="13"/>
      <c r="BJ102" s="13"/>
      <c r="BK102" s="13"/>
    </row>
    <row r="103" spans="1:63" s="12" customFormat="1" ht="204" x14ac:dyDescent="0.25">
      <c r="A103" s="578"/>
      <c r="B103" s="498"/>
      <c r="C103" s="496"/>
      <c r="D103" s="432"/>
      <c r="E103" s="345"/>
      <c r="F103" s="345"/>
      <c r="G103" s="345"/>
      <c r="H103" s="345"/>
      <c r="I103" s="345"/>
      <c r="J103" s="345"/>
      <c r="K103" s="345"/>
      <c r="L103" s="345"/>
      <c r="M103" s="345"/>
      <c r="N103" s="345"/>
      <c r="O103" s="492"/>
      <c r="P103" s="485"/>
      <c r="Q103" s="484"/>
      <c r="R103" s="485"/>
      <c r="S103" s="485"/>
      <c r="T103" s="485"/>
      <c r="U103" s="135" t="s">
        <v>70</v>
      </c>
      <c r="V103" s="55" t="s">
        <v>806</v>
      </c>
      <c r="W103" s="55" t="s">
        <v>806</v>
      </c>
      <c r="X103" s="55" t="s">
        <v>806</v>
      </c>
      <c r="Y103" s="55" t="s">
        <v>806</v>
      </c>
      <c r="Z103" s="244"/>
      <c r="AA103" s="245"/>
      <c r="AB103" s="245"/>
      <c r="AC103" s="246"/>
      <c r="AD103" s="488"/>
      <c r="AE103" s="230"/>
      <c r="AF103" s="230"/>
      <c r="AG103" s="230"/>
      <c r="AH103" s="230"/>
      <c r="AI103" s="230"/>
      <c r="AJ103" s="230"/>
      <c r="AK103" s="230"/>
      <c r="AL103" s="230"/>
      <c r="AM103" s="230"/>
      <c r="AN103" s="230"/>
      <c r="AO103" s="230"/>
      <c r="AP103" s="230"/>
      <c r="AQ103" s="230"/>
      <c r="AR103" s="230"/>
      <c r="AS103" s="230"/>
      <c r="AT103" s="230"/>
      <c r="AU103" s="230"/>
      <c r="AV103" s="230"/>
      <c r="AW103" s="10"/>
      <c r="AX103" s="11"/>
      <c r="AY103" s="13"/>
      <c r="AZ103" s="13"/>
      <c r="BA103" s="13"/>
      <c r="BB103" s="13"/>
      <c r="BC103" s="13"/>
      <c r="BD103" s="13"/>
      <c r="BE103" s="13"/>
      <c r="BF103" s="13"/>
      <c r="BG103" s="13"/>
      <c r="BH103" s="13"/>
      <c r="BI103" s="13"/>
      <c r="BJ103" s="13"/>
      <c r="BK103" s="13"/>
    </row>
    <row r="104" spans="1:63" s="6" customFormat="1" ht="34.5" customHeight="1" x14ac:dyDescent="0.25">
      <c r="A104" s="579">
        <v>1</v>
      </c>
      <c r="B104" s="481" t="s">
        <v>232</v>
      </c>
      <c r="C104" s="433" t="s">
        <v>233</v>
      </c>
      <c r="D104" s="433">
        <v>0.94</v>
      </c>
      <c r="E104" s="433" t="s">
        <v>911</v>
      </c>
      <c r="F104" s="433">
        <v>0.3</v>
      </c>
      <c r="G104" s="433" t="s">
        <v>58</v>
      </c>
      <c r="H104" s="433" t="s">
        <v>200</v>
      </c>
      <c r="I104" s="134" t="s">
        <v>63</v>
      </c>
      <c r="J104" s="430">
        <v>1</v>
      </c>
      <c r="K104" s="430" t="s">
        <v>912</v>
      </c>
      <c r="L104" s="430" t="s">
        <v>913</v>
      </c>
      <c r="M104" s="430" t="s">
        <v>234</v>
      </c>
      <c r="N104" s="430" t="s">
        <v>914</v>
      </c>
      <c r="O104" s="430" t="s">
        <v>62</v>
      </c>
      <c r="P104" s="430">
        <v>0.6</v>
      </c>
      <c r="Q104" s="430">
        <v>0.77</v>
      </c>
      <c r="R104" s="430">
        <v>1</v>
      </c>
      <c r="S104" s="430">
        <v>0.9</v>
      </c>
      <c r="T104" s="430" t="s">
        <v>169</v>
      </c>
      <c r="U104" s="50" t="s">
        <v>796</v>
      </c>
      <c r="V104" s="61"/>
      <c r="W104" s="59"/>
      <c r="X104" s="59"/>
      <c r="Y104" s="59"/>
      <c r="Z104" s="60">
        <f>+V104</f>
        <v>0</v>
      </c>
      <c r="AA104" s="60">
        <f>+V104+W104</f>
        <v>0</v>
      </c>
      <c r="AB104" s="60">
        <f>+V104+W104+X104</f>
        <v>0</v>
      </c>
      <c r="AC104" s="60">
        <f>+V104+W104+X104+Y104</f>
        <v>0</v>
      </c>
      <c r="AD104" s="276" t="s">
        <v>904</v>
      </c>
      <c r="AE104" s="281">
        <f>AF104+AG104+AH104</f>
        <v>0</v>
      </c>
      <c r="AF104" s="276">
        <v>0</v>
      </c>
      <c r="AG104" s="276">
        <v>0</v>
      </c>
      <c r="AH104" s="276">
        <v>0</v>
      </c>
      <c r="AI104" s="276" t="s">
        <v>915</v>
      </c>
      <c r="AJ104" s="276" t="s">
        <v>915</v>
      </c>
      <c r="AK104" s="276"/>
      <c r="AL104" s="276" t="s">
        <v>118</v>
      </c>
      <c r="AM104" s="276"/>
      <c r="AN104" s="276"/>
      <c r="AO104" s="276" t="s">
        <v>118</v>
      </c>
      <c r="AP104" s="276" t="s">
        <v>118</v>
      </c>
      <c r="AQ104" s="276"/>
      <c r="AR104" s="276"/>
      <c r="AS104" s="276" t="s">
        <v>118</v>
      </c>
      <c r="AT104" s="276"/>
      <c r="AU104" s="276"/>
      <c r="AV104" s="276" t="s">
        <v>118</v>
      </c>
      <c r="AW104" s="4"/>
      <c r="AX104" s="5"/>
    </row>
    <row r="105" spans="1:63" s="6" customFormat="1" ht="39.950000000000003" customHeight="1" x14ac:dyDescent="0.25">
      <c r="A105" s="580"/>
      <c r="B105" s="481"/>
      <c r="C105" s="433"/>
      <c r="D105" s="433"/>
      <c r="E105" s="433"/>
      <c r="F105" s="433"/>
      <c r="G105" s="433"/>
      <c r="H105" s="433"/>
      <c r="I105" s="433" t="s">
        <v>235</v>
      </c>
      <c r="J105" s="431"/>
      <c r="K105" s="431"/>
      <c r="L105" s="431"/>
      <c r="M105" s="431"/>
      <c r="N105" s="431"/>
      <c r="O105" s="431"/>
      <c r="P105" s="431"/>
      <c r="Q105" s="431"/>
      <c r="R105" s="431"/>
      <c r="S105" s="431"/>
      <c r="T105" s="431"/>
      <c r="U105" s="57" t="s">
        <v>916</v>
      </c>
      <c r="V105" s="61">
        <v>0</v>
      </c>
      <c r="W105" s="59">
        <v>0.01</v>
      </c>
      <c r="X105" s="59">
        <v>0.01</v>
      </c>
      <c r="Y105" s="59">
        <v>0.01</v>
      </c>
      <c r="Z105" s="62">
        <f>V105</f>
        <v>0</v>
      </c>
      <c r="AA105" s="62">
        <f>+V105+W105</f>
        <v>0.01</v>
      </c>
      <c r="AB105" s="62">
        <f>+V105+W105+X105</f>
        <v>0.02</v>
      </c>
      <c r="AC105" s="62">
        <f>+V105+W105+X105+Y105</f>
        <v>0.03</v>
      </c>
      <c r="AD105" s="274"/>
      <c r="AE105" s="274"/>
      <c r="AF105" s="274"/>
      <c r="AG105" s="274"/>
      <c r="AH105" s="274"/>
      <c r="AI105" s="274"/>
      <c r="AJ105" s="274"/>
      <c r="AK105" s="274"/>
      <c r="AL105" s="274"/>
      <c r="AM105" s="274"/>
      <c r="AN105" s="274"/>
      <c r="AO105" s="274"/>
      <c r="AP105" s="274"/>
      <c r="AQ105" s="274"/>
      <c r="AR105" s="274"/>
      <c r="AS105" s="274"/>
      <c r="AT105" s="274"/>
      <c r="AU105" s="274"/>
      <c r="AV105" s="274"/>
      <c r="AW105" s="4"/>
      <c r="AX105" s="5"/>
    </row>
    <row r="106" spans="1:63" s="6" customFormat="1" ht="24.75" customHeight="1" x14ac:dyDescent="0.25">
      <c r="A106" s="580"/>
      <c r="B106" s="481"/>
      <c r="C106" s="433"/>
      <c r="D106" s="433"/>
      <c r="E106" s="433"/>
      <c r="F106" s="433"/>
      <c r="G106" s="433"/>
      <c r="H106" s="433"/>
      <c r="I106" s="433"/>
      <c r="J106" s="431"/>
      <c r="K106" s="431"/>
      <c r="L106" s="431"/>
      <c r="M106" s="431"/>
      <c r="N106" s="431"/>
      <c r="O106" s="431"/>
      <c r="P106" s="431"/>
      <c r="Q106" s="431"/>
      <c r="R106" s="431"/>
      <c r="S106" s="431"/>
      <c r="T106" s="431"/>
      <c r="U106" s="48" t="s">
        <v>69</v>
      </c>
      <c r="V106" s="42" t="e">
        <f>V104/V105</f>
        <v>#DIV/0!</v>
      </c>
      <c r="W106" s="42">
        <f>W104/W105</f>
        <v>0</v>
      </c>
      <c r="X106" s="42">
        <f t="shared" ref="X106:AC106" si="55">X104/X105</f>
        <v>0</v>
      </c>
      <c r="Y106" s="42">
        <f t="shared" si="55"/>
        <v>0</v>
      </c>
      <c r="Z106" s="42" t="e">
        <f t="shared" si="55"/>
        <v>#DIV/0!</v>
      </c>
      <c r="AA106" s="42">
        <f t="shared" si="55"/>
        <v>0</v>
      </c>
      <c r="AB106" s="42">
        <f t="shared" si="55"/>
        <v>0</v>
      </c>
      <c r="AC106" s="42">
        <f t="shared" si="55"/>
        <v>0</v>
      </c>
      <c r="AD106" s="274"/>
      <c r="AE106" s="274"/>
      <c r="AF106" s="274"/>
      <c r="AG106" s="274"/>
      <c r="AH106" s="274"/>
      <c r="AI106" s="274"/>
      <c r="AJ106" s="274"/>
      <c r="AK106" s="274"/>
      <c r="AL106" s="274"/>
      <c r="AM106" s="274"/>
      <c r="AN106" s="274"/>
      <c r="AO106" s="274"/>
      <c r="AP106" s="274"/>
      <c r="AQ106" s="274"/>
      <c r="AR106" s="274"/>
      <c r="AS106" s="274"/>
      <c r="AT106" s="274"/>
      <c r="AU106" s="274"/>
      <c r="AV106" s="274"/>
      <c r="AW106" s="4"/>
      <c r="AX106" s="5"/>
    </row>
    <row r="107" spans="1:63" s="6" customFormat="1" ht="270" customHeight="1" x14ac:dyDescent="0.25">
      <c r="A107" s="580"/>
      <c r="B107" s="481"/>
      <c r="C107" s="433"/>
      <c r="D107" s="433"/>
      <c r="E107" s="433"/>
      <c r="F107" s="433"/>
      <c r="G107" s="433"/>
      <c r="H107" s="433"/>
      <c r="I107" s="433"/>
      <c r="J107" s="432"/>
      <c r="K107" s="432"/>
      <c r="L107" s="432"/>
      <c r="M107" s="432"/>
      <c r="N107" s="432"/>
      <c r="O107" s="432"/>
      <c r="P107" s="432"/>
      <c r="Q107" s="432"/>
      <c r="R107" s="432"/>
      <c r="S107" s="432"/>
      <c r="T107" s="432"/>
      <c r="U107" s="48" t="s">
        <v>70</v>
      </c>
      <c r="V107" s="44" t="s">
        <v>806</v>
      </c>
      <c r="W107" s="44" t="s">
        <v>806</v>
      </c>
      <c r="X107" s="44" t="s">
        <v>806</v>
      </c>
      <c r="Y107" s="44" t="s">
        <v>806</v>
      </c>
      <c r="Z107" s="253"/>
      <c r="AA107" s="254"/>
      <c r="AB107" s="254"/>
      <c r="AC107" s="255"/>
      <c r="AD107" s="275"/>
      <c r="AE107" s="275"/>
      <c r="AF107" s="275"/>
      <c r="AG107" s="275"/>
      <c r="AH107" s="275"/>
      <c r="AI107" s="275"/>
      <c r="AJ107" s="275"/>
      <c r="AK107" s="275"/>
      <c r="AL107" s="275"/>
      <c r="AM107" s="275"/>
      <c r="AN107" s="275"/>
      <c r="AO107" s="275"/>
      <c r="AP107" s="275"/>
      <c r="AQ107" s="275"/>
      <c r="AR107" s="275"/>
      <c r="AS107" s="275"/>
      <c r="AT107" s="275"/>
      <c r="AU107" s="275"/>
      <c r="AV107" s="275"/>
      <c r="AW107" s="4"/>
      <c r="AX107" s="5"/>
    </row>
    <row r="108" spans="1:63" s="6" customFormat="1" ht="57" customHeight="1" x14ac:dyDescent="0.25">
      <c r="A108" s="579">
        <v>2</v>
      </c>
      <c r="B108" s="481"/>
      <c r="C108" s="433"/>
      <c r="D108" s="433"/>
      <c r="E108" s="433" t="s">
        <v>917</v>
      </c>
      <c r="F108" s="433">
        <v>0.08</v>
      </c>
      <c r="G108" s="433" t="s">
        <v>58</v>
      </c>
      <c r="H108" s="433" t="s">
        <v>200</v>
      </c>
      <c r="I108" s="134" t="s">
        <v>63</v>
      </c>
      <c r="J108" s="430">
        <v>1</v>
      </c>
      <c r="K108" s="430" t="s">
        <v>236</v>
      </c>
      <c r="L108" s="430" t="s">
        <v>918</v>
      </c>
      <c r="M108" s="430" t="s">
        <v>237</v>
      </c>
      <c r="N108" s="430" t="s">
        <v>238</v>
      </c>
      <c r="O108" s="430" t="s">
        <v>62</v>
      </c>
      <c r="P108" s="430">
        <v>0.25</v>
      </c>
      <c r="Q108" s="430">
        <v>0.85</v>
      </c>
      <c r="R108" s="430">
        <v>1</v>
      </c>
      <c r="S108" s="430">
        <v>0.85</v>
      </c>
      <c r="T108" s="430" t="s">
        <v>169</v>
      </c>
      <c r="U108" s="50" t="s">
        <v>919</v>
      </c>
      <c r="V108" s="63"/>
      <c r="W108" s="63"/>
      <c r="X108" s="63"/>
      <c r="Y108" s="63"/>
      <c r="Z108" s="62">
        <f>+V108</f>
        <v>0</v>
      </c>
      <c r="AA108" s="62">
        <f>+V108+W108</f>
        <v>0</v>
      </c>
      <c r="AB108" s="62">
        <f>+V108+W108+X108</f>
        <v>0</v>
      </c>
      <c r="AC108" s="62">
        <f>+V108+W108+X108+Y108</f>
        <v>0</v>
      </c>
      <c r="AD108" s="276" t="s">
        <v>904</v>
      </c>
      <c r="AE108" s="281">
        <f>AF108+AG108+AH108</f>
        <v>0</v>
      </c>
      <c r="AF108" s="276">
        <v>0</v>
      </c>
      <c r="AG108" s="276">
        <v>0</v>
      </c>
      <c r="AH108" s="276">
        <v>0</v>
      </c>
      <c r="AI108" s="276" t="s">
        <v>915</v>
      </c>
      <c r="AJ108" s="276" t="s">
        <v>915</v>
      </c>
      <c r="AK108" s="276"/>
      <c r="AL108" s="276" t="s">
        <v>118</v>
      </c>
      <c r="AM108" s="276"/>
      <c r="AN108" s="276"/>
      <c r="AO108" s="276" t="s">
        <v>118</v>
      </c>
      <c r="AP108" s="276" t="s">
        <v>118</v>
      </c>
      <c r="AQ108" s="276"/>
      <c r="AR108" s="276" t="s">
        <v>118</v>
      </c>
      <c r="AS108" s="276"/>
      <c r="AT108" s="276"/>
      <c r="AU108" s="276" t="s">
        <v>118</v>
      </c>
      <c r="AV108" s="276"/>
      <c r="AW108" s="4"/>
      <c r="AX108" s="5"/>
    </row>
    <row r="109" spans="1:63" s="6" customFormat="1" ht="57" customHeight="1" x14ac:dyDescent="0.25">
      <c r="A109" s="580"/>
      <c r="B109" s="481"/>
      <c r="C109" s="433"/>
      <c r="D109" s="433"/>
      <c r="E109" s="433"/>
      <c r="F109" s="433"/>
      <c r="G109" s="433"/>
      <c r="H109" s="433"/>
      <c r="I109" s="433" t="s">
        <v>239</v>
      </c>
      <c r="J109" s="431"/>
      <c r="K109" s="431"/>
      <c r="L109" s="431"/>
      <c r="M109" s="431"/>
      <c r="N109" s="431"/>
      <c r="O109" s="431"/>
      <c r="P109" s="431"/>
      <c r="Q109" s="431"/>
      <c r="R109" s="431"/>
      <c r="S109" s="431"/>
      <c r="T109" s="431"/>
      <c r="U109" s="57" t="s">
        <v>920</v>
      </c>
      <c r="V109" s="63">
        <v>9.9999999999999995E-7</v>
      </c>
      <c r="W109" s="63">
        <v>9.9999999999999995E-7</v>
      </c>
      <c r="X109" s="63">
        <v>9.9999999999999995E-7</v>
      </c>
      <c r="Y109" s="63">
        <v>9.9999999999999995E-7</v>
      </c>
      <c r="Z109" s="62">
        <f>V109</f>
        <v>9.9999999999999995E-7</v>
      </c>
      <c r="AA109" s="62">
        <f>+V109+W109</f>
        <v>1.9999999999999999E-6</v>
      </c>
      <c r="AB109" s="62">
        <f>+V109+W109+X109</f>
        <v>3.0000000000000001E-6</v>
      </c>
      <c r="AC109" s="62">
        <f>+V109+W109+X109+Y109</f>
        <v>3.9999999999999998E-6</v>
      </c>
      <c r="AD109" s="274"/>
      <c r="AE109" s="274"/>
      <c r="AF109" s="274"/>
      <c r="AG109" s="274"/>
      <c r="AH109" s="274"/>
      <c r="AI109" s="274"/>
      <c r="AJ109" s="274"/>
      <c r="AK109" s="274"/>
      <c r="AL109" s="274"/>
      <c r="AM109" s="274"/>
      <c r="AN109" s="274"/>
      <c r="AO109" s="274"/>
      <c r="AP109" s="274"/>
      <c r="AQ109" s="274"/>
      <c r="AR109" s="274"/>
      <c r="AS109" s="274"/>
      <c r="AT109" s="274"/>
      <c r="AU109" s="274"/>
      <c r="AV109" s="274"/>
      <c r="AW109" s="4"/>
      <c r="AX109" s="5"/>
    </row>
    <row r="110" spans="1:63" s="6" customFormat="1" ht="24.75" customHeight="1" x14ac:dyDescent="0.25">
      <c r="A110" s="580"/>
      <c r="B110" s="481"/>
      <c r="C110" s="433"/>
      <c r="D110" s="433"/>
      <c r="E110" s="433"/>
      <c r="F110" s="433"/>
      <c r="G110" s="433"/>
      <c r="H110" s="433"/>
      <c r="I110" s="433"/>
      <c r="J110" s="431"/>
      <c r="K110" s="431"/>
      <c r="L110" s="431"/>
      <c r="M110" s="431"/>
      <c r="N110" s="431"/>
      <c r="O110" s="431"/>
      <c r="P110" s="431"/>
      <c r="Q110" s="431"/>
      <c r="R110" s="431"/>
      <c r="S110" s="431"/>
      <c r="T110" s="431"/>
      <c r="U110" s="48" t="s">
        <v>69</v>
      </c>
      <c r="V110" s="42">
        <f t="shared" ref="V110:AC110" si="56">V108/V109</f>
        <v>0</v>
      </c>
      <c r="W110" s="42">
        <f t="shared" si="56"/>
        <v>0</v>
      </c>
      <c r="X110" s="42">
        <f t="shared" si="56"/>
        <v>0</v>
      </c>
      <c r="Y110" s="42">
        <f t="shared" si="56"/>
        <v>0</v>
      </c>
      <c r="Z110" s="42">
        <f t="shared" si="56"/>
        <v>0</v>
      </c>
      <c r="AA110" s="42">
        <f t="shared" si="56"/>
        <v>0</v>
      </c>
      <c r="AB110" s="42">
        <f t="shared" si="56"/>
        <v>0</v>
      </c>
      <c r="AC110" s="42">
        <f t="shared" si="56"/>
        <v>0</v>
      </c>
      <c r="AD110" s="274"/>
      <c r="AE110" s="274"/>
      <c r="AF110" s="274"/>
      <c r="AG110" s="274"/>
      <c r="AH110" s="274"/>
      <c r="AI110" s="274"/>
      <c r="AJ110" s="274"/>
      <c r="AK110" s="274"/>
      <c r="AL110" s="274"/>
      <c r="AM110" s="274"/>
      <c r="AN110" s="274"/>
      <c r="AO110" s="274"/>
      <c r="AP110" s="274"/>
      <c r="AQ110" s="274"/>
      <c r="AR110" s="274"/>
      <c r="AS110" s="274"/>
      <c r="AT110" s="274"/>
      <c r="AU110" s="274"/>
      <c r="AV110" s="274"/>
      <c r="AW110" s="4"/>
      <c r="AX110" s="5"/>
    </row>
    <row r="111" spans="1:63" s="6" customFormat="1" ht="270" customHeight="1" x14ac:dyDescent="0.25">
      <c r="A111" s="580"/>
      <c r="B111" s="481"/>
      <c r="C111" s="433"/>
      <c r="D111" s="433"/>
      <c r="E111" s="433"/>
      <c r="F111" s="433"/>
      <c r="G111" s="433"/>
      <c r="H111" s="433"/>
      <c r="I111" s="433"/>
      <c r="J111" s="432"/>
      <c r="K111" s="432"/>
      <c r="L111" s="432"/>
      <c r="M111" s="432"/>
      <c r="N111" s="432"/>
      <c r="O111" s="432"/>
      <c r="P111" s="432"/>
      <c r="Q111" s="432"/>
      <c r="R111" s="432"/>
      <c r="S111" s="432"/>
      <c r="T111" s="432"/>
      <c r="U111" s="48" t="s">
        <v>70</v>
      </c>
      <c r="V111" s="44" t="s">
        <v>806</v>
      </c>
      <c r="W111" s="44" t="s">
        <v>806</v>
      </c>
      <c r="X111" s="44" t="s">
        <v>806</v>
      </c>
      <c r="Y111" s="44" t="s">
        <v>806</v>
      </c>
      <c r="Z111" s="253"/>
      <c r="AA111" s="254"/>
      <c r="AB111" s="254"/>
      <c r="AC111" s="255"/>
      <c r="AD111" s="275"/>
      <c r="AE111" s="275"/>
      <c r="AF111" s="275"/>
      <c r="AG111" s="275"/>
      <c r="AH111" s="275"/>
      <c r="AI111" s="275"/>
      <c r="AJ111" s="275"/>
      <c r="AK111" s="275"/>
      <c r="AL111" s="275"/>
      <c r="AM111" s="275"/>
      <c r="AN111" s="275"/>
      <c r="AO111" s="275"/>
      <c r="AP111" s="275"/>
      <c r="AQ111" s="275"/>
      <c r="AR111" s="275"/>
      <c r="AS111" s="275"/>
      <c r="AT111" s="275"/>
      <c r="AU111" s="275"/>
      <c r="AV111" s="275"/>
      <c r="AW111" s="4"/>
      <c r="AX111" s="5"/>
    </row>
    <row r="112" spans="1:63" s="6" customFormat="1" ht="39.950000000000003" customHeight="1" x14ac:dyDescent="0.25">
      <c r="A112" s="579">
        <v>3</v>
      </c>
      <c r="B112" s="481"/>
      <c r="C112" s="433"/>
      <c r="D112" s="433"/>
      <c r="E112" s="433" t="s">
        <v>921</v>
      </c>
      <c r="F112" s="433">
        <v>0.12</v>
      </c>
      <c r="G112" s="433" t="s">
        <v>58</v>
      </c>
      <c r="H112" s="433" t="s">
        <v>200</v>
      </c>
      <c r="I112" s="134" t="s">
        <v>63</v>
      </c>
      <c r="J112" s="430">
        <v>1</v>
      </c>
      <c r="K112" s="430" t="s">
        <v>922</v>
      </c>
      <c r="L112" s="430" t="s">
        <v>923</v>
      </c>
      <c r="M112" s="430" t="s">
        <v>924</v>
      </c>
      <c r="N112" s="430" t="s">
        <v>240</v>
      </c>
      <c r="O112" s="430" t="s">
        <v>62</v>
      </c>
      <c r="P112" s="430">
        <v>0.15</v>
      </c>
      <c r="Q112" s="430" t="s">
        <v>241</v>
      </c>
      <c r="R112" s="430">
        <v>1</v>
      </c>
      <c r="S112" s="430">
        <v>0.3</v>
      </c>
      <c r="T112" s="430" t="s">
        <v>169</v>
      </c>
      <c r="U112" s="50" t="s">
        <v>795</v>
      </c>
      <c r="V112" s="179"/>
      <c r="W112" s="62">
        <v>0.01</v>
      </c>
      <c r="X112" s="62">
        <v>0.01</v>
      </c>
      <c r="Y112" s="62">
        <v>0.01</v>
      </c>
      <c r="Z112" s="63">
        <f>+V112</f>
        <v>0</v>
      </c>
      <c r="AA112" s="63">
        <f>+V112+W112</f>
        <v>0.01</v>
      </c>
      <c r="AB112" s="63">
        <f>+V112+W112+X112</f>
        <v>0.02</v>
      </c>
      <c r="AC112" s="63">
        <f>+V112+W112+X112+Y112</f>
        <v>0.03</v>
      </c>
      <c r="AD112" s="276" t="s">
        <v>904</v>
      </c>
      <c r="AE112" s="281">
        <f>AF112+AG112+AH112</f>
        <v>0</v>
      </c>
      <c r="AF112" s="276">
        <v>0</v>
      </c>
      <c r="AG112" s="276">
        <v>0</v>
      </c>
      <c r="AH112" s="276">
        <v>0</v>
      </c>
      <c r="AI112" s="276" t="s">
        <v>915</v>
      </c>
      <c r="AJ112" s="276" t="s">
        <v>915</v>
      </c>
      <c r="AK112" s="276"/>
      <c r="AL112" s="276" t="s">
        <v>118</v>
      </c>
      <c r="AM112" s="276"/>
      <c r="AN112" s="276"/>
      <c r="AO112" s="276" t="s">
        <v>118</v>
      </c>
      <c r="AP112" s="276" t="s">
        <v>118</v>
      </c>
      <c r="AQ112" s="276"/>
      <c r="AR112" s="276"/>
      <c r="AS112" s="276" t="s">
        <v>118</v>
      </c>
      <c r="AT112" s="276"/>
      <c r="AU112" s="276"/>
      <c r="AV112" s="276" t="s">
        <v>118</v>
      </c>
      <c r="AW112" s="4"/>
      <c r="AX112" s="5"/>
    </row>
    <row r="113" spans="1:50" s="6" customFormat="1" ht="39.950000000000003" customHeight="1" x14ac:dyDescent="0.25">
      <c r="A113" s="580"/>
      <c r="B113" s="481"/>
      <c r="C113" s="433"/>
      <c r="D113" s="433"/>
      <c r="E113" s="433"/>
      <c r="F113" s="433"/>
      <c r="G113" s="433"/>
      <c r="H113" s="433"/>
      <c r="I113" s="433" t="s">
        <v>925</v>
      </c>
      <c r="J113" s="431"/>
      <c r="K113" s="431"/>
      <c r="L113" s="431"/>
      <c r="M113" s="431"/>
      <c r="N113" s="431"/>
      <c r="O113" s="431"/>
      <c r="P113" s="431"/>
      <c r="Q113" s="431"/>
      <c r="R113" s="431"/>
      <c r="S113" s="431"/>
      <c r="T113" s="431"/>
      <c r="U113" s="57" t="s">
        <v>926</v>
      </c>
      <c r="V113" s="64">
        <v>64</v>
      </c>
      <c r="W113" s="65">
        <v>635</v>
      </c>
      <c r="X113" s="65">
        <v>1270</v>
      </c>
      <c r="Y113" s="65">
        <v>1905</v>
      </c>
      <c r="Z113" s="63">
        <f>V113</f>
        <v>64</v>
      </c>
      <c r="AA113" s="63">
        <f>+V113+W113</f>
        <v>699</v>
      </c>
      <c r="AB113" s="63">
        <f>+V113+W113+X113</f>
        <v>1969</v>
      </c>
      <c r="AC113" s="63">
        <f>+V113+W113+X113+Y113</f>
        <v>3874</v>
      </c>
      <c r="AD113" s="274"/>
      <c r="AE113" s="274"/>
      <c r="AF113" s="274"/>
      <c r="AG113" s="274"/>
      <c r="AH113" s="274"/>
      <c r="AI113" s="274"/>
      <c r="AJ113" s="274"/>
      <c r="AK113" s="274"/>
      <c r="AL113" s="274"/>
      <c r="AM113" s="274"/>
      <c r="AN113" s="274"/>
      <c r="AO113" s="274"/>
      <c r="AP113" s="274"/>
      <c r="AQ113" s="274"/>
      <c r="AR113" s="274"/>
      <c r="AS113" s="274"/>
      <c r="AT113" s="274"/>
      <c r="AU113" s="274"/>
      <c r="AV113" s="274"/>
      <c r="AW113" s="4"/>
      <c r="AX113" s="5"/>
    </row>
    <row r="114" spans="1:50" s="6" customFormat="1" ht="24.75" customHeight="1" x14ac:dyDescent="0.25">
      <c r="A114" s="580"/>
      <c r="B114" s="481"/>
      <c r="C114" s="433"/>
      <c r="D114" s="433"/>
      <c r="E114" s="433"/>
      <c r="F114" s="433"/>
      <c r="G114" s="433"/>
      <c r="H114" s="433"/>
      <c r="I114" s="433"/>
      <c r="J114" s="431"/>
      <c r="K114" s="431"/>
      <c r="L114" s="431"/>
      <c r="M114" s="431"/>
      <c r="N114" s="431"/>
      <c r="O114" s="431"/>
      <c r="P114" s="431"/>
      <c r="Q114" s="431"/>
      <c r="R114" s="431"/>
      <c r="S114" s="431"/>
      <c r="T114" s="431"/>
      <c r="U114" s="48" t="s">
        <v>242</v>
      </c>
      <c r="V114" s="42">
        <f t="shared" ref="V114:AC114" si="57">V112/V113</f>
        <v>0</v>
      </c>
      <c r="W114" s="42">
        <f t="shared" si="57"/>
        <v>1.5748031496062993E-5</v>
      </c>
      <c r="X114" s="42">
        <f t="shared" si="57"/>
        <v>7.8740157480314964E-6</v>
      </c>
      <c r="Y114" s="42">
        <f t="shared" si="57"/>
        <v>5.2493438320209976E-6</v>
      </c>
      <c r="Z114" s="42">
        <f t="shared" si="57"/>
        <v>0</v>
      </c>
      <c r="AA114" s="42">
        <f t="shared" si="57"/>
        <v>1.430615164520744E-5</v>
      </c>
      <c r="AB114" s="42">
        <f t="shared" si="57"/>
        <v>1.015744032503809E-5</v>
      </c>
      <c r="AC114" s="42">
        <f t="shared" si="57"/>
        <v>7.743933918430563E-6</v>
      </c>
      <c r="AD114" s="274"/>
      <c r="AE114" s="274"/>
      <c r="AF114" s="274"/>
      <c r="AG114" s="274"/>
      <c r="AH114" s="274"/>
      <c r="AI114" s="274"/>
      <c r="AJ114" s="274"/>
      <c r="AK114" s="274"/>
      <c r="AL114" s="274"/>
      <c r="AM114" s="274"/>
      <c r="AN114" s="274"/>
      <c r="AO114" s="274"/>
      <c r="AP114" s="274"/>
      <c r="AQ114" s="274"/>
      <c r="AR114" s="274"/>
      <c r="AS114" s="274"/>
      <c r="AT114" s="274"/>
      <c r="AU114" s="274"/>
      <c r="AV114" s="274"/>
      <c r="AW114" s="4"/>
      <c r="AX114" s="5"/>
    </row>
    <row r="115" spans="1:50" s="6" customFormat="1" ht="370.5" customHeight="1" x14ac:dyDescent="0.25">
      <c r="A115" s="580"/>
      <c r="B115" s="481"/>
      <c r="C115" s="433"/>
      <c r="D115" s="433"/>
      <c r="E115" s="433"/>
      <c r="F115" s="433"/>
      <c r="G115" s="433"/>
      <c r="H115" s="433"/>
      <c r="I115" s="433"/>
      <c r="J115" s="432"/>
      <c r="K115" s="432"/>
      <c r="L115" s="432"/>
      <c r="M115" s="432"/>
      <c r="N115" s="432"/>
      <c r="O115" s="432"/>
      <c r="P115" s="432"/>
      <c r="Q115" s="432"/>
      <c r="R115" s="432"/>
      <c r="S115" s="432"/>
      <c r="T115" s="432"/>
      <c r="U115" s="48" t="s">
        <v>70</v>
      </c>
      <c r="V115" s="44" t="s">
        <v>806</v>
      </c>
      <c r="W115" s="44" t="s">
        <v>806</v>
      </c>
      <c r="X115" s="44" t="s">
        <v>806</v>
      </c>
      <c r="Y115" s="44" t="s">
        <v>806</v>
      </c>
      <c r="Z115" s="253"/>
      <c r="AA115" s="254"/>
      <c r="AB115" s="254"/>
      <c r="AC115" s="255"/>
      <c r="AD115" s="275"/>
      <c r="AE115" s="275"/>
      <c r="AF115" s="275"/>
      <c r="AG115" s="275"/>
      <c r="AH115" s="275"/>
      <c r="AI115" s="275"/>
      <c r="AJ115" s="275"/>
      <c r="AK115" s="275"/>
      <c r="AL115" s="275"/>
      <c r="AM115" s="275"/>
      <c r="AN115" s="275"/>
      <c r="AO115" s="275"/>
      <c r="AP115" s="275"/>
      <c r="AQ115" s="275"/>
      <c r="AR115" s="275"/>
      <c r="AS115" s="275"/>
      <c r="AT115" s="275"/>
      <c r="AU115" s="275"/>
      <c r="AV115" s="275"/>
      <c r="AW115" s="4"/>
      <c r="AX115" s="5"/>
    </row>
    <row r="116" spans="1:50" s="9" customFormat="1" ht="39.75" customHeight="1" x14ac:dyDescent="0.25">
      <c r="A116" s="581">
        <v>4</v>
      </c>
      <c r="B116" s="481" t="s">
        <v>232</v>
      </c>
      <c r="C116" s="433"/>
      <c r="D116" s="433"/>
      <c r="E116" s="433" t="s">
        <v>927</v>
      </c>
      <c r="F116" s="433">
        <v>0.5</v>
      </c>
      <c r="G116" s="433" t="s">
        <v>58</v>
      </c>
      <c r="H116" s="433" t="s">
        <v>200</v>
      </c>
      <c r="I116" s="134" t="s">
        <v>928</v>
      </c>
      <c r="J116" s="430">
        <v>0.25</v>
      </c>
      <c r="K116" s="430" t="s">
        <v>766</v>
      </c>
      <c r="L116" s="430" t="s">
        <v>929</v>
      </c>
      <c r="M116" s="430" t="s">
        <v>924</v>
      </c>
      <c r="N116" s="430" t="s">
        <v>930</v>
      </c>
      <c r="O116" s="430" t="s">
        <v>62</v>
      </c>
      <c r="P116" s="430">
        <v>0.25</v>
      </c>
      <c r="Q116" s="430">
        <v>0.74</v>
      </c>
      <c r="R116" s="430">
        <v>1</v>
      </c>
      <c r="S116" s="430">
        <v>0.95</v>
      </c>
      <c r="T116" s="430" t="s">
        <v>64</v>
      </c>
      <c r="U116" s="50" t="s">
        <v>931</v>
      </c>
      <c r="V116" s="67"/>
      <c r="W116" s="66"/>
      <c r="X116" s="66"/>
      <c r="Y116" s="66"/>
      <c r="Z116" s="67">
        <f>V116</f>
        <v>0</v>
      </c>
      <c r="AA116" s="67">
        <f>V116+W116</f>
        <v>0</v>
      </c>
      <c r="AB116" s="67">
        <f>V116+W116+X116</f>
        <v>0</v>
      </c>
      <c r="AC116" s="67">
        <f>V116+W116+X116+Y116</f>
        <v>0</v>
      </c>
      <c r="AD116" s="276" t="s">
        <v>243</v>
      </c>
      <c r="AE116" s="281">
        <f>AF116+AG116+AH116</f>
        <v>126293572438</v>
      </c>
      <c r="AF116" s="276">
        <v>0</v>
      </c>
      <c r="AG116" s="276">
        <v>0</v>
      </c>
      <c r="AH116" s="276">
        <v>126293572438</v>
      </c>
      <c r="AI116" s="273" t="s">
        <v>244</v>
      </c>
      <c r="AJ116" s="273" t="s">
        <v>244</v>
      </c>
      <c r="AK116" s="276"/>
      <c r="AL116" s="276" t="s">
        <v>67</v>
      </c>
      <c r="AM116" s="276"/>
      <c r="AN116" s="276"/>
      <c r="AO116" s="276" t="s">
        <v>67</v>
      </c>
      <c r="AP116" s="276" t="s">
        <v>67</v>
      </c>
      <c r="AQ116" s="276"/>
      <c r="AR116" s="276" t="s">
        <v>67</v>
      </c>
      <c r="AS116" s="276"/>
      <c r="AT116" s="276" t="s">
        <v>67</v>
      </c>
      <c r="AU116" s="276"/>
      <c r="AV116" s="276"/>
      <c r="AW116" s="14"/>
      <c r="AX116" s="14"/>
    </row>
    <row r="117" spans="1:50" s="9" customFormat="1" ht="39.75" customHeight="1" x14ac:dyDescent="0.25">
      <c r="A117" s="582"/>
      <c r="B117" s="481"/>
      <c r="C117" s="433"/>
      <c r="D117" s="433"/>
      <c r="E117" s="433"/>
      <c r="F117" s="433"/>
      <c r="G117" s="433"/>
      <c r="H117" s="433"/>
      <c r="I117" s="433" t="s">
        <v>932</v>
      </c>
      <c r="J117" s="431"/>
      <c r="K117" s="431"/>
      <c r="L117" s="431"/>
      <c r="M117" s="431"/>
      <c r="N117" s="431"/>
      <c r="O117" s="431"/>
      <c r="P117" s="431"/>
      <c r="Q117" s="431"/>
      <c r="R117" s="431"/>
      <c r="S117" s="431"/>
      <c r="T117" s="431"/>
      <c r="U117" s="57" t="s">
        <v>246</v>
      </c>
      <c r="V117" s="67">
        <v>0.14599999999999999</v>
      </c>
      <c r="W117" s="67">
        <v>0.32</v>
      </c>
      <c r="X117" s="67">
        <v>0.3</v>
      </c>
      <c r="Y117" s="67">
        <v>0.188</v>
      </c>
      <c r="Z117" s="67">
        <f>V117</f>
        <v>0.14599999999999999</v>
      </c>
      <c r="AA117" s="67">
        <f>+V117+W117</f>
        <v>0.46599999999999997</v>
      </c>
      <c r="AB117" s="67">
        <f>+V117+W117+X117</f>
        <v>0.76600000000000001</v>
      </c>
      <c r="AC117" s="67">
        <f>+V117+W117+X117+Y117</f>
        <v>0.95399999999999996</v>
      </c>
      <c r="AD117" s="274"/>
      <c r="AE117" s="274"/>
      <c r="AF117" s="274"/>
      <c r="AG117" s="274"/>
      <c r="AH117" s="274"/>
      <c r="AI117" s="274"/>
      <c r="AJ117" s="274"/>
      <c r="AK117" s="274"/>
      <c r="AL117" s="274"/>
      <c r="AM117" s="274"/>
      <c r="AN117" s="274"/>
      <c r="AO117" s="274"/>
      <c r="AP117" s="274"/>
      <c r="AQ117" s="274"/>
      <c r="AR117" s="274"/>
      <c r="AS117" s="274"/>
      <c r="AT117" s="274"/>
      <c r="AU117" s="274"/>
      <c r="AV117" s="274"/>
      <c r="AW117" s="14"/>
      <c r="AX117" s="14"/>
    </row>
    <row r="118" spans="1:50" s="9" customFormat="1" ht="24.95" customHeight="1" x14ac:dyDescent="0.25">
      <c r="A118" s="582"/>
      <c r="B118" s="481"/>
      <c r="C118" s="433"/>
      <c r="D118" s="433"/>
      <c r="E118" s="433"/>
      <c r="F118" s="433"/>
      <c r="G118" s="433"/>
      <c r="H118" s="433"/>
      <c r="I118" s="433"/>
      <c r="J118" s="431"/>
      <c r="K118" s="431"/>
      <c r="L118" s="431"/>
      <c r="M118" s="431"/>
      <c r="N118" s="431"/>
      <c r="O118" s="431"/>
      <c r="P118" s="431"/>
      <c r="Q118" s="431"/>
      <c r="R118" s="431"/>
      <c r="S118" s="431"/>
      <c r="T118" s="431"/>
      <c r="U118" s="48" t="s">
        <v>69</v>
      </c>
      <c r="V118" s="42">
        <f t="shared" ref="V118:AC118" si="58">V116/V117</f>
        <v>0</v>
      </c>
      <c r="W118" s="42">
        <f t="shared" si="58"/>
        <v>0</v>
      </c>
      <c r="X118" s="42">
        <f t="shared" si="58"/>
        <v>0</v>
      </c>
      <c r="Y118" s="42">
        <f t="shared" si="58"/>
        <v>0</v>
      </c>
      <c r="Z118" s="42">
        <f t="shared" si="58"/>
        <v>0</v>
      </c>
      <c r="AA118" s="42">
        <f t="shared" si="58"/>
        <v>0</v>
      </c>
      <c r="AB118" s="42">
        <f t="shared" si="58"/>
        <v>0</v>
      </c>
      <c r="AC118" s="42">
        <f t="shared" si="58"/>
        <v>0</v>
      </c>
      <c r="AD118" s="274"/>
      <c r="AE118" s="274"/>
      <c r="AF118" s="274"/>
      <c r="AG118" s="274"/>
      <c r="AH118" s="274"/>
      <c r="AI118" s="274"/>
      <c r="AJ118" s="274"/>
      <c r="AK118" s="274"/>
      <c r="AL118" s="274"/>
      <c r="AM118" s="274"/>
      <c r="AN118" s="274"/>
      <c r="AO118" s="274"/>
      <c r="AP118" s="274"/>
      <c r="AQ118" s="274"/>
      <c r="AR118" s="274"/>
      <c r="AS118" s="274"/>
      <c r="AT118" s="274"/>
      <c r="AU118" s="274"/>
      <c r="AV118" s="274"/>
      <c r="AW118" s="14"/>
      <c r="AX118" s="14"/>
    </row>
    <row r="119" spans="1:50" s="9" customFormat="1" ht="270" customHeight="1" x14ac:dyDescent="0.25">
      <c r="A119" s="582"/>
      <c r="B119" s="481"/>
      <c r="C119" s="433"/>
      <c r="D119" s="433"/>
      <c r="E119" s="433"/>
      <c r="F119" s="433"/>
      <c r="G119" s="433"/>
      <c r="H119" s="433"/>
      <c r="I119" s="433"/>
      <c r="J119" s="432"/>
      <c r="K119" s="432"/>
      <c r="L119" s="432"/>
      <c r="M119" s="432"/>
      <c r="N119" s="432"/>
      <c r="O119" s="432"/>
      <c r="P119" s="432"/>
      <c r="Q119" s="432"/>
      <c r="R119" s="432"/>
      <c r="S119" s="432"/>
      <c r="T119" s="432"/>
      <c r="U119" s="48" t="s">
        <v>70</v>
      </c>
      <c r="V119" s="44" t="s">
        <v>806</v>
      </c>
      <c r="W119" s="44" t="s">
        <v>806</v>
      </c>
      <c r="X119" s="44" t="s">
        <v>806</v>
      </c>
      <c r="Y119" s="44" t="s">
        <v>806</v>
      </c>
      <c r="Z119" s="253"/>
      <c r="AA119" s="254"/>
      <c r="AB119" s="254"/>
      <c r="AC119" s="255"/>
      <c r="AD119" s="275"/>
      <c r="AE119" s="274"/>
      <c r="AF119" s="275"/>
      <c r="AG119" s="275"/>
      <c r="AH119" s="274"/>
      <c r="AI119" s="275"/>
      <c r="AJ119" s="275"/>
      <c r="AK119" s="275"/>
      <c r="AL119" s="275"/>
      <c r="AM119" s="275"/>
      <c r="AN119" s="275"/>
      <c r="AO119" s="275"/>
      <c r="AP119" s="275"/>
      <c r="AQ119" s="275"/>
      <c r="AR119" s="275"/>
      <c r="AS119" s="275"/>
      <c r="AT119" s="275"/>
      <c r="AU119" s="275"/>
      <c r="AV119" s="275"/>
      <c r="AW119" s="14"/>
      <c r="AX119" s="14"/>
    </row>
    <row r="120" spans="1:50" s="9" customFormat="1" ht="63.75" customHeight="1" x14ac:dyDescent="0.25">
      <c r="A120" s="581">
        <v>5</v>
      </c>
      <c r="B120" s="481"/>
      <c r="C120" s="433"/>
      <c r="D120" s="433"/>
      <c r="E120" s="433"/>
      <c r="F120" s="433"/>
      <c r="G120" s="433" t="s">
        <v>58</v>
      </c>
      <c r="H120" s="433" t="s">
        <v>200</v>
      </c>
      <c r="I120" s="136" t="s">
        <v>933</v>
      </c>
      <c r="J120" s="430">
        <v>0.2</v>
      </c>
      <c r="K120" s="430" t="s">
        <v>767</v>
      </c>
      <c r="L120" s="430" t="s">
        <v>801</v>
      </c>
      <c r="M120" s="430" t="s">
        <v>247</v>
      </c>
      <c r="N120" s="430" t="s">
        <v>248</v>
      </c>
      <c r="O120" s="430" t="s">
        <v>62</v>
      </c>
      <c r="P120" s="430">
        <v>0.1</v>
      </c>
      <c r="Q120" s="430">
        <v>0.46</v>
      </c>
      <c r="R120" s="430">
        <v>1</v>
      </c>
      <c r="S120" s="430">
        <v>0.7</v>
      </c>
      <c r="T120" s="430" t="s">
        <v>169</v>
      </c>
      <c r="U120" s="50" t="s">
        <v>249</v>
      </c>
      <c r="V120" s="63"/>
      <c r="W120" s="63"/>
      <c r="X120" s="63"/>
      <c r="Y120" s="63"/>
      <c r="Z120" s="62">
        <f>+V120</f>
        <v>0</v>
      </c>
      <c r="AA120" s="62">
        <f>+V120+W120</f>
        <v>0</v>
      </c>
      <c r="AB120" s="62">
        <f>+V120+W120+X120</f>
        <v>0</v>
      </c>
      <c r="AC120" s="62">
        <f>+V120+W120+X120+Y120</f>
        <v>0</v>
      </c>
      <c r="AD120" s="276" t="s">
        <v>243</v>
      </c>
      <c r="AE120" s="274"/>
      <c r="AF120" s="276">
        <v>0</v>
      </c>
      <c r="AG120" s="276">
        <v>0</v>
      </c>
      <c r="AH120" s="274"/>
      <c r="AI120" s="273" t="s">
        <v>244</v>
      </c>
      <c r="AJ120" s="273" t="s">
        <v>244</v>
      </c>
      <c r="AK120" s="276" t="s">
        <v>245</v>
      </c>
      <c r="AL120" s="276" t="s">
        <v>245</v>
      </c>
      <c r="AM120" s="276" t="s">
        <v>245</v>
      </c>
      <c r="AN120" s="276" t="s">
        <v>245</v>
      </c>
      <c r="AO120" s="276" t="s">
        <v>67</v>
      </c>
      <c r="AP120" s="276" t="s">
        <v>67</v>
      </c>
      <c r="AQ120" s="276"/>
      <c r="AR120" s="276" t="s">
        <v>67</v>
      </c>
      <c r="AS120" s="276"/>
      <c r="AT120" s="276" t="s">
        <v>67</v>
      </c>
      <c r="AU120" s="276"/>
      <c r="AV120" s="276"/>
      <c r="AW120" s="14"/>
      <c r="AX120" s="14"/>
    </row>
    <row r="121" spans="1:50" s="9" customFormat="1" ht="45" customHeight="1" x14ac:dyDescent="0.25">
      <c r="A121" s="582"/>
      <c r="B121" s="481"/>
      <c r="C121" s="433"/>
      <c r="D121" s="433"/>
      <c r="E121" s="433"/>
      <c r="F121" s="433"/>
      <c r="G121" s="433"/>
      <c r="H121" s="433"/>
      <c r="I121" s="433" t="s">
        <v>934</v>
      </c>
      <c r="J121" s="431"/>
      <c r="K121" s="431"/>
      <c r="L121" s="431"/>
      <c r="M121" s="431"/>
      <c r="N121" s="431"/>
      <c r="O121" s="431"/>
      <c r="P121" s="431"/>
      <c r="Q121" s="431"/>
      <c r="R121" s="431"/>
      <c r="S121" s="431"/>
      <c r="T121" s="431"/>
      <c r="U121" s="57" t="s">
        <v>250</v>
      </c>
      <c r="V121" s="63">
        <v>246</v>
      </c>
      <c r="W121" s="62">
        <v>236</v>
      </c>
      <c r="X121" s="62">
        <v>238</v>
      </c>
      <c r="Y121" s="62">
        <v>244</v>
      </c>
      <c r="Z121" s="62">
        <f>V121</f>
        <v>246</v>
      </c>
      <c r="AA121" s="62">
        <f>V121+W121</f>
        <v>482</v>
      </c>
      <c r="AB121" s="62">
        <f>V121+W121+X121</f>
        <v>720</v>
      </c>
      <c r="AC121" s="62">
        <f>V121+W121+X121+Y121</f>
        <v>964</v>
      </c>
      <c r="AD121" s="274"/>
      <c r="AE121" s="274"/>
      <c r="AF121" s="274"/>
      <c r="AG121" s="274"/>
      <c r="AH121" s="274"/>
      <c r="AI121" s="274"/>
      <c r="AJ121" s="274"/>
      <c r="AK121" s="274"/>
      <c r="AL121" s="274"/>
      <c r="AM121" s="274"/>
      <c r="AN121" s="274"/>
      <c r="AO121" s="274"/>
      <c r="AP121" s="274"/>
      <c r="AQ121" s="274"/>
      <c r="AR121" s="274"/>
      <c r="AS121" s="274"/>
      <c r="AT121" s="274"/>
      <c r="AU121" s="274"/>
      <c r="AV121" s="274"/>
      <c r="AW121" s="14"/>
      <c r="AX121" s="14"/>
    </row>
    <row r="122" spans="1:50" s="9" customFormat="1" ht="24.95" customHeight="1" x14ac:dyDescent="0.25">
      <c r="A122" s="582"/>
      <c r="B122" s="481"/>
      <c r="C122" s="433"/>
      <c r="D122" s="433"/>
      <c r="E122" s="433"/>
      <c r="F122" s="433"/>
      <c r="G122" s="433"/>
      <c r="H122" s="433"/>
      <c r="I122" s="433"/>
      <c r="J122" s="431"/>
      <c r="K122" s="431"/>
      <c r="L122" s="431"/>
      <c r="M122" s="431"/>
      <c r="N122" s="431"/>
      <c r="O122" s="431"/>
      <c r="P122" s="431"/>
      <c r="Q122" s="431"/>
      <c r="R122" s="431"/>
      <c r="S122" s="431"/>
      <c r="T122" s="431"/>
      <c r="U122" s="48" t="s">
        <v>69</v>
      </c>
      <c r="V122" s="42">
        <f t="shared" ref="V122:AC122" si="59">V120/V121</f>
        <v>0</v>
      </c>
      <c r="W122" s="42">
        <f t="shared" si="59"/>
        <v>0</v>
      </c>
      <c r="X122" s="42">
        <f t="shared" si="59"/>
        <v>0</v>
      </c>
      <c r="Y122" s="42">
        <f t="shared" si="59"/>
        <v>0</v>
      </c>
      <c r="Z122" s="42">
        <f t="shared" si="59"/>
        <v>0</v>
      </c>
      <c r="AA122" s="42">
        <f t="shared" si="59"/>
        <v>0</v>
      </c>
      <c r="AB122" s="42">
        <f t="shared" si="59"/>
        <v>0</v>
      </c>
      <c r="AC122" s="42">
        <f t="shared" si="59"/>
        <v>0</v>
      </c>
      <c r="AD122" s="274"/>
      <c r="AE122" s="274"/>
      <c r="AF122" s="274"/>
      <c r="AG122" s="274"/>
      <c r="AH122" s="274"/>
      <c r="AI122" s="274"/>
      <c r="AJ122" s="274"/>
      <c r="AK122" s="274"/>
      <c r="AL122" s="274"/>
      <c r="AM122" s="274"/>
      <c r="AN122" s="274"/>
      <c r="AO122" s="274"/>
      <c r="AP122" s="274"/>
      <c r="AQ122" s="274"/>
      <c r="AR122" s="274"/>
      <c r="AS122" s="274"/>
      <c r="AT122" s="274"/>
      <c r="AU122" s="274"/>
      <c r="AV122" s="274"/>
      <c r="AW122" s="14"/>
      <c r="AX122" s="14"/>
    </row>
    <row r="123" spans="1:50" s="9" customFormat="1" ht="270" customHeight="1" x14ac:dyDescent="0.25">
      <c r="A123" s="582"/>
      <c r="B123" s="481"/>
      <c r="C123" s="433"/>
      <c r="D123" s="433"/>
      <c r="E123" s="433"/>
      <c r="F123" s="433"/>
      <c r="G123" s="433"/>
      <c r="H123" s="433"/>
      <c r="I123" s="433"/>
      <c r="J123" s="432"/>
      <c r="K123" s="432"/>
      <c r="L123" s="432"/>
      <c r="M123" s="432"/>
      <c r="N123" s="432"/>
      <c r="O123" s="432"/>
      <c r="P123" s="432"/>
      <c r="Q123" s="432"/>
      <c r="R123" s="432"/>
      <c r="S123" s="432"/>
      <c r="T123" s="432"/>
      <c r="U123" s="48" t="s">
        <v>70</v>
      </c>
      <c r="V123" s="45" t="s">
        <v>806</v>
      </c>
      <c r="W123" s="45" t="s">
        <v>806</v>
      </c>
      <c r="X123" s="45" t="s">
        <v>806</v>
      </c>
      <c r="Y123" s="45" t="s">
        <v>806</v>
      </c>
      <c r="Z123" s="253"/>
      <c r="AA123" s="254"/>
      <c r="AB123" s="254"/>
      <c r="AC123" s="255"/>
      <c r="AD123" s="275"/>
      <c r="AE123" s="274"/>
      <c r="AF123" s="275"/>
      <c r="AG123" s="275"/>
      <c r="AH123" s="274"/>
      <c r="AI123" s="275"/>
      <c r="AJ123" s="275"/>
      <c r="AK123" s="275"/>
      <c r="AL123" s="275"/>
      <c r="AM123" s="275"/>
      <c r="AN123" s="275"/>
      <c r="AO123" s="275"/>
      <c r="AP123" s="275"/>
      <c r="AQ123" s="275"/>
      <c r="AR123" s="275"/>
      <c r="AS123" s="275"/>
      <c r="AT123" s="275"/>
      <c r="AU123" s="275"/>
      <c r="AV123" s="275"/>
      <c r="AW123" s="14"/>
      <c r="AX123" s="14"/>
    </row>
    <row r="124" spans="1:50" s="9" customFormat="1" ht="60" customHeight="1" x14ac:dyDescent="0.25">
      <c r="A124" s="581">
        <v>6</v>
      </c>
      <c r="B124" s="481"/>
      <c r="C124" s="433"/>
      <c r="D124" s="433"/>
      <c r="E124" s="433"/>
      <c r="F124" s="433"/>
      <c r="G124" s="433" t="s">
        <v>58</v>
      </c>
      <c r="H124" s="433" t="s">
        <v>200</v>
      </c>
      <c r="I124" s="134" t="s">
        <v>928</v>
      </c>
      <c r="J124" s="430">
        <v>0.22</v>
      </c>
      <c r="K124" s="430" t="s">
        <v>251</v>
      </c>
      <c r="L124" s="430" t="s">
        <v>798</v>
      </c>
      <c r="M124" s="430" t="s">
        <v>252</v>
      </c>
      <c r="N124" s="430" t="s">
        <v>802</v>
      </c>
      <c r="O124" s="430" t="s">
        <v>62</v>
      </c>
      <c r="P124" s="430">
        <v>0.25</v>
      </c>
      <c r="Q124" s="430">
        <v>1</v>
      </c>
      <c r="R124" s="430">
        <v>1</v>
      </c>
      <c r="S124" s="430">
        <v>1</v>
      </c>
      <c r="T124" s="430" t="s">
        <v>64</v>
      </c>
      <c r="U124" s="50" t="s">
        <v>935</v>
      </c>
      <c r="V124" s="69"/>
      <c r="W124" s="68"/>
      <c r="X124" s="63"/>
      <c r="Y124" s="63"/>
      <c r="Z124" s="69">
        <f>+V124</f>
        <v>0</v>
      </c>
      <c r="AA124" s="69">
        <f>+V124+W124</f>
        <v>0</v>
      </c>
      <c r="AB124" s="69">
        <f>+V124+W124+X124</f>
        <v>0</v>
      </c>
      <c r="AC124" s="69">
        <f>+V124+W124+X124+Y124</f>
        <v>0</v>
      </c>
      <c r="AD124" s="276" t="s">
        <v>253</v>
      </c>
      <c r="AE124" s="274"/>
      <c r="AF124" s="276">
        <v>0</v>
      </c>
      <c r="AG124" s="276">
        <v>0</v>
      </c>
      <c r="AH124" s="274"/>
      <c r="AI124" s="273" t="s">
        <v>254</v>
      </c>
      <c r="AJ124" s="273" t="s">
        <v>254</v>
      </c>
      <c r="AK124" s="276" t="s">
        <v>245</v>
      </c>
      <c r="AL124" s="276" t="s">
        <v>67</v>
      </c>
      <c r="AM124" s="276" t="s">
        <v>245</v>
      </c>
      <c r="AN124" s="276" t="s">
        <v>245</v>
      </c>
      <c r="AO124" s="276" t="s">
        <v>67</v>
      </c>
      <c r="AP124" s="276" t="s">
        <v>67</v>
      </c>
      <c r="AQ124" s="276"/>
      <c r="AR124" s="276" t="s">
        <v>67</v>
      </c>
      <c r="AS124" s="276"/>
      <c r="AT124" s="276" t="s">
        <v>67</v>
      </c>
      <c r="AU124" s="276"/>
      <c r="AV124" s="276"/>
      <c r="AW124" s="14"/>
      <c r="AX124" s="14"/>
    </row>
    <row r="125" spans="1:50" s="9" customFormat="1" ht="39.75" customHeight="1" x14ac:dyDescent="0.25">
      <c r="A125" s="582"/>
      <c r="B125" s="481"/>
      <c r="C125" s="433"/>
      <c r="D125" s="433"/>
      <c r="E125" s="433"/>
      <c r="F125" s="433"/>
      <c r="G125" s="433"/>
      <c r="H125" s="433"/>
      <c r="I125" s="433" t="s">
        <v>936</v>
      </c>
      <c r="J125" s="431"/>
      <c r="K125" s="431"/>
      <c r="L125" s="431"/>
      <c r="M125" s="431"/>
      <c r="N125" s="431"/>
      <c r="O125" s="431"/>
      <c r="P125" s="431"/>
      <c r="Q125" s="431"/>
      <c r="R125" s="431"/>
      <c r="S125" s="431"/>
      <c r="T125" s="431"/>
      <c r="U125" s="57" t="s">
        <v>255</v>
      </c>
      <c r="V125" s="69">
        <v>0.5</v>
      </c>
      <c r="W125" s="69">
        <v>0.5</v>
      </c>
      <c r="X125" s="62">
        <v>9.9999999999999995E-7</v>
      </c>
      <c r="Y125" s="62">
        <v>9.9999999999999995E-7</v>
      </c>
      <c r="Z125" s="69">
        <f>V125</f>
        <v>0.5</v>
      </c>
      <c r="AA125" s="69">
        <f>+V125+W125</f>
        <v>1</v>
      </c>
      <c r="AB125" s="69">
        <f>+V125+W125+X125</f>
        <v>1.0000009999999999</v>
      </c>
      <c r="AC125" s="69">
        <f>+V125+W125+X125+Y125</f>
        <v>1.0000019999999998</v>
      </c>
      <c r="AD125" s="274"/>
      <c r="AE125" s="274"/>
      <c r="AF125" s="274"/>
      <c r="AG125" s="274"/>
      <c r="AH125" s="274"/>
      <c r="AI125" s="274"/>
      <c r="AJ125" s="274"/>
      <c r="AK125" s="274"/>
      <c r="AL125" s="274"/>
      <c r="AM125" s="274"/>
      <c r="AN125" s="274"/>
      <c r="AO125" s="274"/>
      <c r="AP125" s="274"/>
      <c r="AQ125" s="274"/>
      <c r="AR125" s="274"/>
      <c r="AS125" s="274"/>
      <c r="AT125" s="274"/>
      <c r="AU125" s="274"/>
      <c r="AV125" s="274"/>
      <c r="AW125" s="14"/>
      <c r="AX125" s="14"/>
    </row>
    <row r="126" spans="1:50" s="9" customFormat="1" ht="24.95" customHeight="1" x14ac:dyDescent="0.25">
      <c r="A126" s="582"/>
      <c r="B126" s="481"/>
      <c r="C126" s="433"/>
      <c r="D126" s="433"/>
      <c r="E126" s="433"/>
      <c r="F126" s="433"/>
      <c r="G126" s="433"/>
      <c r="H126" s="433"/>
      <c r="I126" s="433"/>
      <c r="J126" s="431"/>
      <c r="K126" s="431"/>
      <c r="L126" s="431"/>
      <c r="M126" s="431"/>
      <c r="N126" s="431"/>
      <c r="O126" s="431"/>
      <c r="P126" s="431"/>
      <c r="Q126" s="431"/>
      <c r="R126" s="431"/>
      <c r="S126" s="431"/>
      <c r="T126" s="431"/>
      <c r="U126" s="48" t="s">
        <v>69</v>
      </c>
      <c r="V126" s="42">
        <f t="shared" ref="V126:AC126" si="60">V124/V125</f>
        <v>0</v>
      </c>
      <c r="W126" s="42">
        <f t="shared" si="60"/>
        <v>0</v>
      </c>
      <c r="X126" s="42">
        <f t="shared" si="60"/>
        <v>0</v>
      </c>
      <c r="Y126" s="42">
        <f t="shared" si="60"/>
        <v>0</v>
      </c>
      <c r="Z126" s="42">
        <f t="shared" si="60"/>
        <v>0</v>
      </c>
      <c r="AA126" s="42">
        <f t="shared" si="60"/>
        <v>0</v>
      </c>
      <c r="AB126" s="42">
        <f t="shared" si="60"/>
        <v>0</v>
      </c>
      <c r="AC126" s="42">
        <f t="shared" si="60"/>
        <v>0</v>
      </c>
      <c r="AD126" s="274"/>
      <c r="AE126" s="274"/>
      <c r="AF126" s="274"/>
      <c r="AG126" s="274"/>
      <c r="AH126" s="274"/>
      <c r="AI126" s="274"/>
      <c r="AJ126" s="274"/>
      <c r="AK126" s="274"/>
      <c r="AL126" s="274"/>
      <c r="AM126" s="274"/>
      <c r="AN126" s="274"/>
      <c r="AO126" s="274"/>
      <c r="AP126" s="274"/>
      <c r="AQ126" s="274"/>
      <c r="AR126" s="274"/>
      <c r="AS126" s="274"/>
      <c r="AT126" s="274"/>
      <c r="AU126" s="274"/>
      <c r="AV126" s="274"/>
      <c r="AW126" s="14"/>
      <c r="AX126" s="14"/>
    </row>
    <row r="127" spans="1:50" s="9" customFormat="1" ht="270" customHeight="1" x14ac:dyDescent="0.25">
      <c r="A127" s="582"/>
      <c r="B127" s="481"/>
      <c r="C127" s="433"/>
      <c r="D127" s="433"/>
      <c r="E127" s="433"/>
      <c r="F127" s="433"/>
      <c r="G127" s="433"/>
      <c r="H127" s="433"/>
      <c r="I127" s="433"/>
      <c r="J127" s="432"/>
      <c r="K127" s="432"/>
      <c r="L127" s="432"/>
      <c r="M127" s="432"/>
      <c r="N127" s="432"/>
      <c r="O127" s="432"/>
      <c r="P127" s="432"/>
      <c r="Q127" s="432"/>
      <c r="R127" s="432"/>
      <c r="S127" s="432"/>
      <c r="T127" s="432"/>
      <c r="U127" s="48" t="s">
        <v>70</v>
      </c>
      <c r="V127" s="44" t="s">
        <v>806</v>
      </c>
      <c r="W127" s="44" t="s">
        <v>806</v>
      </c>
      <c r="X127" s="44" t="s">
        <v>806</v>
      </c>
      <c r="Y127" s="44" t="s">
        <v>806</v>
      </c>
      <c r="Z127" s="253"/>
      <c r="AA127" s="254"/>
      <c r="AB127" s="254"/>
      <c r="AC127" s="255"/>
      <c r="AD127" s="275"/>
      <c r="AE127" s="274"/>
      <c r="AF127" s="275"/>
      <c r="AG127" s="275"/>
      <c r="AH127" s="274"/>
      <c r="AI127" s="275"/>
      <c r="AJ127" s="275"/>
      <c r="AK127" s="275"/>
      <c r="AL127" s="275"/>
      <c r="AM127" s="275"/>
      <c r="AN127" s="275"/>
      <c r="AO127" s="275"/>
      <c r="AP127" s="275"/>
      <c r="AQ127" s="275"/>
      <c r="AR127" s="275"/>
      <c r="AS127" s="275"/>
      <c r="AT127" s="275"/>
      <c r="AU127" s="275"/>
      <c r="AV127" s="275"/>
      <c r="AW127" s="14"/>
      <c r="AX127" s="14"/>
    </row>
    <row r="128" spans="1:50" s="9" customFormat="1" ht="57" customHeight="1" x14ac:dyDescent="0.25">
      <c r="A128" s="581">
        <v>7</v>
      </c>
      <c r="B128" s="481"/>
      <c r="C128" s="433"/>
      <c r="D128" s="433"/>
      <c r="E128" s="433"/>
      <c r="F128" s="433"/>
      <c r="G128" s="433" t="s">
        <v>58</v>
      </c>
      <c r="H128" s="433" t="s">
        <v>200</v>
      </c>
      <c r="I128" s="134" t="s">
        <v>928</v>
      </c>
      <c r="J128" s="430">
        <v>0.04</v>
      </c>
      <c r="K128" s="430" t="s">
        <v>768</v>
      </c>
      <c r="L128" s="430" t="s">
        <v>937</v>
      </c>
      <c r="M128" s="430" t="s">
        <v>256</v>
      </c>
      <c r="N128" s="430" t="s">
        <v>248</v>
      </c>
      <c r="O128" s="430" t="s">
        <v>62</v>
      </c>
      <c r="P128" s="430">
        <v>0.04</v>
      </c>
      <c r="Q128" s="430">
        <v>0.31</v>
      </c>
      <c r="R128" s="430">
        <v>1</v>
      </c>
      <c r="S128" s="430">
        <v>1</v>
      </c>
      <c r="T128" s="430" t="s">
        <v>169</v>
      </c>
      <c r="U128" s="50" t="s">
        <v>257</v>
      </c>
      <c r="V128" s="62"/>
      <c r="W128" s="63"/>
      <c r="X128" s="63"/>
      <c r="Y128" s="63"/>
      <c r="Z128" s="62">
        <f>+V128</f>
        <v>0</v>
      </c>
      <c r="AA128" s="62">
        <f>+V128+W128</f>
        <v>0</v>
      </c>
      <c r="AB128" s="62">
        <f>+V128+W128+X128</f>
        <v>0</v>
      </c>
      <c r="AC128" s="62">
        <f>+V128+W128+X128+Y128</f>
        <v>0</v>
      </c>
      <c r="AD128" s="276" t="s">
        <v>258</v>
      </c>
      <c r="AE128" s="281">
        <f>AF128+AG128+AH128</f>
        <v>0</v>
      </c>
      <c r="AF128" s="276">
        <v>0</v>
      </c>
      <c r="AG128" s="276">
        <v>0</v>
      </c>
      <c r="AH128" s="276">
        <v>0</v>
      </c>
      <c r="AI128" s="273" t="s">
        <v>244</v>
      </c>
      <c r="AJ128" s="273" t="s">
        <v>244</v>
      </c>
      <c r="AK128" s="276" t="s">
        <v>245</v>
      </c>
      <c r="AL128" s="276" t="s">
        <v>67</v>
      </c>
      <c r="AM128" s="276" t="s">
        <v>245</v>
      </c>
      <c r="AN128" s="276" t="s">
        <v>245</v>
      </c>
      <c r="AO128" s="276" t="s">
        <v>67</v>
      </c>
      <c r="AP128" s="276" t="s">
        <v>67</v>
      </c>
      <c r="AQ128" s="276"/>
      <c r="AR128" s="276" t="s">
        <v>67</v>
      </c>
      <c r="AS128" s="276"/>
      <c r="AT128" s="276"/>
      <c r="AU128" s="276" t="s">
        <v>67</v>
      </c>
      <c r="AV128" s="276"/>
      <c r="AW128" s="14"/>
      <c r="AX128" s="14"/>
    </row>
    <row r="129" spans="1:50" s="9" customFormat="1" ht="57" customHeight="1" x14ac:dyDescent="0.25">
      <c r="A129" s="582"/>
      <c r="B129" s="481"/>
      <c r="C129" s="433"/>
      <c r="D129" s="433"/>
      <c r="E129" s="433"/>
      <c r="F129" s="433"/>
      <c r="G129" s="433"/>
      <c r="H129" s="433"/>
      <c r="I129" s="433" t="s">
        <v>259</v>
      </c>
      <c r="J129" s="431"/>
      <c r="K129" s="431"/>
      <c r="L129" s="431"/>
      <c r="M129" s="431"/>
      <c r="N129" s="431"/>
      <c r="O129" s="431"/>
      <c r="P129" s="431"/>
      <c r="Q129" s="431"/>
      <c r="R129" s="431"/>
      <c r="S129" s="431"/>
      <c r="T129" s="431"/>
      <c r="U129" s="57" t="s">
        <v>260</v>
      </c>
      <c r="V129" s="62">
        <v>0</v>
      </c>
      <c r="W129" s="63">
        <v>9.9999999999999995E-7</v>
      </c>
      <c r="X129" s="63">
        <v>9.9999999999999995E-7</v>
      </c>
      <c r="Y129" s="63">
        <v>9.9999999999999995E-7</v>
      </c>
      <c r="Z129" s="62">
        <f>V129</f>
        <v>0</v>
      </c>
      <c r="AA129" s="62">
        <f>+V129+W129</f>
        <v>9.9999999999999995E-7</v>
      </c>
      <c r="AB129" s="62">
        <f>+V129+W129+X129</f>
        <v>1.9999999999999999E-6</v>
      </c>
      <c r="AC129" s="62">
        <f>+V129+W129+X129+Y129</f>
        <v>3.0000000000000001E-6</v>
      </c>
      <c r="AD129" s="274"/>
      <c r="AE129" s="274"/>
      <c r="AF129" s="274"/>
      <c r="AG129" s="274"/>
      <c r="AH129" s="274"/>
      <c r="AI129" s="274"/>
      <c r="AJ129" s="274"/>
      <c r="AK129" s="274"/>
      <c r="AL129" s="274"/>
      <c r="AM129" s="274"/>
      <c r="AN129" s="274"/>
      <c r="AO129" s="274"/>
      <c r="AP129" s="274"/>
      <c r="AQ129" s="274"/>
      <c r="AR129" s="274"/>
      <c r="AS129" s="274"/>
      <c r="AT129" s="274"/>
      <c r="AU129" s="274"/>
      <c r="AV129" s="274"/>
      <c r="AW129" s="14"/>
      <c r="AX129" s="14"/>
    </row>
    <row r="130" spans="1:50" s="9" customFormat="1" ht="24.95" customHeight="1" x14ac:dyDescent="0.25">
      <c r="A130" s="582"/>
      <c r="B130" s="481"/>
      <c r="C130" s="433"/>
      <c r="D130" s="433"/>
      <c r="E130" s="433"/>
      <c r="F130" s="433"/>
      <c r="G130" s="433"/>
      <c r="H130" s="433"/>
      <c r="I130" s="433"/>
      <c r="J130" s="431"/>
      <c r="K130" s="431"/>
      <c r="L130" s="431"/>
      <c r="M130" s="431"/>
      <c r="N130" s="431"/>
      <c r="O130" s="431"/>
      <c r="P130" s="431"/>
      <c r="Q130" s="431"/>
      <c r="R130" s="431"/>
      <c r="S130" s="431"/>
      <c r="T130" s="431"/>
      <c r="U130" s="48" t="s">
        <v>69</v>
      </c>
      <c r="V130" s="42" t="e">
        <f t="shared" ref="V130:AC130" si="61">V128/V129</f>
        <v>#DIV/0!</v>
      </c>
      <c r="W130" s="42">
        <f t="shared" si="61"/>
        <v>0</v>
      </c>
      <c r="X130" s="42">
        <f t="shared" si="61"/>
        <v>0</v>
      </c>
      <c r="Y130" s="42">
        <f t="shared" si="61"/>
        <v>0</v>
      </c>
      <c r="Z130" s="42" t="e">
        <f t="shared" si="61"/>
        <v>#DIV/0!</v>
      </c>
      <c r="AA130" s="42">
        <f t="shared" si="61"/>
        <v>0</v>
      </c>
      <c r="AB130" s="42">
        <f t="shared" si="61"/>
        <v>0</v>
      </c>
      <c r="AC130" s="42">
        <f t="shared" si="61"/>
        <v>0</v>
      </c>
      <c r="AD130" s="274"/>
      <c r="AE130" s="274"/>
      <c r="AF130" s="274"/>
      <c r="AG130" s="274"/>
      <c r="AH130" s="274"/>
      <c r="AI130" s="274"/>
      <c r="AJ130" s="274"/>
      <c r="AK130" s="274"/>
      <c r="AL130" s="274"/>
      <c r="AM130" s="274"/>
      <c r="AN130" s="274"/>
      <c r="AO130" s="274"/>
      <c r="AP130" s="274"/>
      <c r="AQ130" s="274"/>
      <c r="AR130" s="274"/>
      <c r="AS130" s="274"/>
      <c r="AT130" s="274"/>
      <c r="AU130" s="274"/>
      <c r="AV130" s="274"/>
      <c r="AW130" s="14"/>
      <c r="AX130" s="14"/>
    </row>
    <row r="131" spans="1:50" s="9" customFormat="1" ht="178.5" customHeight="1" x14ac:dyDescent="0.25">
      <c r="A131" s="582"/>
      <c r="B131" s="481"/>
      <c r="C131" s="433"/>
      <c r="D131" s="433"/>
      <c r="E131" s="433"/>
      <c r="F131" s="433"/>
      <c r="G131" s="433"/>
      <c r="H131" s="433"/>
      <c r="I131" s="433"/>
      <c r="J131" s="432"/>
      <c r="K131" s="432"/>
      <c r="L131" s="432"/>
      <c r="M131" s="432"/>
      <c r="N131" s="432"/>
      <c r="O131" s="432"/>
      <c r="P131" s="432"/>
      <c r="Q131" s="432"/>
      <c r="R131" s="432"/>
      <c r="S131" s="432"/>
      <c r="T131" s="432"/>
      <c r="U131" s="48" t="s">
        <v>70</v>
      </c>
      <c r="V131" s="45" t="s">
        <v>938</v>
      </c>
      <c r="W131" s="44" t="s">
        <v>806</v>
      </c>
      <c r="X131" s="44" t="s">
        <v>806</v>
      </c>
      <c r="Y131" s="44" t="s">
        <v>806</v>
      </c>
      <c r="Z131" s="253"/>
      <c r="AA131" s="254"/>
      <c r="AB131" s="254"/>
      <c r="AC131" s="255"/>
      <c r="AD131" s="275"/>
      <c r="AE131" s="275"/>
      <c r="AF131" s="275"/>
      <c r="AG131" s="275"/>
      <c r="AH131" s="275"/>
      <c r="AI131" s="275"/>
      <c r="AJ131" s="275"/>
      <c r="AK131" s="275"/>
      <c r="AL131" s="275"/>
      <c r="AM131" s="275"/>
      <c r="AN131" s="275"/>
      <c r="AO131" s="275"/>
      <c r="AP131" s="275"/>
      <c r="AQ131" s="275"/>
      <c r="AR131" s="275"/>
      <c r="AS131" s="275"/>
      <c r="AT131" s="275"/>
      <c r="AU131" s="275"/>
      <c r="AV131" s="275"/>
      <c r="AW131" s="14"/>
      <c r="AX131" s="14"/>
    </row>
    <row r="132" spans="1:50" s="9" customFormat="1" ht="82.5" customHeight="1" x14ac:dyDescent="0.25">
      <c r="A132" s="581">
        <v>8</v>
      </c>
      <c r="B132" s="481"/>
      <c r="C132" s="433"/>
      <c r="D132" s="433"/>
      <c r="E132" s="433"/>
      <c r="F132" s="433"/>
      <c r="G132" s="433" t="s">
        <v>58</v>
      </c>
      <c r="H132" s="433" t="s">
        <v>200</v>
      </c>
      <c r="I132" s="134" t="s">
        <v>933</v>
      </c>
      <c r="J132" s="430">
        <v>0.05</v>
      </c>
      <c r="K132" s="430" t="s">
        <v>261</v>
      </c>
      <c r="L132" s="430" t="s">
        <v>939</v>
      </c>
      <c r="M132" s="430" t="s">
        <v>262</v>
      </c>
      <c r="N132" s="430" t="s">
        <v>263</v>
      </c>
      <c r="O132" s="430" t="s">
        <v>103</v>
      </c>
      <c r="P132" s="430">
        <v>0.06</v>
      </c>
      <c r="Q132" s="430">
        <v>0.08</v>
      </c>
      <c r="R132" s="430">
        <v>1</v>
      </c>
      <c r="S132" s="430">
        <v>0.8</v>
      </c>
      <c r="T132" s="430" t="s">
        <v>169</v>
      </c>
      <c r="U132" s="50" t="s">
        <v>264</v>
      </c>
      <c r="V132" s="62"/>
      <c r="W132" s="62"/>
      <c r="X132" s="62"/>
      <c r="Y132" s="62"/>
      <c r="Z132" s="62">
        <f>+V132</f>
        <v>0</v>
      </c>
      <c r="AA132" s="62">
        <f>+V132+W132</f>
        <v>0</v>
      </c>
      <c r="AB132" s="62">
        <f>+V132+W132+X132</f>
        <v>0</v>
      </c>
      <c r="AC132" s="62">
        <f>+V132+W132+X132+Y132</f>
        <v>0</v>
      </c>
      <c r="AD132" s="276" t="s">
        <v>265</v>
      </c>
      <c r="AE132" s="281">
        <f>AF132+AG132+AH132</f>
        <v>0</v>
      </c>
      <c r="AF132" s="276">
        <v>0</v>
      </c>
      <c r="AG132" s="276">
        <v>0</v>
      </c>
      <c r="AH132" s="276">
        <v>0</v>
      </c>
      <c r="AI132" s="273" t="s">
        <v>244</v>
      </c>
      <c r="AJ132" s="273" t="s">
        <v>244</v>
      </c>
      <c r="AK132" s="276" t="s">
        <v>245</v>
      </c>
      <c r="AL132" s="276" t="s">
        <v>67</v>
      </c>
      <c r="AM132" s="276" t="s">
        <v>245</v>
      </c>
      <c r="AN132" s="276" t="s">
        <v>245</v>
      </c>
      <c r="AO132" s="276" t="s">
        <v>67</v>
      </c>
      <c r="AP132" s="276" t="s">
        <v>67</v>
      </c>
      <c r="AQ132" s="276"/>
      <c r="AR132" s="276" t="s">
        <v>67</v>
      </c>
      <c r="AS132" s="276"/>
      <c r="AT132" s="276"/>
      <c r="AU132" s="276" t="s">
        <v>67</v>
      </c>
      <c r="AV132" s="276"/>
      <c r="AW132" s="14"/>
      <c r="AX132" s="14"/>
    </row>
    <row r="133" spans="1:50" s="9" customFormat="1" ht="39.75" customHeight="1" x14ac:dyDescent="0.25">
      <c r="A133" s="582"/>
      <c r="B133" s="481"/>
      <c r="C133" s="433"/>
      <c r="D133" s="433"/>
      <c r="E133" s="433"/>
      <c r="F133" s="433"/>
      <c r="G133" s="433"/>
      <c r="H133" s="433"/>
      <c r="I133" s="433" t="s">
        <v>266</v>
      </c>
      <c r="J133" s="431"/>
      <c r="K133" s="431"/>
      <c r="L133" s="431"/>
      <c r="M133" s="431"/>
      <c r="N133" s="431"/>
      <c r="O133" s="431"/>
      <c r="P133" s="431"/>
      <c r="Q133" s="431"/>
      <c r="R133" s="431"/>
      <c r="S133" s="431"/>
      <c r="T133" s="431"/>
      <c r="U133" s="57" t="s">
        <v>267</v>
      </c>
      <c r="V133" s="62">
        <v>9.9999999999999995E-7</v>
      </c>
      <c r="W133" s="62">
        <v>9.9999999999999995E-7</v>
      </c>
      <c r="X133" s="62">
        <v>9.9999999999999995E-7</v>
      </c>
      <c r="Y133" s="62">
        <v>9.9999999999999995E-7</v>
      </c>
      <c r="Z133" s="62">
        <f>V133</f>
        <v>9.9999999999999995E-7</v>
      </c>
      <c r="AA133" s="62">
        <f>+V133+W133</f>
        <v>1.9999999999999999E-6</v>
      </c>
      <c r="AB133" s="62">
        <f>+V133+W133+X133</f>
        <v>3.0000000000000001E-6</v>
      </c>
      <c r="AC133" s="62">
        <f>+V133+W133+X133+Y133</f>
        <v>3.9999999999999998E-6</v>
      </c>
      <c r="AD133" s="274"/>
      <c r="AE133" s="274"/>
      <c r="AF133" s="274"/>
      <c r="AG133" s="274"/>
      <c r="AH133" s="274"/>
      <c r="AI133" s="274"/>
      <c r="AJ133" s="274"/>
      <c r="AK133" s="274"/>
      <c r="AL133" s="274"/>
      <c r="AM133" s="274"/>
      <c r="AN133" s="274"/>
      <c r="AO133" s="274"/>
      <c r="AP133" s="274"/>
      <c r="AQ133" s="274"/>
      <c r="AR133" s="274"/>
      <c r="AS133" s="274"/>
      <c r="AT133" s="274"/>
      <c r="AU133" s="274"/>
      <c r="AV133" s="274"/>
      <c r="AW133" s="14"/>
      <c r="AX133" s="14"/>
    </row>
    <row r="134" spans="1:50" s="9" customFormat="1" ht="24.95" customHeight="1" x14ac:dyDescent="0.25">
      <c r="A134" s="582"/>
      <c r="B134" s="481"/>
      <c r="C134" s="433"/>
      <c r="D134" s="433"/>
      <c r="E134" s="433"/>
      <c r="F134" s="433"/>
      <c r="G134" s="433"/>
      <c r="H134" s="433"/>
      <c r="I134" s="433"/>
      <c r="J134" s="431"/>
      <c r="K134" s="431"/>
      <c r="L134" s="431"/>
      <c r="M134" s="431"/>
      <c r="N134" s="431"/>
      <c r="O134" s="431"/>
      <c r="P134" s="431"/>
      <c r="Q134" s="431"/>
      <c r="R134" s="431"/>
      <c r="S134" s="431"/>
      <c r="T134" s="431"/>
      <c r="U134" s="48" t="s">
        <v>69</v>
      </c>
      <c r="V134" s="42">
        <f t="shared" ref="V134:AC134" si="62">V132/V133</f>
        <v>0</v>
      </c>
      <c r="W134" s="42">
        <f t="shared" si="62"/>
        <v>0</v>
      </c>
      <c r="X134" s="42">
        <f t="shared" si="62"/>
        <v>0</v>
      </c>
      <c r="Y134" s="42">
        <f t="shared" si="62"/>
        <v>0</v>
      </c>
      <c r="Z134" s="42">
        <f t="shared" si="62"/>
        <v>0</v>
      </c>
      <c r="AA134" s="42">
        <f t="shared" si="62"/>
        <v>0</v>
      </c>
      <c r="AB134" s="42">
        <f t="shared" si="62"/>
        <v>0</v>
      </c>
      <c r="AC134" s="42">
        <f t="shared" si="62"/>
        <v>0</v>
      </c>
      <c r="AD134" s="274"/>
      <c r="AE134" s="274"/>
      <c r="AF134" s="274"/>
      <c r="AG134" s="274"/>
      <c r="AH134" s="274"/>
      <c r="AI134" s="274"/>
      <c r="AJ134" s="274"/>
      <c r="AK134" s="274"/>
      <c r="AL134" s="274"/>
      <c r="AM134" s="274"/>
      <c r="AN134" s="274"/>
      <c r="AO134" s="274"/>
      <c r="AP134" s="274"/>
      <c r="AQ134" s="274"/>
      <c r="AR134" s="274"/>
      <c r="AS134" s="274"/>
      <c r="AT134" s="274"/>
      <c r="AU134" s="274"/>
      <c r="AV134" s="274"/>
      <c r="AW134" s="14"/>
      <c r="AX134" s="14"/>
    </row>
    <row r="135" spans="1:50" s="9" customFormat="1" ht="270" customHeight="1" x14ac:dyDescent="0.25">
      <c r="A135" s="582"/>
      <c r="B135" s="481"/>
      <c r="C135" s="433"/>
      <c r="D135" s="433"/>
      <c r="E135" s="433"/>
      <c r="F135" s="433"/>
      <c r="G135" s="433"/>
      <c r="H135" s="433"/>
      <c r="I135" s="433"/>
      <c r="J135" s="432"/>
      <c r="K135" s="432"/>
      <c r="L135" s="432"/>
      <c r="M135" s="432"/>
      <c r="N135" s="432"/>
      <c r="O135" s="432"/>
      <c r="P135" s="432"/>
      <c r="Q135" s="432"/>
      <c r="R135" s="432"/>
      <c r="S135" s="432"/>
      <c r="T135" s="432"/>
      <c r="U135" s="48" t="s">
        <v>70</v>
      </c>
      <c r="V135" s="45" t="s">
        <v>806</v>
      </c>
      <c r="W135" s="45" t="s">
        <v>806</v>
      </c>
      <c r="X135" s="45" t="s">
        <v>806</v>
      </c>
      <c r="Y135" s="45" t="s">
        <v>806</v>
      </c>
      <c r="Z135" s="253"/>
      <c r="AA135" s="254"/>
      <c r="AB135" s="254"/>
      <c r="AC135" s="255"/>
      <c r="AD135" s="275"/>
      <c r="AE135" s="275"/>
      <c r="AF135" s="275"/>
      <c r="AG135" s="275"/>
      <c r="AH135" s="275"/>
      <c r="AI135" s="275"/>
      <c r="AJ135" s="275"/>
      <c r="AK135" s="275"/>
      <c r="AL135" s="275"/>
      <c r="AM135" s="275"/>
      <c r="AN135" s="275"/>
      <c r="AO135" s="275"/>
      <c r="AP135" s="275"/>
      <c r="AQ135" s="275"/>
      <c r="AR135" s="275"/>
      <c r="AS135" s="275"/>
      <c r="AT135" s="275"/>
      <c r="AU135" s="275"/>
      <c r="AV135" s="275"/>
      <c r="AW135" s="14"/>
      <c r="AX135" s="14"/>
    </row>
    <row r="136" spans="1:50" s="9" customFormat="1" ht="39.75" customHeight="1" x14ac:dyDescent="0.25">
      <c r="A136" s="581">
        <v>9</v>
      </c>
      <c r="B136" s="481"/>
      <c r="C136" s="433"/>
      <c r="D136" s="433"/>
      <c r="E136" s="433"/>
      <c r="F136" s="433"/>
      <c r="G136" s="433" t="s">
        <v>58</v>
      </c>
      <c r="H136" s="433" t="s">
        <v>200</v>
      </c>
      <c r="I136" s="134" t="s">
        <v>268</v>
      </c>
      <c r="J136" s="430">
        <v>0.05</v>
      </c>
      <c r="K136" s="430" t="s">
        <v>269</v>
      </c>
      <c r="L136" s="430" t="s">
        <v>940</v>
      </c>
      <c r="M136" s="430" t="s">
        <v>270</v>
      </c>
      <c r="N136" s="430" t="s">
        <v>248</v>
      </c>
      <c r="O136" s="430" t="s">
        <v>62</v>
      </c>
      <c r="P136" s="430">
        <v>0.08</v>
      </c>
      <c r="Q136" s="455">
        <v>0.57099999999999995</v>
      </c>
      <c r="R136" s="455">
        <v>0.627</v>
      </c>
      <c r="S136" s="455">
        <v>0.58199999999999996</v>
      </c>
      <c r="T136" s="430" t="s">
        <v>169</v>
      </c>
      <c r="U136" s="50" t="s">
        <v>271</v>
      </c>
      <c r="V136" s="62"/>
      <c r="W136" s="63"/>
      <c r="X136" s="63"/>
      <c r="Y136" s="63"/>
      <c r="Z136" s="70">
        <f>+V136</f>
        <v>0</v>
      </c>
      <c r="AA136" s="70">
        <f>+V136+W136</f>
        <v>0</v>
      </c>
      <c r="AB136" s="70">
        <f>+V136+W136+X136</f>
        <v>0</v>
      </c>
      <c r="AC136" s="70">
        <f>+V136+W136+X136+Y136</f>
        <v>0</v>
      </c>
      <c r="AD136" s="276" t="s">
        <v>941</v>
      </c>
      <c r="AE136" s="281">
        <f>AF136+AG136+AH136</f>
        <v>0</v>
      </c>
      <c r="AF136" s="276">
        <v>0</v>
      </c>
      <c r="AG136" s="276">
        <v>0</v>
      </c>
      <c r="AH136" s="276">
        <v>0</v>
      </c>
      <c r="AI136" s="273" t="s">
        <v>244</v>
      </c>
      <c r="AJ136" s="273" t="s">
        <v>244</v>
      </c>
      <c r="AK136" s="276"/>
      <c r="AL136" s="276" t="s">
        <v>67</v>
      </c>
      <c r="AM136" s="276" t="s">
        <v>67</v>
      </c>
      <c r="AN136" s="276"/>
      <c r="AO136" s="276" t="s">
        <v>67</v>
      </c>
      <c r="AP136" s="276" t="s">
        <v>67</v>
      </c>
      <c r="AQ136" s="276"/>
      <c r="AR136" s="276"/>
      <c r="AS136" s="276" t="s">
        <v>67</v>
      </c>
      <c r="AT136" s="276"/>
      <c r="AU136" s="276"/>
      <c r="AV136" s="276" t="s">
        <v>67</v>
      </c>
      <c r="AW136" s="14"/>
      <c r="AX136" s="14"/>
    </row>
    <row r="137" spans="1:50" s="9" customFormat="1" ht="39.75" customHeight="1" x14ac:dyDescent="0.25">
      <c r="A137" s="582"/>
      <c r="B137" s="481"/>
      <c r="C137" s="433"/>
      <c r="D137" s="433"/>
      <c r="E137" s="433"/>
      <c r="F137" s="433"/>
      <c r="G137" s="433"/>
      <c r="H137" s="433"/>
      <c r="I137" s="433" t="s">
        <v>272</v>
      </c>
      <c r="J137" s="431"/>
      <c r="K137" s="431"/>
      <c r="L137" s="431"/>
      <c r="M137" s="431"/>
      <c r="N137" s="431"/>
      <c r="O137" s="431"/>
      <c r="P137" s="431"/>
      <c r="Q137" s="456"/>
      <c r="R137" s="456"/>
      <c r="S137" s="456"/>
      <c r="T137" s="431"/>
      <c r="U137" s="57" t="s">
        <v>273</v>
      </c>
      <c r="V137" s="62">
        <v>0</v>
      </c>
      <c r="W137" s="63">
        <v>1E-3</v>
      </c>
      <c r="X137" s="63">
        <v>1E-3</v>
      </c>
      <c r="Y137" s="63">
        <v>1E-3</v>
      </c>
      <c r="Z137" s="62">
        <f>V137</f>
        <v>0</v>
      </c>
      <c r="AA137" s="62">
        <f>+V137+W137</f>
        <v>1E-3</v>
      </c>
      <c r="AB137" s="62">
        <f>+V137+W137+X137</f>
        <v>2E-3</v>
      </c>
      <c r="AC137" s="62">
        <f>+V137+W137+X137+Y137</f>
        <v>3.0000000000000001E-3</v>
      </c>
      <c r="AD137" s="274"/>
      <c r="AE137" s="274"/>
      <c r="AF137" s="274"/>
      <c r="AG137" s="274"/>
      <c r="AH137" s="274"/>
      <c r="AI137" s="274"/>
      <c r="AJ137" s="274"/>
      <c r="AK137" s="274"/>
      <c r="AL137" s="274"/>
      <c r="AM137" s="274"/>
      <c r="AN137" s="274"/>
      <c r="AO137" s="274"/>
      <c r="AP137" s="274"/>
      <c r="AQ137" s="274"/>
      <c r="AR137" s="274"/>
      <c r="AS137" s="274"/>
      <c r="AT137" s="274"/>
      <c r="AU137" s="274"/>
      <c r="AV137" s="274"/>
      <c r="AW137" s="14"/>
      <c r="AX137" s="14"/>
    </row>
    <row r="138" spans="1:50" s="9" customFormat="1" ht="24.95" customHeight="1" x14ac:dyDescent="0.25">
      <c r="A138" s="582"/>
      <c r="B138" s="481"/>
      <c r="C138" s="433"/>
      <c r="D138" s="433"/>
      <c r="E138" s="433"/>
      <c r="F138" s="433"/>
      <c r="G138" s="433"/>
      <c r="H138" s="433"/>
      <c r="I138" s="433"/>
      <c r="J138" s="431"/>
      <c r="K138" s="431"/>
      <c r="L138" s="431"/>
      <c r="M138" s="431"/>
      <c r="N138" s="431"/>
      <c r="O138" s="431"/>
      <c r="P138" s="431"/>
      <c r="Q138" s="456"/>
      <c r="R138" s="456"/>
      <c r="S138" s="456"/>
      <c r="T138" s="431"/>
      <c r="U138" s="48" t="s">
        <v>69</v>
      </c>
      <c r="V138" s="42" t="e">
        <f t="shared" ref="V138:AC138" si="63">V136/V137</f>
        <v>#DIV/0!</v>
      </c>
      <c r="W138" s="42">
        <f t="shared" si="63"/>
        <v>0</v>
      </c>
      <c r="X138" s="42">
        <f t="shared" si="63"/>
        <v>0</v>
      </c>
      <c r="Y138" s="42">
        <f t="shared" si="63"/>
        <v>0</v>
      </c>
      <c r="Z138" s="42" t="e">
        <f t="shared" si="63"/>
        <v>#DIV/0!</v>
      </c>
      <c r="AA138" s="42">
        <f t="shared" si="63"/>
        <v>0</v>
      </c>
      <c r="AB138" s="42">
        <f t="shared" si="63"/>
        <v>0</v>
      </c>
      <c r="AC138" s="42">
        <f t="shared" si="63"/>
        <v>0</v>
      </c>
      <c r="AD138" s="274"/>
      <c r="AE138" s="274"/>
      <c r="AF138" s="274"/>
      <c r="AG138" s="274"/>
      <c r="AH138" s="274"/>
      <c r="AI138" s="274"/>
      <c r="AJ138" s="274"/>
      <c r="AK138" s="274"/>
      <c r="AL138" s="274"/>
      <c r="AM138" s="274"/>
      <c r="AN138" s="274"/>
      <c r="AO138" s="274"/>
      <c r="AP138" s="274"/>
      <c r="AQ138" s="274"/>
      <c r="AR138" s="274"/>
      <c r="AS138" s="274"/>
      <c r="AT138" s="274"/>
      <c r="AU138" s="274"/>
      <c r="AV138" s="274"/>
      <c r="AW138" s="14"/>
      <c r="AX138" s="14"/>
    </row>
    <row r="139" spans="1:50" s="9" customFormat="1" ht="270" customHeight="1" x14ac:dyDescent="0.25">
      <c r="A139" s="582"/>
      <c r="B139" s="481"/>
      <c r="C139" s="433"/>
      <c r="D139" s="433"/>
      <c r="E139" s="433"/>
      <c r="F139" s="433"/>
      <c r="G139" s="433"/>
      <c r="H139" s="433"/>
      <c r="I139" s="433"/>
      <c r="J139" s="432"/>
      <c r="K139" s="432"/>
      <c r="L139" s="432"/>
      <c r="M139" s="432"/>
      <c r="N139" s="432"/>
      <c r="O139" s="432"/>
      <c r="P139" s="432"/>
      <c r="Q139" s="457"/>
      <c r="R139" s="457"/>
      <c r="S139" s="457"/>
      <c r="T139" s="432"/>
      <c r="U139" s="48" t="s">
        <v>70</v>
      </c>
      <c r="V139" s="44" t="s">
        <v>806</v>
      </c>
      <c r="W139" s="44" t="s">
        <v>806</v>
      </c>
      <c r="X139" s="44" t="s">
        <v>806</v>
      </c>
      <c r="Y139" s="44" t="s">
        <v>806</v>
      </c>
      <c r="Z139" s="253"/>
      <c r="AA139" s="254"/>
      <c r="AB139" s="254"/>
      <c r="AC139" s="255"/>
      <c r="AD139" s="275"/>
      <c r="AE139" s="275"/>
      <c r="AF139" s="275"/>
      <c r="AG139" s="275"/>
      <c r="AH139" s="275"/>
      <c r="AI139" s="275"/>
      <c r="AJ139" s="275"/>
      <c r="AK139" s="275"/>
      <c r="AL139" s="275"/>
      <c r="AM139" s="275"/>
      <c r="AN139" s="275"/>
      <c r="AO139" s="275"/>
      <c r="AP139" s="275"/>
      <c r="AQ139" s="275"/>
      <c r="AR139" s="275"/>
      <c r="AS139" s="275"/>
      <c r="AT139" s="275"/>
      <c r="AU139" s="275"/>
      <c r="AV139" s="275"/>
      <c r="AW139" s="14"/>
      <c r="AX139" s="14"/>
    </row>
    <row r="140" spans="1:50" s="9" customFormat="1" ht="39.75" customHeight="1" x14ac:dyDescent="0.25">
      <c r="A140" s="581">
        <v>10</v>
      </c>
      <c r="B140" s="481"/>
      <c r="C140" s="433"/>
      <c r="D140" s="433"/>
      <c r="E140" s="433"/>
      <c r="F140" s="433"/>
      <c r="G140" s="433" t="s">
        <v>58</v>
      </c>
      <c r="H140" s="433" t="s">
        <v>200</v>
      </c>
      <c r="I140" s="136" t="s">
        <v>274</v>
      </c>
      <c r="J140" s="430">
        <v>0.1</v>
      </c>
      <c r="K140" s="430" t="s">
        <v>769</v>
      </c>
      <c r="L140" s="430" t="s">
        <v>942</v>
      </c>
      <c r="M140" s="430" t="s">
        <v>275</v>
      </c>
      <c r="N140" s="430" t="s">
        <v>248</v>
      </c>
      <c r="O140" s="430" t="s">
        <v>62</v>
      </c>
      <c r="P140" s="430">
        <v>0.14000000000000001</v>
      </c>
      <c r="Q140" s="430">
        <v>0.4</v>
      </c>
      <c r="R140" s="430">
        <v>0.7</v>
      </c>
      <c r="S140" s="430">
        <v>0.6</v>
      </c>
      <c r="T140" s="430" t="s">
        <v>169</v>
      </c>
      <c r="U140" s="50" t="s">
        <v>276</v>
      </c>
      <c r="V140" s="62"/>
      <c r="W140" s="63"/>
      <c r="X140" s="63"/>
      <c r="Y140" s="63"/>
      <c r="Z140" s="62">
        <f>+V140</f>
        <v>0</v>
      </c>
      <c r="AA140" s="62">
        <f>+V140+W140</f>
        <v>0</v>
      </c>
      <c r="AB140" s="62">
        <f>+V140+W140+X140</f>
        <v>0</v>
      </c>
      <c r="AC140" s="62">
        <f>+V140+W140+X140+Y140</f>
        <v>0</v>
      </c>
      <c r="AD140" s="276" t="s">
        <v>277</v>
      </c>
      <c r="AE140" s="281">
        <f>AF140+AG140+AH140</f>
        <v>0</v>
      </c>
      <c r="AF140" s="276">
        <v>0</v>
      </c>
      <c r="AG140" s="276">
        <v>0</v>
      </c>
      <c r="AH140" s="276">
        <v>0</v>
      </c>
      <c r="AI140" s="273" t="s">
        <v>278</v>
      </c>
      <c r="AJ140" s="273" t="s">
        <v>278</v>
      </c>
      <c r="AK140" s="276" t="s">
        <v>245</v>
      </c>
      <c r="AL140" s="276" t="s">
        <v>67</v>
      </c>
      <c r="AM140" s="276" t="s">
        <v>245</v>
      </c>
      <c r="AN140" s="276" t="s">
        <v>245</v>
      </c>
      <c r="AO140" s="276" t="s">
        <v>67</v>
      </c>
      <c r="AP140" s="276" t="s">
        <v>67</v>
      </c>
      <c r="AQ140" s="276"/>
      <c r="AR140" s="276" t="s">
        <v>67</v>
      </c>
      <c r="AS140" s="276"/>
      <c r="AT140" s="276"/>
      <c r="AU140" s="276" t="s">
        <v>67</v>
      </c>
      <c r="AV140" s="276"/>
      <c r="AW140" s="14"/>
      <c r="AX140" s="14"/>
    </row>
    <row r="141" spans="1:50" s="9" customFormat="1" ht="41.25" customHeight="1" x14ac:dyDescent="0.25">
      <c r="A141" s="582"/>
      <c r="B141" s="481"/>
      <c r="C141" s="433"/>
      <c r="D141" s="433"/>
      <c r="E141" s="433"/>
      <c r="F141" s="433"/>
      <c r="G141" s="433"/>
      <c r="H141" s="433"/>
      <c r="I141" s="433" t="s">
        <v>279</v>
      </c>
      <c r="J141" s="431"/>
      <c r="K141" s="431"/>
      <c r="L141" s="431"/>
      <c r="M141" s="431"/>
      <c r="N141" s="431"/>
      <c r="O141" s="431"/>
      <c r="P141" s="431"/>
      <c r="Q141" s="431"/>
      <c r="R141" s="431"/>
      <c r="S141" s="431"/>
      <c r="T141" s="431"/>
      <c r="U141" s="57" t="s">
        <v>280</v>
      </c>
      <c r="V141" s="62">
        <v>0</v>
      </c>
      <c r="W141" s="63">
        <v>9.9999999999999995E-7</v>
      </c>
      <c r="X141" s="63">
        <v>9.9999999999999995E-7</v>
      </c>
      <c r="Y141" s="63">
        <v>9.9999999999999995E-7</v>
      </c>
      <c r="Z141" s="62">
        <f>V141</f>
        <v>0</v>
      </c>
      <c r="AA141" s="62">
        <f>+V141+W141</f>
        <v>9.9999999999999995E-7</v>
      </c>
      <c r="AB141" s="62">
        <f>+V141+W141+X141</f>
        <v>1.9999999999999999E-6</v>
      </c>
      <c r="AC141" s="62">
        <f>+V141+W141+X141+Y141</f>
        <v>3.0000000000000001E-6</v>
      </c>
      <c r="AD141" s="274"/>
      <c r="AE141" s="274"/>
      <c r="AF141" s="274"/>
      <c r="AG141" s="274"/>
      <c r="AH141" s="274"/>
      <c r="AI141" s="274"/>
      <c r="AJ141" s="274"/>
      <c r="AK141" s="274"/>
      <c r="AL141" s="274"/>
      <c r="AM141" s="274"/>
      <c r="AN141" s="274"/>
      <c r="AO141" s="274"/>
      <c r="AP141" s="274"/>
      <c r="AQ141" s="274"/>
      <c r="AR141" s="274"/>
      <c r="AS141" s="274"/>
      <c r="AT141" s="274"/>
      <c r="AU141" s="274"/>
      <c r="AV141" s="274"/>
      <c r="AW141" s="14"/>
      <c r="AX141" s="14"/>
    </row>
    <row r="142" spans="1:50" s="9" customFormat="1" ht="24.75" customHeight="1" x14ac:dyDescent="0.25">
      <c r="A142" s="582"/>
      <c r="B142" s="481"/>
      <c r="C142" s="433"/>
      <c r="D142" s="433"/>
      <c r="E142" s="433"/>
      <c r="F142" s="433"/>
      <c r="G142" s="433"/>
      <c r="H142" s="433"/>
      <c r="I142" s="433"/>
      <c r="J142" s="431"/>
      <c r="K142" s="431"/>
      <c r="L142" s="431"/>
      <c r="M142" s="431"/>
      <c r="N142" s="431"/>
      <c r="O142" s="431"/>
      <c r="P142" s="431"/>
      <c r="Q142" s="431"/>
      <c r="R142" s="431"/>
      <c r="S142" s="431"/>
      <c r="T142" s="431"/>
      <c r="U142" s="48" t="s">
        <v>69</v>
      </c>
      <c r="V142" s="42" t="e">
        <f t="shared" ref="V142:AC142" si="64">V140/V141</f>
        <v>#DIV/0!</v>
      </c>
      <c r="W142" s="42">
        <f t="shared" si="64"/>
        <v>0</v>
      </c>
      <c r="X142" s="42">
        <f t="shared" si="64"/>
        <v>0</v>
      </c>
      <c r="Y142" s="42">
        <f t="shared" si="64"/>
        <v>0</v>
      </c>
      <c r="Z142" s="42" t="e">
        <f t="shared" si="64"/>
        <v>#DIV/0!</v>
      </c>
      <c r="AA142" s="42">
        <f t="shared" si="64"/>
        <v>0</v>
      </c>
      <c r="AB142" s="42">
        <f t="shared" si="64"/>
        <v>0</v>
      </c>
      <c r="AC142" s="42">
        <f t="shared" si="64"/>
        <v>0</v>
      </c>
      <c r="AD142" s="274"/>
      <c r="AE142" s="274"/>
      <c r="AF142" s="274"/>
      <c r="AG142" s="274"/>
      <c r="AH142" s="274"/>
      <c r="AI142" s="274"/>
      <c r="AJ142" s="274"/>
      <c r="AK142" s="274"/>
      <c r="AL142" s="274"/>
      <c r="AM142" s="274"/>
      <c r="AN142" s="274"/>
      <c r="AO142" s="274"/>
      <c r="AP142" s="274"/>
      <c r="AQ142" s="274"/>
      <c r="AR142" s="274"/>
      <c r="AS142" s="274"/>
      <c r="AT142" s="274"/>
      <c r="AU142" s="274"/>
      <c r="AV142" s="274"/>
      <c r="AW142" s="14"/>
      <c r="AX142" s="14"/>
    </row>
    <row r="143" spans="1:50" s="9" customFormat="1" ht="165" customHeight="1" x14ac:dyDescent="0.25">
      <c r="A143" s="582"/>
      <c r="B143" s="481"/>
      <c r="C143" s="433"/>
      <c r="D143" s="433"/>
      <c r="E143" s="433"/>
      <c r="F143" s="433"/>
      <c r="G143" s="433"/>
      <c r="H143" s="433"/>
      <c r="I143" s="433"/>
      <c r="J143" s="432"/>
      <c r="K143" s="432"/>
      <c r="L143" s="432"/>
      <c r="M143" s="432"/>
      <c r="N143" s="432"/>
      <c r="O143" s="432"/>
      <c r="P143" s="432"/>
      <c r="Q143" s="432"/>
      <c r="R143" s="432"/>
      <c r="S143" s="432"/>
      <c r="T143" s="432"/>
      <c r="U143" s="48" t="s">
        <v>70</v>
      </c>
      <c r="V143" s="44" t="s">
        <v>806</v>
      </c>
      <c r="W143" s="44" t="s">
        <v>806</v>
      </c>
      <c r="X143" s="44" t="s">
        <v>806</v>
      </c>
      <c r="Y143" s="44" t="s">
        <v>806</v>
      </c>
      <c r="Z143" s="253"/>
      <c r="AA143" s="254"/>
      <c r="AB143" s="254"/>
      <c r="AC143" s="255"/>
      <c r="AD143" s="275"/>
      <c r="AE143" s="275"/>
      <c r="AF143" s="275"/>
      <c r="AG143" s="275"/>
      <c r="AH143" s="275"/>
      <c r="AI143" s="275"/>
      <c r="AJ143" s="275"/>
      <c r="AK143" s="275"/>
      <c r="AL143" s="275"/>
      <c r="AM143" s="275"/>
      <c r="AN143" s="275"/>
      <c r="AO143" s="275"/>
      <c r="AP143" s="275"/>
      <c r="AQ143" s="275"/>
      <c r="AR143" s="275"/>
      <c r="AS143" s="275"/>
      <c r="AT143" s="275"/>
      <c r="AU143" s="275"/>
      <c r="AV143" s="275"/>
      <c r="AW143" s="14"/>
      <c r="AX143" s="14"/>
    </row>
    <row r="144" spans="1:50" s="9" customFormat="1" ht="39.75" customHeight="1" x14ac:dyDescent="0.25">
      <c r="A144" s="581">
        <v>11</v>
      </c>
      <c r="B144" s="478" t="s">
        <v>232</v>
      </c>
      <c r="C144" s="433"/>
      <c r="D144" s="433"/>
      <c r="E144" s="433"/>
      <c r="F144" s="433"/>
      <c r="G144" s="433" t="s">
        <v>58</v>
      </c>
      <c r="H144" s="433" t="s">
        <v>200</v>
      </c>
      <c r="I144" s="136" t="s">
        <v>63</v>
      </c>
      <c r="J144" s="430">
        <v>0.03</v>
      </c>
      <c r="K144" s="430" t="s">
        <v>943</v>
      </c>
      <c r="L144" s="430" t="s">
        <v>944</v>
      </c>
      <c r="M144" s="430" t="s">
        <v>770</v>
      </c>
      <c r="N144" s="430" t="s">
        <v>281</v>
      </c>
      <c r="O144" s="430" t="s">
        <v>103</v>
      </c>
      <c r="P144" s="430">
        <v>0.02</v>
      </c>
      <c r="Q144" s="430">
        <v>0</v>
      </c>
      <c r="R144" s="430">
        <v>0.8</v>
      </c>
      <c r="S144" s="430">
        <v>0.3</v>
      </c>
      <c r="T144" s="430" t="s">
        <v>64</v>
      </c>
      <c r="U144" s="50" t="s">
        <v>945</v>
      </c>
      <c r="V144" s="63"/>
      <c r="W144" s="63"/>
      <c r="X144" s="63"/>
      <c r="Y144" s="63"/>
      <c r="Z144" s="63">
        <f>+V144</f>
        <v>0</v>
      </c>
      <c r="AA144" s="63">
        <f>+V144+W144</f>
        <v>0</v>
      </c>
      <c r="AB144" s="63">
        <f>+V144+W144+X144</f>
        <v>0</v>
      </c>
      <c r="AC144" s="63">
        <f>+V144+W144+X144+Y144</f>
        <v>0</v>
      </c>
      <c r="AD144" s="256" t="s">
        <v>771</v>
      </c>
      <c r="AE144" s="281">
        <f>AF144+AG144+AH144</f>
        <v>0</v>
      </c>
      <c r="AF144" s="276">
        <v>0</v>
      </c>
      <c r="AG144" s="276">
        <v>0</v>
      </c>
      <c r="AH144" s="276">
        <v>0</v>
      </c>
      <c r="AI144" s="279" t="s">
        <v>946</v>
      </c>
      <c r="AJ144" s="279" t="s">
        <v>946</v>
      </c>
      <c r="AK144" s="276"/>
      <c r="AL144" s="276" t="s">
        <v>67</v>
      </c>
      <c r="AM144" s="276"/>
      <c r="AN144" s="276"/>
      <c r="AO144" s="276" t="s">
        <v>67</v>
      </c>
      <c r="AP144" s="276" t="s">
        <v>67</v>
      </c>
      <c r="AQ144" s="276"/>
      <c r="AR144" s="276"/>
      <c r="AS144" s="276" t="s">
        <v>67</v>
      </c>
      <c r="AT144" s="276"/>
      <c r="AU144" s="276"/>
      <c r="AV144" s="276" t="s">
        <v>67</v>
      </c>
      <c r="AW144" s="14"/>
      <c r="AX144" s="14"/>
    </row>
    <row r="145" spans="1:50" s="9" customFormat="1" ht="39.75" customHeight="1" x14ac:dyDescent="0.25">
      <c r="A145" s="582"/>
      <c r="B145" s="479"/>
      <c r="C145" s="433"/>
      <c r="D145" s="433"/>
      <c r="E145" s="433"/>
      <c r="F145" s="433"/>
      <c r="G145" s="433"/>
      <c r="H145" s="433"/>
      <c r="I145" s="431" t="s">
        <v>947</v>
      </c>
      <c r="J145" s="431"/>
      <c r="K145" s="431"/>
      <c r="L145" s="431"/>
      <c r="M145" s="431"/>
      <c r="N145" s="431"/>
      <c r="O145" s="431"/>
      <c r="P145" s="431"/>
      <c r="Q145" s="431"/>
      <c r="R145" s="431"/>
      <c r="S145" s="431"/>
      <c r="T145" s="431"/>
      <c r="U145" s="57" t="s">
        <v>948</v>
      </c>
      <c r="V145" s="63">
        <v>0.01</v>
      </c>
      <c r="W145" s="63">
        <v>9.9999999999999995E-7</v>
      </c>
      <c r="X145" s="63">
        <v>9.9999999999999995E-7</v>
      </c>
      <c r="Y145" s="63">
        <v>9.9999999999999995E-7</v>
      </c>
      <c r="Z145" s="63">
        <f>V145</f>
        <v>0.01</v>
      </c>
      <c r="AA145" s="63">
        <f>+V145+W145</f>
        <v>1.0000999999999999E-2</v>
      </c>
      <c r="AB145" s="63">
        <f>+V145+W145+X145</f>
        <v>1.0001999999999999E-2</v>
      </c>
      <c r="AC145" s="63">
        <f>+V145+W145+X145+Y145</f>
        <v>1.0002999999999998E-2</v>
      </c>
      <c r="AD145" s="257"/>
      <c r="AE145" s="274"/>
      <c r="AF145" s="274"/>
      <c r="AG145" s="274"/>
      <c r="AH145" s="274"/>
      <c r="AI145" s="257"/>
      <c r="AJ145" s="257"/>
      <c r="AK145" s="274"/>
      <c r="AL145" s="274"/>
      <c r="AM145" s="274"/>
      <c r="AN145" s="274"/>
      <c r="AO145" s="274"/>
      <c r="AP145" s="274"/>
      <c r="AQ145" s="274"/>
      <c r="AR145" s="274"/>
      <c r="AS145" s="274"/>
      <c r="AT145" s="274"/>
      <c r="AU145" s="274"/>
      <c r="AV145" s="274"/>
      <c r="AW145" s="14"/>
      <c r="AX145" s="14"/>
    </row>
    <row r="146" spans="1:50" s="9" customFormat="1" ht="24.95" customHeight="1" x14ac:dyDescent="0.25">
      <c r="A146" s="582"/>
      <c r="B146" s="479"/>
      <c r="C146" s="433"/>
      <c r="D146" s="433"/>
      <c r="E146" s="433"/>
      <c r="F146" s="433"/>
      <c r="G146" s="433"/>
      <c r="H146" s="433"/>
      <c r="I146" s="431"/>
      <c r="J146" s="431"/>
      <c r="K146" s="431"/>
      <c r="L146" s="431"/>
      <c r="M146" s="431"/>
      <c r="N146" s="431"/>
      <c r="O146" s="431"/>
      <c r="P146" s="431"/>
      <c r="Q146" s="431"/>
      <c r="R146" s="431"/>
      <c r="S146" s="431"/>
      <c r="T146" s="431"/>
      <c r="U146" s="48" t="s">
        <v>69</v>
      </c>
      <c r="V146" s="83">
        <f t="shared" ref="V146:AC146" si="65">V144/V145</f>
        <v>0</v>
      </c>
      <c r="W146" s="83">
        <f t="shared" si="65"/>
        <v>0</v>
      </c>
      <c r="X146" s="83">
        <f t="shared" si="65"/>
        <v>0</v>
      </c>
      <c r="Y146" s="83">
        <f t="shared" si="65"/>
        <v>0</v>
      </c>
      <c r="Z146" s="83">
        <f t="shared" si="65"/>
        <v>0</v>
      </c>
      <c r="AA146" s="83">
        <f t="shared" si="65"/>
        <v>0</v>
      </c>
      <c r="AB146" s="83">
        <f t="shared" si="65"/>
        <v>0</v>
      </c>
      <c r="AC146" s="83">
        <f t="shared" si="65"/>
        <v>0</v>
      </c>
      <c r="AD146" s="257"/>
      <c r="AE146" s="274"/>
      <c r="AF146" s="274"/>
      <c r="AG146" s="274"/>
      <c r="AH146" s="274"/>
      <c r="AI146" s="257"/>
      <c r="AJ146" s="257"/>
      <c r="AK146" s="274"/>
      <c r="AL146" s="274"/>
      <c r="AM146" s="274"/>
      <c r="AN146" s="274"/>
      <c r="AO146" s="274"/>
      <c r="AP146" s="274"/>
      <c r="AQ146" s="274"/>
      <c r="AR146" s="274"/>
      <c r="AS146" s="274"/>
      <c r="AT146" s="274"/>
      <c r="AU146" s="274"/>
      <c r="AV146" s="274"/>
      <c r="AW146" s="14"/>
      <c r="AX146" s="14"/>
    </row>
    <row r="147" spans="1:50" s="9" customFormat="1" ht="270" customHeight="1" x14ac:dyDescent="0.25">
      <c r="A147" s="582"/>
      <c r="B147" s="479"/>
      <c r="C147" s="433"/>
      <c r="D147" s="433"/>
      <c r="E147" s="433"/>
      <c r="F147" s="433"/>
      <c r="G147" s="433"/>
      <c r="H147" s="433"/>
      <c r="I147" s="432"/>
      <c r="J147" s="432"/>
      <c r="K147" s="432"/>
      <c r="L147" s="432"/>
      <c r="M147" s="432"/>
      <c r="N147" s="432"/>
      <c r="O147" s="432"/>
      <c r="P147" s="432"/>
      <c r="Q147" s="432"/>
      <c r="R147" s="432"/>
      <c r="S147" s="432"/>
      <c r="T147" s="432"/>
      <c r="U147" s="48" t="s">
        <v>70</v>
      </c>
      <c r="V147" s="44" t="s">
        <v>806</v>
      </c>
      <c r="W147" s="44" t="s">
        <v>806</v>
      </c>
      <c r="X147" s="44" t="s">
        <v>806</v>
      </c>
      <c r="Y147" s="44" t="s">
        <v>806</v>
      </c>
      <c r="Z147" s="395"/>
      <c r="AA147" s="396"/>
      <c r="AB147" s="396"/>
      <c r="AC147" s="397"/>
      <c r="AD147" s="258"/>
      <c r="AE147" s="275"/>
      <c r="AF147" s="275"/>
      <c r="AG147" s="275"/>
      <c r="AH147" s="275"/>
      <c r="AI147" s="258"/>
      <c r="AJ147" s="258"/>
      <c r="AK147" s="275"/>
      <c r="AL147" s="275"/>
      <c r="AM147" s="275"/>
      <c r="AN147" s="275"/>
      <c r="AO147" s="275"/>
      <c r="AP147" s="275"/>
      <c r="AQ147" s="275"/>
      <c r="AR147" s="275"/>
      <c r="AS147" s="275"/>
      <c r="AT147" s="275"/>
      <c r="AU147" s="275"/>
      <c r="AV147" s="275"/>
      <c r="AW147" s="14"/>
      <c r="AX147" s="14"/>
    </row>
    <row r="148" spans="1:50" s="9" customFormat="1" ht="39.75" customHeight="1" x14ac:dyDescent="0.25">
      <c r="A148" s="581">
        <v>12</v>
      </c>
      <c r="B148" s="479"/>
      <c r="C148" s="433"/>
      <c r="D148" s="433"/>
      <c r="E148" s="433"/>
      <c r="F148" s="433"/>
      <c r="G148" s="433" t="s">
        <v>58</v>
      </c>
      <c r="H148" s="433" t="s">
        <v>200</v>
      </c>
      <c r="I148" s="134" t="s">
        <v>63</v>
      </c>
      <c r="J148" s="430">
        <v>0.03</v>
      </c>
      <c r="K148" s="430" t="s">
        <v>949</v>
      </c>
      <c r="L148" s="430" t="s">
        <v>950</v>
      </c>
      <c r="M148" s="430" t="s">
        <v>772</v>
      </c>
      <c r="N148" s="430" t="s">
        <v>281</v>
      </c>
      <c r="O148" s="430" t="s">
        <v>103</v>
      </c>
      <c r="P148" s="430">
        <v>0.02</v>
      </c>
      <c r="Q148" s="430">
        <v>0</v>
      </c>
      <c r="R148" s="430">
        <v>1</v>
      </c>
      <c r="S148" s="430">
        <v>1</v>
      </c>
      <c r="T148" s="430" t="s">
        <v>64</v>
      </c>
      <c r="U148" s="50" t="s">
        <v>951</v>
      </c>
      <c r="V148" s="180"/>
      <c r="W148" s="180"/>
      <c r="X148" s="180"/>
      <c r="Y148" s="180"/>
      <c r="Z148" s="70">
        <f>+V148</f>
        <v>0</v>
      </c>
      <c r="AA148" s="70">
        <f>+V148+W148</f>
        <v>0</v>
      </c>
      <c r="AB148" s="70">
        <f>+V148+W148+X148</f>
        <v>0</v>
      </c>
      <c r="AC148" s="70">
        <f>+V148+W148+X148+Y148</f>
        <v>0</v>
      </c>
      <c r="AD148" s="256" t="s">
        <v>771</v>
      </c>
      <c r="AE148" s="401">
        <f>AF148+AG148+AH148</f>
        <v>0</v>
      </c>
      <c r="AF148" s="256">
        <v>0</v>
      </c>
      <c r="AG148" s="256">
        <v>0</v>
      </c>
      <c r="AH148" s="256">
        <v>0</v>
      </c>
      <c r="AI148" s="279" t="s">
        <v>946</v>
      </c>
      <c r="AJ148" s="279" t="s">
        <v>946</v>
      </c>
      <c r="AK148" s="256"/>
      <c r="AL148" s="256" t="s">
        <v>67</v>
      </c>
      <c r="AM148" s="256"/>
      <c r="AN148" s="256"/>
      <c r="AO148" s="256" t="s">
        <v>67</v>
      </c>
      <c r="AP148" s="256" t="s">
        <v>67</v>
      </c>
      <c r="AQ148" s="256"/>
      <c r="AR148" s="256"/>
      <c r="AS148" s="256" t="s">
        <v>67</v>
      </c>
      <c r="AT148" s="256"/>
      <c r="AU148" s="256"/>
      <c r="AV148" s="256" t="s">
        <v>67</v>
      </c>
      <c r="AW148" s="14"/>
      <c r="AX148" s="14"/>
    </row>
    <row r="149" spans="1:50" s="9" customFormat="1" ht="39.75" customHeight="1" x14ac:dyDescent="0.25">
      <c r="A149" s="582"/>
      <c r="B149" s="479"/>
      <c r="C149" s="433"/>
      <c r="D149" s="433"/>
      <c r="E149" s="433"/>
      <c r="F149" s="433"/>
      <c r="G149" s="433"/>
      <c r="H149" s="433"/>
      <c r="I149" s="433" t="s">
        <v>952</v>
      </c>
      <c r="J149" s="431"/>
      <c r="K149" s="431"/>
      <c r="L149" s="431"/>
      <c r="M149" s="431"/>
      <c r="N149" s="431"/>
      <c r="O149" s="431"/>
      <c r="P149" s="431"/>
      <c r="Q149" s="431"/>
      <c r="R149" s="431"/>
      <c r="S149" s="431"/>
      <c r="T149" s="431"/>
      <c r="U149" s="57" t="s">
        <v>953</v>
      </c>
      <c r="V149" s="63">
        <v>9.9999999999999995E-7</v>
      </c>
      <c r="W149" s="63">
        <v>9.9999999999999995E-7</v>
      </c>
      <c r="X149" s="63">
        <v>9.9999999999999995E-7</v>
      </c>
      <c r="Y149" s="63">
        <v>9.9999999999999995E-7</v>
      </c>
      <c r="Z149" s="62">
        <f>V149</f>
        <v>9.9999999999999995E-7</v>
      </c>
      <c r="AA149" s="62">
        <f>+V149+W149</f>
        <v>1.9999999999999999E-6</v>
      </c>
      <c r="AB149" s="62">
        <f>+V149+W149+X149</f>
        <v>3.0000000000000001E-6</v>
      </c>
      <c r="AC149" s="62">
        <f>+V149+W149+X149+Y149</f>
        <v>3.9999999999999998E-6</v>
      </c>
      <c r="AD149" s="257"/>
      <c r="AE149" s="257"/>
      <c r="AF149" s="257"/>
      <c r="AG149" s="257"/>
      <c r="AH149" s="257"/>
      <c r="AI149" s="257"/>
      <c r="AJ149" s="257"/>
      <c r="AK149" s="257"/>
      <c r="AL149" s="257"/>
      <c r="AM149" s="257"/>
      <c r="AN149" s="257"/>
      <c r="AO149" s="257"/>
      <c r="AP149" s="257"/>
      <c r="AQ149" s="257"/>
      <c r="AR149" s="257"/>
      <c r="AS149" s="257"/>
      <c r="AT149" s="257"/>
      <c r="AU149" s="257"/>
      <c r="AV149" s="257"/>
      <c r="AW149" s="14"/>
      <c r="AX149" s="14"/>
    </row>
    <row r="150" spans="1:50" s="9" customFormat="1" ht="24.95" customHeight="1" x14ac:dyDescent="0.25">
      <c r="A150" s="582"/>
      <c r="B150" s="479"/>
      <c r="C150" s="433"/>
      <c r="D150" s="433"/>
      <c r="E150" s="433"/>
      <c r="F150" s="433"/>
      <c r="G150" s="433"/>
      <c r="H150" s="433"/>
      <c r="I150" s="433"/>
      <c r="J150" s="431"/>
      <c r="K150" s="431"/>
      <c r="L150" s="431"/>
      <c r="M150" s="431"/>
      <c r="N150" s="431"/>
      <c r="O150" s="431"/>
      <c r="P150" s="431"/>
      <c r="Q150" s="431"/>
      <c r="R150" s="431"/>
      <c r="S150" s="431"/>
      <c r="T150" s="431"/>
      <c r="U150" s="48" t="s">
        <v>69</v>
      </c>
      <c r="V150" s="42">
        <f>V148/V149</f>
        <v>0</v>
      </c>
      <c r="W150" s="42">
        <f t="shared" ref="W150:AC150" si="66">W148/W149</f>
        <v>0</v>
      </c>
      <c r="X150" s="42">
        <f t="shared" si="66"/>
        <v>0</v>
      </c>
      <c r="Y150" s="42">
        <f t="shared" si="66"/>
        <v>0</v>
      </c>
      <c r="Z150" s="42">
        <f t="shared" si="66"/>
        <v>0</v>
      </c>
      <c r="AA150" s="42">
        <f t="shared" si="66"/>
        <v>0</v>
      </c>
      <c r="AB150" s="42">
        <f t="shared" si="66"/>
        <v>0</v>
      </c>
      <c r="AC150" s="42">
        <f t="shared" si="66"/>
        <v>0</v>
      </c>
      <c r="AD150" s="257"/>
      <c r="AE150" s="257"/>
      <c r="AF150" s="257"/>
      <c r="AG150" s="257"/>
      <c r="AH150" s="257"/>
      <c r="AI150" s="257"/>
      <c r="AJ150" s="257"/>
      <c r="AK150" s="257"/>
      <c r="AL150" s="257"/>
      <c r="AM150" s="257"/>
      <c r="AN150" s="257"/>
      <c r="AO150" s="257"/>
      <c r="AP150" s="257"/>
      <c r="AQ150" s="257"/>
      <c r="AR150" s="257"/>
      <c r="AS150" s="257"/>
      <c r="AT150" s="257"/>
      <c r="AU150" s="257"/>
      <c r="AV150" s="257"/>
      <c r="AW150" s="14"/>
      <c r="AX150" s="14"/>
    </row>
    <row r="151" spans="1:50" s="9" customFormat="1" ht="270" customHeight="1" x14ac:dyDescent="0.25">
      <c r="A151" s="582"/>
      <c r="B151" s="479"/>
      <c r="C151" s="433"/>
      <c r="D151" s="433"/>
      <c r="E151" s="433"/>
      <c r="F151" s="433"/>
      <c r="G151" s="433"/>
      <c r="H151" s="433"/>
      <c r="I151" s="433"/>
      <c r="J151" s="431"/>
      <c r="K151" s="432"/>
      <c r="L151" s="432"/>
      <c r="M151" s="432"/>
      <c r="N151" s="432"/>
      <c r="O151" s="432"/>
      <c r="P151" s="432"/>
      <c r="Q151" s="432"/>
      <c r="R151" s="432"/>
      <c r="S151" s="432"/>
      <c r="T151" s="432"/>
      <c r="U151" s="48" t="s">
        <v>70</v>
      </c>
      <c r="V151" s="44" t="s">
        <v>954</v>
      </c>
      <c r="W151" s="44" t="s">
        <v>806</v>
      </c>
      <c r="X151" s="44" t="s">
        <v>806</v>
      </c>
      <c r="Y151" s="44" t="s">
        <v>806</v>
      </c>
      <c r="Z151" s="253"/>
      <c r="AA151" s="254"/>
      <c r="AB151" s="254"/>
      <c r="AC151" s="255"/>
      <c r="AD151" s="258"/>
      <c r="AE151" s="258"/>
      <c r="AF151" s="258"/>
      <c r="AG151" s="258"/>
      <c r="AH151" s="258"/>
      <c r="AI151" s="258"/>
      <c r="AJ151" s="258"/>
      <c r="AK151" s="258"/>
      <c r="AL151" s="258"/>
      <c r="AM151" s="258"/>
      <c r="AN151" s="258"/>
      <c r="AO151" s="258"/>
      <c r="AP151" s="258"/>
      <c r="AQ151" s="258"/>
      <c r="AR151" s="258"/>
      <c r="AS151" s="258"/>
      <c r="AT151" s="258"/>
      <c r="AU151" s="258"/>
      <c r="AV151" s="258"/>
      <c r="AW151" s="14"/>
      <c r="AX151" s="14"/>
    </row>
    <row r="152" spans="1:50" ht="39.75" customHeight="1" x14ac:dyDescent="0.25">
      <c r="A152" s="581">
        <v>13</v>
      </c>
      <c r="B152" s="479"/>
      <c r="C152" s="433"/>
      <c r="D152" s="433"/>
      <c r="E152" s="433"/>
      <c r="F152" s="433"/>
      <c r="G152" s="433" t="s">
        <v>58</v>
      </c>
      <c r="H152" s="433" t="s">
        <v>200</v>
      </c>
      <c r="I152" s="134" t="s">
        <v>63</v>
      </c>
      <c r="J152" s="430">
        <v>0.03</v>
      </c>
      <c r="K152" s="430" t="s">
        <v>773</v>
      </c>
      <c r="L152" s="430" t="s">
        <v>955</v>
      </c>
      <c r="M152" s="430" t="s">
        <v>956</v>
      </c>
      <c r="N152" s="430" t="s">
        <v>281</v>
      </c>
      <c r="O152" s="430" t="s">
        <v>103</v>
      </c>
      <c r="P152" s="430">
        <v>0.02</v>
      </c>
      <c r="Q152" s="430">
        <v>0.3</v>
      </c>
      <c r="R152" s="430">
        <v>1</v>
      </c>
      <c r="S152" s="430">
        <v>1</v>
      </c>
      <c r="T152" s="430" t="s">
        <v>64</v>
      </c>
      <c r="U152" s="50" t="s">
        <v>282</v>
      </c>
      <c r="V152" s="62"/>
      <c r="W152" s="67"/>
      <c r="X152" s="62"/>
      <c r="Y152" s="67"/>
      <c r="Z152" s="67">
        <f>+V152</f>
        <v>0</v>
      </c>
      <c r="AA152" s="67">
        <f>+V152+W152</f>
        <v>0</v>
      </c>
      <c r="AB152" s="67">
        <f>+V152+W152+X152</f>
        <v>0</v>
      </c>
      <c r="AC152" s="67">
        <f>+V152+W152+X152+Y152</f>
        <v>0</v>
      </c>
      <c r="AD152" s="276" t="s">
        <v>283</v>
      </c>
      <c r="AE152" s="281">
        <f>AF152+AG152+AH152</f>
        <v>0</v>
      </c>
      <c r="AF152" s="276">
        <v>0</v>
      </c>
      <c r="AG152" s="276">
        <v>0</v>
      </c>
      <c r="AH152" s="276">
        <v>0</v>
      </c>
      <c r="AI152" s="273" t="s">
        <v>957</v>
      </c>
      <c r="AJ152" s="273" t="s">
        <v>958</v>
      </c>
      <c r="AK152" s="276"/>
      <c r="AL152" s="276" t="s">
        <v>67</v>
      </c>
      <c r="AM152" s="276"/>
      <c r="AN152" s="276"/>
      <c r="AO152" s="276" t="s">
        <v>67</v>
      </c>
      <c r="AP152" s="276" t="s">
        <v>67</v>
      </c>
      <c r="AQ152" s="276"/>
      <c r="AR152" s="276"/>
      <c r="AS152" s="276" t="s">
        <v>67</v>
      </c>
      <c r="AT152" s="276"/>
      <c r="AU152" s="276"/>
      <c r="AV152" s="276" t="s">
        <v>67</v>
      </c>
      <c r="AW152" s="15"/>
      <c r="AX152" s="16"/>
    </row>
    <row r="153" spans="1:50" ht="39.75" customHeight="1" x14ac:dyDescent="0.25">
      <c r="A153" s="582"/>
      <c r="B153" s="479"/>
      <c r="C153" s="433"/>
      <c r="D153" s="433"/>
      <c r="E153" s="433"/>
      <c r="F153" s="433"/>
      <c r="G153" s="433"/>
      <c r="H153" s="433"/>
      <c r="I153" s="433" t="s">
        <v>959</v>
      </c>
      <c r="J153" s="431"/>
      <c r="K153" s="431"/>
      <c r="L153" s="431"/>
      <c r="M153" s="431"/>
      <c r="N153" s="431"/>
      <c r="O153" s="431"/>
      <c r="P153" s="431"/>
      <c r="Q153" s="431"/>
      <c r="R153" s="431"/>
      <c r="S153" s="431"/>
      <c r="T153" s="431"/>
      <c r="U153" s="57" t="s">
        <v>284</v>
      </c>
      <c r="V153" s="62">
        <v>9.9999999999999995E-7</v>
      </c>
      <c r="W153" s="67">
        <v>0.5</v>
      </c>
      <c r="X153" s="62">
        <v>9.9999999999999995E-7</v>
      </c>
      <c r="Y153" s="67">
        <v>0.5</v>
      </c>
      <c r="Z153" s="67">
        <v>9.9999999999999995E-7</v>
      </c>
      <c r="AA153" s="67">
        <f>+V153+W153</f>
        <v>0.50000100000000003</v>
      </c>
      <c r="AB153" s="67">
        <f>+V153+W153+X153</f>
        <v>0.50000200000000006</v>
      </c>
      <c r="AC153" s="67">
        <f>+V153+W153+X153+Y153</f>
        <v>1.0000020000000001</v>
      </c>
      <c r="AD153" s="274"/>
      <c r="AE153" s="274"/>
      <c r="AF153" s="274"/>
      <c r="AG153" s="274"/>
      <c r="AH153" s="274"/>
      <c r="AI153" s="274"/>
      <c r="AJ153" s="274"/>
      <c r="AK153" s="274"/>
      <c r="AL153" s="274"/>
      <c r="AM153" s="274"/>
      <c r="AN153" s="274"/>
      <c r="AO153" s="274"/>
      <c r="AP153" s="274"/>
      <c r="AQ153" s="274"/>
      <c r="AR153" s="274"/>
      <c r="AS153" s="274"/>
      <c r="AT153" s="274"/>
      <c r="AU153" s="274"/>
      <c r="AV153" s="274"/>
      <c r="AW153" s="15"/>
      <c r="AX153" s="16"/>
    </row>
    <row r="154" spans="1:50" ht="24.95" customHeight="1" x14ac:dyDescent="0.25">
      <c r="A154" s="582"/>
      <c r="B154" s="479"/>
      <c r="C154" s="433"/>
      <c r="D154" s="433"/>
      <c r="E154" s="433"/>
      <c r="F154" s="433"/>
      <c r="G154" s="433"/>
      <c r="H154" s="433"/>
      <c r="I154" s="433"/>
      <c r="J154" s="431"/>
      <c r="K154" s="431"/>
      <c r="L154" s="431"/>
      <c r="M154" s="431"/>
      <c r="N154" s="431"/>
      <c r="O154" s="431"/>
      <c r="P154" s="431"/>
      <c r="Q154" s="431"/>
      <c r="R154" s="431"/>
      <c r="S154" s="431"/>
      <c r="T154" s="431"/>
      <c r="U154" s="48" t="s">
        <v>69</v>
      </c>
      <c r="V154" s="42">
        <f t="shared" ref="V154:AC154" si="67">V152/V153</f>
        <v>0</v>
      </c>
      <c r="W154" s="42">
        <f t="shared" si="67"/>
        <v>0</v>
      </c>
      <c r="X154" s="42">
        <f t="shared" si="67"/>
        <v>0</v>
      </c>
      <c r="Y154" s="42">
        <f t="shared" si="67"/>
        <v>0</v>
      </c>
      <c r="Z154" s="42">
        <f t="shared" si="67"/>
        <v>0</v>
      </c>
      <c r="AA154" s="42">
        <f t="shared" si="67"/>
        <v>0</v>
      </c>
      <c r="AB154" s="42">
        <f t="shared" si="67"/>
        <v>0</v>
      </c>
      <c r="AC154" s="42">
        <f t="shared" si="67"/>
        <v>0</v>
      </c>
      <c r="AD154" s="274"/>
      <c r="AE154" s="274"/>
      <c r="AF154" s="274"/>
      <c r="AG154" s="274"/>
      <c r="AH154" s="274"/>
      <c r="AI154" s="274"/>
      <c r="AJ154" s="274"/>
      <c r="AK154" s="274"/>
      <c r="AL154" s="274"/>
      <c r="AM154" s="274"/>
      <c r="AN154" s="274"/>
      <c r="AO154" s="274"/>
      <c r="AP154" s="274"/>
      <c r="AQ154" s="274"/>
      <c r="AR154" s="274"/>
      <c r="AS154" s="274"/>
      <c r="AT154" s="274"/>
      <c r="AU154" s="274"/>
      <c r="AV154" s="274"/>
      <c r="AW154" s="15"/>
      <c r="AX154" s="16"/>
    </row>
    <row r="155" spans="1:50" ht="270" customHeight="1" x14ac:dyDescent="0.25">
      <c r="A155" s="582"/>
      <c r="B155" s="479"/>
      <c r="C155" s="433"/>
      <c r="D155" s="433"/>
      <c r="E155" s="433"/>
      <c r="F155" s="433"/>
      <c r="G155" s="433"/>
      <c r="H155" s="433"/>
      <c r="I155" s="433"/>
      <c r="J155" s="432"/>
      <c r="K155" s="432"/>
      <c r="L155" s="432"/>
      <c r="M155" s="432"/>
      <c r="N155" s="432"/>
      <c r="O155" s="432"/>
      <c r="P155" s="432"/>
      <c r="Q155" s="432"/>
      <c r="R155" s="432"/>
      <c r="S155" s="432"/>
      <c r="T155" s="432"/>
      <c r="U155" s="48" t="s">
        <v>70</v>
      </c>
      <c r="V155" s="45" t="s">
        <v>806</v>
      </c>
      <c r="W155" s="45" t="s">
        <v>806</v>
      </c>
      <c r="X155" s="45" t="s">
        <v>806</v>
      </c>
      <c r="Y155" s="45" t="s">
        <v>806</v>
      </c>
      <c r="Z155" s="253"/>
      <c r="AA155" s="254"/>
      <c r="AB155" s="254"/>
      <c r="AC155" s="255"/>
      <c r="AD155" s="275"/>
      <c r="AE155" s="275"/>
      <c r="AF155" s="275"/>
      <c r="AG155" s="275"/>
      <c r="AH155" s="275"/>
      <c r="AI155" s="275"/>
      <c r="AJ155" s="275"/>
      <c r="AK155" s="275"/>
      <c r="AL155" s="275"/>
      <c r="AM155" s="275"/>
      <c r="AN155" s="275"/>
      <c r="AO155" s="275"/>
      <c r="AP155" s="275"/>
      <c r="AQ155" s="275"/>
      <c r="AR155" s="275"/>
      <c r="AS155" s="275"/>
      <c r="AT155" s="275"/>
      <c r="AU155" s="275"/>
      <c r="AV155" s="275"/>
      <c r="AW155" s="15"/>
      <c r="AX155" s="16"/>
    </row>
    <row r="156" spans="1:50" s="12" customFormat="1" ht="39.75" customHeight="1" x14ac:dyDescent="0.25">
      <c r="A156" s="577">
        <v>14</v>
      </c>
      <c r="B156" s="479"/>
      <c r="C156" s="461" t="s">
        <v>285</v>
      </c>
      <c r="D156" s="431">
        <v>0.03</v>
      </c>
      <c r="E156" s="430" t="s">
        <v>286</v>
      </c>
      <c r="F156" s="433">
        <v>1</v>
      </c>
      <c r="G156" s="430" t="s">
        <v>58</v>
      </c>
      <c r="H156" s="430" t="s">
        <v>287</v>
      </c>
      <c r="I156" s="136" t="s">
        <v>63</v>
      </c>
      <c r="J156" s="430">
        <v>1</v>
      </c>
      <c r="K156" s="430" t="s">
        <v>288</v>
      </c>
      <c r="L156" s="430" t="s">
        <v>960</v>
      </c>
      <c r="M156" s="430" t="s">
        <v>289</v>
      </c>
      <c r="N156" s="430" t="s">
        <v>248</v>
      </c>
      <c r="O156" s="430" t="s">
        <v>62</v>
      </c>
      <c r="P156" s="430">
        <v>0.02</v>
      </c>
      <c r="Q156" s="430">
        <v>0.48</v>
      </c>
      <c r="R156" s="430">
        <v>1</v>
      </c>
      <c r="S156" s="430">
        <v>1</v>
      </c>
      <c r="T156" s="430" t="s">
        <v>64</v>
      </c>
      <c r="U156" s="57" t="s">
        <v>290</v>
      </c>
      <c r="V156" s="71"/>
      <c r="W156" s="71"/>
      <c r="X156" s="71"/>
      <c r="Y156" s="71"/>
      <c r="Z156" s="71">
        <f>+V156</f>
        <v>0</v>
      </c>
      <c r="AA156" s="71">
        <f>+V156+W156</f>
        <v>0</v>
      </c>
      <c r="AB156" s="71">
        <f>+V156+W156+X156</f>
        <v>0</v>
      </c>
      <c r="AC156" s="71">
        <f>+V156+W156+X156+Y156</f>
        <v>0</v>
      </c>
      <c r="AD156" s="228" t="s">
        <v>961</v>
      </c>
      <c r="AE156" s="477">
        <f>AF156+AG156+AH156</f>
        <v>0</v>
      </c>
      <c r="AF156" s="228">
        <v>0</v>
      </c>
      <c r="AG156" s="228">
        <v>0</v>
      </c>
      <c r="AH156" s="228">
        <v>0</v>
      </c>
      <c r="AI156" s="247" t="s">
        <v>291</v>
      </c>
      <c r="AJ156" s="247" t="s">
        <v>291</v>
      </c>
      <c r="AK156" s="228"/>
      <c r="AL156" s="228" t="s">
        <v>67</v>
      </c>
      <c r="AM156" s="228"/>
      <c r="AN156" s="228"/>
      <c r="AO156" s="228" t="s">
        <v>67</v>
      </c>
      <c r="AP156" s="228" t="s">
        <v>67</v>
      </c>
      <c r="AQ156" s="228"/>
      <c r="AR156" s="228"/>
      <c r="AS156" s="228" t="s">
        <v>67</v>
      </c>
      <c r="AT156" s="228"/>
      <c r="AU156" s="228"/>
      <c r="AV156" s="228" t="s">
        <v>67</v>
      </c>
      <c r="AW156" s="17"/>
      <c r="AX156" s="17"/>
    </row>
    <row r="157" spans="1:50" s="12" customFormat="1" ht="39.75" customHeight="1" x14ac:dyDescent="0.25">
      <c r="A157" s="578"/>
      <c r="B157" s="479"/>
      <c r="C157" s="461"/>
      <c r="D157" s="431"/>
      <c r="E157" s="431"/>
      <c r="F157" s="433"/>
      <c r="G157" s="431"/>
      <c r="H157" s="431"/>
      <c r="I157" s="430" t="s">
        <v>292</v>
      </c>
      <c r="J157" s="431"/>
      <c r="K157" s="431"/>
      <c r="L157" s="431"/>
      <c r="M157" s="431"/>
      <c r="N157" s="431"/>
      <c r="O157" s="431"/>
      <c r="P157" s="431"/>
      <c r="Q157" s="431"/>
      <c r="R157" s="431"/>
      <c r="S157" s="431"/>
      <c r="T157" s="431"/>
      <c r="U157" s="57" t="s">
        <v>293</v>
      </c>
      <c r="V157" s="71">
        <v>0.08</v>
      </c>
      <c r="W157" s="71">
        <v>0.12</v>
      </c>
      <c r="X157" s="71">
        <v>0.18</v>
      </c>
      <c r="Y157" s="71">
        <v>0.14000000000000001</v>
      </c>
      <c r="Z157" s="71">
        <f>V157</f>
        <v>0.08</v>
      </c>
      <c r="AA157" s="71">
        <f>+V157+W157</f>
        <v>0.2</v>
      </c>
      <c r="AB157" s="71">
        <f>+V157+W157+X157</f>
        <v>0.38</v>
      </c>
      <c r="AC157" s="71">
        <f>+V157+W157+X157+Y157</f>
        <v>0.52</v>
      </c>
      <c r="AD157" s="229"/>
      <c r="AE157" s="229"/>
      <c r="AF157" s="229"/>
      <c r="AG157" s="229"/>
      <c r="AH157" s="229"/>
      <c r="AI157" s="229"/>
      <c r="AJ157" s="229"/>
      <c r="AK157" s="229"/>
      <c r="AL157" s="229"/>
      <c r="AM157" s="229"/>
      <c r="AN157" s="229"/>
      <c r="AO157" s="229"/>
      <c r="AP157" s="229"/>
      <c r="AQ157" s="229"/>
      <c r="AR157" s="229"/>
      <c r="AS157" s="229"/>
      <c r="AT157" s="229"/>
      <c r="AU157" s="229"/>
      <c r="AV157" s="229"/>
      <c r="AW157" s="17"/>
      <c r="AX157" s="17"/>
    </row>
    <row r="158" spans="1:50" s="12" customFormat="1" ht="24.75" customHeight="1" x14ac:dyDescent="0.25">
      <c r="A158" s="578"/>
      <c r="B158" s="479"/>
      <c r="C158" s="461"/>
      <c r="D158" s="431"/>
      <c r="E158" s="431"/>
      <c r="F158" s="433"/>
      <c r="G158" s="431"/>
      <c r="H158" s="431"/>
      <c r="I158" s="431"/>
      <c r="J158" s="431"/>
      <c r="K158" s="431"/>
      <c r="L158" s="431"/>
      <c r="M158" s="431"/>
      <c r="N158" s="431"/>
      <c r="O158" s="431"/>
      <c r="P158" s="431"/>
      <c r="Q158" s="431"/>
      <c r="R158" s="431"/>
      <c r="S158" s="431"/>
      <c r="T158" s="431"/>
      <c r="U158" s="48" t="s">
        <v>69</v>
      </c>
      <c r="V158" s="54">
        <f>V156/V157</f>
        <v>0</v>
      </c>
      <c r="W158" s="54">
        <f t="shared" ref="W158:AC158" si="68">W156/W157</f>
        <v>0</v>
      </c>
      <c r="X158" s="54">
        <f t="shared" si="68"/>
        <v>0</v>
      </c>
      <c r="Y158" s="54">
        <f t="shared" si="68"/>
        <v>0</v>
      </c>
      <c r="Z158" s="71">
        <f>Z156/Z157</f>
        <v>0</v>
      </c>
      <c r="AA158" s="71">
        <f t="shared" si="68"/>
        <v>0</v>
      </c>
      <c r="AB158" s="71">
        <f t="shared" si="68"/>
        <v>0</v>
      </c>
      <c r="AC158" s="71">
        <f t="shared" si="68"/>
        <v>0</v>
      </c>
      <c r="AD158" s="229"/>
      <c r="AE158" s="229"/>
      <c r="AF158" s="229"/>
      <c r="AG158" s="229"/>
      <c r="AH158" s="229"/>
      <c r="AI158" s="229"/>
      <c r="AJ158" s="229"/>
      <c r="AK158" s="229"/>
      <c r="AL158" s="229"/>
      <c r="AM158" s="229"/>
      <c r="AN158" s="229"/>
      <c r="AO158" s="229"/>
      <c r="AP158" s="229"/>
      <c r="AQ158" s="229"/>
      <c r="AR158" s="229"/>
      <c r="AS158" s="229"/>
      <c r="AT158" s="229"/>
      <c r="AU158" s="229"/>
      <c r="AV158" s="229"/>
      <c r="AW158" s="17"/>
      <c r="AX158" s="17"/>
    </row>
    <row r="159" spans="1:50" s="12" customFormat="1" ht="204" x14ac:dyDescent="0.25">
      <c r="A159" s="578"/>
      <c r="B159" s="479"/>
      <c r="C159" s="462"/>
      <c r="D159" s="432"/>
      <c r="E159" s="432"/>
      <c r="F159" s="433"/>
      <c r="G159" s="432"/>
      <c r="H159" s="432"/>
      <c r="I159" s="431"/>
      <c r="J159" s="432"/>
      <c r="K159" s="432"/>
      <c r="L159" s="432"/>
      <c r="M159" s="432"/>
      <c r="N159" s="432"/>
      <c r="O159" s="432"/>
      <c r="P159" s="432"/>
      <c r="Q159" s="432"/>
      <c r="R159" s="432"/>
      <c r="S159" s="432"/>
      <c r="T159" s="432"/>
      <c r="U159" s="48" t="s">
        <v>70</v>
      </c>
      <c r="V159" s="55" t="s">
        <v>806</v>
      </c>
      <c r="W159" s="55" t="s">
        <v>806</v>
      </c>
      <c r="X159" s="55" t="s">
        <v>806</v>
      </c>
      <c r="Y159" s="55" t="s">
        <v>806</v>
      </c>
      <c r="Z159" s="244"/>
      <c r="AA159" s="245"/>
      <c r="AB159" s="245"/>
      <c r="AC159" s="246"/>
      <c r="AD159" s="230"/>
      <c r="AE159" s="230"/>
      <c r="AF159" s="230"/>
      <c r="AG159" s="230"/>
      <c r="AH159" s="230"/>
      <c r="AI159" s="230"/>
      <c r="AJ159" s="230"/>
      <c r="AK159" s="230"/>
      <c r="AL159" s="230"/>
      <c r="AM159" s="230"/>
      <c r="AN159" s="230"/>
      <c r="AO159" s="230"/>
      <c r="AP159" s="230"/>
      <c r="AQ159" s="230"/>
      <c r="AR159" s="230"/>
      <c r="AS159" s="230"/>
      <c r="AT159" s="230"/>
      <c r="AU159" s="230"/>
      <c r="AV159" s="230"/>
      <c r="AW159" s="17"/>
      <c r="AX159" s="17"/>
    </row>
    <row r="160" spans="1:50" s="6" customFormat="1" ht="39.75" customHeight="1" x14ac:dyDescent="0.25">
      <c r="A160" s="573">
        <v>15</v>
      </c>
      <c r="B160" s="479"/>
      <c r="C160" s="433" t="s">
        <v>109</v>
      </c>
      <c r="D160" s="433">
        <v>0.03</v>
      </c>
      <c r="E160" s="433" t="s">
        <v>294</v>
      </c>
      <c r="F160" s="430">
        <v>1</v>
      </c>
      <c r="G160" s="433" t="s">
        <v>163</v>
      </c>
      <c r="H160" s="433" t="s">
        <v>164</v>
      </c>
      <c r="I160" s="134" t="s">
        <v>63</v>
      </c>
      <c r="J160" s="433">
        <v>0.3</v>
      </c>
      <c r="K160" s="433" t="s">
        <v>295</v>
      </c>
      <c r="L160" s="473" t="s">
        <v>296</v>
      </c>
      <c r="M160" s="433" t="s">
        <v>297</v>
      </c>
      <c r="N160" s="433" t="s">
        <v>168</v>
      </c>
      <c r="O160" s="433" t="s">
        <v>62</v>
      </c>
      <c r="P160" s="433">
        <v>0.05</v>
      </c>
      <c r="Q160" s="433">
        <v>1</v>
      </c>
      <c r="R160" s="433">
        <v>1</v>
      </c>
      <c r="S160" s="433">
        <v>1</v>
      </c>
      <c r="T160" s="433" t="s">
        <v>64</v>
      </c>
      <c r="U160" s="72" t="s">
        <v>298</v>
      </c>
      <c r="V160" s="73"/>
      <c r="W160" s="73"/>
      <c r="X160" s="73"/>
      <c r="Y160" s="73"/>
      <c r="Z160" s="74">
        <f>V160</f>
        <v>0</v>
      </c>
      <c r="AA160" s="74">
        <f>V160+W160</f>
        <v>0</v>
      </c>
      <c r="AB160" s="74">
        <f>V160+W160+X160</f>
        <v>0</v>
      </c>
      <c r="AC160" s="74">
        <f>V160+W160+X160+Y160</f>
        <v>0</v>
      </c>
      <c r="AD160" s="315" t="s">
        <v>805</v>
      </c>
      <c r="AE160" s="443">
        <f>AF160+AG160+AH160</f>
        <v>416468420</v>
      </c>
      <c r="AF160" s="315">
        <v>0</v>
      </c>
      <c r="AG160" s="470">
        <v>416468420</v>
      </c>
      <c r="AH160" s="315">
        <v>0</v>
      </c>
      <c r="AI160" s="301" t="s">
        <v>299</v>
      </c>
      <c r="AJ160" s="301" t="s">
        <v>300</v>
      </c>
      <c r="AK160" s="315"/>
      <c r="AL160" s="315" t="s">
        <v>67</v>
      </c>
      <c r="AM160" s="315"/>
      <c r="AN160" s="315" t="s">
        <v>67</v>
      </c>
      <c r="AO160" s="315" t="s">
        <v>67</v>
      </c>
      <c r="AP160" s="315" t="s">
        <v>67</v>
      </c>
      <c r="AQ160" s="315"/>
      <c r="AR160" s="315"/>
      <c r="AS160" s="315" t="s">
        <v>67</v>
      </c>
      <c r="AT160" s="315"/>
      <c r="AU160" s="315"/>
      <c r="AV160" s="474" t="s">
        <v>67</v>
      </c>
      <c r="AW160" s="4"/>
      <c r="AX160" s="5"/>
    </row>
    <row r="161" spans="1:50" s="6" customFormat="1" ht="39.75" customHeight="1" x14ac:dyDescent="0.25">
      <c r="A161" s="574"/>
      <c r="B161" s="479"/>
      <c r="C161" s="433"/>
      <c r="D161" s="433"/>
      <c r="E161" s="433"/>
      <c r="F161" s="431"/>
      <c r="G161" s="433"/>
      <c r="H161" s="433"/>
      <c r="I161" s="473" t="s">
        <v>301</v>
      </c>
      <c r="J161" s="433"/>
      <c r="K161" s="433"/>
      <c r="L161" s="473"/>
      <c r="M161" s="433"/>
      <c r="N161" s="433"/>
      <c r="O161" s="433"/>
      <c r="P161" s="433"/>
      <c r="Q161" s="433"/>
      <c r="R161" s="433"/>
      <c r="S161" s="433"/>
      <c r="T161" s="433"/>
      <c r="U161" s="75" t="s">
        <v>302</v>
      </c>
      <c r="V161" s="74">
        <v>266</v>
      </c>
      <c r="W161" s="74">
        <v>266</v>
      </c>
      <c r="X161" s="74">
        <v>266</v>
      </c>
      <c r="Y161" s="74">
        <v>264</v>
      </c>
      <c r="Z161" s="74">
        <f>+V161</f>
        <v>266</v>
      </c>
      <c r="AA161" s="74">
        <f>+V161+W161</f>
        <v>532</v>
      </c>
      <c r="AB161" s="74">
        <f>V161+W161+X161</f>
        <v>798</v>
      </c>
      <c r="AC161" s="74">
        <f>V161+W161+X161+Y161</f>
        <v>1062</v>
      </c>
      <c r="AD161" s="312"/>
      <c r="AE161" s="443"/>
      <c r="AF161" s="312"/>
      <c r="AG161" s="471"/>
      <c r="AH161" s="312"/>
      <c r="AI161" s="302"/>
      <c r="AJ161" s="302"/>
      <c r="AK161" s="312"/>
      <c r="AL161" s="312"/>
      <c r="AM161" s="312"/>
      <c r="AN161" s="312"/>
      <c r="AO161" s="312"/>
      <c r="AP161" s="312"/>
      <c r="AQ161" s="312"/>
      <c r="AR161" s="312"/>
      <c r="AS161" s="312"/>
      <c r="AT161" s="312"/>
      <c r="AU161" s="312"/>
      <c r="AV161" s="475"/>
      <c r="AW161" s="4"/>
      <c r="AX161" s="5"/>
    </row>
    <row r="162" spans="1:50" s="6" customFormat="1" ht="24.75" customHeight="1" x14ac:dyDescent="0.25">
      <c r="A162" s="574"/>
      <c r="B162" s="479"/>
      <c r="C162" s="433"/>
      <c r="D162" s="433"/>
      <c r="E162" s="433"/>
      <c r="F162" s="431"/>
      <c r="G162" s="433"/>
      <c r="H162" s="433"/>
      <c r="I162" s="473"/>
      <c r="J162" s="433"/>
      <c r="K162" s="433"/>
      <c r="L162" s="473"/>
      <c r="M162" s="433"/>
      <c r="N162" s="433"/>
      <c r="O162" s="433"/>
      <c r="P162" s="433"/>
      <c r="Q162" s="433"/>
      <c r="R162" s="433"/>
      <c r="S162" s="433"/>
      <c r="T162" s="433"/>
      <c r="U162" s="76" t="s">
        <v>69</v>
      </c>
      <c r="V162" s="181">
        <f t="shared" ref="V162:AC162" si="69">V160/V161</f>
        <v>0</v>
      </c>
      <c r="W162" s="181">
        <f t="shared" si="69"/>
        <v>0</v>
      </c>
      <c r="X162" s="181">
        <f t="shared" si="69"/>
        <v>0</v>
      </c>
      <c r="Y162" s="181">
        <f t="shared" si="69"/>
        <v>0</v>
      </c>
      <c r="Z162" s="42">
        <f t="shared" si="69"/>
        <v>0</v>
      </c>
      <c r="AA162" s="42">
        <f t="shared" si="69"/>
        <v>0</v>
      </c>
      <c r="AB162" s="42">
        <f t="shared" si="69"/>
        <v>0</v>
      </c>
      <c r="AC162" s="42">
        <f t="shared" si="69"/>
        <v>0</v>
      </c>
      <c r="AD162" s="312"/>
      <c r="AE162" s="443"/>
      <c r="AF162" s="312"/>
      <c r="AG162" s="471"/>
      <c r="AH162" s="312"/>
      <c r="AI162" s="302"/>
      <c r="AJ162" s="302"/>
      <c r="AK162" s="312"/>
      <c r="AL162" s="312"/>
      <c r="AM162" s="312"/>
      <c r="AN162" s="312"/>
      <c r="AO162" s="312"/>
      <c r="AP162" s="312"/>
      <c r="AQ162" s="312"/>
      <c r="AR162" s="312"/>
      <c r="AS162" s="312"/>
      <c r="AT162" s="312"/>
      <c r="AU162" s="312"/>
      <c r="AV162" s="475"/>
      <c r="AW162" s="4"/>
      <c r="AX162" s="5"/>
    </row>
    <row r="163" spans="1:50" s="6" customFormat="1" ht="270" customHeight="1" x14ac:dyDescent="0.25">
      <c r="A163" s="574"/>
      <c r="B163" s="479"/>
      <c r="C163" s="433"/>
      <c r="D163" s="433"/>
      <c r="E163" s="433"/>
      <c r="F163" s="431"/>
      <c r="G163" s="433"/>
      <c r="H163" s="433"/>
      <c r="I163" s="473"/>
      <c r="J163" s="433"/>
      <c r="K163" s="433"/>
      <c r="L163" s="473"/>
      <c r="M163" s="433"/>
      <c r="N163" s="433"/>
      <c r="O163" s="433"/>
      <c r="P163" s="433"/>
      <c r="Q163" s="433"/>
      <c r="R163" s="433"/>
      <c r="S163" s="433"/>
      <c r="T163" s="433"/>
      <c r="U163" s="48" t="s">
        <v>70</v>
      </c>
      <c r="V163" s="55" t="s">
        <v>806</v>
      </c>
      <c r="W163" s="44" t="s">
        <v>806</v>
      </c>
      <c r="X163" s="44" t="s">
        <v>806</v>
      </c>
      <c r="Y163" s="44" t="s">
        <v>806</v>
      </c>
      <c r="Z163" s="253"/>
      <c r="AA163" s="254"/>
      <c r="AB163" s="254"/>
      <c r="AC163" s="255"/>
      <c r="AD163" s="313"/>
      <c r="AE163" s="443"/>
      <c r="AF163" s="313"/>
      <c r="AG163" s="472"/>
      <c r="AH163" s="313"/>
      <c r="AI163" s="303"/>
      <c r="AJ163" s="303"/>
      <c r="AK163" s="313"/>
      <c r="AL163" s="313"/>
      <c r="AM163" s="313"/>
      <c r="AN163" s="313"/>
      <c r="AO163" s="313"/>
      <c r="AP163" s="313"/>
      <c r="AQ163" s="313"/>
      <c r="AR163" s="313"/>
      <c r="AS163" s="313"/>
      <c r="AT163" s="313"/>
      <c r="AU163" s="313"/>
      <c r="AV163" s="476"/>
      <c r="AW163" s="4"/>
      <c r="AX163" s="5"/>
    </row>
    <row r="164" spans="1:50" s="6" customFormat="1" ht="34.5" customHeight="1" x14ac:dyDescent="0.25">
      <c r="A164" s="573">
        <v>16</v>
      </c>
      <c r="B164" s="479"/>
      <c r="C164" s="433"/>
      <c r="D164" s="433"/>
      <c r="E164" s="433"/>
      <c r="F164" s="431"/>
      <c r="G164" s="433" t="s">
        <v>163</v>
      </c>
      <c r="H164" s="433" t="s">
        <v>164</v>
      </c>
      <c r="I164" s="134" t="s">
        <v>63</v>
      </c>
      <c r="J164" s="433">
        <v>0.3</v>
      </c>
      <c r="K164" s="433" t="s">
        <v>303</v>
      </c>
      <c r="L164" s="433" t="s">
        <v>304</v>
      </c>
      <c r="M164" s="433" t="s">
        <v>297</v>
      </c>
      <c r="N164" s="433" t="s">
        <v>168</v>
      </c>
      <c r="O164" s="433" t="s">
        <v>62</v>
      </c>
      <c r="P164" s="433">
        <v>0.05</v>
      </c>
      <c r="Q164" s="433">
        <v>1</v>
      </c>
      <c r="R164" s="433">
        <v>1</v>
      </c>
      <c r="S164" s="433">
        <v>1</v>
      </c>
      <c r="T164" s="433" t="s">
        <v>64</v>
      </c>
      <c r="U164" s="72" t="s">
        <v>305</v>
      </c>
      <c r="V164" s="77"/>
      <c r="W164" s="77"/>
      <c r="X164" s="77"/>
      <c r="Y164" s="77"/>
      <c r="Z164" s="78">
        <f>V164</f>
        <v>0</v>
      </c>
      <c r="AA164" s="78">
        <f>V164+W164</f>
        <v>0</v>
      </c>
      <c r="AB164" s="78">
        <f>V164+W164+X164</f>
        <v>0</v>
      </c>
      <c r="AC164" s="78">
        <f>V164+W164+X164+Y164</f>
        <v>0</v>
      </c>
      <c r="AD164" s="315" t="s">
        <v>805</v>
      </c>
      <c r="AE164" s="443">
        <f>AF164+AG164+AH164</f>
        <v>416468420</v>
      </c>
      <c r="AF164" s="315">
        <v>0</v>
      </c>
      <c r="AG164" s="470">
        <v>416468420</v>
      </c>
      <c r="AH164" s="315">
        <v>0</v>
      </c>
      <c r="AI164" s="301" t="s">
        <v>299</v>
      </c>
      <c r="AJ164" s="301" t="s">
        <v>300</v>
      </c>
      <c r="AK164" s="315" t="s">
        <v>67</v>
      </c>
      <c r="AL164" s="315" t="s">
        <v>67</v>
      </c>
      <c r="AM164" s="315"/>
      <c r="AN164" s="315"/>
      <c r="AO164" s="315" t="s">
        <v>67</v>
      </c>
      <c r="AP164" s="315" t="s">
        <v>67</v>
      </c>
      <c r="AQ164" s="315" t="s">
        <v>67</v>
      </c>
      <c r="AR164" s="315"/>
      <c r="AS164" s="315"/>
      <c r="AT164" s="315" t="s">
        <v>67</v>
      </c>
      <c r="AU164" s="315"/>
      <c r="AV164" s="315"/>
      <c r="AW164" s="4"/>
      <c r="AX164" s="5"/>
    </row>
    <row r="165" spans="1:50" s="6" customFormat="1" ht="34.5" customHeight="1" x14ac:dyDescent="0.25">
      <c r="A165" s="574"/>
      <c r="B165" s="479"/>
      <c r="C165" s="433"/>
      <c r="D165" s="433"/>
      <c r="E165" s="433"/>
      <c r="F165" s="431"/>
      <c r="G165" s="433"/>
      <c r="H165" s="433"/>
      <c r="I165" s="473" t="s">
        <v>306</v>
      </c>
      <c r="J165" s="433"/>
      <c r="K165" s="433"/>
      <c r="L165" s="433"/>
      <c r="M165" s="433"/>
      <c r="N165" s="433"/>
      <c r="O165" s="433"/>
      <c r="P165" s="433"/>
      <c r="Q165" s="433"/>
      <c r="R165" s="433"/>
      <c r="S165" s="433"/>
      <c r="T165" s="433"/>
      <c r="U165" s="75" t="s">
        <v>307</v>
      </c>
      <c r="V165" s="78">
        <v>0.03</v>
      </c>
      <c r="W165" s="78">
        <v>0.09</v>
      </c>
      <c r="X165" s="78">
        <v>0.09</v>
      </c>
      <c r="Y165" s="78">
        <v>0.09</v>
      </c>
      <c r="Z165" s="78">
        <f>+V165</f>
        <v>0.03</v>
      </c>
      <c r="AA165" s="78">
        <f>+V165+W165</f>
        <v>0.12</v>
      </c>
      <c r="AB165" s="78">
        <f>+W165+X165+V165</f>
        <v>0.21</v>
      </c>
      <c r="AC165" s="78">
        <f>+V165+W165+X165+Y165</f>
        <v>0.3</v>
      </c>
      <c r="AD165" s="312"/>
      <c r="AE165" s="443"/>
      <c r="AF165" s="312"/>
      <c r="AG165" s="471"/>
      <c r="AH165" s="312"/>
      <c r="AI165" s="302"/>
      <c r="AJ165" s="302"/>
      <c r="AK165" s="312"/>
      <c r="AL165" s="312"/>
      <c r="AM165" s="312"/>
      <c r="AN165" s="312"/>
      <c r="AO165" s="312"/>
      <c r="AP165" s="312"/>
      <c r="AQ165" s="312"/>
      <c r="AR165" s="312"/>
      <c r="AS165" s="312"/>
      <c r="AT165" s="312"/>
      <c r="AU165" s="312"/>
      <c r="AV165" s="312"/>
      <c r="AW165" s="4"/>
      <c r="AX165" s="5"/>
    </row>
    <row r="166" spans="1:50" s="6" customFormat="1" ht="24.75" customHeight="1" x14ac:dyDescent="0.25">
      <c r="A166" s="574"/>
      <c r="B166" s="479"/>
      <c r="C166" s="433"/>
      <c r="D166" s="433"/>
      <c r="E166" s="433"/>
      <c r="F166" s="431"/>
      <c r="G166" s="433"/>
      <c r="H166" s="433"/>
      <c r="I166" s="473"/>
      <c r="J166" s="433"/>
      <c r="K166" s="433"/>
      <c r="L166" s="433"/>
      <c r="M166" s="433"/>
      <c r="N166" s="433"/>
      <c r="O166" s="433"/>
      <c r="P166" s="433"/>
      <c r="Q166" s="433"/>
      <c r="R166" s="433"/>
      <c r="S166" s="433"/>
      <c r="T166" s="433"/>
      <c r="U166" s="48" t="s">
        <v>69</v>
      </c>
      <c r="V166" s="42">
        <f t="shared" ref="V166:AC166" si="70">V164/V165</f>
        <v>0</v>
      </c>
      <c r="W166" s="42">
        <f t="shared" si="70"/>
        <v>0</v>
      </c>
      <c r="X166" s="42">
        <f t="shared" si="70"/>
        <v>0</v>
      </c>
      <c r="Y166" s="42">
        <f t="shared" si="70"/>
        <v>0</v>
      </c>
      <c r="Z166" s="42">
        <f t="shared" si="70"/>
        <v>0</v>
      </c>
      <c r="AA166" s="42">
        <f t="shared" si="70"/>
        <v>0</v>
      </c>
      <c r="AB166" s="42">
        <f t="shared" si="70"/>
        <v>0</v>
      </c>
      <c r="AC166" s="42">
        <f t="shared" si="70"/>
        <v>0</v>
      </c>
      <c r="AD166" s="312"/>
      <c r="AE166" s="443"/>
      <c r="AF166" s="312"/>
      <c r="AG166" s="471"/>
      <c r="AH166" s="312"/>
      <c r="AI166" s="302"/>
      <c r="AJ166" s="302"/>
      <c r="AK166" s="312"/>
      <c r="AL166" s="312"/>
      <c r="AM166" s="312"/>
      <c r="AN166" s="312"/>
      <c r="AO166" s="312"/>
      <c r="AP166" s="312"/>
      <c r="AQ166" s="312"/>
      <c r="AR166" s="312"/>
      <c r="AS166" s="312"/>
      <c r="AT166" s="312"/>
      <c r="AU166" s="312"/>
      <c r="AV166" s="312"/>
      <c r="AW166" s="4"/>
      <c r="AX166" s="5"/>
    </row>
    <row r="167" spans="1:50" s="6" customFormat="1" ht="270" customHeight="1" x14ac:dyDescent="0.25">
      <c r="A167" s="574"/>
      <c r="B167" s="479"/>
      <c r="C167" s="433"/>
      <c r="D167" s="433"/>
      <c r="E167" s="433"/>
      <c r="F167" s="431"/>
      <c r="G167" s="433"/>
      <c r="H167" s="433"/>
      <c r="I167" s="473"/>
      <c r="J167" s="433"/>
      <c r="K167" s="433"/>
      <c r="L167" s="433"/>
      <c r="M167" s="433"/>
      <c r="N167" s="433"/>
      <c r="O167" s="433"/>
      <c r="P167" s="433"/>
      <c r="Q167" s="433"/>
      <c r="R167" s="433"/>
      <c r="S167" s="433"/>
      <c r="T167" s="433"/>
      <c r="U167" s="48" t="s">
        <v>70</v>
      </c>
      <c r="V167" s="55" t="s">
        <v>806</v>
      </c>
      <c r="W167" s="44" t="s">
        <v>806</v>
      </c>
      <c r="X167" s="44" t="s">
        <v>806</v>
      </c>
      <c r="Y167" s="44" t="s">
        <v>806</v>
      </c>
      <c r="Z167" s="253"/>
      <c r="AA167" s="254"/>
      <c r="AB167" s="254"/>
      <c r="AC167" s="255"/>
      <c r="AD167" s="313"/>
      <c r="AE167" s="443"/>
      <c r="AF167" s="313"/>
      <c r="AG167" s="472"/>
      <c r="AH167" s="313"/>
      <c r="AI167" s="303"/>
      <c r="AJ167" s="303"/>
      <c r="AK167" s="313"/>
      <c r="AL167" s="313"/>
      <c r="AM167" s="313"/>
      <c r="AN167" s="313"/>
      <c r="AO167" s="313"/>
      <c r="AP167" s="313"/>
      <c r="AQ167" s="313"/>
      <c r="AR167" s="313"/>
      <c r="AS167" s="313"/>
      <c r="AT167" s="313"/>
      <c r="AU167" s="313"/>
      <c r="AV167" s="313"/>
      <c r="AW167" s="4"/>
      <c r="AX167" s="5"/>
    </row>
    <row r="168" spans="1:50" s="6" customFormat="1" ht="34.5" customHeight="1" x14ac:dyDescent="0.25">
      <c r="A168" s="573">
        <v>17</v>
      </c>
      <c r="B168" s="479"/>
      <c r="C168" s="433"/>
      <c r="D168" s="433"/>
      <c r="E168" s="433"/>
      <c r="F168" s="431"/>
      <c r="G168" s="433" t="s">
        <v>163</v>
      </c>
      <c r="H168" s="433" t="s">
        <v>164</v>
      </c>
      <c r="I168" s="134" t="s">
        <v>63</v>
      </c>
      <c r="J168" s="433">
        <v>0.1</v>
      </c>
      <c r="K168" s="433" t="s">
        <v>308</v>
      </c>
      <c r="L168" s="433" t="s">
        <v>309</v>
      </c>
      <c r="M168" s="433" t="s">
        <v>297</v>
      </c>
      <c r="N168" s="433" t="s">
        <v>168</v>
      </c>
      <c r="O168" s="433" t="s">
        <v>62</v>
      </c>
      <c r="P168" s="433">
        <v>0.05</v>
      </c>
      <c r="Q168" s="433">
        <v>1</v>
      </c>
      <c r="R168" s="433">
        <v>1</v>
      </c>
      <c r="S168" s="433">
        <v>1</v>
      </c>
      <c r="T168" s="433" t="s">
        <v>64</v>
      </c>
      <c r="U168" s="50" t="s">
        <v>310</v>
      </c>
      <c r="V168" s="79"/>
      <c r="W168" s="79"/>
      <c r="X168" s="79"/>
      <c r="Y168" s="79"/>
      <c r="Z168" s="62">
        <f>V168</f>
        <v>0</v>
      </c>
      <c r="AA168" s="62">
        <f>V168+W168</f>
        <v>0</v>
      </c>
      <c r="AB168" s="62">
        <f>V168+W168+X168</f>
        <v>0</v>
      </c>
      <c r="AC168" s="62">
        <f>V168+W168+X168+Y168</f>
        <v>0</v>
      </c>
      <c r="AD168" s="315" t="s">
        <v>805</v>
      </c>
      <c r="AE168" s="443">
        <f>AF168+AG168:AG171+AH168</f>
        <v>416468420</v>
      </c>
      <c r="AF168" s="315">
        <v>0</v>
      </c>
      <c r="AG168" s="470">
        <v>416468420</v>
      </c>
      <c r="AH168" s="315">
        <v>0</v>
      </c>
      <c r="AI168" s="301" t="s">
        <v>299</v>
      </c>
      <c r="AJ168" s="301" t="s">
        <v>300</v>
      </c>
      <c r="AK168" s="315" t="s">
        <v>67</v>
      </c>
      <c r="AL168" s="315" t="s">
        <v>67</v>
      </c>
      <c r="AM168" s="315"/>
      <c r="AN168" s="315"/>
      <c r="AO168" s="315" t="s">
        <v>67</v>
      </c>
      <c r="AP168" s="315" t="s">
        <v>67</v>
      </c>
      <c r="AQ168" s="315" t="s">
        <v>67</v>
      </c>
      <c r="AR168" s="315"/>
      <c r="AS168" s="315"/>
      <c r="AT168" s="315" t="s">
        <v>67</v>
      </c>
      <c r="AU168" s="315"/>
      <c r="AV168" s="315"/>
      <c r="AW168" s="4"/>
      <c r="AX168" s="5"/>
    </row>
    <row r="169" spans="1:50" s="6" customFormat="1" ht="34.5" customHeight="1" x14ac:dyDescent="0.25">
      <c r="A169" s="574"/>
      <c r="B169" s="479"/>
      <c r="C169" s="433"/>
      <c r="D169" s="433"/>
      <c r="E169" s="433"/>
      <c r="F169" s="431"/>
      <c r="G169" s="433"/>
      <c r="H169" s="433"/>
      <c r="I169" s="433" t="s">
        <v>311</v>
      </c>
      <c r="J169" s="433"/>
      <c r="K169" s="433"/>
      <c r="L169" s="433"/>
      <c r="M169" s="433"/>
      <c r="N169" s="433"/>
      <c r="O169" s="433"/>
      <c r="P169" s="433"/>
      <c r="Q169" s="433"/>
      <c r="R169" s="433"/>
      <c r="S169" s="433"/>
      <c r="T169" s="433"/>
      <c r="U169" s="57" t="s">
        <v>312</v>
      </c>
      <c r="V169" s="80">
        <v>1</v>
      </c>
      <c r="W169" s="80">
        <v>3</v>
      </c>
      <c r="X169" s="80">
        <v>3</v>
      </c>
      <c r="Y169" s="80">
        <v>3</v>
      </c>
      <c r="Z169" s="62">
        <f>+V169</f>
        <v>1</v>
      </c>
      <c r="AA169" s="62">
        <f>+V169+W169</f>
        <v>4</v>
      </c>
      <c r="AB169" s="62">
        <f>+W169+X169</f>
        <v>6</v>
      </c>
      <c r="AC169" s="62">
        <f>+V169+W169+X169+Y169</f>
        <v>10</v>
      </c>
      <c r="AD169" s="312"/>
      <c r="AE169" s="443"/>
      <c r="AF169" s="312"/>
      <c r="AG169" s="471"/>
      <c r="AH169" s="312"/>
      <c r="AI169" s="302"/>
      <c r="AJ169" s="302"/>
      <c r="AK169" s="312"/>
      <c r="AL169" s="312"/>
      <c r="AM169" s="312"/>
      <c r="AN169" s="312"/>
      <c r="AO169" s="312"/>
      <c r="AP169" s="312"/>
      <c r="AQ169" s="312"/>
      <c r="AR169" s="312"/>
      <c r="AS169" s="312"/>
      <c r="AT169" s="312"/>
      <c r="AU169" s="312"/>
      <c r="AV169" s="312"/>
      <c r="AW169" s="4"/>
      <c r="AX169" s="5"/>
    </row>
    <row r="170" spans="1:50" s="6" customFormat="1" ht="24.75" customHeight="1" x14ac:dyDescent="0.25">
      <c r="A170" s="574"/>
      <c r="B170" s="479"/>
      <c r="C170" s="433"/>
      <c r="D170" s="433"/>
      <c r="E170" s="433"/>
      <c r="F170" s="431"/>
      <c r="G170" s="433"/>
      <c r="H170" s="433"/>
      <c r="I170" s="433"/>
      <c r="J170" s="433"/>
      <c r="K170" s="433"/>
      <c r="L170" s="433"/>
      <c r="M170" s="433"/>
      <c r="N170" s="433"/>
      <c r="O170" s="433"/>
      <c r="P170" s="433"/>
      <c r="Q170" s="433"/>
      <c r="R170" s="433"/>
      <c r="S170" s="433"/>
      <c r="T170" s="433"/>
      <c r="U170" s="48" t="s">
        <v>69</v>
      </c>
      <c r="V170" s="83">
        <f t="shared" ref="V170:AC170" si="71">V168/V169</f>
        <v>0</v>
      </c>
      <c r="W170" s="83">
        <f t="shared" si="71"/>
        <v>0</v>
      </c>
      <c r="X170" s="83">
        <f t="shared" si="71"/>
        <v>0</v>
      </c>
      <c r="Y170" s="83">
        <f t="shared" si="71"/>
        <v>0</v>
      </c>
      <c r="Z170" s="42">
        <f t="shared" si="71"/>
        <v>0</v>
      </c>
      <c r="AA170" s="42">
        <f t="shared" si="71"/>
        <v>0</v>
      </c>
      <c r="AB170" s="42">
        <f t="shared" si="71"/>
        <v>0</v>
      </c>
      <c r="AC170" s="42">
        <f t="shared" si="71"/>
        <v>0</v>
      </c>
      <c r="AD170" s="312"/>
      <c r="AE170" s="443"/>
      <c r="AF170" s="312"/>
      <c r="AG170" s="471"/>
      <c r="AH170" s="312"/>
      <c r="AI170" s="302"/>
      <c r="AJ170" s="302"/>
      <c r="AK170" s="312"/>
      <c r="AL170" s="312"/>
      <c r="AM170" s="312"/>
      <c r="AN170" s="312"/>
      <c r="AO170" s="312"/>
      <c r="AP170" s="312"/>
      <c r="AQ170" s="312"/>
      <c r="AR170" s="312"/>
      <c r="AS170" s="312"/>
      <c r="AT170" s="312"/>
      <c r="AU170" s="312"/>
      <c r="AV170" s="312"/>
      <c r="AW170" s="4"/>
      <c r="AX170" s="5"/>
    </row>
    <row r="171" spans="1:50" s="6" customFormat="1" ht="270" customHeight="1" x14ac:dyDescent="0.25">
      <c r="A171" s="574"/>
      <c r="B171" s="479"/>
      <c r="C171" s="433"/>
      <c r="D171" s="433"/>
      <c r="E171" s="433"/>
      <c r="F171" s="431"/>
      <c r="G171" s="433"/>
      <c r="H171" s="433"/>
      <c r="I171" s="433"/>
      <c r="J171" s="433"/>
      <c r="K171" s="433"/>
      <c r="L171" s="433"/>
      <c r="M171" s="433"/>
      <c r="N171" s="433"/>
      <c r="O171" s="433"/>
      <c r="P171" s="433"/>
      <c r="Q171" s="433"/>
      <c r="R171" s="433"/>
      <c r="S171" s="433"/>
      <c r="T171" s="433"/>
      <c r="U171" s="48" t="s">
        <v>70</v>
      </c>
      <c r="V171" s="55" t="s">
        <v>806</v>
      </c>
      <c r="W171" s="44" t="s">
        <v>806</v>
      </c>
      <c r="X171" s="44" t="s">
        <v>806</v>
      </c>
      <c r="Y171" s="44" t="s">
        <v>806</v>
      </c>
      <c r="Z171" s="253"/>
      <c r="AA171" s="254"/>
      <c r="AB171" s="254"/>
      <c r="AC171" s="255"/>
      <c r="AD171" s="313"/>
      <c r="AE171" s="443"/>
      <c r="AF171" s="313"/>
      <c r="AG171" s="472"/>
      <c r="AH171" s="313"/>
      <c r="AI171" s="303"/>
      <c r="AJ171" s="303"/>
      <c r="AK171" s="313"/>
      <c r="AL171" s="313"/>
      <c r="AM171" s="313"/>
      <c r="AN171" s="313"/>
      <c r="AO171" s="313"/>
      <c r="AP171" s="313"/>
      <c r="AQ171" s="313"/>
      <c r="AR171" s="313"/>
      <c r="AS171" s="313"/>
      <c r="AT171" s="313"/>
      <c r="AU171" s="313"/>
      <c r="AV171" s="313"/>
      <c r="AW171" s="4"/>
      <c r="AX171" s="5"/>
    </row>
    <row r="172" spans="1:50" s="6" customFormat="1" ht="34.5" customHeight="1" x14ac:dyDescent="0.25">
      <c r="A172" s="573">
        <v>18</v>
      </c>
      <c r="B172" s="479"/>
      <c r="C172" s="433"/>
      <c r="D172" s="433"/>
      <c r="E172" s="433"/>
      <c r="F172" s="431"/>
      <c r="G172" s="433" t="s">
        <v>163</v>
      </c>
      <c r="H172" s="433" t="s">
        <v>164</v>
      </c>
      <c r="I172" s="134" t="s">
        <v>63</v>
      </c>
      <c r="J172" s="433">
        <v>0.3</v>
      </c>
      <c r="K172" s="433" t="s">
        <v>313</v>
      </c>
      <c r="L172" s="433" t="s">
        <v>314</v>
      </c>
      <c r="M172" s="433" t="s">
        <v>297</v>
      </c>
      <c r="N172" s="433" t="s">
        <v>240</v>
      </c>
      <c r="O172" s="433" t="s">
        <v>62</v>
      </c>
      <c r="P172" s="433">
        <v>0.03</v>
      </c>
      <c r="Q172" s="433">
        <v>1</v>
      </c>
      <c r="R172" s="433">
        <v>1</v>
      </c>
      <c r="S172" s="433">
        <v>1</v>
      </c>
      <c r="T172" s="433" t="s">
        <v>64</v>
      </c>
      <c r="U172" s="50" t="s">
        <v>315</v>
      </c>
      <c r="V172" s="79"/>
      <c r="W172" s="79"/>
      <c r="X172" s="79"/>
      <c r="Y172" s="79"/>
      <c r="Z172" s="62">
        <f>+V172</f>
        <v>0</v>
      </c>
      <c r="AA172" s="62">
        <f>+V172+W172</f>
        <v>0</v>
      </c>
      <c r="AB172" s="62">
        <f>+W172+X172</f>
        <v>0</v>
      </c>
      <c r="AC172" s="62">
        <f>+V172+W172+X172+Y172</f>
        <v>0</v>
      </c>
      <c r="AD172" s="315" t="s">
        <v>805</v>
      </c>
      <c r="AE172" s="443">
        <f>AF172+AG172+AH172</f>
        <v>416468420</v>
      </c>
      <c r="AF172" s="315">
        <v>0</v>
      </c>
      <c r="AG172" s="470">
        <v>416468420</v>
      </c>
      <c r="AH172" s="315">
        <v>0</v>
      </c>
      <c r="AI172" s="301" t="s">
        <v>299</v>
      </c>
      <c r="AJ172" s="301" t="s">
        <v>300</v>
      </c>
      <c r="AK172" s="315"/>
      <c r="AL172" s="315" t="s">
        <v>67</v>
      </c>
      <c r="AM172" s="315"/>
      <c r="AN172" s="315"/>
      <c r="AO172" s="315" t="s">
        <v>67</v>
      </c>
      <c r="AP172" s="315" t="s">
        <v>67</v>
      </c>
      <c r="AQ172" s="315"/>
      <c r="AR172" s="315"/>
      <c r="AS172" s="315" t="s">
        <v>67</v>
      </c>
      <c r="AT172" s="315"/>
      <c r="AU172" s="315"/>
      <c r="AV172" s="315" t="s">
        <v>67</v>
      </c>
      <c r="AW172" s="4"/>
      <c r="AX172" s="5"/>
    </row>
    <row r="173" spans="1:50" s="6" customFormat="1" ht="34.5" customHeight="1" x14ac:dyDescent="0.25">
      <c r="A173" s="574"/>
      <c r="B173" s="479"/>
      <c r="C173" s="433"/>
      <c r="D173" s="433"/>
      <c r="E173" s="433"/>
      <c r="F173" s="431"/>
      <c r="G173" s="433"/>
      <c r="H173" s="433"/>
      <c r="I173" s="433" t="s">
        <v>316</v>
      </c>
      <c r="J173" s="433"/>
      <c r="K173" s="433"/>
      <c r="L173" s="433"/>
      <c r="M173" s="433"/>
      <c r="N173" s="433"/>
      <c r="O173" s="433"/>
      <c r="P173" s="433"/>
      <c r="Q173" s="433"/>
      <c r="R173" s="433"/>
      <c r="S173" s="433"/>
      <c r="T173" s="433"/>
      <c r="U173" s="50" t="s">
        <v>317</v>
      </c>
      <c r="V173" s="80">
        <v>1</v>
      </c>
      <c r="W173" s="80">
        <v>2</v>
      </c>
      <c r="X173" s="80">
        <v>2</v>
      </c>
      <c r="Y173" s="80">
        <v>2</v>
      </c>
      <c r="Z173" s="62">
        <f>+V173</f>
        <v>1</v>
      </c>
      <c r="AA173" s="62">
        <f>+V173+W173</f>
        <v>3</v>
      </c>
      <c r="AB173" s="62">
        <f>+W173+X173</f>
        <v>4</v>
      </c>
      <c r="AC173" s="62">
        <f>+V173+W173+X173+Y173</f>
        <v>7</v>
      </c>
      <c r="AD173" s="312"/>
      <c r="AE173" s="443"/>
      <c r="AF173" s="312"/>
      <c r="AG173" s="471"/>
      <c r="AH173" s="312"/>
      <c r="AI173" s="302"/>
      <c r="AJ173" s="302"/>
      <c r="AK173" s="312"/>
      <c r="AL173" s="312"/>
      <c r="AM173" s="312"/>
      <c r="AN173" s="312"/>
      <c r="AO173" s="312"/>
      <c r="AP173" s="312"/>
      <c r="AQ173" s="312"/>
      <c r="AR173" s="312"/>
      <c r="AS173" s="312"/>
      <c r="AT173" s="312"/>
      <c r="AU173" s="312"/>
      <c r="AV173" s="312"/>
      <c r="AW173" s="4"/>
      <c r="AX173" s="5"/>
    </row>
    <row r="174" spans="1:50" s="6" customFormat="1" ht="24.75" customHeight="1" x14ac:dyDescent="0.25">
      <c r="A174" s="574"/>
      <c r="B174" s="479"/>
      <c r="C174" s="433"/>
      <c r="D174" s="433"/>
      <c r="E174" s="433"/>
      <c r="F174" s="431"/>
      <c r="G174" s="433"/>
      <c r="H174" s="433"/>
      <c r="I174" s="433"/>
      <c r="J174" s="433"/>
      <c r="K174" s="433"/>
      <c r="L174" s="433"/>
      <c r="M174" s="433"/>
      <c r="N174" s="433"/>
      <c r="O174" s="433"/>
      <c r="P174" s="433"/>
      <c r="Q174" s="433"/>
      <c r="R174" s="433"/>
      <c r="S174" s="433"/>
      <c r="T174" s="433"/>
      <c r="U174" s="48" t="s">
        <v>69</v>
      </c>
      <c r="V174" s="42">
        <f>V172/V173</f>
        <v>0</v>
      </c>
      <c r="W174" s="42">
        <f t="shared" ref="W174:AC174" si="72">W172/W173</f>
        <v>0</v>
      </c>
      <c r="X174" s="42">
        <f t="shared" si="72"/>
        <v>0</v>
      </c>
      <c r="Y174" s="42">
        <f t="shared" si="72"/>
        <v>0</v>
      </c>
      <c r="Z174" s="42">
        <f t="shared" si="72"/>
        <v>0</v>
      </c>
      <c r="AA174" s="42">
        <f t="shared" si="72"/>
        <v>0</v>
      </c>
      <c r="AB174" s="42">
        <f t="shared" si="72"/>
        <v>0</v>
      </c>
      <c r="AC174" s="42">
        <f t="shared" si="72"/>
        <v>0</v>
      </c>
      <c r="AD174" s="312"/>
      <c r="AE174" s="443"/>
      <c r="AF174" s="312"/>
      <c r="AG174" s="471"/>
      <c r="AH174" s="312"/>
      <c r="AI174" s="302"/>
      <c r="AJ174" s="302"/>
      <c r="AK174" s="312"/>
      <c r="AL174" s="312"/>
      <c r="AM174" s="312"/>
      <c r="AN174" s="312"/>
      <c r="AO174" s="312"/>
      <c r="AP174" s="312"/>
      <c r="AQ174" s="312"/>
      <c r="AR174" s="312"/>
      <c r="AS174" s="312"/>
      <c r="AT174" s="312"/>
      <c r="AU174" s="312"/>
      <c r="AV174" s="312"/>
      <c r="AW174" s="4"/>
      <c r="AX174" s="5"/>
    </row>
    <row r="175" spans="1:50" s="6" customFormat="1" ht="270" customHeight="1" x14ac:dyDescent="0.25">
      <c r="A175" s="574"/>
      <c r="B175" s="480"/>
      <c r="C175" s="433"/>
      <c r="D175" s="433"/>
      <c r="E175" s="433"/>
      <c r="F175" s="432"/>
      <c r="G175" s="433"/>
      <c r="H175" s="433"/>
      <c r="I175" s="433"/>
      <c r="J175" s="433"/>
      <c r="K175" s="433"/>
      <c r="L175" s="433"/>
      <c r="M175" s="433"/>
      <c r="N175" s="433"/>
      <c r="O175" s="433"/>
      <c r="P175" s="433"/>
      <c r="Q175" s="433"/>
      <c r="R175" s="433"/>
      <c r="S175" s="433"/>
      <c r="T175" s="433"/>
      <c r="U175" s="48" t="s">
        <v>70</v>
      </c>
      <c r="V175" s="55" t="s">
        <v>806</v>
      </c>
      <c r="W175" s="44" t="s">
        <v>806</v>
      </c>
      <c r="X175" s="44" t="s">
        <v>806</v>
      </c>
      <c r="Y175" s="44" t="s">
        <v>806</v>
      </c>
      <c r="Z175" s="253"/>
      <c r="AA175" s="254"/>
      <c r="AB175" s="254"/>
      <c r="AC175" s="255"/>
      <c r="AD175" s="313"/>
      <c r="AE175" s="443"/>
      <c r="AF175" s="313"/>
      <c r="AG175" s="472"/>
      <c r="AH175" s="313"/>
      <c r="AI175" s="303"/>
      <c r="AJ175" s="303"/>
      <c r="AK175" s="313"/>
      <c r="AL175" s="313"/>
      <c r="AM175" s="313"/>
      <c r="AN175" s="313"/>
      <c r="AO175" s="313"/>
      <c r="AP175" s="313"/>
      <c r="AQ175" s="313"/>
      <c r="AR175" s="313"/>
      <c r="AS175" s="313"/>
      <c r="AT175" s="313"/>
      <c r="AU175" s="313"/>
      <c r="AV175" s="313"/>
      <c r="AW175" s="4"/>
      <c r="AX175" s="5"/>
    </row>
    <row r="176" spans="1:50" s="9" customFormat="1" ht="34.5" customHeight="1" x14ac:dyDescent="0.25">
      <c r="A176" s="573">
        <v>1</v>
      </c>
      <c r="B176" s="467" t="s">
        <v>318</v>
      </c>
      <c r="C176" s="324" t="s">
        <v>233</v>
      </c>
      <c r="D176" s="224">
        <v>0.93</v>
      </c>
      <c r="E176" s="224" t="s">
        <v>319</v>
      </c>
      <c r="F176" s="224">
        <v>1</v>
      </c>
      <c r="G176" s="224" t="s">
        <v>98</v>
      </c>
      <c r="H176" s="224" t="s">
        <v>200</v>
      </c>
      <c r="I176" s="137" t="s">
        <v>63</v>
      </c>
      <c r="J176" s="224">
        <v>0.3</v>
      </c>
      <c r="K176" s="224" t="s">
        <v>320</v>
      </c>
      <c r="L176" s="224" t="s">
        <v>807</v>
      </c>
      <c r="M176" s="224" t="s">
        <v>321</v>
      </c>
      <c r="N176" s="224" t="s">
        <v>808</v>
      </c>
      <c r="O176" s="224" t="s">
        <v>62</v>
      </c>
      <c r="P176" s="316">
        <v>0.2</v>
      </c>
      <c r="Q176" s="224">
        <v>1</v>
      </c>
      <c r="R176" s="224">
        <v>1</v>
      </c>
      <c r="S176" s="224" t="s">
        <v>322</v>
      </c>
      <c r="T176" s="327" t="s">
        <v>64</v>
      </c>
      <c r="U176" s="37" t="s">
        <v>323</v>
      </c>
      <c r="V176" s="182"/>
      <c r="W176" s="115"/>
      <c r="X176" s="115"/>
      <c r="Y176" s="115"/>
      <c r="Z176" s="62">
        <f>V176</f>
        <v>0</v>
      </c>
      <c r="AA176" s="62">
        <f>V176+W176</f>
        <v>0</v>
      </c>
      <c r="AB176" s="62">
        <f>V176+W176+X176</f>
        <v>0</v>
      </c>
      <c r="AC176" s="62">
        <f>V176+W176+X176+Y176</f>
        <v>0</v>
      </c>
      <c r="AD176" s="276" t="s">
        <v>324</v>
      </c>
      <c r="AE176" s="281"/>
      <c r="AF176" s="276">
        <v>0</v>
      </c>
      <c r="AG176" s="276">
        <v>0</v>
      </c>
      <c r="AH176" s="276">
        <v>0</v>
      </c>
      <c r="AI176" s="273" t="s">
        <v>809</v>
      </c>
      <c r="AJ176" s="276" t="s">
        <v>809</v>
      </c>
      <c r="AK176" s="276" t="s">
        <v>67</v>
      </c>
      <c r="AL176" s="276" t="s">
        <v>67</v>
      </c>
      <c r="AM176" s="276"/>
      <c r="AN176" s="276" t="s">
        <v>67</v>
      </c>
      <c r="AO176" s="276" t="s">
        <v>67</v>
      </c>
      <c r="AP176" s="276" t="s">
        <v>67</v>
      </c>
      <c r="AQ176" s="276"/>
      <c r="AR176" s="276" t="s">
        <v>67</v>
      </c>
      <c r="AS176" s="276"/>
      <c r="AT176" s="276" t="s">
        <v>67</v>
      </c>
      <c r="AU176" s="276"/>
      <c r="AV176" s="276"/>
      <c r="AW176" s="7"/>
      <c r="AX176" s="7"/>
    </row>
    <row r="177" spans="1:50" s="9" customFormat="1" ht="34.5" customHeight="1" x14ac:dyDescent="0.25">
      <c r="A177" s="573"/>
      <c r="B177" s="468"/>
      <c r="C177" s="290"/>
      <c r="D177" s="290"/>
      <c r="E177" s="225"/>
      <c r="F177" s="225"/>
      <c r="G177" s="225"/>
      <c r="H177" s="290"/>
      <c r="I177" s="251" t="s">
        <v>326</v>
      </c>
      <c r="J177" s="271"/>
      <c r="K177" s="225"/>
      <c r="L177" s="225"/>
      <c r="M177" s="225"/>
      <c r="N177" s="225"/>
      <c r="O177" s="225"/>
      <c r="P177" s="317"/>
      <c r="Q177" s="225"/>
      <c r="R177" s="225"/>
      <c r="S177" s="225"/>
      <c r="T177" s="271"/>
      <c r="U177" s="38" t="s">
        <v>327</v>
      </c>
      <c r="V177" s="62">
        <v>300</v>
      </c>
      <c r="W177" s="62">
        <v>350</v>
      </c>
      <c r="X177" s="62">
        <v>350</v>
      </c>
      <c r="Y177" s="62">
        <v>280</v>
      </c>
      <c r="Z177" s="62">
        <f>V177</f>
        <v>300</v>
      </c>
      <c r="AA177" s="62">
        <f>V177+W177</f>
        <v>650</v>
      </c>
      <c r="AB177" s="62">
        <f>V177+W177+X177</f>
        <v>1000</v>
      </c>
      <c r="AC177" s="62">
        <f>V177+W177+X177+Y177</f>
        <v>1280</v>
      </c>
      <c r="AD177" s="274"/>
      <c r="AE177" s="274"/>
      <c r="AF177" s="274"/>
      <c r="AG177" s="274"/>
      <c r="AH177" s="274"/>
      <c r="AI177" s="274"/>
      <c r="AJ177" s="274"/>
      <c r="AK177" s="274"/>
      <c r="AL177" s="274"/>
      <c r="AM177" s="274"/>
      <c r="AN177" s="274"/>
      <c r="AO177" s="274"/>
      <c r="AP177" s="274"/>
      <c r="AQ177" s="274"/>
      <c r="AR177" s="274"/>
      <c r="AS177" s="274"/>
      <c r="AT177" s="274"/>
      <c r="AU177" s="274"/>
      <c r="AV177" s="274"/>
      <c r="AW177" s="7"/>
      <c r="AX177" s="7"/>
    </row>
    <row r="178" spans="1:50" s="9" customFormat="1" ht="24.75" customHeight="1" x14ac:dyDescent="0.25">
      <c r="A178" s="573"/>
      <c r="B178" s="468"/>
      <c r="C178" s="290"/>
      <c r="D178" s="290"/>
      <c r="E178" s="225"/>
      <c r="F178" s="225"/>
      <c r="G178" s="225"/>
      <c r="H178" s="290"/>
      <c r="I178" s="252"/>
      <c r="J178" s="271"/>
      <c r="K178" s="225"/>
      <c r="L178" s="225"/>
      <c r="M178" s="225"/>
      <c r="N178" s="225"/>
      <c r="O178" s="225"/>
      <c r="P178" s="317"/>
      <c r="Q178" s="225"/>
      <c r="R178" s="225"/>
      <c r="S178" s="225"/>
      <c r="T178" s="271"/>
      <c r="U178" s="133" t="s">
        <v>69</v>
      </c>
      <c r="V178" s="42">
        <f>V176/V177</f>
        <v>0</v>
      </c>
      <c r="W178" s="42">
        <f t="shared" ref="W178:AC178" si="73">W176/W177</f>
        <v>0</v>
      </c>
      <c r="X178" s="42">
        <f t="shared" si="73"/>
        <v>0</v>
      </c>
      <c r="Y178" s="42">
        <f t="shared" si="73"/>
        <v>0</v>
      </c>
      <c r="Z178" s="42">
        <f t="shared" si="73"/>
        <v>0</v>
      </c>
      <c r="AA178" s="42">
        <f t="shared" si="73"/>
        <v>0</v>
      </c>
      <c r="AB178" s="42">
        <f t="shared" si="73"/>
        <v>0</v>
      </c>
      <c r="AC178" s="42">
        <f t="shared" si="73"/>
        <v>0</v>
      </c>
      <c r="AD178" s="274"/>
      <c r="AE178" s="274"/>
      <c r="AF178" s="274"/>
      <c r="AG178" s="274"/>
      <c r="AH178" s="274"/>
      <c r="AI178" s="274"/>
      <c r="AJ178" s="274"/>
      <c r="AK178" s="274"/>
      <c r="AL178" s="274"/>
      <c r="AM178" s="274"/>
      <c r="AN178" s="274"/>
      <c r="AO178" s="274"/>
      <c r="AP178" s="274"/>
      <c r="AQ178" s="274"/>
      <c r="AR178" s="274"/>
      <c r="AS178" s="274"/>
      <c r="AT178" s="274"/>
      <c r="AU178" s="274"/>
      <c r="AV178" s="274"/>
      <c r="AW178" s="7"/>
      <c r="AX178" s="7"/>
    </row>
    <row r="179" spans="1:50" s="9" customFormat="1" ht="270" customHeight="1" x14ac:dyDescent="0.25">
      <c r="A179" s="573"/>
      <c r="B179" s="468"/>
      <c r="C179" s="290"/>
      <c r="D179" s="290"/>
      <c r="E179" s="225"/>
      <c r="F179" s="225"/>
      <c r="G179" s="225"/>
      <c r="H179" s="290"/>
      <c r="I179" s="252"/>
      <c r="J179" s="272"/>
      <c r="K179" s="226"/>
      <c r="L179" s="226"/>
      <c r="M179" s="226"/>
      <c r="N179" s="226"/>
      <c r="O179" s="226"/>
      <c r="P179" s="318"/>
      <c r="Q179" s="226"/>
      <c r="R179" s="226"/>
      <c r="S179" s="226"/>
      <c r="T179" s="272"/>
      <c r="U179" s="133" t="s">
        <v>70</v>
      </c>
      <c r="V179" s="55" t="s">
        <v>806</v>
      </c>
      <c r="W179" s="44" t="s">
        <v>806</v>
      </c>
      <c r="X179" s="44" t="s">
        <v>806</v>
      </c>
      <c r="Y179" s="44" t="s">
        <v>806</v>
      </c>
      <c r="Z179" s="253"/>
      <c r="AA179" s="254"/>
      <c r="AB179" s="254"/>
      <c r="AC179" s="255"/>
      <c r="AD179" s="275"/>
      <c r="AE179" s="275"/>
      <c r="AF179" s="275"/>
      <c r="AG179" s="275"/>
      <c r="AH179" s="275"/>
      <c r="AI179" s="275"/>
      <c r="AJ179" s="275"/>
      <c r="AK179" s="275"/>
      <c r="AL179" s="275"/>
      <c r="AM179" s="275"/>
      <c r="AN179" s="275"/>
      <c r="AO179" s="275"/>
      <c r="AP179" s="275"/>
      <c r="AQ179" s="275"/>
      <c r="AR179" s="275"/>
      <c r="AS179" s="275"/>
      <c r="AT179" s="275"/>
      <c r="AU179" s="275"/>
      <c r="AV179" s="275"/>
      <c r="AW179" s="7"/>
      <c r="AX179" s="7"/>
    </row>
    <row r="180" spans="1:50" s="9" customFormat="1" ht="34.5" customHeight="1" x14ac:dyDescent="0.25">
      <c r="A180" s="573">
        <v>2</v>
      </c>
      <c r="B180" s="468"/>
      <c r="C180" s="290"/>
      <c r="D180" s="290"/>
      <c r="E180" s="225"/>
      <c r="F180" s="225"/>
      <c r="G180" s="225"/>
      <c r="H180" s="290"/>
      <c r="I180" s="138" t="s">
        <v>63</v>
      </c>
      <c r="J180" s="224">
        <v>0.15</v>
      </c>
      <c r="K180" s="224" t="s">
        <v>328</v>
      </c>
      <c r="L180" s="224" t="s">
        <v>962</v>
      </c>
      <c r="M180" s="224" t="s">
        <v>321</v>
      </c>
      <c r="N180" s="224" t="s">
        <v>808</v>
      </c>
      <c r="O180" s="224" t="s">
        <v>62</v>
      </c>
      <c r="P180" s="316">
        <v>0.15</v>
      </c>
      <c r="Q180" s="224">
        <v>1</v>
      </c>
      <c r="R180" s="224" t="s">
        <v>329</v>
      </c>
      <c r="S180" s="224" t="s">
        <v>330</v>
      </c>
      <c r="T180" s="327" t="s">
        <v>64</v>
      </c>
      <c r="U180" s="37" t="s">
        <v>810</v>
      </c>
      <c r="V180" s="62"/>
      <c r="W180" s="63"/>
      <c r="X180" s="62"/>
      <c r="Y180" s="62"/>
      <c r="Z180" s="62">
        <f>V180</f>
        <v>0</v>
      </c>
      <c r="AA180" s="62">
        <f>V180+W180</f>
        <v>0</v>
      </c>
      <c r="AB180" s="62">
        <f>V180+W180+X180</f>
        <v>0</v>
      </c>
      <c r="AC180" s="62">
        <f>V180+W180+X180+Y180</f>
        <v>0</v>
      </c>
      <c r="AD180" s="276" t="s">
        <v>811</v>
      </c>
      <c r="AE180" s="281">
        <f>AF180+AG180+AH180</f>
        <v>250000000</v>
      </c>
      <c r="AF180" s="276">
        <v>0</v>
      </c>
      <c r="AG180" s="276">
        <v>250000000</v>
      </c>
      <c r="AH180" s="276">
        <v>0</v>
      </c>
      <c r="AI180" s="273" t="s">
        <v>809</v>
      </c>
      <c r="AJ180" s="276" t="s">
        <v>809</v>
      </c>
      <c r="AK180" s="276" t="s">
        <v>67</v>
      </c>
      <c r="AL180" s="276" t="s">
        <v>67</v>
      </c>
      <c r="AM180" s="276"/>
      <c r="AN180" s="276" t="s">
        <v>67</v>
      </c>
      <c r="AO180" s="276" t="s">
        <v>67</v>
      </c>
      <c r="AP180" s="276" t="s">
        <v>67</v>
      </c>
      <c r="AQ180" s="276" t="s">
        <v>67</v>
      </c>
      <c r="AR180" s="276"/>
      <c r="AS180" s="276"/>
      <c r="AT180" s="276" t="s">
        <v>67</v>
      </c>
      <c r="AU180" s="276"/>
      <c r="AV180" s="276"/>
      <c r="AW180" s="7"/>
      <c r="AX180" s="7"/>
    </row>
    <row r="181" spans="1:50" s="9" customFormat="1" ht="34.5" customHeight="1" x14ac:dyDescent="0.25">
      <c r="A181" s="573"/>
      <c r="B181" s="468"/>
      <c r="C181" s="290"/>
      <c r="D181" s="290"/>
      <c r="E181" s="225"/>
      <c r="F181" s="225"/>
      <c r="G181" s="225"/>
      <c r="H181" s="290"/>
      <c r="I181" s="251" t="s">
        <v>331</v>
      </c>
      <c r="J181" s="271"/>
      <c r="K181" s="225"/>
      <c r="L181" s="225"/>
      <c r="M181" s="225"/>
      <c r="N181" s="225"/>
      <c r="O181" s="225"/>
      <c r="P181" s="317"/>
      <c r="Q181" s="225"/>
      <c r="R181" s="225"/>
      <c r="S181" s="225"/>
      <c r="T181" s="271"/>
      <c r="U181" s="38" t="s">
        <v>332</v>
      </c>
      <c r="V181" s="62">
        <v>40</v>
      </c>
      <c r="W181" s="63">
        <v>90</v>
      </c>
      <c r="X181" s="63">
        <v>90</v>
      </c>
      <c r="Y181" s="63">
        <v>20</v>
      </c>
      <c r="Z181" s="62">
        <f>V181</f>
        <v>40</v>
      </c>
      <c r="AA181" s="62">
        <f>V181+W181</f>
        <v>130</v>
      </c>
      <c r="AB181" s="62">
        <f>V181+W181+X181</f>
        <v>220</v>
      </c>
      <c r="AC181" s="62">
        <f>V181+W181+X181+Y181</f>
        <v>240</v>
      </c>
      <c r="AD181" s="274"/>
      <c r="AE181" s="274"/>
      <c r="AF181" s="274"/>
      <c r="AG181" s="274"/>
      <c r="AH181" s="274"/>
      <c r="AI181" s="274"/>
      <c r="AJ181" s="274"/>
      <c r="AK181" s="274"/>
      <c r="AL181" s="274"/>
      <c r="AM181" s="274"/>
      <c r="AN181" s="274"/>
      <c r="AO181" s="274"/>
      <c r="AP181" s="274"/>
      <c r="AQ181" s="274"/>
      <c r="AR181" s="274"/>
      <c r="AS181" s="274"/>
      <c r="AT181" s="274"/>
      <c r="AU181" s="274"/>
      <c r="AV181" s="274"/>
      <c r="AW181" s="7"/>
      <c r="AX181" s="7"/>
    </row>
    <row r="182" spans="1:50" s="9" customFormat="1" ht="24.75" customHeight="1" x14ac:dyDescent="0.25">
      <c r="A182" s="573"/>
      <c r="B182" s="468"/>
      <c r="C182" s="290"/>
      <c r="D182" s="290"/>
      <c r="E182" s="225"/>
      <c r="F182" s="225"/>
      <c r="G182" s="225"/>
      <c r="H182" s="290"/>
      <c r="I182" s="252"/>
      <c r="J182" s="271"/>
      <c r="K182" s="225"/>
      <c r="L182" s="225"/>
      <c r="M182" s="225"/>
      <c r="N182" s="225"/>
      <c r="O182" s="225"/>
      <c r="P182" s="317"/>
      <c r="Q182" s="225"/>
      <c r="R182" s="225"/>
      <c r="S182" s="225"/>
      <c r="T182" s="271"/>
      <c r="U182" s="133" t="s">
        <v>69</v>
      </c>
      <c r="V182" s="42">
        <f>V180/V181</f>
        <v>0</v>
      </c>
      <c r="W182" s="42">
        <f t="shared" ref="W182:AC182" si="74">W180/W181</f>
        <v>0</v>
      </c>
      <c r="X182" s="42">
        <f t="shared" si="74"/>
        <v>0</v>
      </c>
      <c r="Y182" s="42">
        <f t="shared" si="74"/>
        <v>0</v>
      </c>
      <c r="Z182" s="42">
        <f t="shared" si="74"/>
        <v>0</v>
      </c>
      <c r="AA182" s="42">
        <f t="shared" si="74"/>
        <v>0</v>
      </c>
      <c r="AB182" s="42">
        <f t="shared" si="74"/>
        <v>0</v>
      </c>
      <c r="AC182" s="42">
        <f t="shared" si="74"/>
        <v>0</v>
      </c>
      <c r="AD182" s="274"/>
      <c r="AE182" s="274"/>
      <c r="AF182" s="274"/>
      <c r="AG182" s="274"/>
      <c r="AH182" s="274"/>
      <c r="AI182" s="274"/>
      <c r="AJ182" s="274"/>
      <c r="AK182" s="274"/>
      <c r="AL182" s="274"/>
      <c r="AM182" s="274"/>
      <c r="AN182" s="274"/>
      <c r="AO182" s="274"/>
      <c r="AP182" s="274"/>
      <c r="AQ182" s="274"/>
      <c r="AR182" s="274"/>
      <c r="AS182" s="274"/>
      <c r="AT182" s="274"/>
      <c r="AU182" s="274"/>
      <c r="AV182" s="274"/>
      <c r="AW182" s="7"/>
      <c r="AX182" s="7"/>
    </row>
    <row r="183" spans="1:50" s="9" customFormat="1" ht="270" customHeight="1" x14ac:dyDescent="0.25">
      <c r="A183" s="573"/>
      <c r="B183" s="468"/>
      <c r="C183" s="290"/>
      <c r="D183" s="290"/>
      <c r="E183" s="225"/>
      <c r="F183" s="225"/>
      <c r="G183" s="225"/>
      <c r="H183" s="290"/>
      <c r="I183" s="252"/>
      <c r="J183" s="272"/>
      <c r="K183" s="226"/>
      <c r="L183" s="226"/>
      <c r="M183" s="226"/>
      <c r="N183" s="226"/>
      <c r="O183" s="226"/>
      <c r="P183" s="318"/>
      <c r="Q183" s="226"/>
      <c r="R183" s="226"/>
      <c r="S183" s="226"/>
      <c r="T183" s="272"/>
      <c r="U183" s="133" t="s">
        <v>70</v>
      </c>
      <c r="V183" s="55" t="s">
        <v>806</v>
      </c>
      <c r="W183" s="44" t="s">
        <v>806</v>
      </c>
      <c r="X183" s="44" t="s">
        <v>806</v>
      </c>
      <c r="Y183" s="44" t="s">
        <v>806</v>
      </c>
      <c r="Z183" s="253"/>
      <c r="AA183" s="254"/>
      <c r="AB183" s="254"/>
      <c r="AC183" s="255"/>
      <c r="AD183" s="275"/>
      <c r="AE183" s="275"/>
      <c r="AF183" s="275"/>
      <c r="AG183" s="275"/>
      <c r="AH183" s="275"/>
      <c r="AI183" s="275"/>
      <c r="AJ183" s="275"/>
      <c r="AK183" s="275"/>
      <c r="AL183" s="275"/>
      <c r="AM183" s="275"/>
      <c r="AN183" s="275"/>
      <c r="AO183" s="275"/>
      <c r="AP183" s="275"/>
      <c r="AQ183" s="275"/>
      <c r="AR183" s="275"/>
      <c r="AS183" s="275"/>
      <c r="AT183" s="275"/>
      <c r="AU183" s="275"/>
      <c r="AV183" s="275"/>
      <c r="AW183" s="7"/>
      <c r="AX183" s="7"/>
    </row>
    <row r="184" spans="1:50" s="9" customFormat="1" ht="34.5" customHeight="1" x14ac:dyDescent="0.25">
      <c r="A184" s="573">
        <v>3</v>
      </c>
      <c r="B184" s="468"/>
      <c r="C184" s="290"/>
      <c r="D184" s="290"/>
      <c r="E184" s="225"/>
      <c r="F184" s="225"/>
      <c r="G184" s="225"/>
      <c r="H184" s="290"/>
      <c r="I184" s="131" t="s">
        <v>63</v>
      </c>
      <c r="J184" s="327">
        <v>0.25</v>
      </c>
      <c r="K184" s="224" t="s">
        <v>333</v>
      </c>
      <c r="L184" s="224" t="s">
        <v>812</v>
      </c>
      <c r="M184" s="224" t="s">
        <v>321</v>
      </c>
      <c r="N184" s="137" t="s">
        <v>334</v>
      </c>
      <c r="O184" s="224" t="s">
        <v>62</v>
      </c>
      <c r="P184" s="333">
        <v>0.2</v>
      </c>
      <c r="Q184" s="224">
        <v>1</v>
      </c>
      <c r="R184" s="224">
        <v>1</v>
      </c>
      <c r="S184" s="224" t="s">
        <v>335</v>
      </c>
      <c r="T184" s="327" t="s">
        <v>64</v>
      </c>
      <c r="U184" s="37" t="s">
        <v>336</v>
      </c>
      <c r="V184" s="62"/>
      <c r="W184" s="63"/>
      <c r="X184" s="63"/>
      <c r="Y184" s="63"/>
      <c r="Z184" s="62">
        <f>+V184</f>
        <v>0</v>
      </c>
      <c r="AA184" s="62">
        <f>+V184+W184</f>
        <v>0</v>
      </c>
      <c r="AB184" s="62">
        <f>+W184+X184</f>
        <v>0</v>
      </c>
      <c r="AC184" s="62">
        <f>+V184+W184+X184+Y184</f>
        <v>0</v>
      </c>
      <c r="AD184" s="276" t="s">
        <v>337</v>
      </c>
      <c r="AE184" s="281">
        <f>AF184+AG184+AH184</f>
        <v>1200000000</v>
      </c>
      <c r="AF184" s="276">
        <v>0</v>
      </c>
      <c r="AG184" s="276">
        <v>1200000000</v>
      </c>
      <c r="AH184" s="276">
        <v>0</v>
      </c>
      <c r="AI184" s="273" t="s">
        <v>809</v>
      </c>
      <c r="AJ184" s="276" t="s">
        <v>809</v>
      </c>
      <c r="AK184" s="276" t="s">
        <v>67</v>
      </c>
      <c r="AL184" s="276" t="s">
        <v>67</v>
      </c>
      <c r="AM184" s="276"/>
      <c r="AN184" s="276" t="s">
        <v>67</v>
      </c>
      <c r="AO184" s="276" t="s">
        <v>67</v>
      </c>
      <c r="AP184" s="276" t="s">
        <v>67</v>
      </c>
      <c r="AQ184" s="276"/>
      <c r="AR184" s="276" t="s">
        <v>67</v>
      </c>
      <c r="AS184" s="276"/>
      <c r="AT184" s="276" t="s">
        <v>67</v>
      </c>
      <c r="AU184" s="276"/>
      <c r="AV184" s="276"/>
      <c r="AW184" s="7"/>
      <c r="AX184" s="7"/>
    </row>
    <row r="185" spans="1:50" s="9" customFormat="1" ht="34.5" customHeight="1" x14ac:dyDescent="0.25">
      <c r="A185" s="573"/>
      <c r="B185" s="468"/>
      <c r="C185" s="290"/>
      <c r="D185" s="290"/>
      <c r="E185" s="225"/>
      <c r="F185" s="225"/>
      <c r="G185" s="225"/>
      <c r="H185" s="290"/>
      <c r="I185" s="251" t="s">
        <v>813</v>
      </c>
      <c r="J185" s="271"/>
      <c r="K185" s="225"/>
      <c r="L185" s="225"/>
      <c r="M185" s="225"/>
      <c r="N185" s="138"/>
      <c r="O185" s="225"/>
      <c r="P185" s="317"/>
      <c r="Q185" s="225"/>
      <c r="R185" s="225"/>
      <c r="S185" s="225"/>
      <c r="T185" s="271"/>
      <c r="U185" s="38" t="s">
        <v>338</v>
      </c>
      <c r="V185" s="62">
        <v>250</v>
      </c>
      <c r="W185" s="62">
        <v>270</v>
      </c>
      <c r="X185" s="62">
        <v>400</v>
      </c>
      <c r="Y185" s="62">
        <v>175</v>
      </c>
      <c r="Z185" s="62">
        <f>+V185</f>
        <v>250</v>
      </c>
      <c r="AA185" s="62">
        <f>+V185+W185</f>
        <v>520</v>
      </c>
      <c r="AB185" s="62">
        <f>+W185+X185</f>
        <v>670</v>
      </c>
      <c r="AC185" s="62">
        <f>+V185+W185+X185+Y185</f>
        <v>1095</v>
      </c>
      <c r="AD185" s="274"/>
      <c r="AE185" s="274"/>
      <c r="AF185" s="274"/>
      <c r="AG185" s="274"/>
      <c r="AH185" s="274"/>
      <c r="AI185" s="274"/>
      <c r="AJ185" s="274"/>
      <c r="AK185" s="274"/>
      <c r="AL185" s="274"/>
      <c r="AM185" s="274"/>
      <c r="AN185" s="274"/>
      <c r="AO185" s="274"/>
      <c r="AP185" s="274"/>
      <c r="AQ185" s="274"/>
      <c r="AR185" s="274"/>
      <c r="AS185" s="274"/>
      <c r="AT185" s="274"/>
      <c r="AU185" s="274"/>
      <c r="AV185" s="274"/>
      <c r="AW185" s="7"/>
      <c r="AX185" s="7"/>
    </row>
    <row r="186" spans="1:50" s="9" customFormat="1" ht="24.95" customHeight="1" x14ac:dyDescent="0.25">
      <c r="A186" s="573"/>
      <c r="B186" s="468"/>
      <c r="C186" s="290"/>
      <c r="D186" s="290"/>
      <c r="E186" s="225"/>
      <c r="F186" s="225"/>
      <c r="G186" s="225"/>
      <c r="H186" s="290"/>
      <c r="I186" s="252"/>
      <c r="J186" s="271"/>
      <c r="K186" s="225"/>
      <c r="L186" s="225"/>
      <c r="M186" s="225"/>
      <c r="N186" s="138" t="s">
        <v>339</v>
      </c>
      <c r="O186" s="225"/>
      <c r="P186" s="317"/>
      <c r="Q186" s="225"/>
      <c r="R186" s="225"/>
      <c r="S186" s="225"/>
      <c r="T186" s="271"/>
      <c r="U186" s="133" t="s">
        <v>69</v>
      </c>
      <c r="V186" s="42">
        <f>V184/V185</f>
        <v>0</v>
      </c>
      <c r="W186" s="42">
        <f t="shared" ref="W186:AC186" si="75">W184/W185</f>
        <v>0</v>
      </c>
      <c r="X186" s="42">
        <f t="shared" si="75"/>
        <v>0</v>
      </c>
      <c r="Y186" s="42">
        <f t="shared" si="75"/>
        <v>0</v>
      </c>
      <c r="Z186" s="42">
        <f t="shared" si="75"/>
        <v>0</v>
      </c>
      <c r="AA186" s="42">
        <f t="shared" si="75"/>
        <v>0</v>
      </c>
      <c r="AB186" s="42">
        <f t="shared" si="75"/>
        <v>0</v>
      </c>
      <c r="AC186" s="42">
        <f t="shared" si="75"/>
        <v>0</v>
      </c>
      <c r="AD186" s="274"/>
      <c r="AE186" s="274"/>
      <c r="AF186" s="274"/>
      <c r="AG186" s="274"/>
      <c r="AH186" s="274"/>
      <c r="AI186" s="274"/>
      <c r="AJ186" s="274"/>
      <c r="AK186" s="274"/>
      <c r="AL186" s="274"/>
      <c r="AM186" s="274"/>
      <c r="AN186" s="274"/>
      <c r="AO186" s="274"/>
      <c r="AP186" s="274"/>
      <c r="AQ186" s="274"/>
      <c r="AR186" s="274"/>
      <c r="AS186" s="274"/>
      <c r="AT186" s="274"/>
      <c r="AU186" s="274"/>
      <c r="AV186" s="274"/>
      <c r="AW186" s="7"/>
      <c r="AX186" s="7"/>
    </row>
    <row r="187" spans="1:50" s="9" customFormat="1" ht="270" customHeight="1" x14ac:dyDescent="0.25">
      <c r="A187" s="573"/>
      <c r="B187" s="468"/>
      <c r="C187" s="290"/>
      <c r="D187" s="290"/>
      <c r="E187" s="225"/>
      <c r="F187" s="225"/>
      <c r="G187" s="225"/>
      <c r="H187" s="290"/>
      <c r="I187" s="252"/>
      <c r="J187" s="272"/>
      <c r="K187" s="226"/>
      <c r="L187" s="226"/>
      <c r="M187" s="226"/>
      <c r="N187" s="132" t="s">
        <v>808</v>
      </c>
      <c r="O187" s="226"/>
      <c r="P187" s="318"/>
      <c r="Q187" s="226"/>
      <c r="R187" s="226"/>
      <c r="S187" s="226"/>
      <c r="T187" s="272"/>
      <c r="U187" s="133" t="s">
        <v>70</v>
      </c>
      <c r="V187" s="55" t="s">
        <v>806</v>
      </c>
      <c r="W187" s="44" t="s">
        <v>806</v>
      </c>
      <c r="X187" s="44" t="s">
        <v>806</v>
      </c>
      <c r="Y187" s="44" t="s">
        <v>806</v>
      </c>
      <c r="Z187" s="253"/>
      <c r="AA187" s="254"/>
      <c r="AB187" s="254"/>
      <c r="AC187" s="255"/>
      <c r="AD187" s="275"/>
      <c r="AE187" s="275"/>
      <c r="AF187" s="275"/>
      <c r="AG187" s="275"/>
      <c r="AH187" s="275"/>
      <c r="AI187" s="275"/>
      <c r="AJ187" s="275"/>
      <c r="AK187" s="275"/>
      <c r="AL187" s="275"/>
      <c r="AM187" s="275"/>
      <c r="AN187" s="275"/>
      <c r="AO187" s="275"/>
      <c r="AP187" s="275"/>
      <c r="AQ187" s="275"/>
      <c r="AR187" s="275"/>
      <c r="AS187" s="275"/>
      <c r="AT187" s="275"/>
      <c r="AU187" s="275"/>
      <c r="AV187" s="275"/>
      <c r="AW187" s="7"/>
      <c r="AX187" s="7"/>
    </row>
    <row r="188" spans="1:50" s="9" customFormat="1" ht="34.5" customHeight="1" x14ac:dyDescent="0.25">
      <c r="A188" s="573">
        <v>4</v>
      </c>
      <c r="B188" s="468"/>
      <c r="C188" s="290"/>
      <c r="D188" s="290"/>
      <c r="E188" s="225"/>
      <c r="F188" s="225"/>
      <c r="G188" s="225"/>
      <c r="H188" s="290"/>
      <c r="I188" s="138" t="s">
        <v>63</v>
      </c>
      <c r="J188" s="224">
        <v>0.2</v>
      </c>
      <c r="K188" s="224" t="s">
        <v>340</v>
      </c>
      <c r="L188" s="224" t="s">
        <v>341</v>
      </c>
      <c r="M188" s="224" t="s">
        <v>342</v>
      </c>
      <c r="N188" s="224" t="s">
        <v>343</v>
      </c>
      <c r="O188" s="224" t="s">
        <v>62</v>
      </c>
      <c r="P188" s="316">
        <v>0.2</v>
      </c>
      <c r="Q188" s="224">
        <v>1</v>
      </c>
      <c r="R188" s="224">
        <v>1</v>
      </c>
      <c r="S188" s="224" t="s">
        <v>344</v>
      </c>
      <c r="T188" s="327" t="s">
        <v>169</v>
      </c>
      <c r="U188" s="37" t="s">
        <v>345</v>
      </c>
      <c r="V188" s="62"/>
      <c r="W188" s="63"/>
      <c r="X188" s="63"/>
      <c r="Y188" s="63"/>
      <c r="Z188" s="62">
        <f>+V188</f>
        <v>0</v>
      </c>
      <c r="AA188" s="62">
        <f>+V188+W188</f>
        <v>0</v>
      </c>
      <c r="AB188" s="62">
        <f>+W188+X188</f>
        <v>0</v>
      </c>
      <c r="AC188" s="62">
        <f>+V188+W188+X188+Y188</f>
        <v>0</v>
      </c>
      <c r="AD188" s="276" t="s">
        <v>346</v>
      </c>
      <c r="AE188" s="281">
        <f>AF188+AG188+AH188</f>
        <v>1200000000</v>
      </c>
      <c r="AF188" s="276">
        <v>0</v>
      </c>
      <c r="AG188" s="276">
        <v>1200000000</v>
      </c>
      <c r="AH188" s="276">
        <v>0</v>
      </c>
      <c r="AI188" s="273" t="s">
        <v>809</v>
      </c>
      <c r="AJ188" s="276" t="s">
        <v>809</v>
      </c>
      <c r="AK188" s="276" t="s">
        <v>67</v>
      </c>
      <c r="AL188" s="276" t="s">
        <v>67</v>
      </c>
      <c r="AM188" s="276"/>
      <c r="AN188" s="276" t="s">
        <v>67</v>
      </c>
      <c r="AO188" s="276" t="s">
        <v>67</v>
      </c>
      <c r="AP188" s="276" t="s">
        <v>67</v>
      </c>
      <c r="AQ188" s="276"/>
      <c r="AR188" s="276" t="s">
        <v>67</v>
      </c>
      <c r="AS188" s="276"/>
      <c r="AT188" s="276" t="s">
        <v>67</v>
      </c>
      <c r="AU188" s="276"/>
      <c r="AV188" s="276"/>
      <c r="AW188" s="7"/>
      <c r="AX188" s="7"/>
    </row>
    <row r="189" spans="1:50" s="9" customFormat="1" ht="34.5" customHeight="1" x14ac:dyDescent="0.25">
      <c r="A189" s="573"/>
      <c r="B189" s="468"/>
      <c r="C189" s="290"/>
      <c r="D189" s="290"/>
      <c r="E189" s="225"/>
      <c r="F189" s="225"/>
      <c r="G189" s="225"/>
      <c r="H189" s="290"/>
      <c r="I189" s="290" t="s">
        <v>347</v>
      </c>
      <c r="J189" s="225"/>
      <c r="K189" s="225"/>
      <c r="L189" s="225"/>
      <c r="M189" s="225"/>
      <c r="N189" s="225"/>
      <c r="O189" s="225"/>
      <c r="P189" s="317"/>
      <c r="Q189" s="225"/>
      <c r="R189" s="225"/>
      <c r="S189" s="225"/>
      <c r="T189" s="271"/>
      <c r="U189" s="38" t="s">
        <v>348</v>
      </c>
      <c r="V189" s="62">
        <v>0.01</v>
      </c>
      <c r="W189" s="62">
        <v>0.01</v>
      </c>
      <c r="X189" s="62">
        <v>500</v>
      </c>
      <c r="Y189" s="62">
        <f>+W189</f>
        <v>0.01</v>
      </c>
      <c r="Z189" s="62">
        <f>+V189</f>
        <v>0.01</v>
      </c>
      <c r="AA189" s="62">
        <f>+V189+W189</f>
        <v>0.02</v>
      </c>
      <c r="AB189" s="62">
        <f>+W189+X189</f>
        <v>500.01</v>
      </c>
      <c r="AC189" s="62">
        <f>+V189+W189+X189+Y189</f>
        <v>500.03</v>
      </c>
      <c r="AD189" s="274"/>
      <c r="AE189" s="274"/>
      <c r="AF189" s="274"/>
      <c r="AG189" s="274"/>
      <c r="AH189" s="274"/>
      <c r="AI189" s="274"/>
      <c r="AJ189" s="274"/>
      <c r="AK189" s="274"/>
      <c r="AL189" s="274"/>
      <c r="AM189" s="274"/>
      <c r="AN189" s="274"/>
      <c r="AO189" s="274"/>
      <c r="AP189" s="274"/>
      <c r="AQ189" s="274"/>
      <c r="AR189" s="274"/>
      <c r="AS189" s="274"/>
      <c r="AT189" s="274"/>
      <c r="AU189" s="274"/>
      <c r="AV189" s="274"/>
      <c r="AW189" s="7"/>
      <c r="AX189" s="7"/>
    </row>
    <row r="190" spans="1:50" s="9" customFormat="1" ht="24.95" customHeight="1" x14ac:dyDescent="0.25">
      <c r="A190" s="573"/>
      <c r="B190" s="468"/>
      <c r="C190" s="290"/>
      <c r="D190" s="290"/>
      <c r="E190" s="225"/>
      <c r="F190" s="225"/>
      <c r="G190" s="225"/>
      <c r="H190" s="290"/>
      <c r="I190" s="225"/>
      <c r="J190" s="225"/>
      <c r="K190" s="225"/>
      <c r="L190" s="225"/>
      <c r="M190" s="225"/>
      <c r="N190" s="225"/>
      <c r="O190" s="225"/>
      <c r="P190" s="317"/>
      <c r="Q190" s="225"/>
      <c r="R190" s="225"/>
      <c r="S190" s="225"/>
      <c r="T190" s="271"/>
      <c r="U190" s="133" t="s">
        <v>69</v>
      </c>
      <c r="V190" s="42">
        <f>V188/V189</f>
        <v>0</v>
      </c>
      <c r="W190" s="42">
        <f t="shared" ref="W190:AC190" si="76">W188/W189</f>
        <v>0</v>
      </c>
      <c r="X190" s="42">
        <f t="shared" si="76"/>
        <v>0</v>
      </c>
      <c r="Y190" s="42">
        <f t="shared" si="76"/>
        <v>0</v>
      </c>
      <c r="Z190" s="42">
        <f t="shared" si="76"/>
        <v>0</v>
      </c>
      <c r="AA190" s="42">
        <f t="shared" si="76"/>
        <v>0</v>
      </c>
      <c r="AB190" s="42">
        <f t="shared" si="76"/>
        <v>0</v>
      </c>
      <c r="AC190" s="42">
        <f t="shared" si="76"/>
        <v>0</v>
      </c>
      <c r="AD190" s="274"/>
      <c r="AE190" s="274"/>
      <c r="AF190" s="274"/>
      <c r="AG190" s="274"/>
      <c r="AH190" s="274"/>
      <c r="AI190" s="274"/>
      <c r="AJ190" s="274"/>
      <c r="AK190" s="274"/>
      <c r="AL190" s="274"/>
      <c r="AM190" s="274"/>
      <c r="AN190" s="274"/>
      <c r="AO190" s="274"/>
      <c r="AP190" s="274"/>
      <c r="AQ190" s="274"/>
      <c r="AR190" s="274"/>
      <c r="AS190" s="274"/>
      <c r="AT190" s="274"/>
      <c r="AU190" s="274"/>
      <c r="AV190" s="274"/>
      <c r="AW190" s="7"/>
      <c r="AX190" s="7"/>
    </row>
    <row r="191" spans="1:50" s="9" customFormat="1" ht="270" customHeight="1" x14ac:dyDescent="0.25">
      <c r="A191" s="573"/>
      <c r="B191" s="468"/>
      <c r="C191" s="290"/>
      <c r="D191" s="290"/>
      <c r="E191" s="225"/>
      <c r="F191" s="225"/>
      <c r="G191" s="225"/>
      <c r="H191" s="290"/>
      <c r="I191" s="226"/>
      <c r="J191" s="226"/>
      <c r="K191" s="226"/>
      <c r="L191" s="226"/>
      <c r="M191" s="226"/>
      <c r="N191" s="226"/>
      <c r="O191" s="226"/>
      <c r="P191" s="318"/>
      <c r="Q191" s="226"/>
      <c r="R191" s="226"/>
      <c r="S191" s="226"/>
      <c r="T191" s="272"/>
      <c r="U191" s="133" t="s">
        <v>70</v>
      </c>
      <c r="V191" s="45" t="s">
        <v>806</v>
      </c>
      <c r="W191" s="44" t="s">
        <v>806</v>
      </c>
      <c r="X191" s="44" t="s">
        <v>806</v>
      </c>
      <c r="Y191" s="44" t="s">
        <v>806</v>
      </c>
      <c r="Z191" s="253"/>
      <c r="AA191" s="254"/>
      <c r="AB191" s="254"/>
      <c r="AC191" s="255"/>
      <c r="AD191" s="275"/>
      <c r="AE191" s="275"/>
      <c r="AF191" s="275"/>
      <c r="AG191" s="275"/>
      <c r="AH191" s="275"/>
      <c r="AI191" s="275"/>
      <c r="AJ191" s="275"/>
      <c r="AK191" s="275"/>
      <c r="AL191" s="275"/>
      <c r="AM191" s="275"/>
      <c r="AN191" s="275"/>
      <c r="AO191" s="275"/>
      <c r="AP191" s="275"/>
      <c r="AQ191" s="275"/>
      <c r="AR191" s="275"/>
      <c r="AS191" s="275"/>
      <c r="AT191" s="275"/>
      <c r="AU191" s="275"/>
      <c r="AV191" s="275"/>
      <c r="AW191" s="7"/>
      <c r="AX191" s="7"/>
    </row>
    <row r="192" spans="1:50" s="9" customFormat="1" ht="34.5" customHeight="1" x14ac:dyDescent="0.25">
      <c r="A192" s="573">
        <v>5</v>
      </c>
      <c r="B192" s="468"/>
      <c r="C192" s="290"/>
      <c r="D192" s="290"/>
      <c r="E192" s="225"/>
      <c r="F192" s="225"/>
      <c r="G192" s="225"/>
      <c r="H192" s="290"/>
      <c r="I192" s="137" t="s">
        <v>63</v>
      </c>
      <c r="J192" s="224">
        <v>0.1</v>
      </c>
      <c r="K192" s="224" t="s">
        <v>349</v>
      </c>
      <c r="L192" s="224" t="s">
        <v>350</v>
      </c>
      <c r="M192" s="224" t="s">
        <v>351</v>
      </c>
      <c r="N192" s="224" t="s">
        <v>781</v>
      </c>
      <c r="O192" s="224" t="s">
        <v>62</v>
      </c>
      <c r="P192" s="316">
        <v>0.2</v>
      </c>
      <c r="Q192" s="224">
        <v>1</v>
      </c>
      <c r="R192" s="224">
        <v>1</v>
      </c>
      <c r="S192" s="224" t="s">
        <v>774</v>
      </c>
      <c r="T192" s="327" t="s">
        <v>64</v>
      </c>
      <c r="U192" s="37" t="s">
        <v>352</v>
      </c>
      <c r="V192" s="67"/>
      <c r="W192" s="66"/>
      <c r="X192" s="66"/>
      <c r="Y192" s="66"/>
      <c r="Z192" s="67">
        <f>+V192</f>
        <v>0</v>
      </c>
      <c r="AA192" s="67" t="e">
        <f>AVERAGE(V192:W192)</f>
        <v>#DIV/0!</v>
      </c>
      <c r="AB192" s="67" t="e">
        <f>AVERAGE(V192:X192)</f>
        <v>#DIV/0!</v>
      </c>
      <c r="AC192" s="67" t="e">
        <f>AVERAGE(V192:Y192)</f>
        <v>#DIV/0!</v>
      </c>
      <c r="AD192" s="276" t="s">
        <v>346</v>
      </c>
      <c r="AE192" s="281">
        <f>AF192+AG192+AH192</f>
        <v>0</v>
      </c>
      <c r="AF192" s="276">
        <v>0</v>
      </c>
      <c r="AG192" s="276">
        <v>0</v>
      </c>
      <c r="AH192" s="276">
        <v>0</v>
      </c>
      <c r="AI192" s="273" t="s">
        <v>809</v>
      </c>
      <c r="AJ192" s="276" t="s">
        <v>809</v>
      </c>
      <c r="AK192" s="276" t="s">
        <v>67</v>
      </c>
      <c r="AL192" s="276" t="s">
        <v>67</v>
      </c>
      <c r="AM192" s="276"/>
      <c r="AN192" s="276" t="s">
        <v>67</v>
      </c>
      <c r="AO192" s="276" t="s">
        <v>67</v>
      </c>
      <c r="AP192" s="276" t="s">
        <v>67</v>
      </c>
      <c r="AQ192" s="276"/>
      <c r="AR192" s="276"/>
      <c r="AS192" s="276" t="s">
        <v>67</v>
      </c>
      <c r="AT192" s="276"/>
      <c r="AU192" s="276"/>
      <c r="AV192" s="276" t="s">
        <v>67</v>
      </c>
      <c r="AW192" s="7"/>
      <c r="AX192" s="7"/>
    </row>
    <row r="193" spans="1:50" s="9" customFormat="1" ht="34.5" customHeight="1" x14ac:dyDescent="0.25">
      <c r="A193" s="573"/>
      <c r="B193" s="468"/>
      <c r="C193" s="290"/>
      <c r="D193" s="290"/>
      <c r="E193" s="225"/>
      <c r="F193" s="225"/>
      <c r="G193" s="225"/>
      <c r="H193" s="290"/>
      <c r="I193" s="251" t="s">
        <v>814</v>
      </c>
      <c r="J193" s="271"/>
      <c r="K193" s="225"/>
      <c r="L193" s="225"/>
      <c r="M193" s="225"/>
      <c r="N193" s="290"/>
      <c r="O193" s="225"/>
      <c r="P193" s="317"/>
      <c r="Q193" s="225"/>
      <c r="R193" s="225"/>
      <c r="S193" s="225"/>
      <c r="T193" s="271"/>
      <c r="U193" s="38" t="s">
        <v>353</v>
      </c>
      <c r="V193" s="67">
        <v>1</v>
      </c>
      <c r="W193" s="67">
        <v>1</v>
      </c>
      <c r="X193" s="67">
        <v>1</v>
      </c>
      <c r="Y193" s="67">
        <v>1</v>
      </c>
      <c r="Z193" s="67">
        <v>1</v>
      </c>
      <c r="AA193" s="67">
        <v>1</v>
      </c>
      <c r="AB193" s="67">
        <v>1</v>
      </c>
      <c r="AC193" s="67">
        <v>1</v>
      </c>
      <c r="AD193" s="274"/>
      <c r="AE193" s="274"/>
      <c r="AF193" s="274"/>
      <c r="AG193" s="274"/>
      <c r="AH193" s="274"/>
      <c r="AI193" s="274"/>
      <c r="AJ193" s="274"/>
      <c r="AK193" s="274"/>
      <c r="AL193" s="274"/>
      <c r="AM193" s="274"/>
      <c r="AN193" s="274"/>
      <c r="AO193" s="274"/>
      <c r="AP193" s="274"/>
      <c r="AQ193" s="274"/>
      <c r="AR193" s="274"/>
      <c r="AS193" s="274"/>
      <c r="AT193" s="274"/>
      <c r="AU193" s="274"/>
      <c r="AV193" s="274"/>
      <c r="AW193" s="7"/>
      <c r="AX193" s="7"/>
    </row>
    <row r="194" spans="1:50" s="9" customFormat="1" ht="24.95" customHeight="1" x14ac:dyDescent="0.25">
      <c r="A194" s="573"/>
      <c r="B194" s="468"/>
      <c r="C194" s="290"/>
      <c r="D194" s="290"/>
      <c r="E194" s="225"/>
      <c r="F194" s="225"/>
      <c r="G194" s="225"/>
      <c r="H194" s="290"/>
      <c r="I194" s="252"/>
      <c r="J194" s="271"/>
      <c r="K194" s="225"/>
      <c r="L194" s="225"/>
      <c r="M194" s="225"/>
      <c r="N194" s="290"/>
      <c r="O194" s="225"/>
      <c r="P194" s="317"/>
      <c r="Q194" s="225"/>
      <c r="R194" s="225"/>
      <c r="S194" s="225"/>
      <c r="T194" s="271"/>
      <c r="U194" s="133" t="s">
        <v>69</v>
      </c>
      <c r="V194" s="42">
        <f>V192/V193</f>
        <v>0</v>
      </c>
      <c r="W194" s="42">
        <f t="shared" ref="W194:AC194" si="77">W192/W193</f>
        <v>0</v>
      </c>
      <c r="X194" s="42">
        <f t="shared" si="77"/>
        <v>0</v>
      </c>
      <c r="Y194" s="42">
        <f t="shared" si="77"/>
        <v>0</v>
      </c>
      <c r="Z194" s="42">
        <f t="shared" si="77"/>
        <v>0</v>
      </c>
      <c r="AA194" s="42" t="e">
        <f t="shared" si="77"/>
        <v>#DIV/0!</v>
      </c>
      <c r="AB194" s="42" t="e">
        <f t="shared" si="77"/>
        <v>#DIV/0!</v>
      </c>
      <c r="AC194" s="42" t="e">
        <f t="shared" si="77"/>
        <v>#DIV/0!</v>
      </c>
      <c r="AD194" s="274"/>
      <c r="AE194" s="274"/>
      <c r="AF194" s="274"/>
      <c r="AG194" s="274"/>
      <c r="AH194" s="274"/>
      <c r="AI194" s="274"/>
      <c r="AJ194" s="274"/>
      <c r="AK194" s="274"/>
      <c r="AL194" s="274"/>
      <c r="AM194" s="274"/>
      <c r="AN194" s="274"/>
      <c r="AO194" s="274"/>
      <c r="AP194" s="274"/>
      <c r="AQ194" s="274"/>
      <c r="AR194" s="274"/>
      <c r="AS194" s="274"/>
      <c r="AT194" s="274"/>
      <c r="AU194" s="274"/>
      <c r="AV194" s="274"/>
      <c r="AW194" s="7"/>
      <c r="AX194" s="7"/>
    </row>
    <row r="195" spans="1:50" s="9" customFormat="1" ht="312.75" customHeight="1" x14ac:dyDescent="0.25">
      <c r="A195" s="573"/>
      <c r="B195" s="468"/>
      <c r="C195" s="290"/>
      <c r="D195" s="290"/>
      <c r="E195" s="226"/>
      <c r="F195" s="225"/>
      <c r="G195" s="226"/>
      <c r="H195" s="322"/>
      <c r="I195" s="252"/>
      <c r="J195" s="272"/>
      <c r="K195" s="226"/>
      <c r="L195" s="226"/>
      <c r="M195" s="226"/>
      <c r="N195" s="322"/>
      <c r="O195" s="226"/>
      <c r="P195" s="318"/>
      <c r="Q195" s="226"/>
      <c r="R195" s="226"/>
      <c r="S195" s="226"/>
      <c r="T195" s="272"/>
      <c r="U195" s="133" t="s">
        <v>70</v>
      </c>
      <c r="V195" s="55" t="s">
        <v>806</v>
      </c>
      <c r="W195" s="44" t="s">
        <v>806</v>
      </c>
      <c r="X195" s="44" t="s">
        <v>806</v>
      </c>
      <c r="Y195" s="44" t="s">
        <v>806</v>
      </c>
      <c r="Z195" s="253"/>
      <c r="AA195" s="254"/>
      <c r="AB195" s="254"/>
      <c r="AC195" s="255"/>
      <c r="AD195" s="275"/>
      <c r="AE195" s="275"/>
      <c r="AF195" s="275"/>
      <c r="AG195" s="275"/>
      <c r="AH195" s="275"/>
      <c r="AI195" s="275"/>
      <c r="AJ195" s="275"/>
      <c r="AK195" s="275"/>
      <c r="AL195" s="275"/>
      <c r="AM195" s="275"/>
      <c r="AN195" s="275"/>
      <c r="AO195" s="275"/>
      <c r="AP195" s="275"/>
      <c r="AQ195" s="275"/>
      <c r="AR195" s="275"/>
      <c r="AS195" s="275"/>
      <c r="AT195" s="275"/>
      <c r="AU195" s="275"/>
      <c r="AV195" s="275"/>
      <c r="AW195" s="7"/>
      <c r="AX195" s="7"/>
    </row>
    <row r="196" spans="1:50" s="9" customFormat="1" ht="34.5" customHeight="1" x14ac:dyDescent="0.25">
      <c r="A196" s="573">
        <v>6</v>
      </c>
      <c r="B196" s="468"/>
      <c r="C196" s="316" t="s">
        <v>224</v>
      </c>
      <c r="D196" s="251">
        <v>0.05</v>
      </c>
      <c r="E196" s="327" t="s">
        <v>137</v>
      </c>
      <c r="F196" s="224">
        <v>1</v>
      </c>
      <c r="G196" s="224" t="s">
        <v>58</v>
      </c>
      <c r="H196" s="224" t="s">
        <v>73</v>
      </c>
      <c r="I196" s="131" t="s">
        <v>60</v>
      </c>
      <c r="J196" s="327">
        <v>1</v>
      </c>
      <c r="K196" s="224" t="s">
        <v>354</v>
      </c>
      <c r="L196" s="224" t="s">
        <v>963</v>
      </c>
      <c r="M196" s="224" t="s">
        <v>355</v>
      </c>
      <c r="N196" s="137" t="s">
        <v>334</v>
      </c>
      <c r="O196" s="224" t="s">
        <v>62</v>
      </c>
      <c r="P196" s="316">
        <v>0.05</v>
      </c>
      <c r="Q196" s="224">
        <v>1</v>
      </c>
      <c r="R196" s="224">
        <v>1</v>
      </c>
      <c r="S196" s="224">
        <v>1</v>
      </c>
      <c r="T196" s="327" t="s">
        <v>64</v>
      </c>
      <c r="U196" s="38" t="s">
        <v>815</v>
      </c>
      <c r="V196" s="47"/>
      <c r="W196" s="123"/>
      <c r="X196" s="123"/>
      <c r="Y196" s="123"/>
      <c r="Z196" s="47">
        <f>+V196</f>
        <v>0</v>
      </c>
      <c r="AA196" s="47">
        <f>+V196+W196</f>
        <v>0</v>
      </c>
      <c r="AB196" s="47">
        <f>+W196+X196+V196</f>
        <v>0</v>
      </c>
      <c r="AC196" s="47">
        <f>+V196+W196+X196+Y196</f>
        <v>0</v>
      </c>
      <c r="AD196" s="276" t="s">
        <v>356</v>
      </c>
      <c r="AE196" s="281">
        <f>AF196+AG196+AH196</f>
        <v>6153836350</v>
      </c>
      <c r="AF196" s="276">
        <v>2974532330</v>
      </c>
      <c r="AG196" s="276">
        <v>3179304020</v>
      </c>
      <c r="AH196" s="276">
        <v>0</v>
      </c>
      <c r="AI196" s="273" t="s">
        <v>809</v>
      </c>
      <c r="AJ196" s="276" t="s">
        <v>809</v>
      </c>
      <c r="AK196" s="276" t="s">
        <v>67</v>
      </c>
      <c r="AL196" s="276" t="s">
        <v>67</v>
      </c>
      <c r="AM196" s="276"/>
      <c r="AN196" s="276" t="s">
        <v>67</v>
      </c>
      <c r="AO196" s="276" t="s">
        <v>67</v>
      </c>
      <c r="AP196" s="276" t="s">
        <v>67</v>
      </c>
      <c r="AQ196" s="276" t="s">
        <v>67</v>
      </c>
      <c r="AR196" s="276"/>
      <c r="AS196" s="276"/>
      <c r="AT196" s="276" t="s">
        <v>67</v>
      </c>
      <c r="AU196" s="276"/>
      <c r="AV196" s="276"/>
      <c r="AW196" s="34"/>
      <c r="AX196" s="7"/>
    </row>
    <row r="197" spans="1:50" s="9" customFormat="1" ht="34.5" customHeight="1" x14ac:dyDescent="0.25">
      <c r="A197" s="573"/>
      <c r="B197" s="468"/>
      <c r="C197" s="317"/>
      <c r="D197" s="464"/>
      <c r="E197" s="271"/>
      <c r="F197" s="225"/>
      <c r="G197" s="225"/>
      <c r="H197" s="225"/>
      <c r="I197" s="251" t="s">
        <v>357</v>
      </c>
      <c r="J197" s="271"/>
      <c r="K197" s="225"/>
      <c r="L197" s="225"/>
      <c r="M197" s="225"/>
      <c r="N197" s="138"/>
      <c r="O197" s="225"/>
      <c r="P197" s="317"/>
      <c r="Q197" s="225"/>
      <c r="R197" s="225"/>
      <c r="S197" s="225"/>
      <c r="T197" s="271"/>
      <c r="U197" s="38" t="s">
        <v>358</v>
      </c>
      <c r="V197" s="47">
        <v>45704699</v>
      </c>
      <c r="W197" s="47">
        <v>1441186154.1428571</v>
      </c>
      <c r="X197" s="47">
        <v>2649588754.1428576</v>
      </c>
      <c r="Y197" s="47">
        <v>3310094991.1428571</v>
      </c>
      <c r="Z197" s="47">
        <f>+V197</f>
        <v>45704699</v>
      </c>
      <c r="AA197" s="47">
        <f>+V197+W197</f>
        <v>1486890853.1428571</v>
      </c>
      <c r="AB197" s="47">
        <f>+W197+X197</f>
        <v>4090774908.2857146</v>
      </c>
      <c r="AC197" s="47">
        <f>+V197+W197+X197+Y197</f>
        <v>7446574598.4285717</v>
      </c>
      <c r="AD197" s="274"/>
      <c r="AE197" s="274"/>
      <c r="AF197" s="274"/>
      <c r="AG197" s="274"/>
      <c r="AH197" s="274"/>
      <c r="AI197" s="274"/>
      <c r="AJ197" s="274"/>
      <c r="AK197" s="274"/>
      <c r="AL197" s="274"/>
      <c r="AM197" s="274"/>
      <c r="AN197" s="274"/>
      <c r="AO197" s="274"/>
      <c r="AP197" s="274"/>
      <c r="AQ197" s="274"/>
      <c r="AR197" s="274"/>
      <c r="AS197" s="274"/>
      <c r="AT197" s="274"/>
      <c r="AU197" s="274"/>
      <c r="AV197" s="274"/>
      <c r="AW197" s="34"/>
      <c r="AX197" s="7"/>
    </row>
    <row r="198" spans="1:50" s="9" customFormat="1" ht="24.95" customHeight="1" x14ac:dyDescent="0.25">
      <c r="A198" s="573"/>
      <c r="B198" s="468"/>
      <c r="C198" s="317"/>
      <c r="D198" s="464"/>
      <c r="E198" s="271"/>
      <c r="F198" s="225"/>
      <c r="G198" s="225"/>
      <c r="H198" s="225"/>
      <c r="I198" s="252"/>
      <c r="J198" s="271"/>
      <c r="K198" s="225"/>
      <c r="L198" s="225"/>
      <c r="M198" s="225"/>
      <c r="N198" s="138" t="s">
        <v>339</v>
      </c>
      <c r="O198" s="225"/>
      <c r="P198" s="317"/>
      <c r="Q198" s="225"/>
      <c r="R198" s="225"/>
      <c r="S198" s="225"/>
      <c r="T198" s="271"/>
      <c r="U198" s="133" t="s">
        <v>69</v>
      </c>
      <c r="V198" s="42">
        <f>V196/V197</f>
        <v>0</v>
      </c>
      <c r="W198" s="42">
        <f t="shared" ref="W198:AC198" si="78">W196/W197</f>
        <v>0</v>
      </c>
      <c r="X198" s="42">
        <f t="shared" si="78"/>
        <v>0</v>
      </c>
      <c r="Y198" s="42">
        <f t="shared" si="78"/>
        <v>0</v>
      </c>
      <c r="Z198" s="42">
        <f t="shared" si="78"/>
        <v>0</v>
      </c>
      <c r="AA198" s="42">
        <f t="shared" si="78"/>
        <v>0</v>
      </c>
      <c r="AB198" s="42">
        <f t="shared" si="78"/>
        <v>0</v>
      </c>
      <c r="AC198" s="42">
        <f t="shared" si="78"/>
        <v>0</v>
      </c>
      <c r="AD198" s="274"/>
      <c r="AE198" s="274"/>
      <c r="AF198" s="274"/>
      <c r="AG198" s="274"/>
      <c r="AH198" s="274"/>
      <c r="AI198" s="274"/>
      <c r="AJ198" s="274"/>
      <c r="AK198" s="274"/>
      <c r="AL198" s="274"/>
      <c r="AM198" s="274"/>
      <c r="AN198" s="274"/>
      <c r="AO198" s="274"/>
      <c r="AP198" s="274"/>
      <c r="AQ198" s="274"/>
      <c r="AR198" s="274"/>
      <c r="AS198" s="274"/>
      <c r="AT198" s="274"/>
      <c r="AU198" s="274"/>
      <c r="AV198" s="274"/>
      <c r="AW198" s="34"/>
      <c r="AX198" s="7"/>
    </row>
    <row r="199" spans="1:50" s="9" customFormat="1" ht="270" customHeight="1" x14ac:dyDescent="0.25">
      <c r="A199" s="573"/>
      <c r="B199" s="468"/>
      <c r="C199" s="318"/>
      <c r="D199" s="464"/>
      <c r="E199" s="272"/>
      <c r="F199" s="226"/>
      <c r="G199" s="226"/>
      <c r="H199" s="226"/>
      <c r="I199" s="252"/>
      <c r="J199" s="272"/>
      <c r="K199" s="226"/>
      <c r="L199" s="226"/>
      <c r="M199" s="226"/>
      <c r="N199" s="132"/>
      <c r="O199" s="226"/>
      <c r="P199" s="318"/>
      <c r="Q199" s="226"/>
      <c r="R199" s="226"/>
      <c r="S199" s="226"/>
      <c r="T199" s="272"/>
      <c r="U199" s="133" t="s">
        <v>70</v>
      </c>
      <c r="V199" s="55" t="s">
        <v>806</v>
      </c>
      <c r="W199" s="44" t="s">
        <v>806</v>
      </c>
      <c r="X199" s="44" t="s">
        <v>806</v>
      </c>
      <c r="Y199" s="44" t="s">
        <v>806</v>
      </c>
      <c r="Z199" s="253"/>
      <c r="AA199" s="254"/>
      <c r="AB199" s="254"/>
      <c r="AC199" s="255"/>
      <c r="AD199" s="275"/>
      <c r="AE199" s="275"/>
      <c r="AF199" s="275"/>
      <c r="AG199" s="275"/>
      <c r="AH199" s="275"/>
      <c r="AI199" s="275"/>
      <c r="AJ199" s="275"/>
      <c r="AK199" s="275"/>
      <c r="AL199" s="275"/>
      <c r="AM199" s="275"/>
      <c r="AN199" s="275"/>
      <c r="AO199" s="275"/>
      <c r="AP199" s="275"/>
      <c r="AQ199" s="275"/>
      <c r="AR199" s="275"/>
      <c r="AS199" s="275"/>
      <c r="AT199" s="275"/>
      <c r="AU199" s="275"/>
      <c r="AV199" s="275"/>
      <c r="AW199" s="34"/>
      <c r="AX199" s="7"/>
    </row>
    <row r="200" spans="1:50" s="36" customFormat="1" ht="34.5" customHeight="1" x14ac:dyDescent="0.25">
      <c r="A200" s="573">
        <v>7</v>
      </c>
      <c r="B200" s="468"/>
      <c r="C200" s="224" t="s">
        <v>579</v>
      </c>
      <c r="D200" s="324">
        <v>0.02</v>
      </c>
      <c r="E200" s="224" t="s">
        <v>359</v>
      </c>
      <c r="F200" s="224">
        <v>1</v>
      </c>
      <c r="G200" s="224" t="s">
        <v>98</v>
      </c>
      <c r="H200" s="224" t="s">
        <v>200</v>
      </c>
      <c r="I200" s="138" t="s">
        <v>63</v>
      </c>
      <c r="J200" s="224">
        <v>1</v>
      </c>
      <c r="K200" s="224" t="s">
        <v>360</v>
      </c>
      <c r="L200" s="224" t="s">
        <v>361</v>
      </c>
      <c r="M200" s="224" t="s">
        <v>362</v>
      </c>
      <c r="N200" s="224" t="s">
        <v>363</v>
      </c>
      <c r="O200" s="224" t="s">
        <v>103</v>
      </c>
      <c r="P200" s="316"/>
      <c r="Q200" s="224">
        <v>1</v>
      </c>
      <c r="R200" s="224">
        <v>1</v>
      </c>
      <c r="S200" s="224" t="s">
        <v>364</v>
      </c>
      <c r="T200" s="327" t="s">
        <v>64</v>
      </c>
      <c r="U200" s="38" t="s">
        <v>365</v>
      </c>
      <c r="V200" s="70"/>
      <c r="W200" s="63"/>
      <c r="X200" s="123"/>
      <c r="Y200" s="63"/>
      <c r="Z200" s="62">
        <f>+V200</f>
        <v>0</v>
      </c>
      <c r="AA200" s="62">
        <f>+V200+W200</f>
        <v>0</v>
      </c>
      <c r="AB200" s="62">
        <f>+W200+X200</f>
        <v>0</v>
      </c>
      <c r="AC200" s="62">
        <f>+V200+W200+X200+Y200</f>
        <v>0</v>
      </c>
      <c r="AD200" s="276" t="s">
        <v>366</v>
      </c>
      <c r="AE200" s="281">
        <f>AF200+AG200+AH200</f>
        <v>30000000</v>
      </c>
      <c r="AF200" s="276">
        <v>30000000</v>
      </c>
      <c r="AG200" s="276"/>
      <c r="AH200" s="276">
        <v>0</v>
      </c>
      <c r="AI200" s="276" t="s">
        <v>816</v>
      </c>
      <c r="AJ200" s="276" t="s">
        <v>325</v>
      </c>
      <c r="AK200" s="276" t="s">
        <v>67</v>
      </c>
      <c r="AL200" s="276" t="s">
        <v>67</v>
      </c>
      <c r="AM200" s="276"/>
      <c r="AN200" s="276" t="s">
        <v>67</v>
      </c>
      <c r="AO200" s="276" t="s">
        <v>67</v>
      </c>
      <c r="AP200" s="276" t="s">
        <v>67</v>
      </c>
      <c r="AQ200" s="276" t="s">
        <v>67</v>
      </c>
      <c r="AR200" s="276"/>
      <c r="AS200" s="276"/>
      <c r="AT200" s="276" t="s">
        <v>67</v>
      </c>
      <c r="AU200" s="276"/>
      <c r="AV200" s="276"/>
      <c r="AW200" s="7"/>
      <c r="AX200" s="7"/>
    </row>
    <row r="201" spans="1:50" s="36" customFormat="1" ht="34.5" customHeight="1" x14ac:dyDescent="0.25">
      <c r="A201" s="573"/>
      <c r="B201" s="468"/>
      <c r="C201" s="225"/>
      <c r="D201" s="465"/>
      <c r="E201" s="225"/>
      <c r="F201" s="225"/>
      <c r="G201" s="225"/>
      <c r="H201" s="225"/>
      <c r="I201" s="290" t="s">
        <v>367</v>
      </c>
      <c r="J201" s="225"/>
      <c r="K201" s="225"/>
      <c r="L201" s="225"/>
      <c r="M201" s="225"/>
      <c r="N201" s="225"/>
      <c r="O201" s="225"/>
      <c r="P201" s="317"/>
      <c r="Q201" s="225"/>
      <c r="R201" s="225"/>
      <c r="S201" s="225"/>
      <c r="T201" s="271"/>
      <c r="U201" s="38" t="s">
        <v>368</v>
      </c>
      <c r="V201" s="70">
        <v>1.0000000000000001E-5</v>
      </c>
      <c r="W201" s="62">
        <v>10</v>
      </c>
      <c r="X201" s="70">
        <v>1.0000000000000001E-5</v>
      </c>
      <c r="Y201" s="62">
        <v>70</v>
      </c>
      <c r="Z201" s="62">
        <f>+V201</f>
        <v>1.0000000000000001E-5</v>
      </c>
      <c r="AA201" s="62">
        <f>+V201+W201</f>
        <v>10.00001</v>
      </c>
      <c r="AB201" s="62">
        <f>+W201+X201</f>
        <v>10.00001</v>
      </c>
      <c r="AC201" s="62">
        <f>+V201+W201+X201+Y201</f>
        <v>80.000020000000006</v>
      </c>
      <c r="AD201" s="274"/>
      <c r="AE201" s="274"/>
      <c r="AF201" s="274"/>
      <c r="AG201" s="274"/>
      <c r="AH201" s="274"/>
      <c r="AI201" s="274"/>
      <c r="AJ201" s="274"/>
      <c r="AK201" s="274"/>
      <c r="AL201" s="274"/>
      <c r="AM201" s="274"/>
      <c r="AN201" s="274"/>
      <c r="AO201" s="274"/>
      <c r="AP201" s="274"/>
      <c r="AQ201" s="274"/>
      <c r="AR201" s="274"/>
      <c r="AS201" s="274"/>
      <c r="AT201" s="274"/>
      <c r="AU201" s="274"/>
      <c r="AV201" s="274"/>
      <c r="AW201" s="7"/>
      <c r="AX201" s="7"/>
    </row>
    <row r="202" spans="1:50" s="36" customFormat="1" ht="24.95" customHeight="1" x14ac:dyDescent="0.25">
      <c r="A202" s="573"/>
      <c r="B202" s="468"/>
      <c r="C202" s="225"/>
      <c r="D202" s="465"/>
      <c r="E202" s="225"/>
      <c r="F202" s="225"/>
      <c r="G202" s="225"/>
      <c r="H202" s="225"/>
      <c r="I202" s="225"/>
      <c r="J202" s="225"/>
      <c r="K202" s="225"/>
      <c r="L202" s="225"/>
      <c r="M202" s="225"/>
      <c r="N202" s="225"/>
      <c r="O202" s="225"/>
      <c r="P202" s="317"/>
      <c r="Q202" s="225"/>
      <c r="R202" s="225"/>
      <c r="S202" s="225"/>
      <c r="T202" s="271"/>
      <c r="U202" s="133" t="s">
        <v>69</v>
      </c>
      <c r="V202" s="42">
        <f>V200/V201</f>
        <v>0</v>
      </c>
      <c r="W202" s="42">
        <f t="shared" ref="W202:AC202" si="79">W200/W201</f>
        <v>0</v>
      </c>
      <c r="X202" s="42">
        <f t="shared" si="79"/>
        <v>0</v>
      </c>
      <c r="Y202" s="42">
        <f t="shared" si="79"/>
        <v>0</v>
      </c>
      <c r="Z202" s="42">
        <f t="shared" si="79"/>
        <v>0</v>
      </c>
      <c r="AA202" s="42">
        <f t="shared" si="79"/>
        <v>0</v>
      </c>
      <c r="AB202" s="42">
        <f t="shared" si="79"/>
        <v>0</v>
      </c>
      <c r="AC202" s="42">
        <f t="shared" si="79"/>
        <v>0</v>
      </c>
      <c r="AD202" s="274"/>
      <c r="AE202" s="274"/>
      <c r="AF202" s="274"/>
      <c r="AG202" s="274"/>
      <c r="AH202" s="274"/>
      <c r="AI202" s="274"/>
      <c r="AJ202" s="274"/>
      <c r="AK202" s="274"/>
      <c r="AL202" s="274"/>
      <c r="AM202" s="274"/>
      <c r="AN202" s="274"/>
      <c r="AO202" s="274"/>
      <c r="AP202" s="274"/>
      <c r="AQ202" s="274"/>
      <c r="AR202" s="274"/>
      <c r="AS202" s="274"/>
      <c r="AT202" s="274"/>
      <c r="AU202" s="274"/>
      <c r="AV202" s="274"/>
      <c r="AW202" s="7"/>
      <c r="AX202" s="7"/>
    </row>
    <row r="203" spans="1:50" s="36" customFormat="1" ht="270" customHeight="1" x14ac:dyDescent="0.25">
      <c r="A203" s="573"/>
      <c r="B203" s="469"/>
      <c r="C203" s="226"/>
      <c r="D203" s="466"/>
      <c r="E203" s="226"/>
      <c r="F203" s="226"/>
      <c r="G203" s="226"/>
      <c r="H203" s="226"/>
      <c r="I203" s="226"/>
      <c r="J203" s="226"/>
      <c r="K203" s="226"/>
      <c r="L203" s="226"/>
      <c r="M203" s="226"/>
      <c r="N203" s="226"/>
      <c r="O203" s="226"/>
      <c r="P203" s="318"/>
      <c r="Q203" s="226"/>
      <c r="R203" s="226"/>
      <c r="S203" s="226"/>
      <c r="T203" s="272"/>
      <c r="U203" s="133" t="s">
        <v>70</v>
      </c>
      <c r="V203" s="45" t="s">
        <v>806</v>
      </c>
      <c r="W203" s="44" t="s">
        <v>806</v>
      </c>
      <c r="X203" s="44" t="s">
        <v>806</v>
      </c>
      <c r="Y203" s="44" t="s">
        <v>806</v>
      </c>
      <c r="Z203" s="253"/>
      <c r="AA203" s="254"/>
      <c r="AB203" s="254"/>
      <c r="AC203" s="255"/>
      <c r="AD203" s="275"/>
      <c r="AE203" s="275"/>
      <c r="AF203" s="275"/>
      <c r="AG203" s="275"/>
      <c r="AH203" s="275"/>
      <c r="AI203" s="275"/>
      <c r="AJ203" s="275"/>
      <c r="AK203" s="275"/>
      <c r="AL203" s="275"/>
      <c r="AM203" s="275"/>
      <c r="AN203" s="275"/>
      <c r="AO203" s="275"/>
      <c r="AP203" s="275"/>
      <c r="AQ203" s="275"/>
      <c r="AR203" s="275"/>
      <c r="AS203" s="275"/>
      <c r="AT203" s="275"/>
      <c r="AU203" s="275"/>
      <c r="AV203" s="275"/>
      <c r="AW203" s="7"/>
      <c r="AX203" s="7"/>
    </row>
    <row r="204" spans="1:50" s="12" customFormat="1" ht="35.1" customHeight="1" x14ac:dyDescent="0.25">
      <c r="A204" s="577">
        <v>1</v>
      </c>
      <c r="B204" s="458" t="s">
        <v>369</v>
      </c>
      <c r="C204" s="460" t="s">
        <v>109</v>
      </c>
      <c r="D204" s="463">
        <v>1</v>
      </c>
      <c r="E204" s="463" t="s">
        <v>370</v>
      </c>
      <c r="F204" s="430">
        <v>1</v>
      </c>
      <c r="G204" s="430" t="s">
        <v>163</v>
      </c>
      <c r="H204" s="430" t="s">
        <v>164</v>
      </c>
      <c r="I204" s="136" t="s">
        <v>63</v>
      </c>
      <c r="J204" s="452">
        <v>0.15</v>
      </c>
      <c r="K204" s="430" t="s">
        <v>371</v>
      </c>
      <c r="L204" s="430" t="s">
        <v>372</v>
      </c>
      <c r="M204" s="430" t="s">
        <v>175</v>
      </c>
      <c r="N204" s="430" t="s">
        <v>823</v>
      </c>
      <c r="O204" s="430" t="s">
        <v>62</v>
      </c>
      <c r="P204" s="455">
        <v>0.03</v>
      </c>
      <c r="Q204" s="430">
        <v>1</v>
      </c>
      <c r="R204" s="430">
        <v>1</v>
      </c>
      <c r="S204" s="430">
        <v>1</v>
      </c>
      <c r="T204" s="430" t="s">
        <v>169</v>
      </c>
      <c r="U204" s="50" t="s">
        <v>373</v>
      </c>
      <c r="V204" s="116"/>
      <c r="W204" s="116"/>
      <c r="X204" s="116"/>
      <c r="Y204" s="116"/>
      <c r="Z204" s="116">
        <f>+V204</f>
        <v>0</v>
      </c>
      <c r="AA204" s="116">
        <f>+V204+W204</f>
        <v>0</v>
      </c>
      <c r="AB204" s="116">
        <f>+W204+X204+V204</f>
        <v>0</v>
      </c>
      <c r="AC204" s="116"/>
      <c r="AD204" s="315" t="s">
        <v>374</v>
      </c>
      <c r="AE204" s="443">
        <f>AF204+AG204+AH204</f>
        <v>91570627</v>
      </c>
      <c r="AF204" s="315">
        <v>0</v>
      </c>
      <c r="AG204" s="315">
        <v>91570627</v>
      </c>
      <c r="AH204" s="315">
        <v>0</v>
      </c>
      <c r="AI204" s="301" t="s">
        <v>375</v>
      </c>
      <c r="AJ204" s="315" t="s">
        <v>376</v>
      </c>
      <c r="AK204" s="315"/>
      <c r="AL204" s="315" t="s">
        <v>67</v>
      </c>
      <c r="AM204" s="315"/>
      <c r="AN204" s="315" t="s">
        <v>67</v>
      </c>
      <c r="AO204" s="315" t="s">
        <v>67</v>
      </c>
      <c r="AP204" s="315" t="s">
        <v>67</v>
      </c>
      <c r="AQ204" s="315" t="s">
        <v>67</v>
      </c>
      <c r="AR204" s="315"/>
      <c r="AS204" s="315"/>
      <c r="AT204" s="315" t="s">
        <v>67</v>
      </c>
      <c r="AU204" s="315"/>
      <c r="AV204" s="315"/>
      <c r="AW204" s="10"/>
      <c r="AX204" s="11"/>
    </row>
    <row r="205" spans="1:50" s="12" customFormat="1" ht="35.1" customHeight="1" x14ac:dyDescent="0.25">
      <c r="A205" s="577"/>
      <c r="B205" s="459"/>
      <c r="C205" s="461"/>
      <c r="D205" s="453"/>
      <c r="E205" s="453"/>
      <c r="F205" s="431"/>
      <c r="G205" s="431"/>
      <c r="H205" s="431"/>
      <c r="I205" s="431" t="s">
        <v>377</v>
      </c>
      <c r="J205" s="453"/>
      <c r="K205" s="431"/>
      <c r="L205" s="431"/>
      <c r="M205" s="431"/>
      <c r="N205" s="431"/>
      <c r="O205" s="431"/>
      <c r="P205" s="456"/>
      <c r="Q205" s="431"/>
      <c r="R205" s="431"/>
      <c r="S205" s="431"/>
      <c r="T205" s="431"/>
      <c r="U205" s="50" t="s">
        <v>378</v>
      </c>
      <c r="V205" s="166">
        <v>110</v>
      </c>
      <c r="W205" s="166">
        <v>9.9999999999999995E-7</v>
      </c>
      <c r="X205" s="166">
        <v>9.9999999999999995E-7</v>
      </c>
      <c r="Y205" s="166">
        <v>9.9999999999999995E-7</v>
      </c>
      <c r="Z205" s="117">
        <f>+V205</f>
        <v>110</v>
      </c>
      <c r="AA205" s="117">
        <f>+V205+W205</f>
        <v>110.000001</v>
      </c>
      <c r="AB205" s="117">
        <f>+W205+X205+V205</f>
        <v>110.00000199999999</v>
      </c>
      <c r="AC205" s="117">
        <f>+V205+W205+X205+Y205</f>
        <v>110.00000299999999</v>
      </c>
      <c r="AD205" s="312"/>
      <c r="AE205" s="443"/>
      <c r="AF205" s="312"/>
      <c r="AG205" s="312"/>
      <c r="AH205" s="312"/>
      <c r="AI205" s="302"/>
      <c r="AJ205" s="312"/>
      <c r="AK205" s="312"/>
      <c r="AL205" s="312"/>
      <c r="AM205" s="312"/>
      <c r="AN205" s="312"/>
      <c r="AO205" s="312"/>
      <c r="AP205" s="312"/>
      <c r="AQ205" s="312"/>
      <c r="AR205" s="312"/>
      <c r="AS205" s="312"/>
      <c r="AT205" s="312"/>
      <c r="AU205" s="312"/>
      <c r="AV205" s="312"/>
      <c r="AW205" s="10"/>
      <c r="AX205" s="11"/>
    </row>
    <row r="206" spans="1:50" s="12" customFormat="1" ht="24.75" customHeight="1" x14ac:dyDescent="0.25">
      <c r="A206" s="577"/>
      <c r="B206" s="459"/>
      <c r="C206" s="461"/>
      <c r="D206" s="453"/>
      <c r="E206" s="453"/>
      <c r="F206" s="431"/>
      <c r="G206" s="431"/>
      <c r="H206" s="431"/>
      <c r="I206" s="431"/>
      <c r="J206" s="453"/>
      <c r="K206" s="431"/>
      <c r="L206" s="431"/>
      <c r="M206" s="431"/>
      <c r="N206" s="431"/>
      <c r="O206" s="431"/>
      <c r="P206" s="456"/>
      <c r="Q206" s="431"/>
      <c r="R206" s="431"/>
      <c r="S206" s="431"/>
      <c r="T206" s="431"/>
      <c r="U206" s="135" t="s">
        <v>69</v>
      </c>
      <c r="V206" s="54">
        <f t="shared" ref="V206:AC206" si="80">V204/V205</f>
        <v>0</v>
      </c>
      <c r="W206" s="54">
        <f t="shared" si="80"/>
        <v>0</v>
      </c>
      <c r="X206" s="54">
        <f t="shared" si="80"/>
        <v>0</v>
      </c>
      <c r="Y206" s="54">
        <f t="shared" si="80"/>
        <v>0</v>
      </c>
      <c r="Z206" s="54">
        <f t="shared" si="80"/>
        <v>0</v>
      </c>
      <c r="AA206" s="54">
        <f t="shared" si="80"/>
        <v>0</v>
      </c>
      <c r="AB206" s="54">
        <f t="shared" si="80"/>
        <v>0</v>
      </c>
      <c r="AC206" s="54">
        <f t="shared" si="80"/>
        <v>0</v>
      </c>
      <c r="AD206" s="312"/>
      <c r="AE206" s="443"/>
      <c r="AF206" s="312"/>
      <c r="AG206" s="312"/>
      <c r="AH206" s="312"/>
      <c r="AI206" s="302"/>
      <c r="AJ206" s="312"/>
      <c r="AK206" s="312"/>
      <c r="AL206" s="312"/>
      <c r="AM206" s="312"/>
      <c r="AN206" s="312"/>
      <c r="AO206" s="312"/>
      <c r="AP206" s="312"/>
      <c r="AQ206" s="312"/>
      <c r="AR206" s="312"/>
      <c r="AS206" s="312"/>
      <c r="AT206" s="312"/>
      <c r="AU206" s="312"/>
      <c r="AV206" s="312"/>
      <c r="AW206" s="10"/>
      <c r="AX206" s="11"/>
    </row>
    <row r="207" spans="1:50" s="12" customFormat="1" ht="270" customHeight="1" x14ac:dyDescent="0.25">
      <c r="A207" s="577"/>
      <c r="B207" s="459"/>
      <c r="C207" s="461"/>
      <c r="D207" s="453"/>
      <c r="E207" s="453"/>
      <c r="F207" s="431"/>
      <c r="G207" s="432"/>
      <c r="H207" s="432"/>
      <c r="I207" s="432"/>
      <c r="J207" s="454"/>
      <c r="K207" s="432"/>
      <c r="L207" s="432"/>
      <c r="M207" s="432"/>
      <c r="N207" s="432"/>
      <c r="O207" s="432"/>
      <c r="P207" s="457"/>
      <c r="Q207" s="432"/>
      <c r="R207" s="432"/>
      <c r="S207" s="432"/>
      <c r="T207" s="432"/>
      <c r="U207" s="135" t="s">
        <v>70</v>
      </c>
      <c r="V207" s="55" t="s">
        <v>806</v>
      </c>
      <c r="W207" s="55" t="s">
        <v>806</v>
      </c>
      <c r="X207" s="55" t="s">
        <v>806</v>
      </c>
      <c r="Y207" s="55" t="s">
        <v>806</v>
      </c>
      <c r="Z207" s="244"/>
      <c r="AA207" s="245"/>
      <c r="AB207" s="245"/>
      <c r="AC207" s="246"/>
      <c r="AD207" s="313"/>
      <c r="AE207" s="443"/>
      <c r="AF207" s="313"/>
      <c r="AG207" s="313"/>
      <c r="AH207" s="313"/>
      <c r="AI207" s="303"/>
      <c r="AJ207" s="313"/>
      <c r="AK207" s="313"/>
      <c r="AL207" s="313"/>
      <c r="AM207" s="313"/>
      <c r="AN207" s="313"/>
      <c r="AO207" s="313"/>
      <c r="AP207" s="313"/>
      <c r="AQ207" s="313"/>
      <c r="AR207" s="313"/>
      <c r="AS207" s="313"/>
      <c r="AT207" s="313"/>
      <c r="AU207" s="313"/>
      <c r="AV207" s="313"/>
      <c r="AW207" s="10"/>
      <c r="AX207" s="11"/>
    </row>
    <row r="208" spans="1:50" s="12" customFormat="1" ht="35.1" customHeight="1" x14ac:dyDescent="0.25">
      <c r="A208" s="577">
        <v>2</v>
      </c>
      <c r="B208" s="459"/>
      <c r="C208" s="461"/>
      <c r="D208" s="453"/>
      <c r="E208" s="453"/>
      <c r="F208" s="431"/>
      <c r="G208" s="430" t="s">
        <v>164</v>
      </c>
      <c r="H208" s="430" t="s">
        <v>164</v>
      </c>
      <c r="I208" s="136" t="s">
        <v>63</v>
      </c>
      <c r="J208" s="452">
        <v>0.1</v>
      </c>
      <c r="K208" s="430" t="s">
        <v>379</v>
      </c>
      <c r="L208" s="430" t="s">
        <v>372</v>
      </c>
      <c r="M208" s="430" t="s">
        <v>175</v>
      </c>
      <c r="N208" s="430" t="s">
        <v>823</v>
      </c>
      <c r="O208" s="430" t="s">
        <v>62</v>
      </c>
      <c r="P208" s="455">
        <v>0.03</v>
      </c>
      <c r="Q208" s="430">
        <v>1</v>
      </c>
      <c r="R208" s="430">
        <v>1</v>
      </c>
      <c r="S208" s="430">
        <v>1</v>
      </c>
      <c r="T208" s="430" t="s">
        <v>169</v>
      </c>
      <c r="U208" s="50" t="s">
        <v>373</v>
      </c>
      <c r="V208" s="116"/>
      <c r="W208" s="116"/>
      <c r="X208" s="116"/>
      <c r="Y208" s="116"/>
      <c r="Z208" s="116">
        <f>+V208</f>
        <v>0</v>
      </c>
      <c r="AA208" s="116">
        <f>+V208+W208</f>
        <v>0</v>
      </c>
      <c r="AB208" s="116">
        <f>+W208+X208+V208</f>
        <v>0</v>
      </c>
      <c r="AC208" s="116">
        <f>+V208+W208+X208+Y208</f>
        <v>0</v>
      </c>
      <c r="AD208" s="315" t="s">
        <v>374</v>
      </c>
      <c r="AE208" s="319">
        <f>AF208+AG208+AH208</f>
        <v>91570627</v>
      </c>
      <c r="AF208" s="315">
        <v>0</v>
      </c>
      <c r="AG208" s="315">
        <v>91570627</v>
      </c>
      <c r="AH208" s="315">
        <v>0</v>
      </c>
      <c r="AI208" s="301" t="s">
        <v>375</v>
      </c>
      <c r="AJ208" s="315" t="s">
        <v>376</v>
      </c>
      <c r="AK208" s="315"/>
      <c r="AL208" s="315" t="s">
        <v>67</v>
      </c>
      <c r="AM208" s="315"/>
      <c r="AN208" s="315"/>
      <c r="AO208" s="315" t="s">
        <v>67</v>
      </c>
      <c r="AP208" s="315" t="s">
        <v>67</v>
      </c>
      <c r="AQ208" s="315" t="s">
        <v>67</v>
      </c>
      <c r="AR208" s="315"/>
      <c r="AS208" s="315"/>
      <c r="AT208" s="315" t="s">
        <v>67</v>
      </c>
      <c r="AU208" s="315"/>
      <c r="AV208" s="315"/>
      <c r="AW208" s="10"/>
      <c r="AX208" s="11"/>
    </row>
    <row r="209" spans="1:50" s="12" customFormat="1" ht="35.1" customHeight="1" x14ac:dyDescent="0.25">
      <c r="A209" s="577"/>
      <c r="B209" s="459"/>
      <c r="C209" s="461"/>
      <c r="D209" s="453"/>
      <c r="E209" s="453"/>
      <c r="F209" s="431"/>
      <c r="G209" s="431"/>
      <c r="H209" s="431"/>
      <c r="I209" s="431" t="s">
        <v>380</v>
      </c>
      <c r="J209" s="453"/>
      <c r="K209" s="431"/>
      <c r="L209" s="431"/>
      <c r="M209" s="431"/>
      <c r="N209" s="431"/>
      <c r="O209" s="431"/>
      <c r="P209" s="456"/>
      <c r="Q209" s="431"/>
      <c r="R209" s="431"/>
      <c r="S209" s="431"/>
      <c r="T209" s="431"/>
      <c r="U209" s="50" t="s">
        <v>378</v>
      </c>
      <c r="V209" s="166">
        <v>2</v>
      </c>
      <c r="W209" s="166">
        <v>9.9999999999999995E-7</v>
      </c>
      <c r="X209" s="166">
        <v>9.9999999999999995E-7</v>
      </c>
      <c r="Y209" s="166">
        <v>9.9999999999999995E-7</v>
      </c>
      <c r="Z209" s="117">
        <f>+V209</f>
        <v>2</v>
      </c>
      <c r="AA209" s="117">
        <f>+V209+W209</f>
        <v>2.0000010000000001</v>
      </c>
      <c r="AB209" s="117">
        <f>+W209+X209+V209</f>
        <v>2.0000019999999998</v>
      </c>
      <c r="AC209" s="117">
        <f>+V209+W209+X209+Y209</f>
        <v>2.0000030000000004</v>
      </c>
      <c r="AD209" s="312"/>
      <c r="AE209" s="310"/>
      <c r="AF209" s="312"/>
      <c r="AG209" s="312"/>
      <c r="AH209" s="312"/>
      <c r="AI209" s="302"/>
      <c r="AJ209" s="312"/>
      <c r="AK209" s="312"/>
      <c r="AL209" s="312"/>
      <c r="AM209" s="312"/>
      <c r="AN209" s="312"/>
      <c r="AO209" s="312"/>
      <c r="AP209" s="312"/>
      <c r="AQ209" s="312"/>
      <c r="AR209" s="312"/>
      <c r="AS209" s="312"/>
      <c r="AT209" s="312"/>
      <c r="AU209" s="312"/>
      <c r="AV209" s="312"/>
      <c r="AW209" s="10"/>
      <c r="AX209" s="11"/>
    </row>
    <row r="210" spans="1:50" s="12" customFormat="1" ht="24.75" customHeight="1" x14ac:dyDescent="0.25">
      <c r="A210" s="577"/>
      <c r="B210" s="459"/>
      <c r="C210" s="461"/>
      <c r="D210" s="453"/>
      <c r="E210" s="453"/>
      <c r="F210" s="431"/>
      <c r="G210" s="431"/>
      <c r="H210" s="431"/>
      <c r="I210" s="431"/>
      <c r="J210" s="453"/>
      <c r="K210" s="431"/>
      <c r="L210" s="431"/>
      <c r="M210" s="431"/>
      <c r="N210" s="431"/>
      <c r="O210" s="431"/>
      <c r="P210" s="456"/>
      <c r="Q210" s="431"/>
      <c r="R210" s="431"/>
      <c r="S210" s="431"/>
      <c r="T210" s="431"/>
      <c r="U210" s="135" t="s">
        <v>69</v>
      </c>
      <c r="V210" s="54">
        <f t="shared" ref="V210:AC210" si="81">V208/V209</f>
        <v>0</v>
      </c>
      <c r="W210" s="54">
        <f t="shared" si="81"/>
        <v>0</v>
      </c>
      <c r="X210" s="54">
        <f t="shared" si="81"/>
        <v>0</v>
      </c>
      <c r="Y210" s="54">
        <f t="shared" si="81"/>
        <v>0</v>
      </c>
      <c r="Z210" s="54">
        <f t="shared" si="81"/>
        <v>0</v>
      </c>
      <c r="AA210" s="54">
        <f t="shared" si="81"/>
        <v>0</v>
      </c>
      <c r="AB210" s="54">
        <f t="shared" si="81"/>
        <v>0</v>
      </c>
      <c r="AC210" s="54">
        <f t="shared" si="81"/>
        <v>0</v>
      </c>
      <c r="AD210" s="312"/>
      <c r="AE210" s="310"/>
      <c r="AF210" s="312"/>
      <c r="AG210" s="312"/>
      <c r="AH210" s="312"/>
      <c r="AI210" s="302"/>
      <c r="AJ210" s="312"/>
      <c r="AK210" s="312"/>
      <c r="AL210" s="312"/>
      <c r="AM210" s="312"/>
      <c r="AN210" s="312"/>
      <c r="AO210" s="312"/>
      <c r="AP210" s="312"/>
      <c r="AQ210" s="312"/>
      <c r="AR210" s="312"/>
      <c r="AS210" s="312"/>
      <c r="AT210" s="312"/>
      <c r="AU210" s="312"/>
      <c r="AV210" s="312"/>
      <c r="AW210" s="10"/>
      <c r="AX210" s="11"/>
    </row>
    <row r="211" spans="1:50" s="12" customFormat="1" ht="270" customHeight="1" x14ac:dyDescent="0.25">
      <c r="A211" s="577"/>
      <c r="B211" s="459"/>
      <c r="C211" s="461"/>
      <c r="D211" s="453"/>
      <c r="E211" s="453"/>
      <c r="F211" s="431"/>
      <c r="G211" s="432"/>
      <c r="H211" s="432"/>
      <c r="I211" s="432"/>
      <c r="J211" s="454"/>
      <c r="K211" s="432"/>
      <c r="L211" s="432"/>
      <c r="M211" s="432"/>
      <c r="N211" s="432"/>
      <c r="O211" s="432"/>
      <c r="P211" s="457"/>
      <c r="Q211" s="432"/>
      <c r="R211" s="432"/>
      <c r="S211" s="432"/>
      <c r="T211" s="432"/>
      <c r="U211" s="135" t="s">
        <v>70</v>
      </c>
      <c r="V211" s="55" t="s">
        <v>806</v>
      </c>
      <c r="W211" s="55" t="s">
        <v>806</v>
      </c>
      <c r="X211" s="55" t="s">
        <v>806</v>
      </c>
      <c r="Y211" s="55" t="s">
        <v>806</v>
      </c>
      <c r="Z211" s="244"/>
      <c r="AA211" s="245"/>
      <c r="AB211" s="245"/>
      <c r="AC211" s="246"/>
      <c r="AD211" s="313"/>
      <c r="AE211" s="311"/>
      <c r="AF211" s="313"/>
      <c r="AG211" s="313"/>
      <c r="AH211" s="313"/>
      <c r="AI211" s="303"/>
      <c r="AJ211" s="313"/>
      <c r="AK211" s="313"/>
      <c r="AL211" s="313"/>
      <c r="AM211" s="313"/>
      <c r="AN211" s="313"/>
      <c r="AO211" s="313"/>
      <c r="AP211" s="313"/>
      <c r="AQ211" s="313"/>
      <c r="AR211" s="313"/>
      <c r="AS211" s="313"/>
      <c r="AT211" s="313"/>
      <c r="AU211" s="313"/>
      <c r="AV211" s="313"/>
      <c r="AW211" s="10"/>
      <c r="AX211" s="11"/>
    </row>
    <row r="212" spans="1:50" s="12" customFormat="1" ht="35.1" customHeight="1" x14ac:dyDescent="0.25">
      <c r="A212" s="577">
        <v>3</v>
      </c>
      <c r="B212" s="459"/>
      <c r="C212" s="461"/>
      <c r="D212" s="453"/>
      <c r="E212" s="453"/>
      <c r="F212" s="431"/>
      <c r="G212" s="430" t="s">
        <v>164</v>
      </c>
      <c r="H212" s="430" t="s">
        <v>164</v>
      </c>
      <c r="I212" s="136"/>
      <c r="J212" s="452">
        <v>0.15</v>
      </c>
      <c r="K212" s="430" t="s">
        <v>381</v>
      </c>
      <c r="L212" s="430" t="s">
        <v>382</v>
      </c>
      <c r="M212" s="430" t="s">
        <v>175</v>
      </c>
      <c r="N212" s="430" t="s">
        <v>823</v>
      </c>
      <c r="O212" s="430" t="s">
        <v>62</v>
      </c>
      <c r="P212" s="455">
        <v>0.03</v>
      </c>
      <c r="Q212" s="430">
        <v>1</v>
      </c>
      <c r="R212" s="430">
        <v>1</v>
      </c>
      <c r="S212" s="430">
        <v>1</v>
      </c>
      <c r="T212" s="430" t="s">
        <v>169</v>
      </c>
      <c r="U212" s="50" t="s">
        <v>383</v>
      </c>
      <c r="V212" s="116"/>
      <c r="W212" s="116"/>
      <c r="X212" s="116"/>
      <c r="Y212" s="116"/>
      <c r="Z212" s="116">
        <f>+V212</f>
        <v>0</v>
      </c>
      <c r="AA212" s="116">
        <f>+V212+W212</f>
        <v>0</v>
      </c>
      <c r="AB212" s="116">
        <f>+W212+X212+V212</f>
        <v>0</v>
      </c>
      <c r="AC212" s="116">
        <f>+V212+W212+X212+Y212</f>
        <v>0</v>
      </c>
      <c r="AD212" s="315" t="s">
        <v>384</v>
      </c>
      <c r="AE212" s="319">
        <f>AF212+AG212+AH212</f>
        <v>91570627</v>
      </c>
      <c r="AF212" s="315">
        <v>0</v>
      </c>
      <c r="AG212" s="315">
        <v>91570627</v>
      </c>
      <c r="AH212" s="315">
        <v>0</v>
      </c>
      <c r="AI212" s="301" t="s">
        <v>375</v>
      </c>
      <c r="AJ212" s="315" t="s">
        <v>376</v>
      </c>
      <c r="AK212" s="315"/>
      <c r="AL212" s="315" t="s">
        <v>67</v>
      </c>
      <c r="AM212" s="315"/>
      <c r="AN212" s="315" t="s">
        <v>67</v>
      </c>
      <c r="AO212" s="315" t="s">
        <v>67</v>
      </c>
      <c r="AP212" s="315" t="s">
        <v>67</v>
      </c>
      <c r="AQ212" s="315" t="s">
        <v>67</v>
      </c>
      <c r="AR212" s="315"/>
      <c r="AS212" s="315"/>
      <c r="AT212" s="315" t="s">
        <v>67</v>
      </c>
      <c r="AU212" s="315"/>
      <c r="AV212" s="315"/>
      <c r="AW212" s="10"/>
      <c r="AX212" s="11"/>
    </row>
    <row r="213" spans="1:50" s="12" customFormat="1" ht="35.1" customHeight="1" x14ac:dyDescent="0.25">
      <c r="A213" s="577"/>
      <c r="B213" s="459"/>
      <c r="C213" s="461"/>
      <c r="D213" s="453"/>
      <c r="E213" s="453"/>
      <c r="F213" s="431"/>
      <c r="G213" s="431"/>
      <c r="H213" s="431"/>
      <c r="I213" s="431" t="s">
        <v>385</v>
      </c>
      <c r="J213" s="453"/>
      <c r="K213" s="431"/>
      <c r="L213" s="431"/>
      <c r="M213" s="431"/>
      <c r="N213" s="431"/>
      <c r="O213" s="431"/>
      <c r="P213" s="456"/>
      <c r="Q213" s="431"/>
      <c r="R213" s="431"/>
      <c r="S213" s="431"/>
      <c r="T213" s="431"/>
      <c r="U213" s="50" t="s">
        <v>386</v>
      </c>
      <c r="V213" s="166">
        <v>28</v>
      </c>
      <c r="W213" s="166">
        <v>9.9999999999999995E-7</v>
      </c>
      <c r="X213" s="166">
        <v>9.9999999999999995E-7</v>
      </c>
      <c r="Y213" s="166">
        <v>9.9999999999999995E-7</v>
      </c>
      <c r="Z213" s="117">
        <f>+V213</f>
        <v>28</v>
      </c>
      <c r="AA213" s="117">
        <f>+V213+W213</f>
        <v>28.000001000000001</v>
      </c>
      <c r="AB213" s="117">
        <f>+W213+X213+V213</f>
        <v>28.000001999999999</v>
      </c>
      <c r="AC213" s="117">
        <f>+V213+W213+X213+Y213</f>
        <v>28.000003000000003</v>
      </c>
      <c r="AD213" s="312"/>
      <c r="AE213" s="310"/>
      <c r="AF213" s="312"/>
      <c r="AG213" s="312"/>
      <c r="AH213" s="312"/>
      <c r="AI213" s="302"/>
      <c r="AJ213" s="312"/>
      <c r="AK213" s="312"/>
      <c r="AL213" s="312"/>
      <c r="AM213" s="312"/>
      <c r="AN213" s="312"/>
      <c r="AO213" s="312"/>
      <c r="AP213" s="312"/>
      <c r="AQ213" s="312"/>
      <c r="AR213" s="312"/>
      <c r="AS213" s="312"/>
      <c r="AT213" s="312"/>
      <c r="AU213" s="312"/>
      <c r="AV213" s="312"/>
      <c r="AW213" s="10"/>
      <c r="AX213" s="11"/>
    </row>
    <row r="214" spans="1:50" s="12" customFormat="1" ht="24.75" customHeight="1" x14ac:dyDescent="0.25">
      <c r="A214" s="577"/>
      <c r="B214" s="459"/>
      <c r="C214" s="461"/>
      <c r="D214" s="453"/>
      <c r="E214" s="453"/>
      <c r="F214" s="431"/>
      <c r="G214" s="431"/>
      <c r="H214" s="431"/>
      <c r="I214" s="431"/>
      <c r="J214" s="453"/>
      <c r="K214" s="431"/>
      <c r="L214" s="431"/>
      <c r="M214" s="431"/>
      <c r="N214" s="431"/>
      <c r="O214" s="431"/>
      <c r="P214" s="456"/>
      <c r="Q214" s="431"/>
      <c r="R214" s="431"/>
      <c r="S214" s="431"/>
      <c r="T214" s="431"/>
      <c r="U214" s="135" t="s">
        <v>69</v>
      </c>
      <c r="V214" s="54">
        <f t="shared" ref="V214:AC214" si="82">V212/V213</f>
        <v>0</v>
      </c>
      <c r="W214" s="54">
        <f t="shared" si="82"/>
        <v>0</v>
      </c>
      <c r="X214" s="54">
        <f t="shared" si="82"/>
        <v>0</v>
      </c>
      <c r="Y214" s="54">
        <f t="shared" si="82"/>
        <v>0</v>
      </c>
      <c r="Z214" s="54">
        <f t="shared" si="82"/>
        <v>0</v>
      </c>
      <c r="AA214" s="54">
        <f t="shared" si="82"/>
        <v>0</v>
      </c>
      <c r="AB214" s="54">
        <f t="shared" si="82"/>
        <v>0</v>
      </c>
      <c r="AC214" s="54">
        <f t="shared" si="82"/>
        <v>0</v>
      </c>
      <c r="AD214" s="312"/>
      <c r="AE214" s="310"/>
      <c r="AF214" s="312"/>
      <c r="AG214" s="312"/>
      <c r="AH214" s="312"/>
      <c r="AI214" s="302"/>
      <c r="AJ214" s="312"/>
      <c r="AK214" s="312"/>
      <c r="AL214" s="312"/>
      <c r="AM214" s="312"/>
      <c r="AN214" s="312"/>
      <c r="AO214" s="312"/>
      <c r="AP214" s="312"/>
      <c r="AQ214" s="312"/>
      <c r="AR214" s="312"/>
      <c r="AS214" s="312"/>
      <c r="AT214" s="312"/>
      <c r="AU214" s="312"/>
      <c r="AV214" s="312"/>
      <c r="AW214" s="10"/>
      <c r="AX214" s="11"/>
    </row>
    <row r="215" spans="1:50" s="12" customFormat="1" ht="270" customHeight="1" x14ac:dyDescent="0.25">
      <c r="A215" s="577"/>
      <c r="B215" s="459"/>
      <c r="C215" s="461"/>
      <c r="D215" s="453"/>
      <c r="E215" s="453"/>
      <c r="F215" s="431"/>
      <c r="G215" s="432"/>
      <c r="H215" s="432"/>
      <c r="I215" s="432"/>
      <c r="J215" s="454"/>
      <c r="K215" s="432"/>
      <c r="L215" s="432"/>
      <c r="M215" s="432"/>
      <c r="N215" s="432"/>
      <c r="O215" s="432"/>
      <c r="P215" s="457"/>
      <c r="Q215" s="432"/>
      <c r="R215" s="432"/>
      <c r="S215" s="432"/>
      <c r="T215" s="432"/>
      <c r="U215" s="135" t="s">
        <v>70</v>
      </c>
      <c r="V215" s="55" t="s">
        <v>806</v>
      </c>
      <c r="W215" s="55" t="s">
        <v>806</v>
      </c>
      <c r="X215" s="55" t="s">
        <v>806</v>
      </c>
      <c r="Y215" s="55" t="s">
        <v>806</v>
      </c>
      <c r="Z215" s="244"/>
      <c r="AA215" s="245"/>
      <c r="AB215" s="245"/>
      <c r="AC215" s="246"/>
      <c r="AD215" s="313"/>
      <c r="AE215" s="311"/>
      <c r="AF215" s="313"/>
      <c r="AG215" s="313"/>
      <c r="AH215" s="313"/>
      <c r="AI215" s="303"/>
      <c r="AJ215" s="313"/>
      <c r="AK215" s="313"/>
      <c r="AL215" s="313"/>
      <c r="AM215" s="313"/>
      <c r="AN215" s="313"/>
      <c r="AO215" s="313"/>
      <c r="AP215" s="313"/>
      <c r="AQ215" s="313"/>
      <c r="AR215" s="313"/>
      <c r="AS215" s="313"/>
      <c r="AT215" s="313"/>
      <c r="AU215" s="313"/>
      <c r="AV215" s="313"/>
      <c r="AW215" s="10"/>
      <c r="AX215" s="11"/>
    </row>
    <row r="216" spans="1:50" s="12" customFormat="1" ht="45" customHeight="1" x14ac:dyDescent="0.25">
      <c r="A216" s="577">
        <v>4</v>
      </c>
      <c r="B216" s="459"/>
      <c r="C216" s="461"/>
      <c r="D216" s="453"/>
      <c r="E216" s="453"/>
      <c r="F216" s="431"/>
      <c r="G216" s="430" t="s">
        <v>164</v>
      </c>
      <c r="H216" s="430" t="s">
        <v>164</v>
      </c>
      <c r="I216" s="136"/>
      <c r="J216" s="452">
        <v>0.15</v>
      </c>
      <c r="K216" s="430" t="s">
        <v>387</v>
      </c>
      <c r="L216" s="430" t="s">
        <v>388</v>
      </c>
      <c r="M216" s="430" t="s">
        <v>175</v>
      </c>
      <c r="N216" s="430" t="s">
        <v>823</v>
      </c>
      <c r="O216" s="430" t="s">
        <v>62</v>
      </c>
      <c r="P216" s="455">
        <v>0.03</v>
      </c>
      <c r="Q216" s="430">
        <v>1</v>
      </c>
      <c r="R216" s="430">
        <v>1</v>
      </c>
      <c r="S216" s="430">
        <v>1</v>
      </c>
      <c r="T216" s="430" t="s">
        <v>169</v>
      </c>
      <c r="U216" s="50" t="s">
        <v>389</v>
      </c>
      <c r="V216" s="116"/>
      <c r="W216" s="116"/>
      <c r="X216" s="116"/>
      <c r="Y216" s="116"/>
      <c r="Z216" s="116">
        <f>+V216</f>
        <v>0</v>
      </c>
      <c r="AA216" s="116">
        <f>+V216+W216</f>
        <v>0</v>
      </c>
      <c r="AB216" s="116">
        <f>+W216+X216+V216</f>
        <v>0</v>
      </c>
      <c r="AC216" s="116">
        <f>+V216+W216+X216+Y216</f>
        <v>0</v>
      </c>
      <c r="AD216" s="315" t="s">
        <v>390</v>
      </c>
      <c r="AE216" s="319">
        <f>AF216+AG216+AH216</f>
        <v>91570627</v>
      </c>
      <c r="AF216" s="315">
        <v>0</v>
      </c>
      <c r="AG216" s="315">
        <v>91570627</v>
      </c>
      <c r="AH216" s="315">
        <v>0</v>
      </c>
      <c r="AI216" s="301" t="s">
        <v>375</v>
      </c>
      <c r="AJ216" s="315" t="s">
        <v>376</v>
      </c>
      <c r="AK216" s="315"/>
      <c r="AL216" s="315" t="s">
        <v>67</v>
      </c>
      <c r="AM216" s="315"/>
      <c r="AN216" s="315"/>
      <c r="AO216" s="315" t="s">
        <v>67</v>
      </c>
      <c r="AP216" s="315" t="s">
        <v>67</v>
      </c>
      <c r="AQ216" s="315" t="s">
        <v>67</v>
      </c>
      <c r="AR216" s="315"/>
      <c r="AS216" s="315"/>
      <c r="AT216" s="315" t="s">
        <v>67</v>
      </c>
      <c r="AU216" s="315"/>
      <c r="AV216" s="315"/>
      <c r="AW216" s="10"/>
      <c r="AX216" s="11"/>
    </row>
    <row r="217" spans="1:50" s="12" customFormat="1" ht="45" customHeight="1" x14ac:dyDescent="0.25">
      <c r="A217" s="577"/>
      <c r="B217" s="459"/>
      <c r="C217" s="461"/>
      <c r="D217" s="453"/>
      <c r="E217" s="453"/>
      <c r="F217" s="431"/>
      <c r="G217" s="431"/>
      <c r="H217" s="431"/>
      <c r="I217" s="431" t="s">
        <v>391</v>
      </c>
      <c r="J217" s="453"/>
      <c r="K217" s="431"/>
      <c r="L217" s="431"/>
      <c r="M217" s="431"/>
      <c r="N217" s="431"/>
      <c r="O217" s="431"/>
      <c r="P217" s="456"/>
      <c r="Q217" s="431"/>
      <c r="R217" s="431"/>
      <c r="S217" s="431"/>
      <c r="T217" s="431"/>
      <c r="U217" s="50" t="s">
        <v>392</v>
      </c>
      <c r="V217" s="166">
        <v>3</v>
      </c>
      <c r="W217" s="166">
        <v>9.9999999999999995E-7</v>
      </c>
      <c r="X217" s="166">
        <v>9.9999999999999995E-7</v>
      </c>
      <c r="Y217" s="166">
        <v>9.9999999999999995E-7</v>
      </c>
      <c r="Z217" s="117">
        <f>+V217</f>
        <v>3</v>
      </c>
      <c r="AA217" s="117">
        <f>+V217+W217</f>
        <v>3.0000010000000001</v>
      </c>
      <c r="AB217" s="117">
        <f>+W217+X217+V217</f>
        <v>3.0000019999999998</v>
      </c>
      <c r="AC217" s="117">
        <f>+V217+W217+X217+Y217</f>
        <v>3.0000030000000004</v>
      </c>
      <c r="AD217" s="312"/>
      <c r="AE217" s="310"/>
      <c r="AF217" s="312"/>
      <c r="AG217" s="312"/>
      <c r="AH217" s="312"/>
      <c r="AI217" s="302"/>
      <c r="AJ217" s="312"/>
      <c r="AK217" s="312"/>
      <c r="AL217" s="312"/>
      <c r="AM217" s="312"/>
      <c r="AN217" s="312"/>
      <c r="AO217" s="312"/>
      <c r="AP217" s="312"/>
      <c r="AQ217" s="312"/>
      <c r="AR217" s="312"/>
      <c r="AS217" s="312"/>
      <c r="AT217" s="312"/>
      <c r="AU217" s="312"/>
      <c r="AV217" s="312"/>
      <c r="AW217" s="10"/>
      <c r="AX217" s="11"/>
    </row>
    <row r="218" spans="1:50" s="12" customFormat="1" ht="24.75" customHeight="1" x14ac:dyDescent="0.25">
      <c r="A218" s="577"/>
      <c r="B218" s="459"/>
      <c r="C218" s="461"/>
      <c r="D218" s="453"/>
      <c r="E218" s="453"/>
      <c r="F218" s="431"/>
      <c r="G218" s="431"/>
      <c r="H218" s="431"/>
      <c r="I218" s="431"/>
      <c r="J218" s="453"/>
      <c r="K218" s="431"/>
      <c r="L218" s="431"/>
      <c r="M218" s="431"/>
      <c r="N218" s="431"/>
      <c r="O218" s="431"/>
      <c r="P218" s="456"/>
      <c r="Q218" s="431"/>
      <c r="R218" s="431"/>
      <c r="S218" s="431"/>
      <c r="T218" s="431"/>
      <c r="U218" s="135" t="s">
        <v>69</v>
      </c>
      <c r="V218" s="54">
        <f t="shared" ref="V218:AC218" si="83">V216/V217</f>
        <v>0</v>
      </c>
      <c r="W218" s="54">
        <f t="shared" si="83"/>
        <v>0</v>
      </c>
      <c r="X218" s="54">
        <f t="shared" si="83"/>
        <v>0</v>
      </c>
      <c r="Y218" s="54">
        <f t="shared" si="83"/>
        <v>0</v>
      </c>
      <c r="Z218" s="54">
        <f t="shared" si="83"/>
        <v>0</v>
      </c>
      <c r="AA218" s="54">
        <f t="shared" si="83"/>
        <v>0</v>
      </c>
      <c r="AB218" s="54">
        <f t="shared" si="83"/>
        <v>0</v>
      </c>
      <c r="AC218" s="54">
        <f t="shared" si="83"/>
        <v>0</v>
      </c>
      <c r="AD218" s="312"/>
      <c r="AE218" s="310"/>
      <c r="AF218" s="312"/>
      <c r="AG218" s="312"/>
      <c r="AH218" s="312"/>
      <c r="AI218" s="302"/>
      <c r="AJ218" s="312"/>
      <c r="AK218" s="312"/>
      <c r="AL218" s="312"/>
      <c r="AM218" s="312"/>
      <c r="AN218" s="312"/>
      <c r="AO218" s="312"/>
      <c r="AP218" s="312"/>
      <c r="AQ218" s="312"/>
      <c r="AR218" s="312"/>
      <c r="AS218" s="312"/>
      <c r="AT218" s="312"/>
      <c r="AU218" s="312"/>
      <c r="AV218" s="312"/>
      <c r="AW218" s="10"/>
      <c r="AX218" s="11"/>
    </row>
    <row r="219" spans="1:50" s="12" customFormat="1" ht="270" customHeight="1" x14ac:dyDescent="0.25">
      <c r="A219" s="577"/>
      <c r="B219" s="459"/>
      <c r="C219" s="461"/>
      <c r="D219" s="453"/>
      <c r="E219" s="453"/>
      <c r="F219" s="431"/>
      <c r="G219" s="432"/>
      <c r="H219" s="432"/>
      <c r="I219" s="432"/>
      <c r="J219" s="454"/>
      <c r="K219" s="432"/>
      <c r="L219" s="432"/>
      <c r="M219" s="432"/>
      <c r="N219" s="432"/>
      <c r="O219" s="432"/>
      <c r="P219" s="457"/>
      <c r="Q219" s="432"/>
      <c r="R219" s="432"/>
      <c r="S219" s="432"/>
      <c r="T219" s="432"/>
      <c r="U219" s="135" t="s">
        <v>70</v>
      </c>
      <c r="V219" s="55" t="s">
        <v>806</v>
      </c>
      <c r="W219" s="55" t="s">
        <v>806</v>
      </c>
      <c r="X219" s="55" t="s">
        <v>806</v>
      </c>
      <c r="Y219" s="55" t="s">
        <v>806</v>
      </c>
      <c r="Z219" s="171"/>
      <c r="AA219" s="172"/>
      <c r="AB219" s="172"/>
      <c r="AC219" s="173"/>
      <c r="AD219" s="313"/>
      <c r="AE219" s="311"/>
      <c r="AF219" s="313"/>
      <c r="AG219" s="313"/>
      <c r="AH219" s="313"/>
      <c r="AI219" s="303"/>
      <c r="AJ219" s="313"/>
      <c r="AK219" s="313"/>
      <c r="AL219" s="313"/>
      <c r="AM219" s="313"/>
      <c r="AN219" s="313"/>
      <c r="AO219" s="313"/>
      <c r="AP219" s="313"/>
      <c r="AQ219" s="313"/>
      <c r="AR219" s="313"/>
      <c r="AS219" s="313"/>
      <c r="AT219" s="313"/>
      <c r="AU219" s="313"/>
      <c r="AV219" s="313"/>
      <c r="AW219" s="10"/>
      <c r="AX219" s="11"/>
    </row>
    <row r="220" spans="1:50" s="12" customFormat="1" ht="45" customHeight="1" x14ac:dyDescent="0.25">
      <c r="A220" s="577">
        <v>5</v>
      </c>
      <c r="B220" s="459"/>
      <c r="C220" s="461"/>
      <c r="D220" s="453"/>
      <c r="E220" s="453"/>
      <c r="F220" s="431"/>
      <c r="G220" s="430" t="s">
        <v>164</v>
      </c>
      <c r="H220" s="430" t="s">
        <v>164</v>
      </c>
      <c r="I220" s="136"/>
      <c r="J220" s="452">
        <v>0.15</v>
      </c>
      <c r="K220" s="430" t="s">
        <v>393</v>
      </c>
      <c r="L220" s="430" t="s">
        <v>394</v>
      </c>
      <c r="M220" s="430" t="s">
        <v>175</v>
      </c>
      <c r="N220" s="430" t="s">
        <v>823</v>
      </c>
      <c r="O220" s="430" t="s">
        <v>62</v>
      </c>
      <c r="P220" s="455">
        <v>0.02</v>
      </c>
      <c r="Q220" s="430">
        <v>1</v>
      </c>
      <c r="R220" s="430">
        <v>1</v>
      </c>
      <c r="S220" s="430">
        <v>1</v>
      </c>
      <c r="T220" s="430" t="s">
        <v>169</v>
      </c>
      <c r="U220" s="50" t="s">
        <v>395</v>
      </c>
      <c r="V220" s="116"/>
      <c r="W220" s="116"/>
      <c r="X220" s="116"/>
      <c r="Y220" s="116"/>
      <c r="Z220" s="116">
        <f>+V220</f>
        <v>0</v>
      </c>
      <c r="AA220" s="116">
        <f>+V220+W220</f>
        <v>0</v>
      </c>
      <c r="AB220" s="116">
        <f>+W220+X220+V220</f>
        <v>0</v>
      </c>
      <c r="AC220" s="116">
        <f>+V220+W220+X220+Y220</f>
        <v>0</v>
      </c>
      <c r="AD220" s="315" t="s">
        <v>396</v>
      </c>
      <c r="AE220" s="319">
        <f>AF220+AG220+AH220</f>
        <v>91570627</v>
      </c>
      <c r="AF220" s="315">
        <v>0</v>
      </c>
      <c r="AG220" s="315">
        <v>91570627</v>
      </c>
      <c r="AH220" s="315">
        <v>0</v>
      </c>
      <c r="AI220" s="301" t="s">
        <v>375</v>
      </c>
      <c r="AJ220" s="315" t="s">
        <v>376</v>
      </c>
      <c r="AK220" s="315"/>
      <c r="AL220" s="315" t="s">
        <v>67</v>
      </c>
      <c r="AM220" s="315"/>
      <c r="AN220" s="315" t="s">
        <v>67</v>
      </c>
      <c r="AO220" s="315" t="s">
        <v>67</v>
      </c>
      <c r="AP220" s="315" t="s">
        <v>67</v>
      </c>
      <c r="AQ220" s="315"/>
      <c r="AR220" s="315" t="s">
        <v>67</v>
      </c>
      <c r="AS220" s="315"/>
      <c r="AT220" s="315" t="s">
        <v>67</v>
      </c>
      <c r="AU220" s="315"/>
      <c r="AV220" s="315"/>
      <c r="AW220" s="10"/>
      <c r="AX220" s="11"/>
    </row>
    <row r="221" spans="1:50" s="12" customFormat="1" ht="45" customHeight="1" x14ac:dyDescent="0.25">
      <c r="A221" s="577"/>
      <c r="B221" s="459"/>
      <c r="C221" s="461"/>
      <c r="D221" s="453"/>
      <c r="E221" s="453"/>
      <c r="F221" s="431"/>
      <c r="G221" s="431"/>
      <c r="H221" s="431"/>
      <c r="I221" s="431" t="s">
        <v>397</v>
      </c>
      <c r="J221" s="453"/>
      <c r="K221" s="431"/>
      <c r="L221" s="431"/>
      <c r="M221" s="431"/>
      <c r="N221" s="431"/>
      <c r="O221" s="431"/>
      <c r="P221" s="456"/>
      <c r="Q221" s="431"/>
      <c r="R221" s="431"/>
      <c r="S221" s="431"/>
      <c r="T221" s="431"/>
      <c r="U221" s="50" t="s">
        <v>398</v>
      </c>
      <c r="V221" s="166">
        <v>10</v>
      </c>
      <c r="W221" s="166">
        <v>9.9999999999999995E-7</v>
      </c>
      <c r="X221" s="166">
        <v>9.9999999999999995E-7</v>
      </c>
      <c r="Y221" s="166">
        <v>9.9999999999999995E-7</v>
      </c>
      <c r="Z221" s="117">
        <f>+V221</f>
        <v>10</v>
      </c>
      <c r="AA221" s="117">
        <f>+V221+W221</f>
        <v>10.000000999999999</v>
      </c>
      <c r="AB221" s="117">
        <f>+W221+X221+V221</f>
        <v>10.000002</v>
      </c>
      <c r="AC221" s="117">
        <f>+V221+W221+X221+Y221</f>
        <v>10.000002999999998</v>
      </c>
      <c r="AD221" s="312"/>
      <c r="AE221" s="310"/>
      <c r="AF221" s="312"/>
      <c r="AG221" s="312"/>
      <c r="AH221" s="312"/>
      <c r="AI221" s="302"/>
      <c r="AJ221" s="312"/>
      <c r="AK221" s="312"/>
      <c r="AL221" s="312"/>
      <c r="AM221" s="312"/>
      <c r="AN221" s="312"/>
      <c r="AO221" s="312"/>
      <c r="AP221" s="312"/>
      <c r="AQ221" s="312"/>
      <c r="AR221" s="312"/>
      <c r="AS221" s="312"/>
      <c r="AT221" s="312"/>
      <c r="AU221" s="312"/>
      <c r="AV221" s="312"/>
      <c r="AW221" s="10"/>
      <c r="AX221" s="11"/>
    </row>
    <row r="222" spans="1:50" s="12" customFormat="1" ht="24.75" customHeight="1" x14ac:dyDescent="0.25">
      <c r="A222" s="577"/>
      <c r="B222" s="459"/>
      <c r="C222" s="461"/>
      <c r="D222" s="453"/>
      <c r="E222" s="453"/>
      <c r="F222" s="431"/>
      <c r="G222" s="431"/>
      <c r="H222" s="431"/>
      <c r="I222" s="431"/>
      <c r="J222" s="453"/>
      <c r="K222" s="431"/>
      <c r="L222" s="431"/>
      <c r="M222" s="431"/>
      <c r="N222" s="431"/>
      <c r="O222" s="431"/>
      <c r="P222" s="456"/>
      <c r="Q222" s="431"/>
      <c r="R222" s="431"/>
      <c r="S222" s="431"/>
      <c r="T222" s="431"/>
      <c r="U222" s="135" t="s">
        <v>69</v>
      </c>
      <c r="V222" s="54">
        <f t="shared" ref="V222:AC222" si="84">V220/V221</f>
        <v>0</v>
      </c>
      <c r="W222" s="54">
        <f t="shared" si="84"/>
        <v>0</v>
      </c>
      <c r="X222" s="54">
        <f t="shared" si="84"/>
        <v>0</v>
      </c>
      <c r="Y222" s="54">
        <f t="shared" si="84"/>
        <v>0</v>
      </c>
      <c r="Z222" s="54">
        <f t="shared" si="84"/>
        <v>0</v>
      </c>
      <c r="AA222" s="54">
        <f t="shared" si="84"/>
        <v>0</v>
      </c>
      <c r="AB222" s="54">
        <f t="shared" si="84"/>
        <v>0</v>
      </c>
      <c r="AC222" s="54">
        <f t="shared" si="84"/>
        <v>0</v>
      </c>
      <c r="AD222" s="312"/>
      <c r="AE222" s="310"/>
      <c r="AF222" s="312"/>
      <c r="AG222" s="312"/>
      <c r="AH222" s="312"/>
      <c r="AI222" s="302"/>
      <c r="AJ222" s="312"/>
      <c r="AK222" s="312"/>
      <c r="AL222" s="312"/>
      <c r="AM222" s="312"/>
      <c r="AN222" s="312"/>
      <c r="AO222" s="312"/>
      <c r="AP222" s="312"/>
      <c r="AQ222" s="312"/>
      <c r="AR222" s="312"/>
      <c r="AS222" s="312"/>
      <c r="AT222" s="312"/>
      <c r="AU222" s="312"/>
      <c r="AV222" s="312"/>
      <c r="AW222" s="10"/>
      <c r="AX222" s="11"/>
    </row>
    <row r="223" spans="1:50" s="12" customFormat="1" ht="270" customHeight="1" x14ac:dyDescent="0.25">
      <c r="A223" s="577"/>
      <c r="B223" s="459"/>
      <c r="C223" s="461"/>
      <c r="D223" s="453"/>
      <c r="E223" s="453"/>
      <c r="F223" s="431"/>
      <c r="G223" s="432"/>
      <c r="H223" s="432"/>
      <c r="I223" s="432"/>
      <c r="J223" s="454"/>
      <c r="K223" s="432"/>
      <c r="L223" s="432"/>
      <c r="M223" s="432"/>
      <c r="N223" s="432"/>
      <c r="O223" s="432"/>
      <c r="P223" s="457"/>
      <c r="Q223" s="432"/>
      <c r="R223" s="432"/>
      <c r="S223" s="432"/>
      <c r="T223" s="432"/>
      <c r="U223" s="135" t="s">
        <v>70</v>
      </c>
      <c r="V223" s="55" t="s">
        <v>806</v>
      </c>
      <c r="W223" s="55" t="s">
        <v>806</v>
      </c>
      <c r="X223" s="55" t="s">
        <v>806</v>
      </c>
      <c r="Y223" s="55" t="s">
        <v>806</v>
      </c>
      <c r="Z223" s="171"/>
      <c r="AA223" s="172"/>
      <c r="AB223" s="172"/>
      <c r="AC223" s="173"/>
      <c r="AD223" s="313"/>
      <c r="AE223" s="311"/>
      <c r="AF223" s="313"/>
      <c r="AG223" s="313"/>
      <c r="AH223" s="313"/>
      <c r="AI223" s="303"/>
      <c r="AJ223" s="313"/>
      <c r="AK223" s="313"/>
      <c r="AL223" s="313"/>
      <c r="AM223" s="313"/>
      <c r="AN223" s="313"/>
      <c r="AO223" s="313"/>
      <c r="AP223" s="313"/>
      <c r="AQ223" s="313"/>
      <c r="AR223" s="313"/>
      <c r="AS223" s="313"/>
      <c r="AT223" s="313"/>
      <c r="AU223" s="313"/>
      <c r="AV223" s="313"/>
      <c r="AW223" s="10"/>
      <c r="AX223" s="11"/>
    </row>
    <row r="224" spans="1:50" s="12" customFormat="1" ht="45" customHeight="1" x14ac:dyDescent="0.25">
      <c r="A224" s="577">
        <v>6</v>
      </c>
      <c r="B224" s="459"/>
      <c r="C224" s="461"/>
      <c r="D224" s="453"/>
      <c r="E224" s="453"/>
      <c r="F224" s="431"/>
      <c r="G224" s="430" t="s">
        <v>164</v>
      </c>
      <c r="H224" s="430" t="s">
        <v>164</v>
      </c>
      <c r="I224" s="134"/>
      <c r="J224" s="452">
        <v>0.15</v>
      </c>
      <c r="K224" s="430" t="s">
        <v>399</v>
      </c>
      <c r="L224" s="430" t="s">
        <v>400</v>
      </c>
      <c r="M224" s="430" t="s">
        <v>175</v>
      </c>
      <c r="N224" s="430" t="s">
        <v>823</v>
      </c>
      <c r="O224" s="430" t="s">
        <v>62</v>
      </c>
      <c r="P224" s="455">
        <v>0.03</v>
      </c>
      <c r="Q224" s="430">
        <v>1</v>
      </c>
      <c r="R224" s="430">
        <v>1</v>
      </c>
      <c r="S224" s="430">
        <v>1</v>
      </c>
      <c r="T224" s="430" t="s">
        <v>169</v>
      </c>
      <c r="U224" s="50" t="s">
        <v>401</v>
      </c>
      <c r="V224" s="183"/>
      <c r="W224" s="116"/>
      <c r="X224" s="116"/>
      <c r="Y224" s="116"/>
      <c r="Z224" s="116">
        <f>+V224</f>
        <v>0</v>
      </c>
      <c r="AA224" s="116">
        <f>+V224+W224</f>
        <v>0</v>
      </c>
      <c r="AB224" s="116">
        <f>+W224+X224+V224</f>
        <v>0</v>
      </c>
      <c r="AC224" s="116">
        <f>+V224+W224+X224+Y224</f>
        <v>0</v>
      </c>
      <c r="AD224" s="315" t="s">
        <v>402</v>
      </c>
      <c r="AE224" s="319">
        <f>AF224+AG224+AH224</f>
        <v>91570627</v>
      </c>
      <c r="AF224" s="315">
        <v>0</v>
      </c>
      <c r="AG224" s="315">
        <v>91570627</v>
      </c>
      <c r="AH224" s="315">
        <v>0</v>
      </c>
      <c r="AI224" s="301" t="s">
        <v>375</v>
      </c>
      <c r="AJ224" s="315" t="s">
        <v>376</v>
      </c>
      <c r="AK224" s="315"/>
      <c r="AL224" s="315" t="s">
        <v>67</v>
      </c>
      <c r="AM224" s="315"/>
      <c r="AN224" s="315" t="s">
        <v>67</v>
      </c>
      <c r="AO224" s="315" t="s">
        <v>67</v>
      </c>
      <c r="AP224" s="315" t="s">
        <v>67</v>
      </c>
      <c r="AQ224" s="315"/>
      <c r="AR224" s="315" t="s">
        <v>67</v>
      </c>
      <c r="AS224" s="315"/>
      <c r="AT224" s="315"/>
      <c r="AU224" s="315" t="s">
        <v>67</v>
      </c>
      <c r="AV224" s="315"/>
      <c r="AW224" s="10"/>
      <c r="AX224" s="11"/>
    </row>
    <row r="225" spans="1:50" s="12" customFormat="1" ht="45" customHeight="1" x14ac:dyDescent="0.25">
      <c r="A225" s="577"/>
      <c r="B225" s="459"/>
      <c r="C225" s="461"/>
      <c r="D225" s="453"/>
      <c r="E225" s="453"/>
      <c r="F225" s="431"/>
      <c r="G225" s="431"/>
      <c r="H225" s="431"/>
      <c r="I225" s="433" t="s">
        <v>403</v>
      </c>
      <c r="J225" s="453"/>
      <c r="K225" s="431"/>
      <c r="L225" s="431"/>
      <c r="M225" s="431"/>
      <c r="N225" s="431"/>
      <c r="O225" s="431"/>
      <c r="P225" s="456"/>
      <c r="Q225" s="431"/>
      <c r="R225" s="431"/>
      <c r="S225" s="431"/>
      <c r="T225" s="431"/>
      <c r="U225" s="50" t="s">
        <v>392</v>
      </c>
      <c r="V225" s="166">
        <v>158</v>
      </c>
      <c r="W225" s="166">
        <v>9.9999999999999995E-7</v>
      </c>
      <c r="X225" s="166">
        <v>9.9999999999999995E-7</v>
      </c>
      <c r="Y225" s="166">
        <v>9.9999999999999995E-7</v>
      </c>
      <c r="Z225" s="117">
        <f>+V225</f>
        <v>158</v>
      </c>
      <c r="AA225" s="117">
        <f>+V225+W225</f>
        <v>158.000001</v>
      </c>
      <c r="AB225" s="117">
        <f>+W225+X225+V225</f>
        <v>158.00000199999999</v>
      </c>
      <c r="AC225" s="117">
        <f>+V225+W225+X225+Y225</f>
        <v>158.00000299999999</v>
      </c>
      <c r="AD225" s="312"/>
      <c r="AE225" s="310"/>
      <c r="AF225" s="312"/>
      <c r="AG225" s="312"/>
      <c r="AH225" s="312"/>
      <c r="AI225" s="302"/>
      <c r="AJ225" s="312"/>
      <c r="AK225" s="312"/>
      <c r="AL225" s="312"/>
      <c r="AM225" s="312"/>
      <c r="AN225" s="312"/>
      <c r="AO225" s="312"/>
      <c r="AP225" s="312"/>
      <c r="AQ225" s="312"/>
      <c r="AR225" s="312"/>
      <c r="AS225" s="312"/>
      <c r="AT225" s="312"/>
      <c r="AU225" s="312"/>
      <c r="AV225" s="312"/>
      <c r="AW225" s="10"/>
      <c r="AX225" s="11"/>
    </row>
    <row r="226" spans="1:50" s="12" customFormat="1" ht="24.95" customHeight="1" x14ac:dyDescent="0.25">
      <c r="A226" s="577"/>
      <c r="B226" s="459"/>
      <c r="C226" s="461"/>
      <c r="D226" s="453"/>
      <c r="E226" s="453"/>
      <c r="F226" s="431"/>
      <c r="G226" s="431"/>
      <c r="H226" s="431"/>
      <c r="I226" s="433"/>
      <c r="J226" s="453"/>
      <c r="K226" s="431"/>
      <c r="L226" s="431"/>
      <c r="M226" s="431"/>
      <c r="N226" s="431"/>
      <c r="O226" s="431"/>
      <c r="P226" s="456"/>
      <c r="Q226" s="431"/>
      <c r="R226" s="431"/>
      <c r="S226" s="431"/>
      <c r="T226" s="431"/>
      <c r="U226" s="48" t="s">
        <v>69</v>
      </c>
      <c r="V226" s="54">
        <f>+V224/V225</f>
        <v>0</v>
      </c>
      <c r="W226" s="54">
        <f t="shared" ref="W226:AC226" si="85">W224/W225</f>
        <v>0</v>
      </c>
      <c r="X226" s="54">
        <f t="shared" si="85"/>
        <v>0</v>
      </c>
      <c r="Y226" s="54">
        <f t="shared" si="85"/>
        <v>0</v>
      </c>
      <c r="Z226" s="54">
        <f t="shared" si="85"/>
        <v>0</v>
      </c>
      <c r="AA226" s="54">
        <f t="shared" si="85"/>
        <v>0</v>
      </c>
      <c r="AB226" s="54">
        <f t="shared" si="85"/>
        <v>0</v>
      </c>
      <c r="AC226" s="54">
        <f t="shared" si="85"/>
        <v>0</v>
      </c>
      <c r="AD226" s="312"/>
      <c r="AE226" s="310"/>
      <c r="AF226" s="312"/>
      <c r="AG226" s="312"/>
      <c r="AH226" s="312"/>
      <c r="AI226" s="302"/>
      <c r="AJ226" s="312"/>
      <c r="AK226" s="312"/>
      <c r="AL226" s="312"/>
      <c r="AM226" s="312"/>
      <c r="AN226" s="312"/>
      <c r="AO226" s="312"/>
      <c r="AP226" s="312"/>
      <c r="AQ226" s="312"/>
      <c r="AR226" s="312"/>
      <c r="AS226" s="312"/>
      <c r="AT226" s="312"/>
      <c r="AU226" s="312"/>
      <c r="AV226" s="312"/>
      <c r="AW226" s="10"/>
      <c r="AX226" s="11"/>
    </row>
    <row r="227" spans="1:50" s="12" customFormat="1" ht="270" customHeight="1" x14ac:dyDescent="0.25">
      <c r="A227" s="577"/>
      <c r="B227" s="459"/>
      <c r="C227" s="461"/>
      <c r="D227" s="453"/>
      <c r="E227" s="453"/>
      <c r="F227" s="432"/>
      <c r="G227" s="432"/>
      <c r="H227" s="432"/>
      <c r="I227" s="433"/>
      <c r="J227" s="454"/>
      <c r="K227" s="432"/>
      <c r="L227" s="432"/>
      <c r="M227" s="432"/>
      <c r="N227" s="432"/>
      <c r="O227" s="432"/>
      <c r="P227" s="457"/>
      <c r="Q227" s="432"/>
      <c r="R227" s="432"/>
      <c r="S227" s="432"/>
      <c r="T227" s="432"/>
      <c r="U227" s="48" t="s">
        <v>70</v>
      </c>
      <c r="V227" s="55" t="s">
        <v>806</v>
      </c>
      <c r="W227" s="55" t="s">
        <v>806</v>
      </c>
      <c r="X227" s="55" t="s">
        <v>806</v>
      </c>
      <c r="Y227" s="55" t="s">
        <v>806</v>
      </c>
      <c r="Z227" s="171"/>
      <c r="AA227" s="172"/>
      <c r="AB227" s="172"/>
      <c r="AC227" s="173"/>
      <c r="AD227" s="313"/>
      <c r="AE227" s="311"/>
      <c r="AF227" s="313"/>
      <c r="AG227" s="313"/>
      <c r="AH227" s="313"/>
      <c r="AI227" s="303"/>
      <c r="AJ227" s="313"/>
      <c r="AK227" s="313"/>
      <c r="AL227" s="313"/>
      <c r="AM227" s="313"/>
      <c r="AN227" s="313"/>
      <c r="AO227" s="313"/>
      <c r="AP227" s="313"/>
      <c r="AQ227" s="313"/>
      <c r="AR227" s="313"/>
      <c r="AS227" s="313"/>
      <c r="AT227" s="313"/>
      <c r="AU227" s="313"/>
      <c r="AV227" s="313"/>
      <c r="AW227" s="10"/>
      <c r="AX227" s="11"/>
    </row>
    <row r="228" spans="1:50" s="12" customFormat="1" ht="45" customHeight="1" x14ac:dyDescent="0.25">
      <c r="A228" s="577">
        <v>7</v>
      </c>
      <c r="B228" s="459"/>
      <c r="C228" s="461"/>
      <c r="D228" s="453"/>
      <c r="E228" s="453"/>
      <c r="F228" s="430">
        <v>1</v>
      </c>
      <c r="G228" s="430" t="s">
        <v>164</v>
      </c>
      <c r="H228" s="430" t="s">
        <v>164</v>
      </c>
      <c r="I228" s="136"/>
      <c r="J228" s="452">
        <v>0.15</v>
      </c>
      <c r="K228" s="430" t="s">
        <v>404</v>
      </c>
      <c r="L228" s="430" t="s">
        <v>400</v>
      </c>
      <c r="M228" s="430" t="s">
        <v>175</v>
      </c>
      <c r="N228" s="430" t="s">
        <v>823</v>
      </c>
      <c r="O228" s="430" t="s">
        <v>62</v>
      </c>
      <c r="P228" s="455">
        <v>0.02</v>
      </c>
      <c r="Q228" s="430">
        <v>1</v>
      </c>
      <c r="R228" s="430">
        <v>1</v>
      </c>
      <c r="S228" s="430">
        <v>1</v>
      </c>
      <c r="T228" s="430" t="s">
        <v>169</v>
      </c>
      <c r="U228" s="50" t="s">
        <v>389</v>
      </c>
      <c r="V228" s="116"/>
      <c r="W228" s="116"/>
      <c r="X228" s="116"/>
      <c r="Y228" s="116"/>
      <c r="Z228" s="116">
        <f>+V228</f>
        <v>0</v>
      </c>
      <c r="AA228" s="116">
        <f>+V228+W228</f>
        <v>0</v>
      </c>
      <c r="AB228" s="116">
        <f>+W228+X228+V228</f>
        <v>0</v>
      </c>
      <c r="AC228" s="116">
        <f>+V228+W228+X228+Y228</f>
        <v>0</v>
      </c>
      <c r="AD228" s="315" t="s">
        <v>402</v>
      </c>
      <c r="AE228" s="319">
        <f>AF228+AG228+AH228</f>
        <v>91570627</v>
      </c>
      <c r="AF228" s="315">
        <v>0</v>
      </c>
      <c r="AG228" s="315">
        <v>91570627</v>
      </c>
      <c r="AH228" s="315">
        <v>0</v>
      </c>
      <c r="AI228" s="301" t="s">
        <v>375</v>
      </c>
      <c r="AJ228" s="315" t="s">
        <v>376</v>
      </c>
      <c r="AK228" s="315"/>
      <c r="AL228" s="315" t="s">
        <v>67</v>
      </c>
      <c r="AM228" s="315"/>
      <c r="AN228" s="315" t="s">
        <v>67</v>
      </c>
      <c r="AO228" s="315" t="s">
        <v>67</v>
      </c>
      <c r="AP228" s="315" t="s">
        <v>67</v>
      </c>
      <c r="AQ228" s="315"/>
      <c r="AR228" s="315" t="s">
        <v>67</v>
      </c>
      <c r="AS228" s="315"/>
      <c r="AT228" s="315" t="s">
        <v>67</v>
      </c>
      <c r="AU228" s="315"/>
      <c r="AV228" s="315"/>
      <c r="AW228" s="10"/>
      <c r="AX228" s="11"/>
    </row>
    <row r="229" spans="1:50" s="12" customFormat="1" ht="45" customHeight="1" x14ac:dyDescent="0.25">
      <c r="A229" s="577"/>
      <c r="B229" s="459"/>
      <c r="C229" s="461"/>
      <c r="D229" s="453"/>
      <c r="E229" s="453"/>
      <c r="F229" s="431"/>
      <c r="G229" s="431"/>
      <c r="H229" s="431"/>
      <c r="I229" s="431" t="s">
        <v>405</v>
      </c>
      <c r="J229" s="453"/>
      <c r="K229" s="431"/>
      <c r="L229" s="431"/>
      <c r="M229" s="431"/>
      <c r="N229" s="431"/>
      <c r="O229" s="431"/>
      <c r="P229" s="456"/>
      <c r="Q229" s="431"/>
      <c r="R229" s="431"/>
      <c r="S229" s="431"/>
      <c r="T229" s="431"/>
      <c r="U229" s="50" t="s">
        <v>392</v>
      </c>
      <c r="V229" s="166">
        <v>14</v>
      </c>
      <c r="W229" s="166">
        <v>9.9999999999999995E-7</v>
      </c>
      <c r="X229" s="166">
        <v>9.9999999999999995E-7</v>
      </c>
      <c r="Y229" s="166">
        <v>9.9999999999999995E-7</v>
      </c>
      <c r="Z229" s="117">
        <f>+V229</f>
        <v>14</v>
      </c>
      <c r="AA229" s="117">
        <f>+V229+W229</f>
        <v>14.000000999999999</v>
      </c>
      <c r="AB229" s="117">
        <f>+W229+X229+V229</f>
        <v>14.000002</v>
      </c>
      <c r="AC229" s="117">
        <f>+V229+W229+X229+Y229</f>
        <v>14.000002999999998</v>
      </c>
      <c r="AD229" s="312"/>
      <c r="AE229" s="310"/>
      <c r="AF229" s="312"/>
      <c r="AG229" s="312"/>
      <c r="AH229" s="312"/>
      <c r="AI229" s="302"/>
      <c r="AJ229" s="312"/>
      <c r="AK229" s="312"/>
      <c r="AL229" s="312"/>
      <c r="AM229" s="312"/>
      <c r="AN229" s="312"/>
      <c r="AO229" s="312"/>
      <c r="AP229" s="312"/>
      <c r="AQ229" s="312"/>
      <c r="AR229" s="312"/>
      <c r="AS229" s="312"/>
      <c r="AT229" s="312"/>
      <c r="AU229" s="312"/>
      <c r="AV229" s="312"/>
      <c r="AW229" s="10"/>
      <c r="AX229" s="11"/>
    </row>
    <row r="230" spans="1:50" s="12" customFormat="1" ht="24.95" customHeight="1" x14ac:dyDescent="0.25">
      <c r="A230" s="577"/>
      <c r="B230" s="459"/>
      <c r="C230" s="461"/>
      <c r="D230" s="453"/>
      <c r="E230" s="453"/>
      <c r="F230" s="431"/>
      <c r="G230" s="431"/>
      <c r="H230" s="431"/>
      <c r="I230" s="431"/>
      <c r="J230" s="453"/>
      <c r="K230" s="431"/>
      <c r="L230" s="431"/>
      <c r="M230" s="431"/>
      <c r="N230" s="431"/>
      <c r="O230" s="431"/>
      <c r="P230" s="456"/>
      <c r="Q230" s="431"/>
      <c r="R230" s="431"/>
      <c r="S230" s="431"/>
      <c r="T230" s="431"/>
      <c r="U230" s="48" t="s">
        <v>69</v>
      </c>
      <c r="V230" s="54">
        <f t="shared" ref="V230:AC230" si="86">V228/V229</f>
        <v>0</v>
      </c>
      <c r="W230" s="54">
        <f t="shared" si="86"/>
        <v>0</v>
      </c>
      <c r="X230" s="54">
        <f t="shared" si="86"/>
        <v>0</v>
      </c>
      <c r="Y230" s="54">
        <f t="shared" si="86"/>
        <v>0</v>
      </c>
      <c r="Z230" s="54">
        <f t="shared" si="86"/>
        <v>0</v>
      </c>
      <c r="AA230" s="54">
        <f t="shared" si="86"/>
        <v>0</v>
      </c>
      <c r="AB230" s="54">
        <f t="shared" si="86"/>
        <v>0</v>
      </c>
      <c r="AC230" s="54">
        <f t="shared" si="86"/>
        <v>0</v>
      </c>
      <c r="AD230" s="312"/>
      <c r="AE230" s="310"/>
      <c r="AF230" s="312"/>
      <c r="AG230" s="312"/>
      <c r="AH230" s="312"/>
      <c r="AI230" s="302"/>
      <c r="AJ230" s="312"/>
      <c r="AK230" s="312"/>
      <c r="AL230" s="312"/>
      <c r="AM230" s="312"/>
      <c r="AN230" s="312"/>
      <c r="AO230" s="312"/>
      <c r="AP230" s="312"/>
      <c r="AQ230" s="312"/>
      <c r="AR230" s="312"/>
      <c r="AS230" s="312"/>
      <c r="AT230" s="312"/>
      <c r="AU230" s="312"/>
      <c r="AV230" s="312"/>
      <c r="AW230" s="10"/>
      <c r="AX230" s="11"/>
    </row>
    <row r="231" spans="1:50" s="12" customFormat="1" ht="290.25" customHeight="1" x14ac:dyDescent="0.25">
      <c r="A231" s="577"/>
      <c r="B231" s="459"/>
      <c r="C231" s="462"/>
      <c r="D231" s="454"/>
      <c r="E231" s="454"/>
      <c r="F231" s="432"/>
      <c r="G231" s="432"/>
      <c r="H231" s="432"/>
      <c r="I231" s="432"/>
      <c r="J231" s="454"/>
      <c r="K231" s="432"/>
      <c r="L231" s="432"/>
      <c r="M231" s="432"/>
      <c r="N231" s="432"/>
      <c r="O231" s="432"/>
      <c r="P231" s="457"/>
      <c r="Q231" s="432"/>
      <c r="R231" s="432"/>
      <c r="S231" s="432"/>
      <c r="T231" s="432"/>
      <c r="U231" s="48" t="s">
        <v>70</v>
      </c>
      <c r="V231" s="55" t="s">
        <v>806</v>
      </c>
      <c r="W231" s="55" t="s">
        <v>806</v>
      </c>
      <c r="X231" s="55" t="s">
        <v>806</v>
      </c>
      <c r="Y231" s="55" t="s">
        <v>806</v>
      </c>
      <c r="Z231" s="171"/>
      <c r="AA231" s="172"/>
      <c r="AB231" s="172"/>
      <c r="AC231" s="173"/>
      <c r="AD231" s="313"/>
      <c r="AE231" s="311"/>
      <c r="AF231" s="313"/>
      <c r="AG231" s="313"/>
      <c r="AH231" s="313"/>
      <c r="AI231" s="303"/>
      <c r="AJ231" s="313"/>
      <c r="AK231" s="313"/>
      <c r="AL231" s="313"/>
      <c r="AM231" s="313"/>
      <c r="AN231" s="313"/>
      <c r="AO231" s="313"/>
      <c r="AP231" s="313"/>
      <c r="AQ231" s="313"/>
      <c r="AR231" s="313"/>
      <c r="AS231" s="313"/>
      <c r="AT231" s="313"/>
      <c r="AU231" s="313"/>
      <c r="AV231" s="313"/>
      <c r="AW231" s="10"/>
      <c r="AX231" s="11"/>
    </row>
    <row r="232" spans="1:50" s="9" customFormat="1" ht="45" customHeight="1" x14ac:dyDescent="0.25">
      <c r="A232" s="581">
        <v>1</v>
      </c>
      <c r="B232" s="449" t="s">
        <v>406</v>
      </c>
      <c r="C232" s="327" t="s">
        <v>96</v>
      </c>
      <c r="D232" s="224">
        <v>0.35</v>
      </c>
      <c r="E232" s="224" t="s">
        <v>97</v>
      </c>
      <c r="F232" s="224">
        <v>1</v>
      </c>
      <c r="G232" s="224" t="s">
        <v>148</v>
      </c>
      <c r="H232" s="316" t="s">
        <v>99</v>
      </c>
      <c r="I232" s="131" t="s">
        <v>60</v>
      </c>
      <c r="J232" s="327">
        <v>0.6</v>
      </c>
      <c r="K232" s="224" t="s">
        <v>407</v>
      </c>
      <c r="L232" s="224" t="s">
        <v>408</v>
      </c>
      <c r="M232" s="224" t="s">
        <v>101</v>
      </c>
      <c r="N232" s="224" t="s">
        <v>102</v>
      </c>
      <c r="O232" s="224" t="s">
        <v>103</v>
      </c>
      <c r="P232" s="224">
        <v>0.1</v>
      </c>
      <c r="Q232" s="398">
        <v>29</v>
      </c>
      <c r="R232" s="224" t="s">
        <v>104</v>
      </c>
      <c r="S232" s="224" t="s">
        <v>104</v>
      </c>
      <c r="T232" s="224" t="s">
        <v>64</v>
      </c>
      <c r="U232" s="37" t="s">
        <v>409</v>
      </c>
      <c r="V232" s="113"/>
      <c r="W232" s="113"/>
      <c r="X232" s="113"/>
      <c r="Y232" s="113"/>
      <c r="Z232" s="62">
        <f>+V232</f>
        <v>0</v>
      </c>
      <c r="AA232" s="62">
        <f>+V232+W232</f>
        <v>0</v>
      </c>
      <c r="AB232" s="62">
        <f>+W232+X232</f>
        <v>0</v>
      </c>
      <c r="AC232" s="62">
        <f>+V232+W232+X232+Y232</f>
        <v>0</v>
      </c>
      <c r="AD232" s="448" t="s">
        <v>410</v>
      </c>
      <c r="AE232" s="281">
        <f>AF232+AG232+AH232</f>
        <v>63315000</v>
      </c>
      <c r="AF232" s="276">
        <v>0</v>
      </c>
      <c r="AG232" s="276">
        <f>((88935000+63525000+4410000)/3)+(22050000/2)</f>
        <v>63315000</v>
      </c>
      <c r="AH232" s="276">
        <v>0</v>
      </c>
      <c r="AI232" s="273" t="s">
        <v>153</v>
      </c>
      <c r="AJ232" s="276" t="s">
        <v>154</v>
      </c>
      <c r="AK232" s="276"/>
      <c r="AL232" s="276" t="s">
        <v>67</v>
      </c>
      <c r="AM232" s="276"/>
      <c r="AN232" s="276" t="s">
        <v>67</v>
      </c>
      <c r="AO232" s="276" t="s">
        <v>67</v>
      </c>
      <c r="AP232" s="276" t="s">
        <v>67</v>
      </c>
      <c r="AQ232" s="276" t="s">
        <v>67</v>
      </c>
      <c r="AR232" s="276"/>
      <c r="AS232" s="276"/>
      <c r="AT232" s="276" t="s">
        <v>67</v>
      </c>
      <c r="AU232" s="276"/>
      <c r="AV232" s="276"/>
      <c r="AW232" s="18"/>
      <c r="AX232" s="19"/>
    </row>
    <row r="233" spans="1:50" s="9" customFormat="1" ht="45" customHeight="1" x14ac:dyDescent="0.25">
      <c r="A233" s="581"/>
      <c r="B233" s="450"/>
      <c r="C233" s="271"/>
      <c r="D233" s="290"/>
      <c r="E233" s="225"/>
      <c r="F233" s="225"/>
      <c r="G233" s="225"/>
      <c r="H233" s="225"/>
      <c r="I233" s="290" t="s">
        <v>411</v>
      </c>
      <c r="J233" s="225"/>
      <c r="K233" s="225"/>
      <c r="L233" s="225"/>
      <c r="M233" s="225"/>
      <c r="N233" s="225"/>
      <c r="O233" s="225"/>
      <c r="P233" s="225"/>
      <c r="Q233" s="225"/>
      <c r="R233" s="225"/>
      <c r="S233" s="225"/>
      <c r="T233" s="225"/>
      <c r="U233" s="38" t="s">
        <v>412</v>
      </c>
      <c r="V233" s="113">
        <v>9.9999999999999995E-7</v>
      </c>
      <c r="W233" s="113">
        <v>10</v>
      </c>
      <c r="X233" s="113">
        <v>9.9999999999999995E-7</v>
      </c>
      <c r="Y233" s="113">
        <v>10</v>
      </c>
      <c r="Z233" s="62">
        <f>+V233</f>
        <v>9.9999999999999995E-7</v>
      </c>
      <c r="AA233" s="62">
        <f>+V233+W233</f>
        <v>10.000000999999999</v>
      </c>
      <c r="AB233" s="62">
        <f>+W233+X233+V233</f>
        <v>10.000001999999999</v>
      </c>
      <c r="AC233" s="62">
        <f>+V233+W233+X233+Y233</f>
        <v>20.000001999999999</v>
      </c>
      <c r="AD233" s="447"/>
      <c r="AE233" s="274"/>
      <c r="AF233" s="274"/>
      <c r="AG233" s="274"/>
      <c r="AH233" s="274"/>
      <c r="AI233" s="274"/>
      <c r="AJ233" s="274"/>
      <c r="AK233" s="274"/>
      <c r="AL233" s="274"/>
      <c r="AM233" s="274"/>
      <c r="AN233" s="274"/>
      <c r="AO233" s="274"/>
      <c r="AP233" s="274"/>
      <c r="AQ233" s="274"/>
      <c r="AR233" s="274"/>
      <c r="AS233" s="274"/>
      <c r="AT233" s="274"/>
      <c r="AU233" s="274"/>
      <c r="AV233" s="274"/>
      <c r="AW233" s="20"/>
      <c r="AX233" s="21"/>
    </row>
    <row r="234" spans="1:50" s="9" customFormat="1" ht="30" customHeight="1" x14ac:dyDescent="0.25">
      <c r="A234" s="581"/>
      <c r="B234" s="450"/>
      <c r="C234" s="271"/>
      <c r="D234" s="290"/>
      <c r="E234" s="225"/>
      <c r="F234" s="225"/>
      <c r="G234" s="225"/>
      <c r="H234" s="225"/>
      <c r="I234" s="225"/>
      <c r="J234" s="225"/>
      <c r="K234" s="225"/>
      <c r="L234" s="225"/>
      <c r="M234" s="225"/>
      <c r="N234" s="225"/>
      <c r="O234" s="225"/>
      <c r="P234" s="225"/>
      <c r="Q234" s="225"/>
      <c r="R234" s="225"/>
      <c r="S234" s="225"/>
      <c r="T234" s="225"/>
      <c r="U234" s="86" t="s">
        <v>69</v>
      </c>
      <c r="V234" s="42">
        <f t="shared" ref="V234:AC234" si="87">V232/V233</f>
        <v>0</v>
      </c>
      <c r="W234" s="42">
        <f t="shared" si="87"/>
        <v>0</v>
      </c>
      <c r="X234" s="42">
        <f t="shared" si="87"/>
        <v>0</v>
      </c>
      <c r="Y234" s="42">
        <f t="shared" si="87"/>
        <v>0</v>
      </c>
      <c r="Z234" s="42">
        <f t="shared" si="87"/>
        <v>0</v>
      </c>
      <c r="AA234" s="42">
        <f t="shared" si="87"/>
        <v>0</v>
      </c>
      <c r="AB234" s="42">
        <f t="shared" si="87"/>
        <v>0</v>
      </c>
      <c r="AC234" s="42">
        <f t="shared" si="87"/>
        <v>0</v>
      </c>
      <c r="AD234" s="447"/>
      <c r="AE234" s="274"/>
      <c r="AF234" s="274"/>
      <c r="AG234" s="274"/>
      <c r="AH234" s="274"/>
      <c r="AI234" s="274"/>
      <c r="AJ234" s="274"/>
      <c r="AK234" s="274"/>
      <c r="AL234" s="274"/>
      <c r="AM234" s="274"/>
      <c r="AN234" s="274"/>
      <c r="AO234" s="274"/>
      <c r="AP234" s="274"/>
      <c r="AQ234" s="274"/>
      <c r="AR234" s="274"/>
      <c r="AS234" s="274"/>
      <c r="AT234" s="274"/>
      <c r="AU234" s="274"/>
      <c r="AV234" s="274"/>
      <c r="AW234" s="20"/>
      <c r="AX234" s="21"/>
    </row>
    <row r="235" spans="1:50" s="9" customFormat="1" ht="270" customHeight="1" x14ac:dyDescent="0.25">
      <c r="A235" s="581"/>
      <c r="B235" s="450"/>
      <c r="C235" s="271"/>
      <c r="D235" s="290"/>
      <c r="E235" s="225"/>
      <c r="F235" s="225"/>
      <c r="G235" s="226"/>
      <c r="H235" s="226"/>
      <c r="I235" s="225"/>
      <c r="J235" s="226"/>
      <c r="K235" s="226"/>
      <c r="L235" s="226"/>
      <c r="M235" s="226"/>
      <c r="N235" s="226"/>
      <c r="O235" s="226"/>
      <c r="P235" s="226"/>
      <c r="Q235" s="226"/>
      <c r="R235" s="226"/>
      <c r="S235" s="226"/>
      <c r="T235" s="226"/>
      <c r="U235" s="133" t="s">
        <v>70</v>
      </c>
      <c r="V235" s="45" t="s">
        <v>806</v>
      </c>
      <c r="W235" s="45" t="s">
        <v>817</v>
      </c>
      <c r="X235" s="45" t="s">
        <v>817</v>
      </c>
      <c r="Y235" s="45" t="s">
        <v>817</v>
      </c>
      <c r="Z235" s="253"/>
      <c r="AA235" s="254"/>
      <c r="AB235" s="254"/>
      <c r="AC235" s="255"/>
      <c r="AD235" s="447"/>
      <c r="AE235" s="275"/>
      <c r="AF235" s="275"/>
      <c r="AG235" s="275"/>
      <c r="AH235" s="275"/>
      <c r="AI235" s="275"/>
      <c r="AJ235" s="275"/>
      <c r="AK235" s="275"/>
      <c r="AL235" s="275"/>
      <c r="AM235" s="275"/>
      <c r="AN235" s="275"/>
      <c r="AO235" s="275"/>
      <c r="AP235" s="275"/>
      <c r="AQ235" s="275"/>
      <c r="AR235" s="275"/>
      <c r="AS235" s="275"/>
      <c r="AT235" s="275"/>
      <c r="AU235" s="275"/>
      <c r="AV235" s="275"/>
      <c r="AW235" s="20"/>
      <c r="AX235" s="21"/>
    </row>
    <row r="236" spans="1:50" s="9" customFormat="1" ht="34.5" customHeight="1" x14ac:dyDescent="0.25">
      <c r="A236" s="581">
        <v>2</v>
      </c>
      <c r="B236" s="450"/>
      <c r="C236" s="271"/>
      <c r="D236" s="290"/>
      <c r="E236" s="225"/>
      <c r="F236" s="225"/>
      <c r="G236" s="224" t="s">
        <v>148</v>
      </c>
      <c r="H236" s="316" t="s">
        <v>99</v>
      </c>
      <c r="I236" s="131" t="s">
        <v>60</v>
      </c>
      <c r="J236" s="327">
        <v>0.4</v>
      </c>
      <c r="K236" s="224" t="s">
        <v>413</v>
      </c>
      <c r="L236" s="224" t="s">
        <v>818</v>
      </c>
      <c r="M236" s="224" t="s">
        <v>101</v>
      </c>
      <c r="N236" s="224" t="s">
        <v>102</v>
      </c>
      <c r="O236" s="224" t="s">
        <v>103</v>
      </c>
      <c r="P236" s="224">
        <v>0.05</v>
      </c>
      <c r="Q236" s="398">
        <v>0</v>
      </c>
      <c r="R236" s="224" t="s">
        <v>104</v>
      </c>
      <c r="S236" s="224" t="s">
        <v>104</v>
      </c>
      <c r="T236" s="224" t="s">
        <v>64</v>
      </c>
      <c r="U236" s="37" t="s">
        <v>414</v>
      </c>
      <c r="V236" s="113"/>
      <c r="W236" s="113"/>
      <c r="X236" s="113"/>
      <c r="Y236" s="113"/>
      <c r="Z236" s="62">
        <f>+V236</f>
        <v>0</v>
      </c>
      <c r="AA236" s="62">
        <f>+V236+W236</f>
        <v>0</v>
      </c>
      <c r="AB236" s="62">
        <f>+W236+X236</f>
        <v>0</v>
      </c>
      <c r="AC236" s="62">
        <f>+V236+W236+X236+Y236</f>
        <v>0</v>
      </c>
      <c r="AD236" s="447" t="s">
        <v>415</v>
      </c>
      <c r="AE236" s="281">
        <f>AF236+AG236+AH236</f>
        <v>63315000</v>
      </c>
      <c r="AF236" s="276">
        <v>0</v>
      </c>
      <c r="AG236" s="276">
        <f>((88935000+63525000+4410000)/3)+(22050000/2)</f>
        <v>63315000</v>
      </c>
      <c r="AH236" s="276">
        <v>0</v>
      </c>
      <c r="AI236" s="273" t="s">
        <v>153</v>
      </c>
      <c r="AJ236" s="276" t="s">
        <v>154</v>
      </c>
      <c r="AK236" s="276"/>
      <c r="AL236" s="276" t="s">
        <v>67</v>
      </c>
      <c r="AM236" s="276"/>
      <c r="AN236" s="276" t="s">
        <v>67</v>
      </c>
      <c r="AO236" s="276" t="s">
        <v>67</v>
      </c>
      <c r="AP236" s="276" t="s">
        <v>67</v>
      </c>
      <c r="AQ236" s="276" t="s">
        <v>67</v>
      </c>
      <c r="AR236" s="276"/>
      <c r="AS236" s="276"/>
      <c r="AT236" s="276" t="s">
        <v>67</v>
      </c>
      <c r="AU236" s="276"/>
      <c r="AV236" s="276"/>
      <c r="AW236" s="20"/>
      <c r="AX236" s="21"/>
    </row>
    <row r="237" spans="1:50" s="9" customFormat="1" ht="34.5" customHeight="1" x14ac:dyDescent="0.25">
      <c r="A237" s="581"/>
      <c r="B237" s="450"/>
      <c r="C237" s="271"/>
      <c r="D237" s="290"/>
      <c r="E237" s="225"/>
      <c r="F237" s="225"/>
      <c r="G237" s="225"/>
      <c r="H237" s="225"/>
      <c r="I237" s="290" t="s">
        <v>416</v>
      </c>
      <c r="J237" s="225"/>
      <c r="K237" s="225"/>
      <c r="L237" s="225"/>
      <c r="M237" s="225"/>
      <c r="N237" s="225"/>
      <c r="O237" s="225"/>
      <c r="P237" s="225"/>
      <c r="Q237" s="225"/>
      <c r="R237" s="225"/>
      <c r="S237" s="225"/>
      <c r="T237" s="225"/>
      <c r="U237" s="38" t="s">
        <v>417</v>
      </c>
      <c r="V237" s="113">
        <v>9.9999999999999995E-7</v>
      </c>
      <c r="W237" s="113">
        <v>10</v>
      </c>
      <c r="X237" s="113">
        <v>9.9999999999999995E-7</v>
      </c>
      <c r="Y237" s="113">
        <v>10</v>
      </c>
      <c r="Z237" s="62">
        <f>+V237</f>
        <v>9.9999999999999995E-7</v>
      </c>
      <c r="AA237" s="62">
        <f>+V237+W237</f>
        <v>10.000000999999999</v>
      </c>
      <c r="AB237" s="62">
        <f>+W237+X237+V237</f>
        <v>10.000001999999999</v>
      </c>
      <c r="AC237" s="62">
        <f>+V237+W237+X237+Y237</f>
        <v>20.000001999999999</v>
      </c>
      <c r="AD237" s="447"/>
      <c r="AE237" s="274"/>
      <c r="AF237" s="274"/>
      <c r="AG237" s="274"/>
      <c r="AH237" s="274"/>
      <c r="AI237" s="274"/>
      <c r="AJ237" s="274"/>
      <c r="AK237" s="274"/>
      <c r="AL237" s="274"/>
      <c r="AM237" s="274"/>
      <c r="AN237" s="274"/>
      <c r="AO237" s="274"/>
      <c r="AP237" s="274"/>
      <c r="AQ237" s="274"/>
      <c r="AR237" s="274"/>
      <c r="AS237" s="274"/>
      <c r="AT237" s="274"/>
      <c r="AU237" s="274"/>
      <c r="AV237" s="274"/>
      <c r="AW237" s="20"/>
      <c r="AX237" s="21"/>
    </row>
    <row r="238" spans="1:50" s="9" customFormat="1" ht="26.25" customHeight="1" x14ac:dyDescent="0.25">
      <c r="A238" s="581"/>
      <c r="B238" s="450"/>
      <c r="C238" s="271"/>
      <c r="D238" s="290"/>
      <c r="E238" s="225"/>
      <c r="F238" s="225"/>
      <c r="G238" s="225"/>
      <c r="H238" s="225"/>
      <c r="I238" s="225"/>
      <c r="J238" s="225"/>
      <c r="K238" s="225"/>
      <c r="L238" s="225"/>
      <c r="M238" s="225"/>
      <c r="N238" s="225"/>
      <c r="O238" s="225"/>
      <c r="P238" s="225"/>
      <c r="Q238" s="225"/>
      <c r="R238" s="225"/>
      <c r="S238" s="225"/>
      <c r="T238" s="225"/>
      <c r="U238" s="86" t="s">
        <v>69</v>
      </c>
      <c r="V238" s="42">
        <f t="shared" ref="V238:AC238" si="88">V236/V237</f>
        <v>0</v>
      </c>
      <c r="W238" s="42">
        <f t="shared" si="88"/>
        <v>0</v>
      </c>
      <c r="X238" s="42">
        <f t="shared" si="88"/>
        <v>0</v>
      </c>
      <c r="Y238" s="42">
        <f t="shared" si="88"/>
        <v>0</v>
      </c>
      <c r="Z238" s="42">
        <f t="shared" si="88"/>
        <v>0</v>
      </c>
      <c r="AA238" s="42">
        <f t="shared" si="88"/>
        <v>0</v>
      </c>
      <c r="AB238" s="42">
        <f t="shared" si="88"/>
        <v>0</v>
      </c>
      <c r="AC238" s="42">
        <f t="shared" si="88"/>
        <v>0</v>
      </c>
      <c r="AD238" s="447"/>
      <c r="AE238" s="274"/>
      <c r="AF238" s="274"/>
      <c r="AG238" s="274"/>
      <c r="AH238" s="274"/>
      <c r="AI238" s="274"/>
      <c r="AJ238" s="274"/>
      <c r="AK238" s="274"/>
      <c r="AL238" s="274"/>
      <c r="AM238" s="274"/>
      <c r="AN238" s="274"/>
      <c r="AO238" s="274"/>
      <c r="AP238" s="274"/>
      <c r="AQ238" s="274"/>
      <c r="AR238" s="274"/>
      <c r="AS238" s="274"/>
      <c r="AT238" s="274"/>
      <c r="AU238" s="274"/>
      <c r="AV238" s="274"/>
      <c r="AW238" s="20"/>
      <c r="AX238" s="21"/>
    </row>
    <row r="239" spans="1:50" s="9" customFormat="1" ht="270" customHeight="1" x14ac:dyDescent="0.25">
      <c r="A239" s="581"/>
      <c r="B239" s="450"/>
      <c r="C239" s="271"/>
      <c r="D239" s="323"/>
      <c r="E239" s="225"/>
      <c r="F239" s="225"/>
      <c r="G239" s="225"/>
      <c r="H239" s="225"/>
      <c r="I239" s="225"/>
      <c r="J239" s="225"/>
      <c r="K239" s="225"/>
      <c r="L239" s="225"/>
      <c r="M239" s="225"/>
      <c r="N239" s="225"/>
      <c r="O239" s="225"/>
      <c r="P239" s="225"/>
      <c r="Q239" s="225"/>
      <c r="R239" s="225"/>
      <c r="S239" s="225"/>
      <c r="T239" s="225"/>
      <c r="U239" s="133" t="s">
        <v>70</v>
      </c>
      <c r="V239" s="45" t="s">
        <v>806</v>
      </c>
      <c r="W239" s="45" t="s">
        <v>817</v>
      </c>
      <c r="X239" s="45" t="s">
        <v>817</v>
      </c>
      <c r="Y239" s="45" t="s">
        <v>817</v>
      </c>
      <c r="Z239" s="253"/>
      <c r="AA239" s="254"/>
      <c r="AB239" s="254"/>
      <c r="AC239" s="255"/>
      <c r="AD239" s="447"/>
      <c r="AE239" s="275"/>
      <c r="AF239" s="275"/>
      <c r="AG239" s="275"/>
      <c r="AH239" s="275"/>
      <c r="AI239" s="275"/>
      <c r="AJ239" s="275"/>
      <c r="AK239" s="275"/>
      <c r="AL239" s="275"/>
      <c r="AM239" s="275"/>
      <c r="AN239" s="275"/>
      <c r="AO239" s="275"/>
      <c r="AP239" s="275"/>
      <c r="AQ239" s="275"/>
      <c r="AR239" s="275"/>
      <c r="AS239" s="275"/>
      <c r="AT239" s="275"/>
      <c r="AU239" s="275"/>
      <c r="AV239" s="275"/>
      <c r="AW239" s="20"/>
      <c r="AX239" s="21"/>
    </row>
    <row r="240" spans="1:50" s="24" customFormat="1" ht="35.1" customHeight="1" x14ac:dyDescent="0.25">
      <c r="A240" s="583"/>
      <c r="B240" s="450"/>
      <c r="C240" s="444" t="s">
        <v>109</v>
      </c>
      <c r="D240" s="430">
        <v>0.35</v>
      </c>
      <c r="E240" s="433" t="s">
        <v>418</v>
      </c>
      <c r="F240" s="433">
        <v>0.5</v>
      </c>
      <c r="G240" s="433" t="s">
        <v>98</v>
      </c>
      <c r="H240" s="433" t="s">
        <v>419</v>
      </c>
      <c r="I240" s="134" t="s">
        <v>63</v>
      </c>
      <c r="J240" s="433">
        <v>1</v>
      </c>
      <c r="K240" s="433" t="s">
        <v>819</v>
      </c>
      <c r="L240" s="433" t="s">
        <v>964</v>
      </c>
      <c r="M240" s="433" t="s">
        <v>820</v>
      </c>
      <c r="N240" s="433" t="s">
        <v>821</v>
      </c>
      <c r="O240" s="433" t="s">
        <v>62</v>
      </c>
      <c r="P240" s="433">
        <v>0.05</v>
      </c>
      <c r="Q240" s="433">
        <v>1</v>
      </c>
      <c r="R240" s="433">
        <v>1</v>
      </c>
      <c r="S240" s="433">
        <v>1</v>
      </c>
      <c r="T240" s="433" t="s">
        <v>64</v>
      </c>
      <c r="U240" s="50" t="s">
        <v>420</v>
      </c>
      <c r="V240" s="184"/>
      <c r="W240" s="184"/>
      <c r="X240" s="184"/>
      <c r="Y240" s="184"/>
      <c r="Z240" s="81">
        <f>V240</f>
        <v>0</v>
      </c>
      <c r="AA240" s="81">
        <f>V240+W240</f>
        <v>0</v>
      </c>
      <c r="AB240" s="81">
        <f>V240+W240+X240</f>
        <v>0</v>
      </c>
      <c r="AC240" s="81">
        <f>V240+W240+X240+Y240</f>
        <v>0</v>
      </c>
      <c r="AD240" s="435" t="s">
        <v>822</v>
      </c>
      <c r="AE240" s="443">
        <f>AF240+AG240+AH240</f>
        <v>527417197</v>
      </c>
      <c r="AF240" s="299">
        <v>0</v>
      </c>
      <c r="AG240" s="299">
        <v>527417197</v>
      </c>
      <c r="AH240" s="315">
        <v>0</v>
      </c>
      <c r="AI240" s="301" t="s">
        <v>421</v>
      </c>
      <c r="AJ240" s="301" t="s">
        <v>421</v>
      </c>
      <c r="AK240" s="315" t="s">
        <v>67</v>
      </c>
      <c r="AL240" s="315" t="s">
        <v>67</v>
      </c>
      <c r="AM240" s="315"/>
      <c r="AN240" s="315" t="s">
        <v>67</v>
      </c>
      <c r="AO240" s="315" t="s">
        <v>67</v>
      </c>
      <c r="AP240" s="315" t="s">
        <v>67</v>
      </c>
      <c r="AQ240" s="315" t="s">
        <v>67</v>
      </c>
      <c r="AR240" s="315"/>
      <c r="AS240" s="315"/>
      <c r="AT240" s="315"/>
      <c r="AU240" s="315" t="s">
        <v>67</v>
      </c>
      <c r="AV240" s="315"/>
      <c r="AW240" s="22"/>
      <c r="AX240" s="23"/>
    </row>
    <row r="241" spans="1:50" s="24" customFormat="1" ht="35.1" customHeight="1" x14ac:dyDescent="0.25">
      <c r="A241" s="583"/>
      <c r="B241" s="450"/>
      <c r="C241" s="445"/>
      <c r="D241" s="431"/>
      <c r="E241" s="433"/>
      <c r="F241" s="433"/>
      <c r="G241" s="433"/>
      <c r="H241" s="433"/>
      <c r="I241" s="433" t="s">
        <v>422</v>
      </c>
      <c r="J241" s="433"/>
      <c r="K241" s="433"/>
      <c r="L241" s="433"/>
      <c r="M241" s="433"/>
      <c r="N241" s="433"/>
      <c r="O241" s="433"/>
      <c r="P241" s="433"/>
      <c r="Q241" s="433"/>
      <c r="R241" s="433"/>
      <c r="S241" s="433"/>
      <c r="T241" s="433"/>
      <c r="U241" s="57" t="s">
        <v>423</v>
      </c>
      <c r="V241" s="81">
        <v>2092</v>
      </c>
      <c r="W241" s="81">
        <v>1.0000000000000001E-9</v>
      </c>
      <c r="X241" s="81">
        <v>1.0000000000000001E-9</v>
      </c>
      <c r="Y241" s="81">
        <v>1.0000000000000001E-9</v>
      </c>
      <c r="Z241" s="81">
        <f>V241</f>
        <v>2092</v>
      </c>
      <c r="AA241" s="81">
        <f>V241+W241</f>
        <v>2092.000000001</v>
      </c>
      <c r="AB241" s="81">
        <f>V241+W241+X241</f>
        <v>2092.000000002</v>
      </c>
      <c r="AC241" s="81">
        <f>V241+W241+X241+Y241</f>
        <v>2092.000000003</v>
      </c>
      <c r="AD241" s="435"/>
      <c r="AE241" s="443"/>
      <c r="AF241" s="299"/>
      <c r="AG241" s="299"/>
      <c r="AH241" s="312"/>
      <c r="AI241" s="302"/>
      <c r="AJ241" s="302"/>
      <c r="AK241" s="312"/>
      <c r="AL241" s="312"/>
      <c r="AM241" s="312"/>
      <c r="AN241" s="312"/>
      <c r="AO241" s="312"/>
      <c r="AP241" s="312"/>
      <c r="AQ241" s="312"/>
      <c r="AR241" s="312"/>
      <c r="AS241" s="312"/>
      <c r="AT241" s="312"/>
      <c r="AU241" s="312"/>
      <c r="AV241" s="312"/>
      <c r="AW241" s="22"/>
      <c r="AX241" s="23"/>
    </row>
    <row r="242" spans="1:50" s="24" customFormat="1" ht="24.95" customHeight="1" x14ac:dyDescent="0.25">
      <c r="A242" s="583"/>
      <c r="B242" s="450"/>
      <c r="C242" s="445"/>
      <c r="D242" s="431"/>
      <c r="E242" s="433"/>
      <c r="F242" s="433"/>
      <c r="G242" s="433"/>
      <c r="H242" s="433"/>
      <c r="I242" s="433"/>
      <c r="J242" s="433"/>
      <c r="K242" s="433"/>
      <c r="L242" s="433"/>
      <c r="M242" s="433"/>
      <c r="N242" s="433"/>
      <c r="O242" s="433"/>
      <c r="P242" s="433"/>
      <c r="Q242" s="433"/>
      <c r="R242" s="433"/>
      <c r="S242" s="433"/>
      <c r="T242" s="433"/>
      <c r="U242" s="48" t="s">
        <v>69</v>
      </c>
      <c r="V242" s="78">
        <f>V240/V241</f>
        <v>0</v>
      </c>
      <c r="W242" s="78">
        <f t="shared" ref="W242:AC242" si="89">W240/W241</f>
        <v>0</v>
      </c>
      <c r="X242" s="78">
        <f t="shared" si="89"/>
        <v>0</v>
      </c>
      <c r="Y242" s="78">
        <f t="shared" si="89"/>
        <v>0</v>
      </c>
      <c r="Z242" s="78">
        <f t="shared" si="89"/>
        <v>0</v>
      </c>
      <c r="AA242" s="78">
        <f t="shared" si="89"/>
        <v>0</v>
      </c>
      <c r="AB242" s="78">
        <f t="shared" si="89"/>
        <v>0</v>
      </c>
      <c r="AC242" s="78">
        <f t="shared" si="89"/>
        <v>0</v>
      </c>
      <c r="AD242" s="435"/>
      <c r="AE242" s="443"/>
      <c r="AF242" s="299"/>
      <c r="AG242" s="299"/>
      <c r="AH242" s="312"/>
      <c r="AI242" s="302"/>
      <c r="AJ242" s="302"/>
      <c r="AK242" s="312"/>
      <c r="AL242" s="312"/>
      <c r="AM242" s="312"/>
      <c r="AN242" s="312"/>
      <c r="AO242" s="312"/>
      <c r="AP242" s="312"/>
      <c r="AQ242" s="312"/>
      <c r="AR242" s="312"/>
      <c r="AS242" s="312"/>
      <c r="AT242" s="312"/>
      <c r="AU242" s="312"/>
      <c r="AV242" s="312"/>
      <c r="AW242" s="22"/>
      <c r="AX242" s="23"/>
    </row>
    <row r="243" spans="1:50" s="24" customFormat="1" ht="270" customHeight="1" x14ac:dyDescent="0.25">
      <c r="A243" s="584">
        <v>3</v>
      </c>
      <c r="B243" s="450"/>
      <c r="C243" s="445"/>
      <c r="D243" s="431"/>
      <c r="E243" s="433"/>
      <c r="F243" s="433"/>
      <c r="G243" s="433"/>
      <c r="H243" s="433"/>
      <c r="I243" s="433"/>
      <c r="J243" s="433"/>
      <c r="K243" s="433"/>
      <c r="L243" s="433"/>
      <c r="M243" s="433"/>
      <c r="N243" s="433"/>
      <c r="O243" s="433"/>
      <c r="P243" s="433"/>
      <c r="Q243" s="433"/>
      <c r="R243" s="433"/>
      <c r="S243" s="433"/>
      <c r="T243" s="433"/>
      <c r="U243" s="48" t="s">
        <v>70</v>
      </c>
      <c r="V243" s="55" t="s">
        <v>806</v>
      </c>
      <c r="W243" s="185" t="s">
        <v>817</v>
      </c>
      <c r="X243" s="185" t="s">
        <v>817</v>
      </c>
      <c r="Y243" s="185" t="s">
        <v>817</v>
      </c>
      <c r="Z243" s="436"/>
      <c r="AA243" s="437"/>
      <c r="AB243" s="437"/>
      <c r="AC243" s="438"/>
      <c r="AD243" s="435"/>
      <c r="AE243" s="443"/>
      <c r="AF243" s="299"/>
      <c r="AG243" s="299"/>
      <c r="AH243" s="313"/>
      <c r="AI243" s="303"/>
      <c r="AJ243" s="303"/>
      <c r="AK243" s="313"/>
      <c r="AL243" s="313"/>
      <c r="AM243" s="313"/>
      <c r="AN243" s="313"/>
      <c r="AO243" s="313"/>
      <c r="AP243" s="313"/>
      <c r="AQ243" s="313"/>
      <c r="AR243" s="313"/>
      <c r="AS243" s="313"/>
      <c r="AT243" s="313"/>
      <c r="AU243" s="313"/>
      <c r="AV243" s="313"/>
      <c r="AW243" s="22"/>
      <c r="AX243" s="23"/>
    </row>
    <row r="244" spans="1:50" s="24" customFormat="1" ht="35.1" customHeight="1" x14ac:dyDescent="0.25">
      <c r="A244" s="585">
        <v>4</v>
      </c>
      <c r="B244" s="450"/>
      <c r="C244" s="445"/>
      <c r="D244" s="431"/>
      <c r="E244" s="431" t="s">
        <v>424</v>
      </c>
      <c r="F244" s="431">
        <v>0.5</v>
      </c>
      <c r="G244" s="433" t="s">
        <v>163</v>
      </c>
      <c r="H244" s="433" t="s">
        <v>164</v>
      </c>
      <c r="I244" s="134" t="s">
        <v>63</v>
      </c>
      <c r="J244" s="433">
        <v>1</v>
      </c>
      <c r="K244" s="433" t="s">
        <v>425</v>
      </c>
      <c r="L244" s="433" t="s">
        <v>426</v>
      </c>
      <c r="M244" s="433" t="s">
        <v>427</v>
      </c>
      <c r="N244" s="433" t="s">
        <v>823</v>
      </c>
      <c r="O244" s="433" t="s">
        <v>62</v>
      </c>
      <c r="P244" s="433">
        <v>0.05</v>
      </c>
      <c r="Q244" s="433">
        <v>1</v>
      </c>
      <c r="R244" s="433">
        <v>1</v>
      </c>
      <c r="S244" s="442">
        <v>0.8</v>
      </c>
      <c r="T244" s="433" t="s">
        <v>64</v>
      </c>
      <c r="U244" s="50" t="s">
        <v>824</v>
      </c>
      <c r="V244" s="184"/>
      <c r="W244" s="165"/>
      <c r="X244" s="165"/>
      <c r="Y244" s="165"/>
      <c r="Z244" s="82">
        <f>V244</f>
        <v>0</v>
      </c>
      <c r="AA244" s="82">
        <f>V244+W244</f>
        <v>0</v>
      </c>
      <c r="AB244" s="82">
        <f>V244+W244+X244</f>
        <v>0</v>
      </c>
      <c r="AC244" s="82">
        <f>V244+W244+X244+Y244</f>
        <v>0</v>
      </c>
      <c r="AD244" s="435" t="s">
        <v>825</v>
      </c>
      <c r="AE244" s="443"/>
      <c r="AF244" s="299">
        <v>0</v>
      </c>
      <c r="AG244" s="299"/>
      <c r="AH244" s="315">
        <v>0</v>
      </c>
      <c r="AI244" s="301" t="s">
        <v>421</v>
      </c>
      <c r="AJ244" s="301" t="s">
        <v>421</v>
      </c>
      <c r="AK244" s="315" t="s">
        <v>67</v>
      </c>
      <c r="AL244" s="315" t="s">
        <v>67</v>
      </c>
      <c r="AM244" s="315"/>
      <c r="AN244" s="315"/>
      <c r="AO244" s="315" t="s">
        <v>67</v>
      </c>
      <c r="AP244" s="315" t="s">
        <v>67</v>
      </c>
      <c r="AQ244" s="315"/>
      <c r="AR244" s="315"/>
      <c r="AS244" s="315" t="s">
        <v>67</v>
      </c>
      <c r="AT244" s="315"/>
      <c r="AU244" s="315"/>
      <c r="AV244" s="315" t="s">
        <v>67</v>
      </c>
      <c r="AW244" s="22"/>
      <c r="AX244" s="23"/>
    </row>
    <row r="245" spans="1:50" s="24" customFormat="1" ht="35.1" customHeight="1" x14ac:dyDescent="0.25">
      <c r="A245" s="585"/>
      <c r="B245" s="450"/>
      <c r="C245" s="445"/>
      <c r="D245" s="431"/>
      <c r="E245" s="431"/>
      <c r="F245" s="431"/>
      <c r="G245" s="433"/>
      <c r="H245" s="433"/>
      <c r="I245" s="433" t="s">
        <v>428</v>
      </c>
      <c r="J245" s="433"/>
      <c r="K245" s="433"/>
      <c r="L245" s="433"/>
      <c r="M245" s="433"/>
      <c r="N245" s="433"/>
      <c r="O245" s="433"/>
      <c r="P245" s="433"/>
      <c r="Q245" s="433"/>
      <c r="R245" s="433"/>
      <c r="S245" s="442"/>
      <c r="T245" s="433"/>
      <c r="U245" s="57" t="s">
        <v>429</v>
      </c>
      <c r="V245" s="81">
        <v>0</v>
      </c>
      <c r="W245" s="81">
        <v>1.0000000000000001E-9</v>
      </c>
      <c r="X245" s="81">
        <v>1E-4</v>
      </c>
      <c r="Y245" s="81">
        <v>9.9999999999999995E-8</v>
      </c>
      <c r="Z245" s="82">
        <f>V245</f>
        <v>0</v>
      </c>
      <c r="AA245" s="82">
        <f>V245+W245</f>
        <v>1.0000000000000001E-9</v>
      </c>
      <c r="AB245" s="82">
        <f>V245+W245+X245</f>
        <v>1.0000100000000001E-4</v>
      </c>
      <c r="AC245" s="82">
        <f>V245+W245+X245+Y245</f>
        <v>1.0010100000000001E-4</v>
      </c>
      <c r="AD245" s="435"/>
      <c r="AE245" s="443"/>
      <c r="AF245" s="299"/>
      <c r="AG245" s="299"/>
      <c r="AH245" s="312"/>
      <c r="AI245" s="302"/>
      <c r="AJ245" s="302"/>
      <c r="AK245" s="312"/>
      <c r="AL245" s="312"/>
      <c r="AM245" s="312"/>
      <c r="AN245" s="312"/>
      <c r="AO245" s="312"/>
      <c r="AP245" s="312"/>
      <c r="AQ245" s="312"/>
      <c r="AR245" s="312"/>
      <c r="AS245" s="312"/>
      <c r="AT245" s="312"/>
      <c r="AU245" s="312"/>
      <c r="AV245" s="312"/>
      <c r="AW245" s="22"/>
      <c r="AX245" s="23"/>
    </row>
    <row r="246" spans="1:50" s="24" customFormat="1" ht="24.95" customHeight="1" x14ac:dyDescent="0.25">
      <c r="A246" s="585"/>
      <c r="B246" s="450"/>
      <c r="C246" s="445"/>
      <c r="D246" s="431"/>
      <c r="E246" s="431"/>
      <c r="F246" s="431"/>
      <c r="G246" s="433"/>
      <c r="H246" s="433"/>
      <c r="I246" s="433"/>
      <c r="J246" s="433"/>
      <c r="K246" s="433"/>
      <c r="L246" s="433"/>
      <c r="M246" s="433"/>
      <c r="N246" s="433"/>
      <c r="O246" s="433"/>
      <c r="P246" s="433"/>
      <c r="Q246" s="433"/>
      <c r="R246" s="433"/>
      <c r="S246" s="442"/>
      <c r="T246" s="433"/>
      <c r="U246" s="48" t="s">
        <v>69</v>
      </c>
      <c r="V246" s="78" t="e">
        <f>V244/V245</f>
        <v>#DIV/0!</v>
      </c>
      <c r="W246" s="78">
        <f t="shared" ref="W246:Y246" si="90">W244/W245</f>
        <v>0</v>
      </c>
      <c r="X246" s="78">
        <f t="shared" si="90"/>
        <v>0</v>
      </c>
      <c r="Y246" s="78">
        <f t="shared" si="90"/>
        <v>0</v>
      </c>
      <c r="Z246" s="78" t="e">
        <f t="shared" ref="Z246:AC246" si="91">Z244/Z245</f>
        <v>#DIV/0!</v>
      </c>
      <c r="AA246" s="78">
        <f t="shared" si="91"/>
        <v>0</v>
      </c>
      <c r="AB246" s="78">
        <f t="shared" si="91"/>
        <v>0</v>
      </c>
      <c r="AC246" s="78">
        <f t="shared" si="91"/>
        <v>0</v>
      </c>
      <c r="AD246" s="435"/>
      <c r="AE246" s="443"/>
      <c r="AF246" s="299"/>
      <c r="AG246" s="299"/>
      <c r="AH246" s="312"/>
      <c r="AI246" s="302"/>
      <c r="AJ246" s="302"/>
      <c r="AK246" s="312"/>
      <c r="AL246" s="312"/>
      <c r="AM246" s="312"/>
      <c r="AN246" s="312"/>
      <c r="AO246" s="312"/>
      <c r="AP246" s="312"/>
      <c r="AQ246" s="312"/>
      <c r="AR246" s="312"/>
      <c r="AS246" s="312"/>
      <c r="AT246" s="312"/>
      <c r="AU246" s="312"/>
      <c r="AV246" s="312"/>
      <c r="AW246" s="22"/>
      <c r="AX246" s="23"/>
    </row>
    <row r="247" spans="1:50" s="24" customFormat="1" ht="270" customHeight="1" x14ac:dyDescent="0.25">
      <c r="A247" s="585"/>
      <c r="B247" s="450"/>
      <c r="C247" s="445"/>
      <c r="D247" s="431"/>
      <c r="E247" s="432"/>
      <c r="F247" s="432"/>
      <c r="G247" s="433"/>
      <c r="H247" s="433"/>
      <c r="I247" s="433"/>
      <c r="J247" s="433"/>
      <c r="K247" s="433"/>
      <c r="L247" s="433"/>
      <c r="M247" s="433"/>
      <c r="N247" s="433"/>
      <c r="O247" s="433"/>
      <c r="P247" s="433"/>
      <c r="Q247" s="433"/>
      <c r="R247" s="433"/>
      <c r="S247" s="442"/>
      <c r="T247" s="433"/>
      <c r="U247" s="48" t="s">
        <v>70</v>
      </c>
      <c r="V247" s="55" t="s">
        <v>806</v>
      </c>
      <c r="W247" s="185" t="s">
        <v>817</v>
      </c>
      <c r="X247" s="185" t="s">
        <v>817</v>
      </c>
      <c r="Y247" s="185" t="s">
        <v>817</v>
      </c>
      <c r="Z247" s="436"/>
      <c r="AA247" s="437"/>
      <c r="AB247" s="437"/>
      <c r="AC247" s="438"/>
      <c r="AD247" s="435"/>
      <c r="AE247" s="443"/>
      <c r="AF247" s="299"/>
      <c r="AG247" s="299"/>
      <c r="AH247" s="313"/>
      <c r="AI247" s="303"/>
      <c r="AJ247" s="303"/>
      <c r="AK247" s="313"/>
      <c r="AL247" s="313"/>
      <c r="AM247" s="313"/>
      <c r="AN247" s="313"/>
      <c r="AO247" s="313"/>
      <c r="AP247" s="313"/>
      <c r="AQ247" s="313"/>
      <c r="AR247" s="313"/>
      <c r="AS247" s="313"/>
      <c r="AT247" s="313"/>
      <c r="AU247" s="313"/>
      <c r="AV247" s="313"/>
      <c r="AW247" s="22"/>
      <c r="AX247" s="23"/>
    </row>
    <row r="248" spans="1:50" s="24" customFormat="1" ht="35.1" customHeight="1" x14ac:dyDescent="0.25">
      <c r="A248" s="586"/>
      <c r="B248" s="450"/>
      <c r="C248" s="445"/>
      <c r="D248" s="431"/>
      <c r="E248" s="431" t="s">
        <v>430</v>
      </c>
      <c r="F248" s="431">
        <v>0.5</v>
      </c>
      <c r="G248" s="433" t="s">
        <v>63</v>
      </c>
      <c r="H248" s="433"/>
      <c r="I248" s="134" t="s">
        <v>63</v>
      </c>
      <c r="J248" s="433">
        <v>1</v>
      </c>
      <c r="K248" s="433" t="s">
        <v>431</v>
      </c>
      <c r="L248" s="433" t="s">
        <v>432</v>
      </c>
      <c r="M248" s="433" t="s">
        <v>826</v>
      </c>
      <c r="N248" s="433" t="s">
        <v>823</v>
      </c>
      <c r="O248" s="433" t="s">
        <v>62</v>
      </c>
      <c r="P248" s="433">
        <v>0.1</v>
      </c>
      <c r="Q248" s="433">
        <v>1</v>
      </c>
      <c r="R248" s="433">
        <v>1</v>
      </c>
      <c r="S248" s="442">
        <v>0.9</v>
      </c>
      <c r="T248" s="433" t="s">
        <v>64</v>
      </c>
      <c r="U248" s="57" t="s">
        <v>433</v>
      </c>
      <c r="V248" s="184"/>
      <c r="W248" s="165"/>
      <c r="X248" s="165"/>
      <c r="Y248" s="165"/>
      <c r="Z248" s="82">
        <f>+V248</f>
        <v>0</v>
      </c>
      <c r="AA248" s="82">
        <f>+V248+W248</f>
        <v>0</v>
      </c>
      <c r="AB248" s="186">
        <f>V248+W248+X248</f>
        <v>0</v>
      </c>
      <c r="AC248" s="82">
        <f>+V248+W248+X248+Y248</f>
        <v>0</v>
      </c>
      <c r="AD248" s="435" t="s">
        <v>827</v>
      </c>
      <c r="AE248" s="443"/>
      <c r="AF248" s="299">
        <v>0</v>
      </c>
      <c r="AG248" s="299"/>
      <c r="AH248" s="315">
        <v>0</v>
      </c>
      <c r="AI248" s="301" t="s">
        <v>421</v>
      </c>
      <c r="AJ248" s="301" t="s">
        <v>421</v>
      </c>
      <c r="AK248" s="315" t="s">
        <v>67</v>
      </c>
      <c r="AL248" s="315" t="s">
        <v>67</v>
      </c>
      <c r="AM248" s="315"/>
      <c r="AN248" s="315"/>
      <c r="AO248" s="315" t="s">
        <v>67</v>
      </c>
      <c r="AP248" s="315" t="s">
        <v>67</v>
      </c>
      <c r="AQ248" s="315" t="s">
        <v>67</v>
      </c>
      <c r="AR248" s="315"/>
      <c r="AS248" s="315"/>
      <c r="AT248" s="315" t="s">
        <v>67</v>
      </c>
      <c r="AU248" s="315"/>
      <c r="AV248" s="315"/>
      <c r="AW248" s="22"/>
      <c r="AX248" s="23"/>
    </row>
    <row r="249" spans="1:50" s="24" customFormat="1" ht="35.1" customHeight="1" x14ac:dyDescent="0.25">
      <c r="A249" s="586"/>
      <c r="B249" s="450"/>
      <c r="C249" s="445"/>
      <c r="D249" s="431"/>
      <c r="E249" s="431"/>
      <c r="F249" s="431"/>
      <c r="G249" s="433"/>
      <c r="H249" s="433"/>
      <c r="I249" s="433" t="s">
        <v>434</v>
      </c>
      <c r="J249" s="433"/>
      <c r="K249" s="433"/>
      <c r="L249" s="433"/>
      <c r="M249" s="433"/>
      <c r="N249" s="433"/>
      <c r="O249" s="433"/>
      <c r="P249" s="433"/>
      <c r="Q249" s="433"/>
      <c r="R249" s="433"/>
      <c r="S249" s="442"/>
      <c r="T249" s="433"/>
      <c r="U249" s="57" t="s">
        <v>435</v>
      </c>
      <c r="V249" s="81">
        <v>0</v>
      </c>
      <c r="W249" s="81">
        <v>1.0000000000000001E-9</v>
      </c>
      <c r="X249" s="81">
        <v>1.0000000000000001E-9</v>
      </c>
      <c r="Y249" s="81">
        <v>1.0000000000000001E-9</v>
      </c>
      <c r="Z249" s="186">
        <f>+V249</f>
        <v>0</v>
      </c>
      <c r="AA249" s="186">
        <f>+V249+W249</f>
        <v>1.0000000000000001E-9</v>
      </c>
      <c r="AB249" s="186">
        <f>V249+W249+X249</f>
        <v>2.0000000000000001E-9</v>
      </c>
      <c r="AC249" s="186">
        <f>+V249+W249+X249+Y249</f>
        <v>3.0000000000000004E-9</v>
      </c>
      <c r="AD249" s="435"/>
      <c r="AE249" s="443"/>
      <c r="AF249" s="299"/>
      <c r="AG249" s="299"/>
      <c r="AH249" s="312"/>
      <c r="AI249" s="302"/>
      <c r="AJ249" s="302"/>
      <c r="AK249" s="312"/>
      <c r="AL249" s="312"/>
      <c r="AM249" s="312"/>
      <c r="AN249" s="312"/>
      <c r="AO249" s="312"/>
      <c r="AP249" s="312"/>
      <c r="AQ249" s="312"/>
      <c r="AR249" s="312"/>
      <c r="AS249" s="312"/>
      <c r="AT249" s="312"/>
      <c r="AU249" s="312"/>
      <c r="AV249" s="312"/>
      <c r="AW249" s="22"/>
      <c r="AX249" s="23"/>
    </row>
    <row r="250" spans="1:50" s="24" customFormat="1" ht="24.95" customHeight="1" x14ac:dyDescent="0.25">
      <c r="A250" s="586"/>
      <c r="B250" s="450"/>
      <c r="C250" s="445"/>
      <c r="D250" s="431"/>
      <c r="E250" s="431"/>
      <c r="F250" s="431"/>
      <c r="G250" s="433"/>
      <c r="H250" s="433"/>
      <c r="I250" s="433"/>
      <c r="J250" s="433"/>
      <c r="K250" s="433"/>
      <c r="L250" s="433"/>
      <c r="M250" s="433"/>
      <c r="N250" s="433"/>
      <c r="O250" s="433"/>
      <c r="P250" s="433"/>
      <c r="Q250" s="433"/>
      <c r="R250" s="433"/>
      <c r="S250" s="442"/>
      <c r="T250" s="433"/>
      <c r="U250" s="48" t="s">
        <v>69</v>
      </c>
      <c r="V250" s="78" t="e">
        <f>V248/V249</f>
        <v>#DIV/0!</v>
      </c>
      <c r="W250" s="78">
        <f t="shared" ref="W250:AC250" si="92">W248/W249</f>
        <v>0</v>
      </c>
      <c r="X250" s="78">
        <f t="shared" si="92"/>
        <v>0</v>
      </c>
      <c r="Y250" s="78">
        <f t="shared" si="92"/>
        <v>0</v>
      </c>
      <c r="Z250" s="78" t="e">
        <f t="shared" si="92"/>
        <v>#DIV/0!</v>
      </c>
      <c r="AA250" s="78">
        <f t="shared" si="92"/>
        <v>0</v>
      </c>
      <c r="AB250" s="78">
        <f t="shared" si="92"/>
        <v>0</v>
      </c>
      <c r="AC250" s="78">
        <f t="shared" si="92"/>
        <v>0</v>
      </c>
      <c r="AD250" s="435"/>
      <c r="AE250" s="443"/>
      <c r="AF250" s="299"/>
      <c r="AG250" s="299"/>
      <c r="AH250" s="312"/>
      <c r="AI250" s="302"/>
      <c r="AJ250" s="302"/>
      <c r="AK250" s="312"/>
      <c r="AL250" s="312"/>
      <c r="AM250" s="312"/>
      <c r="AN250" s="312"/>
      <c r="AO250" s="312"/>
      <c r="AP250" s="312"/>
      <c r="AQ250" s="312"/>
      <c r="AR250" s="312"/>
      <c r="AS250" s="312"/>
      <c r="AT250" s="312"/>
      <c r="AU250" s="312"/>
      <c r="AV250" s="312"/>
      <c r="AW250" s="22"/>
      <c r="AX250" s="23"/>
    </row>
    <row r="251" spans="1:50" s="24" customFormat="1" ht="270" customHeight="1" x14ac:dyDescent="0.25">
      <c r="A251" s="587"/>
      <c r="B251" s="450"/>
      <c r="C251" s="446"/>
      <c r="D251" s="432"/>
      <c r="E251" s="432"/>
      <c r="F251" s="432"/>
      <c r="G251" s="433"/>
      <c r="H251" s="433"/>
      <c r="I251" s="433"/>
      <c r="J251" s="433"/>
      <c r="K251" s="433"/>
      <c r="L251" s="433"/>
      <c r="M251" s="433"/>
      <c r="N251" s="433"/>
      <c r="O251" s="433"/>
      <c r="P251" s="433"/>
      <c r="Q251" s="433"/>
      <c r="R251" s="433"/>
      <c r="S251" s="442"/>
      <c r="T251" s="433"/>
      <c r="U251" s="48" t="s">
        <v>70</v>
      </c>
      <c r="V251" s="55" t="s">
        <v>806</v>
      </c>
      <c r="W251" s="185" t="s">
        <v>817</v>
      </c>
      <c r="X251" s="185" t="s">
        <v>817</v>
      </c>
      <c r="Y251" s="185" t="s">
        <v>817</v>
      </c>
      <c r="Z251" s="436"/>
      <c r="AA251" s="437"/>
      <c r="AB251" s="437"/>
      <c r="AC251" s="438"/>
      <c r="AD251" s="435"/>
      <c r="AE251" s="443"/>
      <c r="AF251" s="299"/>
      <c r="AG251" s="299"/>
      <c r="AH251" s="313"/>
      <c r="AI251" s="303"/>
      <c r="AJ251" s="303"/>
      <c r="AK251" s="313"/>
      <c r="AL251" s="313"/>
      <c r="AM251" s="313"/>
      <c r="AN251" s="313"/>
      <c r="AO251" s="313"/>
      <c r="AP251" s="313"/>
      <c r="AQ251" s="313"/>
      <c r="AR251" s="313"/>
      <c r="AS251" s="313"/>
      <c r="AT251" s="313"/>
      <c r="AU251" s="313"/>
      <c r="AV251" s="313"/>
      <c r="AW251" s="22"/>
      <c r="AX251" s="23"/>
    </row>
    <row r="252" spans="1:50" s="6" customFormat="1" ht="42.75" customHeight="1" x14ac:dyDescent="0.25">
      <c r="A252" s="581">
        <v>6</v>
      </c>
      <c r="B252" s="450"/>
      <c r="C252" s="439" t="s">
        <v>436</v>
      </c>
      <c r="D252" s="433">
        <v>0.3</v>
      </c>
      <c r="E252" s="430" t="s">
        <v>437</v>
      </c>
      <c r="F252" s="430">
        <v>0.5</v>
      </c>
      <c r="G252" s="430" t="s">
        <v>58</v>
      </c>
      <c r="H252" s="430" t="s">
        <v>59</v>
      </c>
      <c r="I252" s="430" t="s">
        <v>438</v>
      </c>
      <c r="J252" s="430">
        <v>1</v>
      </c>
      <c r="K252" s="430" t="s">
        <v>828</v>
      </c>
      <c r="L252" s="430" t="s">
        <v>803</v>
      </c>
      <c r="M252" s="430" t="s">
        <v>439</v>
      </c>
      <c r="N252" s="430" t="s">
        <v>440</v>
      </c>
      <c r="O252" s="430" t="s">
        <v>103</v>
      </c>
      <c r="P252" s="430" t="s">
        <v>63</v>
      </c>
      <c r="Q252" s="430">
        <v>1</v>
      </c>
      <c r="R252" s="430">
        <v>1</v>
      </c>
      <c r="S252" s="430">
        <v>0.5</v>
      </c>
      <c r="T252" s="433" t="s">
        <v>64</v>
      </c>
      <c r="U252" s="50" t="s">
        <v>829</v>
      </c>
      <c r="V252" s="62"/>
      <c r="W252" s="63"/>
      <c r="X252" s="62"/>
      <c r="Y252" s="63"/>
      <c r="Z252" s="62">
        <f>+V252</f>
        <v>0</v>
      </c>
      <c r="AA252" s="62">
        <f>+V252+W252</f>
        <v>0</v>
      </c>
      <c r="AB252" s="62">
        <f>+W252+X252</f>
        <v>0</v>
      </c>
      <c r="AC252" s="62">
        <f>+V252+W252+X252+Y252</f>
        <v>0</v>
      </c>
      <c r="AD252" s="435" t="s">
        <v>441</v>
      </c>
      <c r="AE252" s="281">
        <f>AF252+AG252+AH252</f>
        <v>0</v>
      </c>
      <c r="AF252" s="276">
        <v>0</v>
      </c>
      <c r="AG252" s="276">
        <v>0</v>
      </c>
      <c r="AH252" s="276">
        <v>0</v>
      </c>
      <c r="AI252" s="273" t="s">
        <v>85</v>
      </c>
      <c r="AJ252" s="276" t="s">
        <v>86</v>
      </c>
      <c r="AK252" s="276"/>
      <c r="AL252" s="276" t="s">
        <v>67</v>
      </c>
      <c r="AM252" s="276"/>
      <c r="AN252" s="276"/>
      <c r="AO252" s="276" t="s">
        <v>67</v>
      </c>
      <c r="AP252" s="276"/>
      <c r="AQ252" s="276"/>
      <c r="AR252" s="276"/>
      <c r="AS252" s="276" t="s">
        <v>67</v>
      </c>
      <c r="AT252" s="276"/>
      <c r="AU252" s="276"/>
      <c r="AV252" s="276" t="s">
        <v>67</v>
      </c>
      <c r="AW252" s="4"/>
      <c r="AX252" s="5"/>
    </row>
    <row r="253" spans="1:50" s="6" customFormat="1" ht="34.5" customHeight="1" x14ac:dyDescent="0.25">
      <c r="A253" s="581"/>
      <c r="B253" s="450"/>
      <c r="C253" s="440"/>
      <c r="D253" s="433"/>
      <c r="E253" s="431"/>
      <c r="F253" s="431"/>
      <c r="G253" s="431"/>
      <c r="H253" s="431"/>
      <c r="I253" s="431"/>
      <c r="J253" s="431"/>
      <c r="K253" s="431"/>
      <c r="L253" s="431"/>
      <c r="M253" s="431"/>
      <c r="N253" s="431"/>
      <c r="O253" s="431"/>
      <c r="P253" s="431"/>
      <c r="Q253" s="431"/>
      <c r="R253" s="431"/>
      <c r="S253" s="431"/>
      <c r="T253" s="433"/>
      <c r="U253" s="50" t="s">
        <v>429</v>
      </c>
      <c r="V253" s="62">
        <v>1E-4</v>
      </c>
      <c r="W253" s="63">
        <v>1E-4</v>
      </c>
      <c r="X253" s="62">
        <v>1E-4</v>
      </c>
      <c r="Y253" s="63">
        <v>1E-4</v>
      </c>
      <c r="Z253" s="62">
        <f>+V253</f>
        <v>1E-4</v>
      </c>
      <c r="AA253" s="62">
        <f>+V253+W253</f>
        <v>2.0000000000000001E-4</v>
      </c>
      <c r="AB253" s="62">
        <f>+W253+X253</f>
        <v>2.0000000000000001E-4</v>
      </c>
      <c r="AC253" s="62">
        <f>+V253+W253+X253+Y253</f>
        <v>4.0000000000000002E-4</v>
      </c>
      <c r="AD253" s="435"/>
      <c r="AE253" s="274"/>
      <c r="AF253" s="274"/>
      <c r="AG253" s="274"/>
      <c r="AH253" s="274"/>
      <c r="AI253" s="274"/>
      <c r="AJ253" s="274"/>
      <c r="AK253" s="274"/>
      <c r="AL253" s="274"/>
      <c r="AM253" s="274"/>
      <c r="AN253" s="274"/>
      <c r="AO253" s="274"/>
      <c r="AP253" s="274"/>
      <c r="AQ253" s="274"/>
      <c r="AR253" s="274"/>
      <c r="AS253" s="274"/>
      <c r="AT253" s="274"/>
      <c r="AU253" s="274"/>
      <c r="AV253" s="274"/>
      <c r="AW253" s="4"/>
      <c r="AX253" s="5"/>
    </row>
    <row r="254" spans="1:50" s="6" customFormat="1" ht="24.95" customHeight="1" x14ac:dyDescent="0.25">
      <c r="A254" s="581"/>
      <c r="B254" s="450"/>
      <c r="C254" s="440"/>
      <c r="D254" s="433"/>
      <c r="E254" s="431"/>
      <c r="F254" s="431"/>
      <c r="G254" s="431"/>
      <c r="H254" s="431"/>
      <c r="I254" s="431"/>
      <c r="J254" s="431"/>
      <c r="K254" s="431"/>
      <c r="L254" s="431"/>
      <c r="M254" s="431"/>
      <c r="N254" s="431"/>
      <c r="O254" s="431"/>
      <c r="P254" s="431"/>
      <c r="Q254" s="431"/>
      <c r="R254" s="431"/>
      <c r="S254" s="431"/>
      <c r="T254" s="433"/>
      <c r="U254" s="48" t="s">
        <v>69</v>
      </c>
      <c r="V254" s="42">
        <f t="shared" ref="V254:AC254" si="93">V252/V253</f>
        <v>0</v>
      </c>
      <c r="W254" s="42">
        <f t="shared" si="93"/>
        <v>0</v>
      </c>
      <c r="X254" s="42">
        <f t="shared" si="93"/>
        <v>0</v>
      </c>
      <c r="Y254" s="83">
        <f t="shared" si="93"/>
        <v>0</v>
      </c>
      <c r="Z254" s="84">
        <f t="shared" si="93"/>
        <v>0</v>
      </c>
      <c r="AA254" s="84">
        <f t="shared" si="93"/>
        <v>0</v>
      </c>
      <c r="AB254" s="84">
        <f t="shared" si="93"/>
        <v>0</v>
      </c>
      <c r="AC254" s="84">
        <f t="shared" si="93"/>
        <v>0</v>
      </c>
      <c r="AD254" s="435"/>
      <c r="AE254" s="274"/>
      <c r="AF254" s="274"/>
      <c r="AG254" s="274"/>
      <c r="AH254" s="274"/>
      <c r="AI254" s="274"/>
      <c r="AJ254" s="274"/>
      <c r="AK254" s="274"/>
      <c r="AL254" s="274"/>
      <c r="AM254" s="274"/>
      <c r="AN254" s="274"/>
      <c r="AO254" s="274"/>
      <c r="AP254" s="274"/>
      <c r="AQ254" s="274"/>
      <c r="AR254" s="274"/>
      <c r="AS254" s="274"/>
      <c r="AT254" s="274"/>
      <c r="AU254" s="274"/>
      <c r="AV254" s="274"/>
      <c r="AW254" s="4"/>
      <c r="AX254" s="5"/>
    </row>
    <row r="255" spans="1:50" s="6" customFormat="1" ht="270" customHeight="1" x14ac:dyDescent="0.25">
      <c r="A255" s="581"/>
      <c r="B255" s="450"/>
      <c r="C255" s="440"/>
      <c r="D255" s="433"/>
      <c r="E255" s="432"/>
      <c r="F255" s="432"/>
      <c r="G255" s="432"/>
      <c r="H255" s="432"/>
      <c r="I255" s="432"/>
      <c r="J255" s="432"/>
      <c r="K255" s="432"/>
      <c r="L255" s="432"/>
      <c r="M255" s="432"/>
      <c r="N255" s="432"/>
      <c r="O255" s="432"/>
      <c r="P255" s="432"/>
      <c r="Q255" s="432"/>
      <c r="R255" s="432"/>
      <c r="S255" s="432"/>
      <c r="T255" s="433"/>
      <c r="U255" s="48" t="s">
        <v>70</v>
      </c>
      <c r="V255" s="44" t="s">
        <v>806</v>
      </c>
      <c r="W255" s="44" t="s">
        <v>806</v>
      </c>
      <c r="X255" s="44" t="s">
        <v>806</v>
      </c>
      <c r="Y255" s="44" t="s">
        <v>806</v>
      </c>
      <c r="Z255" s="253"/>
      <c r="AA255" s="254"/>
      <c r="AB255" s="254"/>
      <c r="AC255" s="255"/>
      <c r="AD255" s="435"/>
      <c r="AE255" s="275"/>
      <c r="AF255" s="275"/>
      <c r="AG255" s="275"/>
      <c r="AH255" s="275"/>
      <c r="AI255" s="275"/>
      <c r="AJ255" s="275"/>
      <c r="AK255" s="275"/>
      <c r="AL255" s="275"/>
      <c r="AM255" s="275"/>
      <c r="AN255" s="275"/>
      <c r="AO255" s="275"/>
      <c r="AP255" s="275"/>
      <c r="AQ255" s="275"/>
      <c r="AR255" s="275"/>
      <c r="AS255" s="275"/>
      <c r="AT255" s="275"/>
      <c r="AU255" s="275"/>
      <c r="AV255" s="275"/>
      <c r="AW255" s="4"/>
      <c r="AX255" s="5"/>
    </row>
    <row r="256" spans="1:50" s="6" customFormat="1" ht="34.5" customHeight="1" x14ac:dyDescent="0.25">
      <c r="A256" s="581">
        <v>7</v>
      </c>
      <c r="B256" s="450"/>
      <c r="C256" s="440"/>
      <c r="D256" s="433"/>
      <c r="E256" s="430" t="s">
        <v>830</v>
      </c>
      <c r="F256" s="430">
        <v>0.5</v>
      </c>
      <c r="G256" s="430" t="s">
        <v>148</v>
      </c>
      <c r="H256" s="433" t="s">
        <v>89</v>
      </c>
      <c r="I256" s="430" t="s">
        <v>438</v>
      </c>
      <c r="J256" s="430">
        <v>1</v>
      </c>
      <c r="K256" s="433" t="s">
        <v>442</v>
      </c>
      <c r="L256" s="433" t="s">
        <v>443</v>
      </c>
      <c r="M256" s="433" t="s">
        <v>444</v>
      </c>
      <c r="N256" s="430" t="s">
        <v>831</v>
      </c>
      <c r="O256" s="433" t="s">
        <v>62</v>
      </c>
      <c r="P256" s="430" t="s">
        <v>63</v>
      </c>
      <c r="Q256" s="430">
        <v>1</v>
      </c>
      <c r="R256" s="430">
        <v>1</v>
      </c>
      <c r="S256" s="430">
        <v>1</v>
      </c>
      <c r="T256" s="433" t="s">
        <v>64</v>
      </c>
      <c r="U256" s="50" t="s">
        <v>445</v>
      </c>
      <c r="V256" s="63"/>
      <c r="W256" s="63"/>
      <c r="X256" s="63"/>
      <c r="Y256" s="63"/>
      <c r="Z256" s="62">
        <f>+V256</f>
        <v>0</v>
      </c>
      <c r="AA256" s="62">
        <f>+V256+W256</f>
        <v>0</v>
      </c>
      <c r="AB256" s="62">
        <f>+W256+X256</f>
        <v>0</v>
      </c>
      <c r="AC256" s="62">
        <f>+V256+W256+X256+Y256</f>
        <v>0</v>
      </c>
      <c r="AD256" s="435" t="s">
        <v>446</v>
      </c>
      <c r="AE256" s="281">
        <f>AF256+AG256+AH256</f>
        <v>0</v>
      </c>
      <c r="AF256" s="276">
        <v>0</v>
      </c>
      <c r="AG256" s="276">
        <v>0</v>
      </c>
      <c r="AH256" s="276">
        <v>0</v>
      </c>
      <c r="AI256" s="273" t="s">
        <v>85</v>
      </c>
      <c r="AJ256" s="276" t="s">
        <v>86</v>
      </c>
      <c r="AK256" s="276"/>
      <c r="AL256" s="276" t="s">
        <v>67</v>
      </c>
      <c r="AM256" s="276"/>
      <c r="AN256" s="276"/>
      <c r="AO256" s="276" t="s">
        <v>67</v>
      </c>
      <c r="AP256" s="276"/>
      <c r="AQ256" s="276"/>
      <c r="AR256" s="276" t="s">
        <v>67</v>
      </c>
      <c r="AS256" s="276"/>
      <c r="AT256" s="276"/>
      <c r="AU256" s="276" t="s">
        <v>67</v>
      </c>
      <c r="AV256" s="276"/>
      <c r="AW256" s="4"/>
      <c r="AX256" s="5"/>
    </row>
    <row r="257" spans="1:50" s="6" customFormat="1" ht="34.5" customHeight="1" x14ac:dyDescent="0.25">
      <c r="A257" s="581"/>
      <c r="B257" s="450"/>
      <c r="C257" s="440"/>
      <c r="D257" s="433"/>
      <c r="E257" s="431"/>
      <c r="F257" s="431"/>
      <c r="G257" s="431"/>
      <c r="H257" s="433"/>
      <c r="I257" s="431"/>
      <c r="J257" s="431"/>
      <c r="K257" s="433"/>
      <c r="L257" s="433"/>
      <c r="M257" s="433"/>
      <c r="N257" s="431"/>
      <c r="O257" s="433"/>
      <c r="P257" s="431"/>
      <c r="Q257" s="431"/>
      <c r="R257" s="431"/>
      <c r="S257" s="431"/>
      <c r="T257" s="433"/>
      <c r="U257" s="57" t="s">
        <v>447</v>
      </c>
      <c r="V257" s="63">
        <v>0</v>
      </c>
      <c r="W257" s="63">
        <v>1.0000000000000001E-5</v>
      </c>
      <c r="X257" s="63">
        <v>1.0000000000000001E-5</v>
      </c>
      <c r="Y257" s="63">
        <v>1.0000000000000001E-5</v>
      </c>
      <c r="Z257" s="62">
        <f>+V257</f>
        <v>0</v>
      </c>
      <c r="AA257" s="62">
        <f>+V257+W257</f>
        <v>1.0000000000000001E-5</v>
      </c>
      <c r="AB257" s="62">
        <f>+W257+X257</f>
        <v>2.0000000000000002E-5</v>
      </c>
      <c r="AC257" s="62">
        <f>+V257+W257+X257+Y257</f>
        <v>3.0000000000000004E-5</v>
      </c>
      <c r="AD257" s="435"/>
      <c r="AE257" s="274"/>
      <c r="AF257" s="274"/>
      <c r="AG257" s="274"/>
      <c r="AH257" s="274"/>
      <c r="AI257" s="274"/>
      <c r="AJ257" s="274"/>
      <c r="AK257" s="274"/>
      <c r="AL257" s="274"/>
      <c r="AM257" s="274"/>
      <c r="AN257" s="274"/>
      <c r="AO257" s="274"/>
      <c r="AP257" s="274"/>
      <c r="AQ257" s="274"/>
      <c r="AR257" s="274"/>
      <c r="AS257" s="274"/>
      <c r="AT257" s="274"/>
      <c r="AU257" s="274"/>
      <c r="AV257" s="274"/>
      <c r="AW257" s="4"/>
      <c r="AX257" s="5"/>
    </row>
    <row r="258" spans="1:50" s="6" customFormat="1" ht="24.95" customHeight="1" x14ac:dyDescent="0.25">
      <c r="A258" s="581"/>
      <c r="B258" s="450"/>
      <c r="C258" s="440"/>
      <c r="D258" s="433"/>
      <c r="E258" s="431"/>
      <c r="F258" s="431"/>
      <c r="G258" s="431"/>
      <c r="H258" s="433"/>
      <c r="I258" s="431"/>
      <c r="J258" s="431"/>
      <c r="K258" s="433"/>
      <c r="L258" s="433"/>
      <c r="M258" s="433"/>
      <c r="N258" s="431"/>
      <c r="O258" s="433"/>
      <c r="P258" s="431"/>
      <c r="Q258" s="431"/>
      <c r="R258" s="431"/>
      <c r="S258" s="431"/>
      <c r="T258" s="433"/>
      <c r="U258" s="48" t="s">
        <v>69</v>
      </c>
      <c r="V258" s="42" t="e">
        <f t="shared" ref="V258:AC258" si="94">V256/V257</f>
        <v>#DIV/0!</v>
      </c>
      <c r="W258" s="42">
        <f t="shared" si="94"/>
        <v>0</v>
      </c>
      <c r="X258" s="42">
        <f t="shared" si="94"/>
        <v>0</v>
      </c>
      <c r="Y258" s="42">
        <f t="shared" si="94"/>
        <v>0</v>
      </c>
      <c r="Z258" s="42" t="e">
        <f t="shared" si="94"/>
        <v>#DIV/0!</v>
      </c>
      <c r="AA258" s="42">
        <f t="shared" si="94"/>
        <v>0</v>
      </c>
      <c r="AB258" s="42">
        <f t="shared" si="94"/>
        <v>0</v>
      </c>
      <c r="AC258" s="42">
        <f t="shared" si="94"/>
        <v>0</v>
      </c>
      <c r="AD258" s="435"/>
      <c r="AE258" s="274"/>
      <c r="AF258" s="274"/>
      <c r="AG258" s="274"/>
      <c r="AH258" s="274"/>
      <c r="AI258" s="274"/>
      <c r="AJ258" s="274"/>
      <c r="AK258" s="274"/>
      <c r="AL258" s="274"/>
      <c r="AM258" s="274"/>
      <c r="AN258" s="274"/>
      <c r="AO258" s="274"/>
      <c r="AP258" s="274"/>
      <c r="AQ258" s="274"/>
      <c r="AR258" s="274"/>
      <c r="AS258" s="274"/>
      <c r="AT258" s="274"/>
      <c r="AU258" s="274"/>
      <c r="AV258" s="274"/>
      <c r="AW258" s="4"/>
      <c r="AX258" s="5"/>
    </row>
    <row r="259" spans="1:50" s="6" customFormat="1" ht="270" customHeight="1" x14ac:dyDescent="0.25">
      <c r="A259" s="581"/>
      <c r="B259" s="451"/>
      <c r="C259" s="441"/>
      <c r="D259" s="433"/>
      <c r="E259" s="432"/>
      <c r="F259" s="432"/>
      <c r="G259" s="432"/>
      <c r="H259" s="433"/>
      <c r="I259" s="432"/>
      <c r="J259" s="432"/>
      <c r="K259" s="433"/>
      <c r="L259" s="433"/>
      <c r="M259" s="433"/>
      <c r="N259" s="432"/>
      <c r="O259" s="433"/>
      <c r="P259" s="432"/>
      <c r="Q259" s="432"/>
      <c r="R259" s="432"/>
      <c r="S259" s="432"/>
      <c r="T259" s="433"/>
      <c r="U259" s="48" t="s">
        <v>70</v>
      </c>
      <c r="V259" s="55" t="s">
        <v>806</v>
      </c>
      <c r="W259" s="44" t="s">
        <v>806</v>
      </c>
      <c r="X259" s="44" t="s">
        <v>806</v>
      </c>
      <c r="Y259" s="44" t="s">
        <v>806</v>
      </c>
      <c r="Z259" s="253"/>
      <c r="AA259" s="416"/>
      <c r="AB259" s="416"/>
      <c r="AC259" s="434"/>
      <c r="AD259" s="435"/>
      <c r="AE259" s="275"/>
      <c r="AF259" s="275"/>
      <c r="AG259" s="275"/>
      <c r="AH259" s="275"/>
      <c r="AI259" s="275"/>
      <c r="AJ259" s="275"/>
      <c r="AK259" s="275"/>
      <c r="AL259" s="275"/>
      <c r="AM259" s="275"/>
      <c r="AN259" s="275"/>
      <c r="AO259" s="275"/>
      <c r="AP259" s="275"/>
      <c r="AQ259" s="275"/>
      <c r="AR259" s="275"/>
      <c r="AS259" s="275"/>
      <c r="AT259" s="275"/>
      <c r="AU259" s="275"/>
      <c r="AV259" s="275"/>
      <c r="AW259" s="4"/>
      <c r="AX259" s="5"/>
    </row>
    <row r="260" spans="1:50" s="9" customFormat="1" ht="46.5" customHeight="1" x14ac:dyDescent="0.25">
      <c r="A260" s="588">
        <v>1</v>
      </c>
      <c r="B260" s="427" t="s">
        <v>448</v>
      </c>
      <c r="C260" s="251" t="s">
        <v>56</v>
      </c>
      <c r="D260" s="251">
        <v>1</v>
      </c>
      <c r="E260" s="251" t="s">
        <v>449</v>
      </c>
      <c r="F260" s="251">
        <v>0.95</v>
      </c>
      <c r="G260" s="251" t="s">
        <v>98</v>
      </c>
      <c r="H260" s="251" t="s">
        <v>200</v>
      </c>
      <c r="I260" s="131" t="s">
        <v>60</v>
      </c>
      <c r="J260" s="270">
        <v>0.35</v>
      </c>
      <c r="K260" s="227" t="s">
        <v>832</v>
      </c>
      <c r="L260" s="227" t="s">
        <v>833</v>
      </c>
      <c r="M260" s="227" t="s">
        <v>450</v>
      </c>
      <c r="N260" s="227" t="s">
        <v>834</v>
      </c>
      <c r="O260" s="224" t="s">
        <v>62</v>
      </c>
      <c r="P260" s="227">
        <v>0.3</v>
      </c>
      <c r="Q260" s="224">
        <v>0.91</v>
      </c>
      <c r="R260" s="224">
        <v>1</v>
      </c>
      <c r="S260" s="224">
        <v>0.94</v>
      </c>
      <c r="T260" s="224" t="s">
        <v>169</v>
      </c>
      <c r="U260" s="37" t="s">
        <v>835</v>
      </c>
      <c r="V260" s="70"/>
      <c r="W260" s="123"/>
      <c r="X260" s="123"/>
      <c r="Y260" s="123"/>
      <c r="Z260" s="70">
        <f>+V260</f>
        <v>0</v>
      </c>
      <c r="AA260" s="70">
        <f>+V260+W260</f>
        <v>0</v>
      </c>
      <c r="AB260" s="70">
        <f>+V260+W260+X260</f>
        <v>0</v>
      </c>
      <c r="AC260" s="70">
        <f>+V260+W260+X260+Y260</f>
        <v>0</v>
      </c>
      <c r="AD260" s="315" t="s">
        <v>451</v>
      </c>
      <c r="AE260" s="281">
        <f>AF260+AG260+AH260</f>
        <v>0</v>
      </c>
      <c r="AF260" s="276">
        <v>0</v>
      </c>
      <c r="AG260" s="276">
        <v>0</v>
      </c>
      <c r="AH260" s="276">
        <v>0</v>
      </c>
      <c r="AI260" s="273" t="s">
        <v>452</v>
      </c>
      <c r="AJ260" s="273" t="s">
        <v>452</v>
      </c>
      <c r="AK260" s="276" t="s">
        <v>63</v>
      </c>
      <c r="AL260" s="276" t="s">
        <v>63</v>
      </c>
      <c r="AM260" s="276" t="s">
        <v>63</v>
      </c>
      <c r="AN260" s="276" t="s">
        <v>63</v>
      </c>
      <c r="AO260" s="276" t="s">
        <v>67</v>
      </c>
      <c r="AP260" s="276" t="s">
        <v>67</v>
      </c>
      <c r="AQ260" s="276" t="s">
        <v>67</v>
      </c>
      <c r="AR260" s="276"/>
      <c r="AS260" s="187"/>
      <c r="AT260" s="276" t="s">
        <v>67</v>
      </c>
      <c r="AU260" s="188"/>
      <c r="AV260" s="276"/>
      <c r="AW260" s="7"/>
      <c r="AX260" s="8"/>
    </row>
    <row r="261" spans="1:50" s="9" customFormat="1" ht="35.1" customHeight="1" x14ac:dyDescent="0.25">
      <c r="A261" s="588"/>
      <c r="B261" s="428"/>
      <c r="C261" s="251"/>
      <c r="D261" s="252"/>
      <c r="E261" s="251"/>
      <c r="F261" s="252"/>
      <c r="G261" s="251"/>
      <c r="H261" s="252"/>
      <c r="I261" s="251" t="s">
        <v>453</v>
      </c>
      <c r="J261" s="271"/>
      <c r="K261" s="225"/>
      <c r="L261" s="225"/>
      <c r="M261" s="225"/>
      <c r="N261" s="225"/>
      <c r="O261" s="225"/>
      <c r="P261" s="225"/>
      <c r="Q261" s="225"/>
      <c r="R261" s="225"/>
      <c r="S261" s="225"/>
      <c r="T261" s="225"/>
      <c r="U261" s="38" t="s">
        <v>454</v>
      </c>
      <c r="V261" s="62">
        <v>13</v>
      </c>
      <c r="W261" s="63">
        <v>9.9999999999999995E-7</v>
      </c>
      <c r="X261" s="63">
        <v>9.9999999999999995E-7</v>
      </c>
      <c r="Y261" s="63">
        <v>9.9999999999999995E-7</v>
      </c>
      <c r="Z261" s="62">
        <f>+V261</f>
        <v>13</v>
      </c>
      <c r="AA261" s="62">
        <f>+V261+W261</f>
        <v>13.000000999999999</v>
      </c>
      <c r="AB261" s="62">
        <f>+W261+X261+V261</f>
        <v>13.000002</v>
      </c>
      <c r="AC261" s="62">
        <f>+V261+W261+X261+Y261</f>
        <v>13.000002999999998</v>
      </c>
      <c r="AD261" s="312"/>
      <c r="AE261" s="274"/>
      <c r="AF261" s="284"/>
      <c r="AG261" s="284"/>
      <c r="AH261" s="284"/>
      <c r="AI261" s="277"/>
      <c r="AJ261" s="277"/>
      <c r="AK261" s="284"/>
      <c r="AL261" s="284"/>
      <c r="AM261" s="284"/>
      <c r="AN261" s="284"/>
      <c r="AO261" s="284"/>
      <c r="AP261" s="284"/>
      <c r="AQ261" s="284"/>
      <c r="AR261" s="284"/>
      <c r="AS261" s="189"/>
      <c r="AT261" s="284"/>
      <c r="AU261" s="190"/>
      <c r="AV261" s="284"/>
      <c r="AW261" s="7"/>
      <c r="AX261" s="8"/>
    </row>
    <row r="262" spans="1:50" s="9" customFormat="1" ht="24.95" customHeight="1" x14ac:dyDescent="0.25">
      <c r="A262" s="588"/>
      <c r="B262" s="428"/>
      <c r="C262" s="251"/>
      <c r="D262" s="252"/>
      <c r="E262" s="251"/>
      <c r="F262" s="252"/>
      <c r="G262" s="251"/>
      <c r="H262" s="252"/>
      <c r="I262" s="252"/>
      <c r="J262" s="271"/>
      <c r="K262" s="225"/>
      <c r="L262" s="225"/>
      <c r="M262" s="225"/>
      <c r="N262" s="225"/>
      <c r="O262" s="225"/>
      <c r="P262" s="225"/>
      <c r="Q262" s="225"/>
      <c r="R262" s="225"/>
      <c r="S262" s="225"/>
      <c r="T262" s="225"/>
      <c r="U262" s="86" t="s">
        <v>69</v>
      </c>
      <c r="V262" s="42">
        <f>V260/V261</f>
        <v>0</v>
      </c>
      <c r="W262" s="42">
        <f t="shared" ref="W262:AC262" si="95">W260/W261</f>
        <v>0</v>
      </c>
      <c r="X262" s="42">
        <f t="shared" si="95"/>
        <v>0</v>
      </c>
      <c r="Y262" s="42">
        <f t="shared" si="95"/>
        <v>0</v>
      </c>
      <c r="Z262" s="42">
        <f t="shared" si="95"/>
        <v>0</v>
      </c>
      <c r="AA262" s="42">
        <f t="shared" si="95"/>
        <v>0</v>
      </c>
      <c r="AB262" s="42">
        <f t="shared" si="95"/>
        <v>0</v>
      </c>
      <c r="AC262" s="42">
        <f t="shared" si="95"/>
        <v>0</v>
      </c>
      <c r="AD262" s="312"/>
      <c r="AE262" s="274"/>
      <c r="AF262" s="284"/>
      <c r="AG262" s="284"/>
      <c r="AH262" s="284"/>
      <c r="AI262" s="277"/>
      <c r="AJ262" s="277"/>
      <c r="AK262" s="284"/>
      <c r="AL262" s="284"/>
      <c r="AM262" s="284"/>
      <c r="AN262" s="284"/>
      <c r="AO262" s="284"/>
      <c r="AP262" s="284"/>
      <c r="AQ262" s="284"/>
      <c r="AR262" s="284"/>
      <c r="AS262" s="189"/>
      <c r="AT262" s="284"/>
      <c r="AU262" s="190"/>
      <c r="AV262" s="284"/>
      <c r="AW262" s="7"/>
      <c r="AX262" s="8"/>
    </row>
    <row r="263" spans="1:50" s="9" customFormat="1" ht="270" customHeight="1" x14ac:dyDescent="0.25">
      <c r="A263" s="588"/>
      <c r="B263" s="428"/>
      <c r="C263" s="251"/>
      <c r="D263" s="252"/>
      <c r="E263" s="251"/>
      <c r="F263" s="252"/>
      <c r="G263" s="251"/>
      <c r="H263" s="252"/>
      <c r="I263" s="252"/>
      <c r="J263" s="272"/>
      <c r="K263" s="226"/>
      <c r="L263" s="226"/>
      <c r="M263" s="226"/>
      <c r="N263" s="226"/>
      <c r="O263" s="226"/>
      <c r="P263" s="226"/>
      <c r="Q263" s="226"/>
      <c r="R263" s="226"/>
      <c r="S263" s="226"/>
      <c r="T263" s="226"/>
      <c r="U263" s="86" t="s">
        <v>70</v>
      </c>
      <c r="V263" s="55" t="s">
        <v>806</v>
      </c>
      <c r="W263" s="44" t="s">
        <v>806</v>
      </c>
      <c r="X263" s="44" t="s">
        <v>806</v>
      </c>
      <c r="Y263" s="44" t="s">
        <v>806</v>
      </c>
      <c r="Z263" s="253"/>
      <c r="AA263" s="254"/>
      <c r="AB263" s="254"/>
      <c r="AC263" s="255"/>
      <c r="AD263" s="313"/>
      <c r="AE263" s="275"/>
      <c r="AF263" s="285"/>
      <c r="AG263" s="285"/>
      <c r="AH263" s="285"/>
      <c r="AI263" s="278"/>
      <c r="AJ263" s="278"/>
      <c r="AK263" s="285"/>
      <c r="AL263" s="285"/>
      <c r="AM263" s="285"/>
      <c r="AN263" s="285"/>
      <c r="AO263" s="285"/>
      <c r="AP263" s="285"/>
      <c r="AQ263" s="285"/>
      <c r="AR263" s="285"/>
      <c r="AS263" s="191"/>
      <c r="AT263" s="285"/>
      <c r="AU263" s="192"/>
      <c r="AV263" s="285"/>
      <c r="AW263" s="7"/>
      <c r="AX263" s="8"/>
    </row>
    <row r="264" spans="1:50" s="9" customFormat="1" ht="44.25" customHeight="1" x14ac:dyDescent="0.25">
      <c r="A264" s="588">
        <v>2</v>
      </c>
      <c r="B264" s="428"/>
      <c r="C264" s="251"/>
      <c r="D264" s="252"/>
      <c r="E264" s="251"/>
      <c r="F264" s="252"/>
      <c r="G264" s="251"/>
      <c r="H264" s="251" t="s">
        <v>200</v>
      </c>
      <c r="I264" s="131" t="s">
        <v>60</v>
      </c>
      <c r="J264" s="270">
        <v>0.1</v>
      </c>
      <c r="K264" s="227" t="s">
        <v>455</v>
      </c>
      <c r="L264" s="227" t="s">
        <v>836</v>
      </c>
      <c r="M264" s="227" t="s">
        <v>450</v>
      </c>
      <c r="N264" s="227" t="s">
        <v>834</v>
      </c>
      <c r="O264" s="224" t="s">
        <v>62</v>
      </c>
      <c r="P264" s="227">
        <v>0.1</v>
      </c>
      <c r="Q264" s="224">
        <v>0.67</v>
      </c>
      <c r="R264" s="224">
        <v>0.4</v>
      </c>
      <c r="S264" s="224">
        <v>0.2</v>
      </c>
      <c r="T264" s="224" t="s">
        <v>169</v>
      </c>
      <c r="U264" s="37" t="s">
        <v>837</v>
      </c>
      <c r="V264" s="70"/>
      <c r="W264" s="123"/>
      <c r="X264" s="123"/>
      <c r="Y264" s="123"/>
      <c r="Z264" s="70">
        <f>+V264</f>
        <v>0</v>
      </c>
      <c r="AA264" s="70">
        <f>+V264+W264</f>
        <v>0</v>
      </c>
      <c r="AB264" s="70">
        <f>+V264+W264+X264</f>
        <v>0</v>
      </c>
      <c r="AC264" s="70">
        <f>+V264+W264+X264+Y264</f>
        <v>0</v>
      </c>
      <c r="AD264" s="425" t="s">
        <v>456</v>
      </c>
      <c r="AE264" s="281">
        <f>AF264+AG264+AH264</f>
        <v>0</v>
      </c>
      <c r="AF264" s="276">
        <v>0</v>
      </c>
      <c r="AG264" s="276">
        <v>0</v>
      </c>
      <c r="AH264" s="276">
        <v>0</v>
      </c>
      <c r="AI264" s="273" t="s">
        <v>452</v>
      </c>
      <c r="AJ264" s="273" t="s">
        <v>452</v>
      </c>
      <c r="AK264" s="276" t="s">
        <v>63</v>
      </c>
      <c r="AL264" s="276" t="s">
        <v>63</v>
      </c>
      <c r="AM264" s="276" t="s">
        <v>63</v>
      </c>
      <c r="AN264" s="276" t="s">
        <v>63</v>
      </c>
      <c r="AO264" s="276" t="s">
        <v>67</v>
      </c>
      <c r="AP264" s="276" t="s">
        <v>67</v>
      </c>
      <c r="AQ264" s="276" t="s">
        <v>67</v>
      </c>
      <c r="AR264" s="187"/>
      <c r="AS264" s="187"/>
      <c r="AT264" s="187"/>
      <c r="AU264" s="422" t="s">
        <v>67</v>
      </c>
      <c r="AV264" s="276"/>
      <c r="AW264" s="7"/>
      <c r="AX264" s="8"/>
    </row>
    <row r="265" spans="1:50" s="9" customFormat="1" ht="35.1" customHeight="1" x14ac:dyDescent="0.25">
      <c r="A265" s="588"/>
      <c r="B265" s="428"/>
      <c r="C265" s="251"/>
      <c r="D265" s="252"/>
      <c r="E265" s="251"/>
      <c r="F265" s="252"/>
      <c r="G265" s="251"/>
      <c r="H265" s="252"/>
      <c r="I265" s="251" t="s">
        <v>455</v>
      </c>
      <c r="J265" s="271"/>
      <c r="K265" s="225"/>
      <c r="L265" s="225"/>
      <c r="M265" s="225"/>
      <c r="N265" s="225"/>
      <c r="O265" s="225"/>
      <c r="P265" s="225"/>
      <c r="Q265" s="225"/>
      <c r="R265" s="225"/>
      <c r="S265" s="225"/>
      <c r="T265" s="225"/>
      <c r="U265" s="38" t="s">
        <v>457</v>
      </c>
      <c r="V265" s="62">
        <v>13</v>
      </c>
      <c r="W265" s="63">
        <v>9.9999999999999995E-7</v>
      </c>
      <c r="X265" s="63">
        <v>9.9999999999999995E-7</v>
      </c>
      <c r="Y265" s="63">
        <v>9.9999999999999995E-7</v>
      </c>
      <c r="Z265" s="62">
        <f>+V265</f>
        <v>13</v>
      </c>
      <c r="AA265" s="62">
        <f>+V265+W265</f>
        <v>13.000000999999999</v>
      </c>
      <c r="AB265" s="62">
        <f>+W265+X265+V265</f>
        <v>13.000002</v>
      </c>
      <c r="AC265" s="62">
        <f>+V265+W265+X265+Y265</f>
        <v>13.000002999999998</v>
      </c>
      <c r="AD265" s="284"/>
      <c r="AE265" s="274"/>
      <c r="AF265" s="284"/>
      <c r="AG265" s="284"/>
      <c r="AH265" s="284"/>
      <c r="AI265" s="277"/>
      <c r="AJ265" s="277"/>
      <c r="AK265" s="284"/>
      <c r="AL265" s="284"/>
      <c r="AM265" s="284"/>
      <c r="AN265" s="284"/>
      <c r="AO265" s="284"/>
      <c r="AP265" s="284"/>
      <c r="AQ265" s="284"/>
      <c r="AR265" s="189"/>
      <c r="AS265" s="189"/>
      <c r="AT265" s="189"/>
      <c r="AU265" s="423"/>
      <c r="AV265" s="284"/>
      <c r="AW265" s="7"/>
      <c r="AX265" s="8"/>
    </row>
    <row r="266" spans="1:50" s="9" customFormat="1" ht="24.95" customHeight="1" x14ac:dyDescent="0.25">
      <c r="A266" s="588"/>
      <c r="B266" s="428"/>
      <c r="C266" s="251"/>
      <c r="D266" s="252"/>
      <c r="E266" s="251"/>
      <c r="F266" s="252"/>
      <c r="G266" s="251"/>
      <c r="H266" s="252"/>
      <c r="I266" s="252"/>
      <c r="J266" s="271"/>
      <c r="K266" s="225"/>
      <c r="L266" s="225"/>
      <c r="M266" s="225"/>
      <c r="N266" s="225"/>
      <c r="O266" s="225"/>
      <c r="P266" s="225"/>
      <c r="Q266" s="225"/>
      <c r="R266" s="225"/>
      <c r="S266" s="225"/>
      <c r="T266" s="225"/>
      <c r="U266" s="86" t="s">
        <v>69</v>
      </c>
      <c r="V266" s="42">
        <f>V264/V265</f>
        <v>0</v>
      </c>
      <c r="W266" s="42">
        <f t="shared" ref="W266:AC266" si="96">W264/W265</f>
        <v>0</v>
      </c>
      <c r="X266" s="42">
        <f t="shared" si="96"/>
        <v>0</v>
      </c>
      <c r="Y266" s="42">
        <f t="shared" si="96"/>
        <v>0</v>
      </c>
      <c r="Z266" s="42">
        <f t="shared" si="96"/>
        <v>0</v>
      </c>
      <c r="AA266" s="42">
        <f t="shared" si="96"/>
        <v>0</v>
      </c>
      <c r="AB266" s="42">
        <f t="shared" si="96"/>
        <v>0</v>
      </c>
      <c r="AC266" s="42">
        <f t="shared" si="96"/>
        <v>0</v>
      </c>
      <c r="AD266" s="284"/>
      <c r="AE266" s="274"/>
      <c r="AF266" s="284"/>
      <c r="AG266" s="284"/>
      <c r="AH266" s="284"/>
      <c r="AI266" s="277"/>
      <c r="AJ266" s="277"/>
      <c r="AK266" s="284"/>
      <c r="AL266" s="284"/>
      <c r="AM266" s="284"/>
      <c r="AN266" s="284"/>
      <c r="AO266" s="284"/>
      <c r="AP266" s="284"/>
      <c r="AQ266" s="284"/>
      <c r="AR266" s="189"/>
      <c r="AS266" s="189"/>
      <c r="AT266" s="189"/>
      <c r="AU266" s="423"/>
      <c r="AV266" s="284"/>
      <c r="AW266" s="7"/>
      <c r="AX266" s="8"/>
    </row>
    <row r="267" spans="1:50" s="9" customFormat="1" ht="270" customHeight="1" x14ac:dyDescent="0.25">
      <c r="A267" s="588"/>
      <c r="B267" s="428"/>
      <c r="C267" s="251"/>
      <c r="D267" s="252"/>
      <c r="E267" s="251"/>
      <c r="F267" s="252"/>
      <c r="G267" s="251"/>
      <c r="H267" s="252"/>
      <c r="I267" s="252"/>
      <c r="J267" s="272"/>
      <c r="K267" s="226"/>
      <c r="L267" s="226"/>
      <c r="M267" s="226"/>
      <c r="N267" s="226"/>
      <c r="O267" s="226"/>
      <c r="P267" s="226"/>
      <c r="Q267" s="226"/>
      <c r="R267" s="226"/>
      <c r="S267" s="226"/>
      <c r="T267" s="226"/>
      <c r="U267" s="86" t="s">
        <v>70</v>
      </c>
      <c r="V267" s="55" t="s">
        <v>806</v>
      </c>
      <c r="W267" s="44" t="s">
        <v>806</v>
      </c>
      <c r="X267" s="44" t="s">
        <v>806</v>
      </c>
      <c r="Y267" s="44" t="s">
        <v>806</v>
      </c>
      <c r="Z267" s="253"/>
      <c r="AA267" s="254"/>
      <c r="AB267" s="254"/>
      <c r="AC267" s="255"/>
      <c r="AD267" s="426"/>
      <c r="AE267" s="275"/>
      <c r="AF267" s="285"/>
      <c r="AG267" s="285"/>
      <c r="AH267" s="285"/>
      <c r="AI267" s="278"/>
      <c r="AJ267" s="278"/>
      <c r="AK267" s="285"/>
      <c r="AL267" s="285"/>
      <c r="AM267" s="285"/>
      <c r="AN267" s="285"/>
      <c r="AO267" s="285"/>
      <c r="AP267" s="285"/>
      <c r="AQ267" s="285"/>
      <c r="AR267" s="191"/>
      <c r="AS267" s="191"/>
      <c r="AT267" s="191"/>
      <c r="AU267" s="424"/>
      <c r="AV267" s="285"/>
      <c r="AW267" s="7"/>
      <c r="AX267" s="8"/>
    </row>
    <row r="268" spans="1:50" s="9" customFormat="1" ht="35.1" customHeight="1" x14ac:dyDescent="0.25">
      <c r="A268" s="588">
        <v>3</v>
      </c>
      <c r="B268" s="428"/>
      <c r="C268" s="251"/>
      <c r="D268" s="252"/>
      <c r="E268" s="251"/>
      <c r="F268" s="252"/>
      <c r="G268" s="251"/>
      <c r="H268" s="251" t="s">
        <v>200</v>
      </c>
      <c r="I268" s="131" t="s">
        <v>63</v>
      </c>
      <c r="J268" s="270">
        <v>0.1</v>
      </c>
      <c r="K268" s="227" t="s">
        <v>458</v>
      </c>
      <c r="L268" s="227" t="s">
        <v>459</v>
      </c>
      <c r="M268" s="227" t="s">
        <v>460</v>
      </c>
      <c r="N268" s="227" t="s">
        <v>461</v>
      </c>
      <c r="O268" s="224" t="s">
        <v>62</v>
      </c>
      <c r="P268" s="227" t="s">
        <v>63</v>
      </c>
      <c r="Q268" s="224">
        <v>0.5</v>
      </c>
      <c r="R268" s="224">
        <v>1</v>
      </c>
      <c r="S268" s="224">
        <v>0.6</v>
      </c>
      <c r="T268" s="224" t="s">
        <v>169</v>
      </c>
      <c r="U268" s="37" t="s">
        <v>462</v>
      </c>
      <c r="V268" s="62"/>
      <c r="W268" s="63"/>
      <c r="X268" s="63"/>
      <c r="Y268" s="63"/>
      <c r="Z268" s="70">
        <f>+V268</f>
        <v>0</v>
      </c>
      <c r="AA268" s="70">
        <f>+V268+W268</f>
        <v>0</v>
      </c>
      <c r="AB268" s="70">
        <f>+V268+W268+X268</f>
        <v>0</v>
      </c>
      <c r="AC268" s="70">
        <f>+V268+W268+X268+Y268</f>
        <v>0</v>
      </c>
      <c r="AD268" s="315" t="s">
        <v>838</v>
      </c>
      <c r="AE268" s="281">
        <f>AF268+AG268+AH268</f>
        <v>0</v>
      </c>
      <c r="AF268" s="276">
        <v>0</v>
      </c>
      <c r="AG268" s="276">
        <v>0</v>
      </c>
      <c r="AH268" s="276">
        <v>0</v>
      </c>
      <c r="AI268" s="273" t="s">
        <v>452</v>
      </c>
      <c r="AJ268" s="273" t="s">
        <v>452</v>
      </c>
      <c r="AK268" s="276" t="s">
        <v>63</v>
      </c>
      <c r="AL268" s="276" t="s">
        <v>63</v>
      </c>
      <c r="AM268" s="276" t="s">
        <v>63</v>
      </c>
      <c r="AN268" s="276" t="s">
        <v>63</v>
      </c>
      <c r="AO268" s="276" t="s">
        <v>67</v>
      </c>
      <c r="AP268" s="276" t="s">
        <v>63</v>
      </c>
      <c r="AQ268" s="276" t="s">
        <v>67</v>
      </c>
      <c r="AR268" s="187"/>
      <c r="AS268" s="187"/>
      <c r="AT268" s="187"/>
      <c r="AU268" s="422" t="s">
        <v>67</v>
      </c>
      <c r="AV268" s="276"/>
      <c r="AW268" s="7"/>
      <c r="AX268" s="8"/>
    </row>
    <row r="269" spans="1:50" s="9" customFormat="1" ht="45" customHeight="1" x14ac:dyDescent="0.25">
      <c r="A269" s="588"/>
      <c r="B269" s="428"/>
      <c r="C269" s="251"/>
      <c r="D269" s="252"/>
      <c r="E269" s="251"/>
      <c r="F269" s="252"/>
      <c r="G269" s="251"/>
      <c r="H269" s="252"/>
      <c r="I269" s="251" t="s">
        <v>463</v>
      </c>
      <c r="J269" s="271"/>
      <c r="K269" s="225"/>
      <c r="L269" s="225"/>
      <c r="M269" s="225"/>
      <c r="N269" s="225"/>
      <c r="O269" s="225"/>
      <c r="P269" s="225"/>
      <c r="Q269" s="225"/>
      <c r="R269" s="225"/>
      <c r="S269" s="225"/>
      <c r="T269" s="225"/>
      <c r="U269" s="38" t="s">
        <v>464</v>
      </c>
      <c r="V269" s="62">
        <v>0</v>
      </c>
      <c r="W269" s="63">
        <v>9.9999999999999995E-7</v>
      </c>
      <c r="X269" s="63">
        <v>9.9999999999999995E-7</v>
      </c>
      <c r="Y269" s="63">
        <v>9.9999999999999995E-7</v>
      </c>
      <c r="Z269" s="62">
        <f>+V269</f>
        <v>0</v>
      </c>
      <c r="AA269" s="62">
        <f>+V269+W269</f>
        <v>9.9999999999999995E-7</v>
      </c>
      <c r="AB269" s="62">
        <f>+W269+X269+V269</f>
        <v>1.9999999999999999E-6</v>
      </c>
      <c r="AC269" s="62">
        <f>+V269+W269+X269+Y269</f>
        <v>3.0000000000000001E-6</v>
      </c>
      <c r="AD269" s="312"/>
      <c r="AE269" s="274"/>
      <c r="AF269" s="284"/>
      <c r="AG269" s="284"/>
      <c r="AH269" s="284"/>
      <c r="AI269" s="277"/>
      <c r="AJ269" s="277"/>
      <c r="AK269" s="284"/>
      <c r="AL269" s="284"/>
      <c r="AM269" s="284"/>
      <c r="AN269" s="284"/>
      <c r="AO269" s="284"/>
      <c r="AP269" s="284"/>
      <c r="AQ269" s="284"/>
      <c r="AR269" s="189"/>
      <c r="AS269" s="189"/>
      <c r="AT269" s="189"/>
      <c r="AU269" s="423"/>
      <c r="AV269" s="284"/>
      <c r="AW269" s="7"/>
      <c r="AX269" s="8"/>
    </row>
    <row r="270" spans="1:50" s="9" customFormat="1" ht="24.95" customHeight="1" x14ac:dyDescent="0.25">
      <c r="A270" s="588"/>
      <c r="B270" s="428"/>
      <c r="C270" s="251"/>
      <c r="D270" s="252"/>
      <c r="E270" s="251"/>
      <c r="F270" s="252"/>
      <c r="G270" s="251"/>
      <c r="H270" s="252"/>
      <c r="I270" s="252"/>
      <c r="J270" s="271"/>
      <c r="K270" s="225"/>
      <c r="L270" s="225"/>
      <c r="M270" s="225"/>
      <c r="N270" s="225"/>
      <c r="O270" s="225"/>
      <c r="P270" s="225"/>
      <c r="Q270" s="225"/>
      <c r="R270" s="225"/>
      <c r="S270" s="225"/>
      <c r="T270" s="225"/>
      <c r="U270" s="86" t="s">
        <v>69</v>
      </c>
      <c r="V270" s="42" t="e">
        <f>V268/V269</f>
        <v>#DIV/0!</v>
      </c>
      <c r="W270" s="42">
        <f t="shared" ref="W270:AC270" si="97">W268/W269</f>
        <v>0</v>
      </c>
      <c r="X270" s="42">
        <f t="shared" si="97"/>
        <v>0</v>
      </c>
      <c r="Y270" s="42">
        <f t="shared" si="97"/>
        <v>0</v>
      </c>
      <c r="Z270" s="42" t="e">
        <f t="shared" si="97"/>
        <v>#DIV/0!</v>
      </c>
      <c r="AA270" s="42">
        <f t="shared" si="97"/>
        <v>0</v>
      </c>
      <c r="AB270" s="42">
        <f t="shared" si="97"/>
        <v>0</v>
      </c>
      <c r="AC270" s="42">
        <f t="shared" si="97"/>
        <v>0</v>
      </c>
      <c r="AD270" s="312"/>
      <c r="AE270" s="274"/>
      <c r="AF270" s="284"/>
      <c r="AG270" s="284"/>
      <c r="AH270" s="284"/>
      <c r="AI270" s="277"/>
      <c r="AJ270" s="277"/>
      <c r="AK270" s="284"/>
      <c r="AL270" s="284"/>
      <c r="AM270" s="284"/>
      <c r="AN270" s="284"/>
      <c r="AO270" s="284"/>
      <c r="AP270" s="284"/>
      <c r="AQ270" s="284"/>
      <c r="AR270" s="189"/>
      <c r="AS270" s="189"/>
      <c r="AT270" s="189"/>
      <c r="AU270" s="423"/>
      <c r="AV270" s="284"/>
      <c r="AW270" s="7"/>
      <c r="AX270" s="8"/>
    </row>
    <row r="271" spans="1:50" s="9" customFormat="1" ht="270" customHeight="1" x14ac:dyDescent="0.25">
      <c r="A271" s="588"/>
      <c r="B271" s="428"/>
      <c r="C271" s="251"/>
      <c r="D271" s="252"/>
      <c r="E271" s="251"/>
      <c r="F271" s="252"/>
      <c r="G271" s="251"/>
      <c r="H271" s="252"/>
      <c r="I271" s="252"/>
      <c r="J271" s="272"/>
      <c r="K271" s="226"/>
      <c r="L271" s="226"/>
      <c r="M271" s="226"/>
      <c r="N271" s="226"/>
      <c r="O271" s="226"/>
      <c r="P271" s="226"/>
      <c r="Q271" s="226"/>
      <c r="R271" s="226"/>
      <c r="S271" s="226"/>
      <c r="T271" s="226"/>
      <c r="U271" s="86" t="s">
        <v>70</v>
      </c>
      <c r="V271" s="55" t="s">
        <v>806</v>
      </c>
      <c r="W271" s="44" t="s">
        <v>806</v>
      </c>
      <c r="X271" s="44" t="s">
        <v>806</v>
      </c>
      <c r="Y271" s="44" t="s">
        <v>806</v>
      </c>
      <c r="Z271" s="253"/>
      <c r="AA271" s="254"/>
      <c r="AB271" s="254"/>
      <c r="AC271" s="255"/>
      <c r="AD271" s="313"/>
      <c r="AE271" s="275"/>
      <c r="AF271" s="285"/>
      <c r="AG271" s="285"/>
      <c r="AH271" s="285"/>
      <c r="AI271" s="278"/>
      <c r="AJ271" s="278"/>
      <c r="AK271" s="285"/>
      <c r="AL271" s="285"/>
      <c r="AM271" s="285"/>
      <c r="AN271" s="285"/>
      <c r="AO271" s="285"/>
      <c r="AP271" s="285"/>
      <c r="AQ271" s="285"/>
      <c r="AR271" s="191"/>
      <c r="AS271" s="191"/>
      <c r="AT271" s="191"/>
      <c r="AU271" s="424"/>
      <c r="AV271" s="285"/>
      <c r="AW271" s="7"/>
      <c r="AX271" s="8"/>
    </row>
    <row r="272" spans="1:50" s="9" customFormat="1" ht="35.1" customHeight="1" x14ac:dyDescent="0.25">
      <c r="A272" s="588">
        <v>4</v>
      </c>
      <c r="B272" s="428"/>
      <c r="C272" s="251"/>
      <c r="D272" s="252"/>
      <c r="E272" s="251"/>
      <c r="F272" s="252"/>
      <c r="G272" s="251"/>
      <c r="H272" s="251" t="s">
        <v>200</v>
      </c>
      <c r="I272" s="131" t="s">
        <v>63</v>
      </c>
      <c r="J272" s="270">
        <v>0.05</v>
      </c>
      <c r="K272" s="227" t="s">
        <v>465</v>
      </c>
      <c r="L272" s="227" t="s">
        <v>466</v>
      </c>
      <c r="M272" s="227" t="s">
        <v>839</v>
      </c>
      <c r="N272" s="227" t="s">
        <v>467</v>
      </c>
      <c r="O272" s="224" t="s">
        <v>103</v>
      </c>
      <c r="P272" s="227">
        <v>0.05</v>
      </c>
      <c r="Q272" s="224">
        <v>1</v>
      </c>
      <c r="R272" s="224">
        <v>1</v>
      </c>
      <c r="S272" s="224">
        <v>1</v>
      </c>
      <c r="T272" s="224" t="s">
        <v>169</v>
      </c>
      <c r="U272" s="37" t="s">
        <v>468</v>
      </c>
      <c r="V272" s="62"/>
      <c r="W272" s="63"/>
      <c r="X272" s="62"/>
      <c r="Y272" s="63"/>
      <c r="Z272" s="70">
        <f>+V272</f>
        <v>0</v>
      </c>
      <c r="AA272" s="70">
        <f>+V272+W272</f>
        <v>0</v>
      </c>
      <c r="AB272" s="70">
        <f>+V272+W272+X272</f>
        <v>0</v>
      </c>
      <c r="AC272" s="70">
        <f>+V272+W272+X272+Y272</f>
        <v>0</v>
      </c>
      <c r="AD272" s="315" t="s">
        <v>469</v>
      </c>
      <c r="AE272" s="281">
        <f>AF272+AG272+AH272</f>
        <v>0</v>
      </c>
      <c r="AF272" s="276">
        <v>0</v>
      </c>
      <c r="AG272" s="276">
        <v>0</v>
      </c>
      <c r="AH272" s="276">
        <v>0</v>
      </c>
      <c r="AI272" s="273" t="s">
        <v>452</v>
      </c>
      <c r="AJ272" s="273" t="s">
        <v>452</v>
      </c>
      <c r="AK272" s="276" t="s">
        <v>63</v>
      </c>
      <c r="AL272" s="276" t="s">
        <v>63</v>
      </c>
      <c r="AM272" s="276" t="s">
        <v>63</v>
      </c>
      <c r="AN272" s="276" t="s">
        <v>63</v>
      </c>
      <c r="AO272" s="276" t="s">
        <v>63</v>
      </c>
      <c r="AP272" s="276" t="s">
        <v>63</v>
      </c>
      <c r="AQ272" s="276" t="s">
        <v>67</v>
      </c>
      <c r="AR272" s="187"/>
      <c r="AS272" s="187"/>
      <c r="AT272" s="276" t="s">
        <v>67</v>
      </c>
      <c r="AU272" s="188"/>
      <c r="AV272" s="276"/>
      <c r="AW272" s="7"/>
      <c r="AX272" s="8"/>
    </row>
    <row r="273" spans="1:50" s="9" customFormat="1" ht="35.1" customHeight="1" x14ac:dyDescent="0.25">
      <c r="A273" s="588"/>
      <c r="B273" s="428"/>
      <c r="C273" s="251"/>
      <c r="D273" s="252"/>
      <c r="E273" s="251"/>
      <c r="F273" s="252"/>
      <c r="G273" s="251"/>
      <c r="H273" s="252"/>
      <c r="I273" s="251" t="s">
        <v>470</v>
      </c>
      <c r="J273" s="271"/>
      <c r="K273" s="225"/>
      <c r="L273" s="225"/>
      <c r="M273" s="225"/>
      <c r="N273" s="225"/>
      <c r="O273" s="225"/>
      <c r="P273" s="225"/>
      <c r="Q273" s="225"/>
      <c r="R273" s="225"/>
      <c r="S273" s="225"/>
      <c r="T273" s="225"/>
      <c r="U273" s="38" t="s">
        <v>471</v>
      </c>
      <c r="V273" s="62">
        <v>9.9999999999999995E-7</v>
      </c>
      <c r="W273" s="62">
        <v>1</v>
      </c>
      <c r="X273" s="62">
        <v>9.9999999999999995E-7</v>
      </c>
      <c r="Y273" s="62">
        <v>1</v>
      </c>
      <c r="Z273" s="62">
        <f>+V273</f>
        <v>9.9999999999999995E-7</v>
      </c>
      <c r="AA273" s="62">
        <f>+V273+W273</f>
        <v>1.0000009999999999</v>
      </c>
      <c r="AB273" s="62">
        <f>+W273+X273</f>
        <v>1.0000009999999999</v>
      </c>
      <c r="AC273" s="62">
        <f>+V273+W273+X273+Y273</f>
        <v>2.0000019999999998</v>
      </c>
      <c r="AD273" s="312"/>
      <c r="AE273" s="274"/>
      <c r="AF273" s="284"/>
      <c r="AG273" s="284"/>
      <c r="AH273" s="284"/>
      <c r="AI273" s="277"/>
      <c r="AJ273" s="277"/>
      <c r="AK273" s="284"/>
      <c r="AL273" s="284"/>
      <c r="AM273" s="284"/>
      <c r="AN273" s="284"/>
      <c r="AO273" s="284"/>
      <c r="AP273" s="284"/>
      <c r="AQ273" s="284"/>
      <c r="AR273" s="189"/>
      <c r="AS273" s="189"/>
      <c r="AT273" s="284"/>
      <c r="AU273" s="190"/>
      <c r="AV273" s="284"/>
      <c r="AW273" s="7"/>
      <c r="AX273" s="8"/>
    </row>
    <row r="274" spans="1:50" s="9" customFormat="1" ht="24.95" customHeight="1" x14ac:dyDescent="0.25">
      <c r="A274" s="588"/>
      <c r="B274" s="428"/>
      <c r="C274" s="251"/>
      <c r="D274" s="252"/>
      <c r="E274" s="251"/>
      <c r="F274" s="252"/>
      <c r="G274" s="251"/>
      <c r="H274" s="252"/>
      <c r="I274" s="252"/>
      <c r="J274" s="271"/>
      <c r="K274" s="225"/>
      <c r="L274" s="225"/>
      <c r="M274" s="225"/>
      <c r="N274" s="225"/>
      <c r="O274" s="225"/>
      <c r="P274" s="225"/>
      <c r="Q274" s="225"/>
      <c r="R274" s="225"/>
      <c r="S274" s="225"/>
      <c r="T274" s="225"/>
      <c r="U274" s="86" t="s">
        <v>69</v>
      </c>
      <c r="V274" s="42">
        <f>V272/V273</f>
        <v>0</v>
      </c>
      <c r="W274" s="42">
        <f t="shared" ref="W274:AC274" si="98">W272/W273</f>
        <v>0</v>
      </c>
      <c r="X274" s="42">
        <f t="shared" si="98"/>
        <v>0</v>
      </c>
      <c r="Y274" s="42">
        <f t="shared" si="98"/>
        <v>0</v>
      </c>
      <c r="Z274" s="42">
        <f t="shared" si="98"/>
        <v>0</v>
      </c>
      <c r="AA274" s="42">
        <f t="shared" si="98"/>
        <v>0</v>
      </c>
      <c r="AB274" s="42">
        <f t="shared" si="98"/>
        <v>0</v>
      </c>
      <c r="AC274" s="42">
        <f t="shared" si="98"/>
        <v>0</v>
      </c>
      <c r="AD274" s="312"/>
      <c r="AE274" s="274"/>
      <c r="AF274" s="284"/>
      <c r="AG274" s="284"/>
      <c r="AH274" s="284"/>
      <c r="AI274" s="277"/>
      <c r="AJ274" s="277"/>
      <c r="AK274" s="284"/>
      <c r="AL274" s="284"/>
      <c r="AM274" s="284"/>
      <c r="AN274" s="284"/>
      <c r="AO274" s="284"/>
      <c r="AP274" s="284"/>
      <c r="AQ274" s="284"/>
      <c r="AR274" s="189"/>
      <c r="AS274" s="189"/>
      <c r="AT274" s="284"/>
      <c r="AU274" s="190"/>
      <c r="AV274" s="284"/>
      <c r="AW274" s="7"/>
      <c r="AX274" s="8"/>
    </row>
    <row r="275" spans="1:50" s="9" customFormat="1" ht="270" customHeight="1" x14ac:dyDescent="0.25">
      <c r="A275" s="588"/>
      <c r="B275" s="428"/>
      <c r="C275" s="251"/>
      <c r="D275" s="252"/>
      <c r="E275" s="251"/>
      <c r="F275" s="252"/>
      <c r="G275" s="251"/>
      <c r="H275" s="252"/>
      <c r="I275" s="252"/>
      <c r="J275" s="272"/>
      <c r="K275" s="226"/>
      <c r="L275" s="226"/>
      <c r="M275" s="226"/>
      <c r="N275" s="226"/>
      <c r="O275" s="226"/>
      <c r="P275" s="226"/>
      <c r="Q275" s="226"/>
      <c r="R275" s="226"/>
      <c r="S275" s="226"/>
      <c r="T275" s="226"/>
      <c r="U275" s="86" t="s">
        <v>70</v>
      </c>
      <c r="V275" s="45" t="s">
        <v>840</v>
      </c>
      <c r="W275" s="44" t="s">
        <v>806</v>
      </c>
      <c r="X275" s="44" t="s">
        <v>806</v>
      </c>
      <c r="Y275" s="44" t="s">
        <v>806</v>
      </c>
      <c r="Z275" s="253"/>
      <c r="AA275" s="254"/>
      <c r="AB275" s="254"/>
      <c r="AC275" s="255"/>
      <c r="AD275" s="313"/>
      <c r="AE275" s="275"/>
      <c r="AF275" s="285"/>
      <c r="AG275" s="285"/>
      <c r="AH275" s="285"/>
      <c r="AI275" s="278"/>
      <c r="AJ275" s="278"/>
      <c r="AK275" s="285"/>
      <c r="AL275" s="285"/>
      <c r="AM275" s="285"/>
      <c r="AN275" s="285"/>
      <c r="AO275" s="285"/>
      <c r="AP275" s="285"/>
      <c r="AQ275" s="285"/>
      <c r="AR275" s="191"/>
      <c r="AS275" s="191"/>
      <c r="AT275" s="285"/>
      <c r="AU275" s="192"/>
      <c r="AV275" s="285"/>
      <c r="AW275" s="7"/>
      <c r="AX275" s="8"/>
    </row>
    <row r="276" spans="1:50" s="9" customFormat="1" ht="35.1" customHeight="1" x14ac:dyDescent="0.25">
      <c r="A276" s="588">
        <v>5</v>
      </c>
      <c r="B276" s="428"/>
      <c r="C276" s="251"/>
      <c r="D276" s="252"/>
      <c r="E276" s="251"/>
      <c r="F276" s="252"/>
      <c r="G276" s="251"/>
      <c r="H276" s="251" t="s">
        <v>99</v>
      </c>
      <c r="I276" s="131" t="s">
        <v>63</v>
      </c>
      <c r="J276" s="270">
        <v>0.15</v>
      </c>
      <c r="K276" s="227" t="s">
        <v>472</v>
      </c>
      <c r="L276" s="227" t="s">
        <v>473</v>
      </c>
      <c r="M276" s="227" t="s">
        <v>474</v>
      </c>
      <c r="N276" s="227" t="s">
        <v>823</v>
      </c>
      <c r="O276" s="224" t="s">
        <v>62</v>
      </c>
      <c r="P276" s="227">
        <v>0.2</v>
      </c>
      <c r="Q276" s="224">
        <v>1</v>
      </c>
      <c r="R276" s="224">
        <v>1</v>
      </c>
      <c r="S276" s="224">
        <v>0.6</v>
      </c>
      <c r="T276" s="224" t="s">
        <v>169</v>
      </c>
      <c r="U276" s="37" t="s">
        <v>475</v>
      </c>
      <c r="V276" s="62"/>
      <c r="W276" s="63"/>
      <c r="X276" s="63"/>
      <c r="Y276" s="63"/>
      <c r="Z276" s="62">
        <f>V276</f>
        <v>0</v>
      </c>
      <c r="AA276" s="62">
        <f>V276+W276</f>
        <v>0</v>
      </c>
      <c r="AB276" s="62">
        <f>V276+W276+X276</f>
        <v>0</v>
      </c>
      <c r="AC276" s="62">
        <f>V276+W276+X276+Y276</f>
        <v>0</v>
      </c>
      <c r="AD276" s="315" t="s">
        <v>841</v>
      </c>
      <c r="AE276" s="281">
        <f>AF276+AG276+AH276</f>
        <v>0</v>
      </c>
      <c r="AF276" s="276">
        <v>0</v>
      </c>
      <c r="AG276" s="276">
        <v>0</v>
      </c>
      <c r="AH276" s="276">
        <v>0</v>
      </c>
      <c r="AI276" s="273" t="s">
        <v>452</v>
      </c>
      <c r="AJ276" s="273" t="s">
        <v>452</v>
      </c>
      <c r="AK276" s="276" t="s">
        <v>63</v>
      </c>
      <c r="AL276" s="276" t="s">
        <v>63</v>
      </c>
      <c r="AM276" s="276" t="s">
        <v>63</v>
      </c>
      <c r="AN276" s="276" t="s">
        <v>63</v>
      </c>
      <c r="AO276" s="276" t="s">
        <v>63</v>
      </c>
      <c r="AP276" s="276" t="s">
        <v>67</v>
      </c>
      <c r="AQ276" s="276" t="s">
        <v>67</v>
      </c>
      <c r="AR276" s="187"/>
      <c r="AS276" s="187"/>
      <c r="AT276" s="187"/>
      <c r="AU276" s="422" t="s">
        <v>67</v>
      </c>
      <c r="AV276" s="276"/>
      <c r="AW276" s="7"/>
      <c r="AX276" s="8"/>
    </row>
    <row r="277" spans="1:50" s="9" customFormat="1" ht="35.1" customHeight="1" x14ac:dyDescent="0.25">
      <c r="A277" s="588"/>
      <c r="B277" s="428"/>
      <c r="C277" s="251"/>
      <c r="D277" s="252"/>
      <c r="E277" s="251"/>
      <c r="F277" s="252"/>
      <c r="G277" s="251"/>
      <c r="H277" s="252"/>
      <c r="I277" s="251" t="s">
        <v>842</v>
      </c>
      <c r="J277" s="271"/>
      <c r="K277" s="225"/>
      <c r="L277" s="225"/>
      <c r="M277" s="225"/>
      <c r="N277" s="225"/>
      <c r="O277" s="225"/>
      <c r="P277" s="225"/>
      <c r="Q277" s="225"/>
      <c r="R277" s="225"/>
      <c r="S277" s="225"/>
      <c r="T277" s="225"/>
      <c r="U277" s="38" t="s">
        <v>476</v>
      </c>
      <c r="V277" s="62">
        <v>0</v>
      </c>
      <c r="W277" s="63">
        <v>9.9999999999999995E-7</v>
      </c>
      <c r="X277" s="63">
        <v>9.9999999999999995E-7</v>
      </c>
      <c r="Y277" s="63">
        <v>9.9999999999999995E-7</v>
      </c>
      <c r="Z277" s="62">
        <f>+V277</f>
        <v>0</v>
      </c>
      <c r="AA277" s="62">
        <f>+V277+W277</f>
        <v>9.9999999999999995E-7</v>
      </c>
      <c r="AB277" s="62">
        <f>+V277+W277+X277</f>
        <v>1.9999999999999999E-6</v>
      </c>
      <c r="AC277" s="62">
        <f>+V277+W277+X277+Y277</f>
        <v>3.0000000000000001E-6</v>
      </c>
      <c r="AD277" s="312"/>
      <c r="AE277" s="274"/>
      <c r="AF277" s="284"/>
      <c r="AG277" s="284"/>
      <c r="AH277" s="284"/>
      <c r="AI277" s="277"/>
      <c r="AJ277" s="277"/>
      <c r="AK277" s="284"/>
      <c r="AL277" s="284"/>
      <c r="AM277" s="284"/>
      <c r="AN277" s="284"/>
      <c r="AO277" s="284"/>
      <c r="AP277" s="284"/>
      <c r="AQ277" s="284"/>
      <c r="AR277" s="189"/>
      <c r="AS277" s="189"/>
      <c r="AT277" s="189"/>
      <c r="AU277" s="423"/>
      <c r="AV277" s="284"/>
      <c r="AW277" s="7"/>
      <c r="AX277" s="8"/>
    </row>
    <row r="278" spans="1:50" s="9" customFormat="1" ht="24.95" customHeight="1" x14ac:dyDescent="0.25">
      <c r="A278" s="588"/>
      <c r="B278" s="428"/>
      <c r="C278" s="251"/>
      <c r="D278" s="252"/>
      <c r="E278" s="251"/>
      <c r="F278" s="252"/>
      <c r="G278" s="251"/>
      <c r="H278" s="252"/>
      <c r="I278" s="252"/>
      <c r="J278" s="271"/>
      <c r="K278" s="225"/>
      <c r="L278" s="225"/>
      <c r="M278" s="225"/>
      <c r="N278" s="225"/>
      <c r="O278" s="225"/>
      <c r="P278" s="225"/>
      <c r="Q278" s="225"/>
      <c r="R278" s="225"/>
      <c r="S278" s="225"/>
      <c r="T278" s="225"/>
      <c r="U278" s="86" t="s">
        <v>69</v>
      </c>
      <c r="V278" s="42" t="e">
        <f>V276/V277</f>
        <v>#DIV/0!</v>
      </c>
      <c r="W278" s="42">
        <f t="shared" ref="W278:AC278" si="99">W276/W277</f>
        <v>0</v>
      </c>
      <c r="X278" s="42">
        <f t="shared" si="99"/>
        <v>0</v>
      </c>
      <c r="Y278" s="42">
        <f t="shared" si="99"/>
        <v>0</v>
      </c>
      <c r="Z278" s="42" t="e">
        <f t="shared" si="99"/>
        <v>#DIV/0!</v>
      </c>
      <c r="AA278" s="42">
        <f t="shared" si="99"/>
        <v>0</v>
      </c>
      <c r="AB278" s="42">
        <f t="shared" si="99"/>
        <v>0</v>
      </c>
      <c r="AC278" s="42">
        <f t="shared" si="99"/>
        <v>0</v>
      </c>
      <c r="AD278" s="312"/>
      <c r="AE278" s="274"/>
      <c r="AF278" s="284"/>
      <c r="AG278" s="284"/>
      <c r="AH278" s="284"/>
      <c r="AI278" s="277"/>
      <c r="AJ278" s="277"/>
      <c r="AK278" s="284"/>
      <c r="AL278" s="284"/>
      <c r="AM278" s="284"/>
      <c r="AN278" s="284"/>
      <c r="AO278" s="284"/>
      <c r="AP278" s="284"/>
      <c r="AQ278" s="284"/>
      <c r="AR278" s="189"/>
      <c r="AS278" s="189"/>
      <c r="AT278" s="189"/>
      <c r="AU278" s="423"/>
      <c r="AV278" s="284"/>
      <c r="AW278" s="7"/>
      <c r="AX278" s="8"/>
    </row>
    <row r="279" spans="1:50" s="9" customFormat="1" ht="270" customHeight="1" x14ac:dyDescent="0.25">
      <c r="A279" s="588"/>
      <c r="B279" s="428"/>
      <c r="C279" s="251"/>
      <c r="D279" s="252"/>
      <c r="E279" s="251"/>
      <c r="F279" s="252"/>
      <c r="G279" s="251"/>
      <c r="H279" s="252"/>
      <c r="I279" s="252"/>
      <c r="J279" s="272"/>
      <c r="K279" s="226"/>
      <c r="L279" s="226"/>
      <c r="M279" s="226"/>
      <c r="N279" s="226"/>
      <c r="O279" s="226"/>
      <c r="P279" s="226"/>
      <c r="Q279" s="226"/>
      <c r="R279" s="226"/>
      <c r="S279" s="226"/>
      <c r="T279" s="226"/>
      <c r="U279" s="86" t="s">
        <v>70</v>
      </c>
      <c r="V279" s="55" t="s">
        <v>806</v>
      </c>
      <c r="W279" s="44" t="s">
        <v>806</v>
      </c>
      <c r="X279" s="44" t="s">
        <v>806</v>
      </c>
      <c r="Y279" s="44" t="s">
        <v>806</v>
      </c>
      <c r="Z279" s="253"/>
      <c r="AA279" s="254"/>
      <c r="AB279" s="254"/>
      <c r="AC279" s="255"/>
      <c r="AD279" s="313"/>
      <c r="AE279" s="275"/>
      <c r="AF279" s="285"/>
      <c r="AG279" s="285"/>
      <c r="AH279" s="285"/>
      <c r="AI279" s="278"/>
      <c r="AJ279" s="278"/>
      <c r="AK279" s="285"/>
      <c r="AL279" s="285"/>
      <c r="AM279" s="285"/>
      <c r="AN279" s="285"/>
      <c r="AO279" s="285"/>
      <c r="AP279" s="285"/>
      <c r="AQ279" s="285"/>
      <c r="AR279" s="191"/>
      <c r="AS279" s="191"/>
      <c r="AT279" s="191"/>
      <c r="AU279" s="424"/>
      <c r="AV279" s="285"/>
      <c r="AW279" s="7"/>
      <c r="AX279" s="8"/>
    </row>
    <row r="280" spans="1:50" s="9" customFormat="1" ht="35.1" customHeight="1" x14ac:dyDescent="0.25">
      <c r="A280" s="588">
        <v>6</v>
      </c>
      <c r="B280" s="428"/>
      <c r="C280" s="251"/>
      <c r="D280" s="252"/>
      <c r="E280" s="251"/>
      <c r="F280" s="252"/>
      <c r="G280" s="251"/>
      <c r="H280" s="251" t="s">
        <v>200</v>
      </c>
      <c r="I280" s="131" t="s">
        <v>60</v>
      </c>
      <c r="J280" s="270">
        <v>0.25</v>
      </c>
      <c r="K280" s="227" t="s">
        <v>477</v>
      </c>
      <c r="L280" s="227" t="s">
        <v>478</v>
      </c>
      <c r="M280" s="227" t="s">
        <v>479</v>
      </c>
      <c r="N280" s="227" t="s">
        <v>834</v>
      </c>
      <c r="O280" s="224" t="s">
        <v>62</v>
      </c>
      <c r="P280" s="227">
        <v>0.3</v>
      </c>
      <c r="Q280" s="224">
        <v>0.94</v>
      </c>
      <c r="R280" s="224">
        <v>1</v>
      </c>
      <c r="S280" s="224">
        <v>0.98</v>
      </c>
      <c r="T280" s="224" t="s">
        <v>169</v>
      </c>
      <c r="U280" s="37" t="s">
        <v>480</v>
      </c>
      <c r="V280" s="62"/>
      <c r="W280" s="63"/>
      <c r="X280" s="63"/>
      <c r="Y280" s="63"/>
      <c r="Z280" s="70">
        <f>+V280</f>
        <v>0</v>
      </c>
      <c r="AA280" s="70">
        <f>+V280+W280</f>
        <v>0</v>
      </c>
      <c r="AB280" s="70">
        <f>+V280+W280+X280</f>
        <v>0</v>
      </c>
      <c r="AC280" s="70">
        <f>+V280+W280+X280+Y280</f>
        <v>0</v>
      </c>
      <c r="AD280" s="315" t="s">
        <v>481</v>
      </c>
      <c r="AE280" s="281">
        <f>AF280+AG280+AH280</f>
        <v>0</v>
      </c>
      <c r="AF280" s="276">
        <v>0</v>
      </c>
      <c r="AG280" s="276">
        <v>0</v>
      </c>
      <c r="AH280" s="276">
        <v>0</v>
      </c>
      <c r="AI280" s="273" t="s">
        <v>452</v>
      </c>
      <c r="AJ280" s="273" t="s">
        <v>452</v>
      </c>
      <c r="AK280" s="276" t="s">
        <v>63</v>
      </c>
      <c r="AL280" s="276" t="s">
        <v>63</v>
      </c>
      <c r="AM280" s="276" t="s">
        <v>63</v>
      </c>
      <c r="AN280" s="276" t="s">
        <v>63</v>
      </c>
      <c r="AO280" s="276" t="s">
        <v>63</v>
      </c>
      <c r="AP280" s="276" t="s">
        <v>67</v>
      </c>
      <c r="AQ280" s="276" t="s">
        <v>67</v>
      </c>
      <c r="AR280" s="187"/>
      <c r="AS280" s="187"/>
      <c r="AT280" s="187"/>
      <c r="AU280" s="422" t="s">
        <v>67</v>
      </c>
      <c r="AV280" s="276"/>
      <c r="AW280" s="20"/>
      <c r="AX280" s="21"/>
    </row>
    <row r="281" spans="1:50" s="9" customFormat="1" ht="35.1" customHeight="1" x14ac:dyDescent="0.25">
      <c r="A281" s="588"/>
      <c r="B281" s="428"/>
      <c r="C281" s="251"/>
      <c r="D281" s="252"/>
      <c r="E281" s="251"/>
      <c r="F281" s="252"/>
      <c r="G281" s="251"/>
      <c r="H281" s="252"/>
      <c r="I281" s="251" t="s">
        <v>482</v>
      </c>
      <c r="J281" s="271"/>
      <c r="K281" s="225"/>
      <c r="L281" s="225"/>
      <c r="M281" s="225"/>
      <c r="N281" s="225"/>
      <c r="O281" s="225"/>
      <c r="P281" s="225"/>
      <c r="Q281" s="225"/>
      <c r="R281" s="225"/>
      <c r="S281" s="225"/>
      <c r="T281" s="225"/>
      <c r="U281" s="38" t="s">
        <v>483</v>
      </c>
      <c r="V281" s="62">
        <v>0</v>
      </c>
      <c r="W281" s="63">
        <v>9.9999999999999995E-7</v>
      </c>
      <c r="X281" s="63">
        <v>9.9999999999999995E-7</v>
      </c>
      <c r="Y281" s="63">
        <v>9.9999999999999995E-7</v>
      </c>
      <c r="Z281" s="62">
        <f>+V281</f>
        <v>0</v>
      </c>
      <c r="AA281" s="62">
        <f>+V281+W281</f>
        <v>9.9999999999999995E-7</v>
      </c>
      <c r="AB281" s="62">
        <f>+V281+W281+X281</f>
        <v>1.9999999999999999E-6</v>
      </c>
      <c r="AC281" s="62">
        <f>+V281+W281+X281+Y281</f>
        <v>3.0000000000000001E-6</v>
      </c>
      <c r="AD281" s="312"/>
      <c r="AE281" s="274"/>
      <c r="AF281" s="284"/>
      <c r="AG281" s="284"/>
      <c r="AH281" s="284"/>
      <c r="AI281" s="277"/>
      <c r="AJ281" s="277"/>
      <c r="AK281" s="284"/>
      <c r="AL281" s="284"/>
      <c r="AM281" s="284"/>
      <c r="AN281" s="284"/>
      <c r="AO281" s="284"/>
      <c r="AP281" s="284"/>
      <c r="AQ281" s="284"/>
      <c r="AR281" s="189"/>
      <c r="AS281" s="189"/>
      <c r="AT281" s="189"/>
      <c r="AU281" s="423"/>
      <c r="AV281" s="284"/>
      <c r="AW281" s="20"/>
      <c r="AX281" s="21"/>
    </row>
    <row r="282" spans="1:50" s="9" customFormat="1" ht="24.95" customHeight="1" x14ac:dyDescent="0.25">
      <c r="A282" s="588"/>
      <c r="B282" s="428"/>
      <c r="C282" s="251"/>
      <c r="D282" s="252"/>
      <c r="E282" s="251"/>
      <c r="F282" s="252"/>
      <c r="G282" s="251"/>
      <c r="H282" s="252"/>
      <c r="I282" s="252"/>
      <c r="J282" s="271"/>
      <c r="K282" s="225"/>
      <c r="L282" s="225"/>
      <c r="M282" s="225"/>
      <c r="N282" s="225"/>
      <c r="O282" s="225"/>
      <c r="P282" s="225"/>
      <c r="Q282" s="225"/>
      <c r="R282" s="225"/>
      <c r="S282" s="225"/>
      <c r="T282" s="225"/>
      <c r="U282" s="86" t="s">
        <v>69</v>
      </c>
      <c r="V282" s="42" t="e">
        <f>V280/V281</f>
        <v>#DIV/0!</v>
      </c>
      <c r="W282" s="42">
        <f t="shared" ref="W282:AC282" si="100">W280/W281</f>
        <v>0</v>
      </c>
      <c r="X282" s="42">
        <f t="shared" si="100"/>
        <v>0</v>
      </c>
      <c r="Y282" s="42">
        <f t="shared" si="100"/>
        <v>0</v>
      </c>
      <c r="Z282" s="42" t="e">
        <f t="shared" si="100"/>
        <v>#DIV/0!</v>
      </c>
      <c r="AA282" s="42">
        <f t="shared" si="100"/>
        <v>0</v>
      </c>
      <c r="AB282" s="42">
        <f t="shared" si="100"/>
        <v>0</v>
      </c>
      <c r="AC282" s="42">
        <f t="shared" si="100"/>
        <v>0</v>
      </c>
      <c r="AD282" s="312"/>
      <c r="AE282" s="274"/>
      <c r="AF282" s="284"/>
      <c r="AG282" s="284"/>
      <c r="AH282" s="284"/>
      <c r="AI282" s="277"/>
      <c r="AJ282" s="277"/>
      <c r="AK282" s="284"/>
      <c r="AL282" s="284"/>
      <c r="AM282" s="284"/>
      <c r="AN282" s="284"/>
      <c r="AO282" s="284"/>
      <c r="AP282" s="284"/>
      <c r="AQ282" s="284"/>
      <c r="AR282" s="189"/>
      <c r="AS282" s="189"/>
      <c r="AT282" s="189"/>
      <c r="AU282" s="423"/>
      <c r="AV282" s="284"/>
      <c r="AW282" s="20"/>
      <c r="AX282" s="21"/>
    </row>
    <row r="283" spans="1:50" s="9" customFormat="1" ht="270" customHeight="1" x14ac:dyDescent="0.25">
      <c r="A283" s="588"/>
      <c r="B283" s="428"/>
      <c r="C283" s="251"/>
      <c r="D283" s="252"/>
      <c r="E283" s="251"/>
      <c r="F283" s="252"/>
      <c r="G283" s="251"/>
      <c r="H283" s="252"/>
      <c r="I283" s="252"/>
      <c r="J283" s="272"/>
      <c r="K283" s="226"/>
      <c r="L283" s="226"/>
      <c r="M283" s="226"/>
      <c r="N283" s="226"/>
      <c r="O283" s="226"/>
      <c r="P283" s="226"/>
      <c r="Q283" s="226"/>
      <c r="R283" s="226"/>
      <c r="S283" s="226"/>
      <c r="T283" s="226"/>
      <c r="U283" s="86" t="s">
        <v>70</v>
      </c>
      <c r="V283" s="55" t="s">
        <v>806</v>
      </c>
      <c r="W283" s="44" t="s">
        <v>806</v>
      </c>
      <c r="X283" s="44" t="s">
        <v>806</v>
      </c>
      <c r="Y283" s="44" t="s">
        <v>806</v>
      </c>
      <c r="Z283" s="253"/>
      <c r="AA283" s="254"/>
      <c r="AB283" s="254"/>
      <c r="AC283" s="255"/>
      <c r="AD283" s="313"/>
      <c r="AE283" s="275"/>
      <c r="AF283" s="285"/>
      <c r="AG283" s="285"/>
      <c r="AH283" s="285"/>
      <c r="AI283" s="278"/>
      <c r="AJ283" s="278"/>
      <c r="AK283" s="285"/>
      <c r="AL283" s="285"/>
      <c r="AM283" s="285"/>
      <c r="AN283" s="285"/>
      <c r="AO283" s="285"/>
      <c r="AP283" s="285"/>
      <c r="AQ283" s="285"/>
      <c r="AR283" s="191"/>
      <c r="AS283" s="191"/>
      <c r="AT283" s="191"/>
      <c r="AU283" s="424"/>
      <c r="AV283" s="285"/>
      <c r="AW283" s="20"/>
      <c r="AX283" s="21"/>
    </row>
    <row r="284" spans="1:50" s="9" customFormat="1" ht="35.1" customHeight="1" x14ac:dyDescent="0.25">
      <c r="A284" s="588">
        <v>7</v>
      </c>
      <c r="B284" s="428"/>
      <c r="C284" s="251"/>
      <c r="D284" s="252"/>
      <c r="E284" s="251" t="s">
        <v>484</v>
      </c>
      <c r="F284" s="251">
        <v>0.05</v>
      </c>
      <c r="G284" s="251"/>
      <c r="H284" s="251" t="s">
        <v>73</v>
      </c>
      <c r="I284" s="131" t="s">
        <v>63</v>
      </c>
      <c r="J284" s="270">
        <v>1</v>
      </c>
      <c r="K284" s="227" t="s">
        <v>138</v>
      </c>
      <c r="L284" s="227" t="s">
        <v>843</v>
      </c>
      <c r="M284" s="227" t="s">
        <v>485</v>
      </c>
      <c r="N284" s="227" t="s">
        <v>823</v>
      </c>
      <c r="O284" s="224" t="s">
        <v>62</v>
      </c>
      <c r="P284" s="227">
        <v>0.05</v>
      </c>
      <c r="Q284" s="224">
        <v>0.93</v>
      </c>
      <c r="R284" s="224">
        <v>1</v>
      </c>
      <c r="S284" s="224">
        <v>0.94</v>
      </c>
      <c r="T284" s="224" t="s">
        <v>64</v>
      </c>
      <c r="U284" s="37" t="s">
        <v>486</v>
      </c>
      <c r="V284" s="102"/>
      <c r="W284" s="101"/>
      <c r="X284" s="101"/>
      <c r="Y284" s="101"/>
      <c r="Z284" s="102">
        <f>+V284</f>
        <v>0</v>
      </c>
      <c r="AA284" s="102">
        <f>+V284+W284</f>
        <v>0</v>
      </c>
      <c r="AB284" s="102">
        <f>+V284+W284+X284</f>
        <v>0</v>
      </c>
      <c r="AC284" s="102">
        <f>+V284+W284+X284+Y284</f>
        <v>0</v>
      </c>
      <c r="AD284" s="315" t="s">
        <v>487</v>
      </c>
      <c r="AE284" s="281">
        <f>AF284+AG284+AH284</f>
        <v>0</v>
      </c>
      <c r="AF284" s="276">
        <v>0</v>
      </c>
      <c r="AG284" s="276">
        <v>0</v>
      </c>
      <c r="AH284" s="276">
        <v>0</v>
      </c>
      <c r="AI284" s="273" t="s">
        <v>452</v>
      </c>
      <c r="AJ284" s="273" t="s">
        <v>452</v>
      </c>
      <c r="AK284" s="276" t="s">
        <v>63</v>
      </c>
      <c r="AL284" s="276" t="s">
        <v>63</v>
      </c>
      <c r="AM284" s="276" t="s">
        <v>63</v>
      </c>
      <c r="AN284" s="276" t="s">
        <v>63</v>
      </c>
      <c r="AO284" s="276" t="s">
        <v>63</v>
      </c>
      <c r="AP284" s="276" t="s">
        <v>67</v>
      </c>
      <c r="AQ284" s="276" t="s">
        <v>67</v>
      </c>
      <c r="AR284" s="187"/>
      <c r="AS284" s="187"/>
      <c r="AT284" s="276" t="s">
        <v>67</v>
      </c>
      <c r="AU284" s="188"/>
      <c r="AV284" s="276"/>
      <c r="AW284" s="20"/>
      <c r="AX284" s="21"/>
    </row>
    <row r="285" spans="1:50" s="9" customFormat="1" ht="45" customHeight="1" x14ac:dyDescent="0.25">
      <c r="A285" s="588"/>
      <c r="B285" s="428"/>
      <c r="C285" s="251"/>
      <c r="D285" s="252"/>
      <c r="E285" s="252"/>
      <c r="F285" s="252"/>
      <c r="G285" s="251"/>
      <c r="H285" s="252"/>
      <c r="I285" s="251" t="s">
        <v>225</v>
      </c>
      <c r="J285" s="271"/>
      <c r="K285" s="225"/>
      <c r="L285" s="225"/>
      <c r="M285" s="405"/>
      <c r="N285" s="225"/>
      <c r="O285" s="225"/>
      <c r="P285" s="405"/>
      <c r="Q285" s="290"/>
      <c r="R285" s="290"/>
      <c r="S285" s="290"/>
      <c r="T285" s="225"/>
      <c r="U285" s="38" t="s">
        <v>488</v>
      </c>
      <c r="V285" s="102">
        <f>32863334*S284</f>
        <v>30891533.959999997</v>
      </c>
      <c r="W285" s="102">
        <v>121620000</v>
      </c>
      <c r="X285" s="102">
        <v>121620000</v>
      </c>
      <c r="Y285" s="102">
        <v>121620000</v>
      </c>
      <c r="Z285" s="102">
        <f>+V285</f>
        <v>30891533.959999997</v>
      </c>
      <c r="AA285" s="102">
        <f>+V285+W285</f>
        <v>152511533.96000001</v>
      </c>
      <c r="AB285" s="102">
        <f>+V285+W285+X285</f>
        <v>274131533.96000004</v>
      </c>
      <c r="AC285" s="102">
        <f>+V285+W285+X285+Y285</f>
        <v>395751533.96000004</v>
      </c>
      <c r="AD285" s="312"/>
      <c r="AE285" s="274"/>
      <c r="AF285" s="284"/>
      <c r="AG285" s="284"/>
      <c r="AH285" s="284"/>
      <c r="AI285" s="277"/>
      <c r="AJ285" s="277"/>
      <c r="AK285" s="284"/>
      <c r="AL285" s="284"/>
      <c r="AM285" s="284"/>
      <c r="AN285" s="284"/>
      <c r="AO285" s="284"/>
      <c r="AP285" s="284"/>
      <c r="AQ285" s="284"/>
      <c r="AR285" s="189"/>
      <c r="AS285" s="189"/>
      <c r="AT285" s="284"/>
      <c r="AU285" s="190"/>
      <c r="AV285" s="284"/>
      <c r="AW285" s="20"/>
      <c r="AX285" s="21"/>
    </row>
    <row r="286" spans="1:50" s="9" customFormat="1" ht="24.95" customHeight="1" x14ac:dyDescent="0.25">
      <c r="A286" s="588"/>
      <c r="B286" s="428"/>
      <c r="C286" s="251"/>
      <c r="D286" s="252"/>
      <c r="E286" s="252"/>
      <c r="F286" s="252"/>
      <c r="G286" s="251"/>
      <c r="H286" s="252"/>
      <c r="I286" s="252"/>
      <c r="J286" s="271"/>
      <c r="K286" s="225"/>
      <c r="L286" s="225"/>
      <c r="M286" s="405"/>
      <c r="N286" s="225"/>
      <c r="O286" s="225"/>
      <c r="P286" s="405"/>
      <c r="Q286" s="290"/>
      <c r="R286" s="290"/>
      <c r="S286" s="290"/>
      <c r="T286" s="225"/>
      <c r="U286" s="86" t="s">
        <v>69</v>
      </c>
      <c r="V286" s="42">
        <f>V284/V285</f>
        <v>0</v>
      </c>
      <c r="W286" s="42">
        <f t="shared" ref="W286:AC286" si="101">W284/W285</f>
        <v>0</v>
      </c>
      <c r="X286" s="42">
        <f t="shared" si="101"/>
        <v>0</v>
      </c>
      <c r="Y286" s="42">
        <f t="shared" si="101"/>
        <v>0</v>
      </c>
      <c r="Z286" s="42">
        <f t="shared" si="101"/>
        <v>0</v>
      </c>
      <c r="AA286" s="42">
        <f t="shared" si="101"/>
        <v>0</v>
      </c>
      <c r="AB286" s="42">
        <f t="shared" si="101"/>
        <v>0</v>
      </c>
      <c r="AC286" s="42">
        <f t="shared" si="101"/>
        <v>0</v>
      </c>
      <c r="AD286" s="312"/>
      <c r="AE286" s="274"/>
      <c r="AF286" s="284"/>
      <c r="AG286" s="284"/>
      <c r="AH286" s="284"/>
      <c r="AI286" s="277"/>
      <c r="AJ286" s="277"/>
      <c r="AK286" s="284"/>
      <c r="AL286" s="284"/>
      <c r="AM286" s="284"/>
      <c r="AN286" s="284"/>
      <c r="AO286" s="284"/>
      <c r="AP286" s="284"/>
      <c r="AQ286" s="284"/>
      <c r="AR286" s="189"/>
      <c r="AS286" s="189"/>
      <c r="AT286" s="284"/>
      <c r="AU286" s="190"/>
      <c r="AV286" s="284"/>
      <c r="AW286" s="20"/>
      <c r="AX286" s="21"/>
    </row>
    <row r="287" spans="1:50" s="9" customFormat="1" ht="270" customHeight="1" x14ac:dyDescent="0.25">
      <c r="A287" s="588"/>
      <c r="B287" s="429"/>
      <c r="C287" s="251"/>
      <c r="D287" s="252"/>
      <c r="E287" s="252"/>
      <c r="F287" s="252"/>
      <c r="G287" s="251"/>
      <c r="H287" s="252"/>
      <c r="I287" s="252"/>
      <c r="J287" s="272"/>
      <c r="K287" s="226"/>
      <c r="L287" s="226"/>
      <c r="M287" s="406"/>
      <c r="N287" s="226"/>
      <c r="O287" s="226"/>
      <c r="P287" s="406"/>
      <c r="Q287" s="322"/>
      <c r="R287" s="322"/>
      <c r="S287" s="322"/>
      <c r="T287" s="226"/>
      <c r="U287" s="86" t="s">
        <v>70</v>
      </c>
      <c r="V287" s="55" t="s">
        <v>806</v>
      </c>
      <c r="W287" s="44" t="s">
        <v>806</v>
      </c>
      <c r="X287" s="44" t="s">
        <v>806</v>
      </c>
      <c r="Y287" s="44" t="s">
        <v>806</v>
      </c>
      <c r="Z287" s="253"/>
      <c r="AA287" s="254"/>
      <c r="AB287" s="254"/>
      <c r="AC287" s="255"/>
      <c r="AD287" s="313"/>
      <c r="AE287" s="275"/>
      <c r="AF287" s="285"/>
      <c r="AG287" s="285"/>
      <c r="AH287" s="285"/>
      <c r="AI287" s="278"/>
      <c r="AJ287" s="278"/>
      <c r="AK287" s="285"/>
      <c r="AL287" s="285"/>
      <c r="AM287" s="285"/>
      <c r="AN287" s="285"/>
      <c r="AO287" s="285"/>
      <c r="AP287" s="285"/>
      <c r="AQ287" s="285"/>
      <c r="AR287" s="191"/>
      <c r="AS287" s="191"/>
      <c r="AT287" s="285"/>
      <c r="AU287" s="192"/>
      <c r="AV287" s="285"/>
      <c r="AW287" s="20"/>
      <c r="AX287" s="21"/>
    </row>
    <row r="288" spans="1:50" s="9" customFormat="1" ht="35.1" customHeight="1" x14ac:dyDescent="0.25">
      <c r="A288" s="573">
        <v>1</v>
      </c>
      <c r="B288" s="297" t="s">
        <v>489</v>
      </c>
      <c r="C288" s="224" t="s">
        <v>56</v>
      </c>
      <c r="D288" s="224">
        <v>0.95</v>
      </c>
      <c r="E288" s="224" t="s">
        <v>844</v>
      </c>
      <c r="F288" s="224">
        <v>1</v>
      </c>
      <c r="G288" s="224" t="s">
        <v>58</v>
      </c>
      <c r="H288" s="324" t="s">
        <v>73</v>
      </c>
      <c r="I288" s="324" t="s">
        <v>60</v>
      </c>
      <c r="J288" s="224">
        <v>0.5</v>
      </c>
      <c r="K288" s="224" t="s">
        <v>845</v>
      </c>
      <c r="L288" s="224" t="s">
        <v>846</v>
      </c>
      <c r="M288" s="224" t="s">
        <v>490</v>
      </c>
      <c r="N288" s="224" t="s">
        <v>823</v>
      </c>
      <c r="O288" s="224" t="s">
        <v>62</v>
      </c>
      <c r="P288" s="224">
        <v>0.28999999999999998</v>
      </c>
      <c r="Q288" s="224">
        <v>1</v>
      </c>
      <c r="R288" s="224">
        <v>1</v>
      </c>
      <c r="S288" s="227">
        <v>1</v>
      </c>
      <c r="T288" s="224" t="s">
        <v>169</v>
      </c>
      <c r="U288" s="37" t="s">
        <v>847</v>
      </c>
      <c r="V288" s="114"/>
      <c r="W288" s="108"/>
      <c r="X288" s="108"/>
      <c r="Y288" s="108"/>
      <c r="Z288" s="70">
        <f t="shared" ref="Z288:Z289" si="102">+V288</f>
        <v>0</v>
      </c>
      <c r="AA288" s="70">
        <f t="shared" ref="AA288:AA289" si="103">+V288+W288</f>
        <v>0</v>
      </c>
      <c r="AB288" s="70">
        <f>+V288+W288+X288</f>
        <v>0</v>
      </c>
      <c r="AC288" s="70">
        <f t="shared" ref="AC288" si="104">+V288+W288+X288+Y288</f>
        <v>0</v>
      </c>
      <c r="AD288" s="299" t="s">
        <v>491</v>
      </c>
      <c r="AE288" s="418">
        <f>AF288+AG288+AH288</f>
        <v>12409777230.034313</v>
      </c>
      <c r="AF288" s="276">
        <v>5415326729.4368248</v>
      </c>
      <c r="AG288" s="276">
        <v>1798046796</v>
      </c>
      <c r="AH288" s="276">
        <v>5196403704.5974884</v>
      </c>
      <c r="AI288" s="273" t="s">
        <v>492</v>
      </c>
      <c r="AJ288" s="273" t="s">
        <v>492</v>
      </c>
      <c r="AK288" s="276"/>
      <c r="AL288" s="276" t="s">
        <v>67</v>
      </c>
      <c r="AM288" s="276"/>
      <c r="AN288" s="276"/>
      <c r="AO288" s="276" t="s">
        <v>67</v>
      </c>
      <c r="AP288" s="276" t="s">
        <v>67</v>
      </c>
      <c r="AQ288" s="276" t="s">
        <v>67</v>
      </c>
      <c r="AR288" s="276"/>
      <c r="AS288" s="276"/>
      <c r="AT288" s="276" t="s">
        <v>67</v>
      </c>
      <c r="AU288" s="276"/>
      <c r="AV288" s="276"/>
      <c r="AW288" s="7"/>
      <c r="AX288" s="8"/>
    </row>
    <row r="289" spans="1:50" s="9" customFormat="1" ht="35.1" customHeight="1" x14ac:dyDescent="0.25">
      <c r="A289" s="573"/>
      <c r="B289" s="421"/>
      <c r="C289" s="290"/>
      <c r="D289" s="290"/>
      <c r="E289" s="290"/>
      <c r="F289" s="290"/>
      <c r="G289" s="290"/>
      <c r="H289" s="290"/>
      <c r="I289" s="290"/>
      <c r="J289" s="290"/>
      <c r="K289" s="290"/>
      <c r="L289" s="225"/>
      <c r="M289" s="290"/>
      <c r="N289" s="290"/>
      <c r="O289" s="290"/>
      <c r="P289" s="225"/>
      <c r="Q289" s="225"/>
      <c r="R289" s="225"/>
      <c r="S289" s="225"/>
      <c r="T289" s="290"/>
      <c r="U289" s="38" t="s">
        <v>493</v>
      </c>
      <c r="V289" s="114">
        <v>25</v>
      </c>
      <c r="W289" s="114">
        <v>15</v>
      </c>
      <c r="X289" s="114">
        <v>23</v>
      </c>
      <c r="Y289" s="114">
        <v>0.01</v>
      </c>
      <c r="Z289" s="39">
        <f t="shared" si="102"/>
        <v>25</v>
      </c>
      <c r="AA289" s="39">
        <f t="shared" si="103"/>
        <v>40</v>
      </c>
      <c r="AB289" s="39">
        <f>+V289+W289+X289</f>
        <v>63</v>
      </c>
      <c r="AC289" s="193">
        <f>+V289+W289+X289+Y289</f>
        <v>63.01</v>
      </c>
      <c r="AD289" s="300"/>
      <c r="AE289" s="419"/>
      <c r="AF289" s="274"/>
      <c r="AG289" s="274"/>
      <c r="AH289" s="274"/>
      <c r="AI289" s="274"/>
      <c r="AJ289" s="274"/>
      <c r="AK289" s="274"/>
      <c r="AL289" s="284"/>
      <c r="AM289" s="274"/>
      <c r="AN289" s="274"/>
      <c r="AO289" s="284"/>
      <c r="AP289" s="284"/>
      <c r="AQ289" s="284"/>
      <c r="AR289" s="284"/>
      <c r="AS289" s="274"/>
      <c r="AT289" s="274"/>
      <c r="AU289" s="274"/>
      <c r="AV289" s="274"/>
      <c r="AW289" s="7"/>
      <c r="AX289" s="8"/>
    </row>
    <row r="290" spans="1:50" s="9" customFormat="1" ht="24.95" customHeight="1" x14ac:dyDescent="0.25">
      <c r="A290" s="573"/>
      <c r="B290" s="421"/>
      <c r="C290" s="290"/>
      <c r="D290" s="290"/>
      <c r="E290" s="290"/>
      <c r="F290" s="290"/>
      <c r="G290" s="290"/>
      <c r="H290" s="290"/>
      <c r="I290" s="290"/>
      <c r="J290" s="290"/>
      <c r="K290" s="290"/>
      <c r="L290" s="225"/>
      <c r="M290" s="290"/>
      <c r="N290" s="290"/>
      <c r="O290" s="290"/>
      <c r="P290" s="225"/>
      <c r="Q290" s="225"/>
      <c r="R290" s="225"/>
      <c r="S290" s="225"/>
      <c r="T290" s="290"/>
      <c r="U290" s="86" t="s">
        <v>69</v>
      </c>
      <c r="V290" s="83">
        <f>V288/V289</f>
        <v>0</v>
      </c>
      <c r="W290" s="83">
        <f t="shared" ref="W290:Y290" si="105">W288/W289</f>
        <v>0</v>
      </c>
      <c r="X290" s="83">
        <f t="shared" si="105"/>
        <v>0</v>
      </c>
      <c r="Y290" s="83">
        <f t="shared" si="105"/>
        <v>0</v>
      </c>
      <c r="Z290" s="42">
        <f>Z288/Z289</f>
        <v>0</v>
      </c>
      <c r="AA290" s="42">
        <f t="shared" ref="AA290:AC290" si="106">AA288/AA289</f>
        <v>0</v>
      </c>
      <c r="AB290" s="42">
        <f t="shared" si="106"/>
        <v>0</v>
      </c>
      <c r="AC290" s="42">
        <f t="shared" si="106"/>
        <v>0</v>
      </c>
      <c r="AD290" s="300"/>
      <c r="AE290" s="419"/>
      <c r="AF290" s="274"/>
      <c r="AG290" s="274"/>
      <c r="AH290" s="274"/>
      <c r="AI290" s="274"/>
      <c r="AJ290" s="274"/>
      <c r="AK290" s="274"/>
      <c r="AL290" s="284"/>
      <c r="AM290" s="274"/>
      <c r="AN290" s="274"/>
      <c r="AO290" s="284"/>
      <c r="AP290" s="284"/>
      <c r="AQ290" s="284"/>
      <c r="AR290" s="284"/>
      <c r="AS290" s="274"/>
      <c r="AT290" s="274"/>
      <c r="AU290" s="274"/>
      <c r="AV290" s="274"/>
      <c r="AW290" s="7"/>
      <c r="AX290" s="8"/>
    </row>
    <row r="291" spans="1:50" s="9" customFormat="1" ht="270" customHeight="1" x14ac:dyDescent="0.25">
      <c r="A291" s="573"/>
      <c r="B291" s="421"/>
      <c r="C291" s="290"/>
      <c r="D291" s="290"/>
      <c r="E291" s="290"/>
      <c r="F291" s="290"/>
      <c r="G291" s="290"/>
      <c r="H291" s="290"/>
      <c r="I291" s="290"/>
      <c r="J291" s="322"/>
      <c r="K291" s="322"/>
      <c r="L291" s="226"/>
      <c r="M291" s="322"/>
      <c r="N291" s="322"/>
      <c r="O291" s="322"/>
      <c r="P291" s="226"/>
      <c r="Q291" s="226"/>
      <c r="R291" s="226"/>
      <c r="S291" s="226"/>
      <c r="T291" s="322"/>
      <c r="U291" s="86" t="s">
        <v>70</v>
      </c>
      <c r="V291" s="55" t="s">
        <v>806</v>
      </c>
      <c r="W291" s="44" t="s">
        <v>806</v>
      </c>
      <c r="X291" s="44" t="s">
        <v>806</v>
      </c>
      <c r="Y291" s="44" t="s">
        <v>806</v>
      </c>
      <c r="Z291" s="253"/>
      <c r="AA291" s="254"/>
      <c r="AB291" s="254"/>
      <c r="AC291" s="255"/>
      <c r="AD291" s="300"/>
      <c r="AE291" s="420"/>
      <c r="AF291" s="275"/>
      <c r="AG291" s="275"/>
      <c r="AH291" s="275"/>
      <c r="AI291" s="275"/>
      <c r="AJ291" s="275"/>
      <c r="AK291" s="275"/>
      <c r="AL291" s="285"/>
      <c r="AM291" s="275"/>
      <c r="AN291" s="275"/>
      <c r="AO291" s="285"/>
      <c r="AP291" s="285"/>
      <c r="AQ291" s="285"/>
      <c r="AR291" s="285"/>
      <c r="AS291" s="275"/>
      <c r="AT291" s="275"/>
      <c r="AU291" s="275"/>
      <c r="AV291" s="275"/>
      <c r="AW291" s="7"/>
      <c r="AX291" s="8"/>
    </row>
    <row r="292" spans="1:50" s="9" customFormat="1" ht="46.5" customHeight="1" x14ac:dyDescent="0.25">
      <c r="A292" s="573">
        <v>3</v>
      </c>
      <c r="B292" s="421"/>
      <c r="C292" s="290"/>
      <c r="D292" s="290"/>
      <c r="E292" s="290"/>
      <c r="F292" s="290"/>
      <c r="G292" s="290"/>
      <c r="H292" s="224" t="s">
        <v>73</v>
      </c>
      <c r="I292" s="224" t="s">
        <v>438</v>
      </c>
      <c r="J292" s="224">
        <v>0.16</v>
      </c>
      <c r="K292" s="224" t="s">
        <v>848</v>
      </c>
      <c r="L292" s="224" t="s">
        <v>741</v>
      </c>
      <c r="M292" s="224" t="s">
        <v>742</v>
      </c>
      <c r="N292" s="224" t="s">
        <v>743</v>
      </c>
      <c r="O292" s="224" t="s">
        <v>103</v>
      </c>
      <c r="P292" s="224">
        <v>7.0000000000000007E-2</v>
      </c>
      <c r="Q292" s="224">
        <v>1</v>
      </c>
      <c r="R292" s="224">
        <v>1</v>
      </c>
      <c r="S292" s="227">
        <v>1</v>
      </c>
      <c r="T292" s="224" t="s">
        <v>169</v>
      </c>
      <c r="U292" s="37" t="s">
        <v>744</v>
      </c>
      <c r="V292" s="114"/>
      <c r="W292" s="108"/>
      <c r="X292" s="108"/>
      <c r="Y292" s="108"/>
      <c r="Z292" s="39">
        <f t="shared" ref="Z292:Z293" si="107">+V292</f>
        <v>0</v>
      </c>
      <c r="AA292" s="39">
        <f t="shared" ref="AA292:AA293" si="108">+V292+W292</f>
        <v>0</v>
      </c>
      <c r="AB292" s="39">
        <f>+V292+W292+X292</f>
        <v>0</v>
      </c>
      <c r="AC292" s="193">
        <f>+V292+W292+X292+Y292</f>
        <v>0</v>
      </c>
      <c r="AD292" s="299" t="s">
        <v>849</v>
      </c>
      <c r="AE292" s="418">
        <f>AF292+AG292+AH292</f>
        <v>12409777230.034313</v>
      </c>
      <c r="AF292" s="276">
        <v>5415326729.4368248</v>
      </c>
      <c r="AG292" s="276">
        <v>1798046796</v>
      </c>
      <c r="AH292" s="276">
        <v>5196403704.5974884</v>
      </c>
      <c r="AI292" s="273" t="s">
        <v>492</v>
      </c>
      <c r="AJ292" s="273" t="s">
        <v>492</v>
      </c>
      <c r="AK292" s="276"/>
      <c r="AL292" s="276" t="s">
        <v>67</v>
      </c>
      <c r="AM292" s="276"/>
      <c r="AN292" s="276"/>
      <c r="AO292" s="276" t="s">
        <v>67</v>
      </c>
      <c r="AP292" s="276" t="s">
        <v>67</v>
      </c>
      <c r="AQ292" s="276" t="s">
        <v>67</v>
      </c>
      <c r="AR292" s="276"/>
      <c r="AS292" s="276"/>
      <c r="AT292" s="276" t="s">
        <v>67</v>
      </c>
      <c r="AU292" s="276"/>
      <c r="AV292" s="276"/>
      <c r="AW292" s="7"/>
      <c r="AX292" s="8"/>
    </row>
    <row r="293" spans="1:50" s="9" customFormat="1" ht="51" customHeight="1" x14ac:dyDescent="0.25">
      <c r="A293" s="573"/>
      <c r="B293" s="421"/>
      <c r="C293" s="290"/>
      <c r="D293" s="290"/>
      <c r="E293" s="290"/>
      <c r="F293" s="290"/>
      <c r="G293" s="290"/>
      <c r="H293" s="290"/>
      <c r="I293" s="290"/>
      <c r="J293" s="225"/>
      <c r="K293" s="225"/>
      <c r="L293" s="225"/>
      <c r="M293" s="225"/>
      <c r="N293" s="225"/>
      <c r="O293" s="225"/>
      <c r="P293" s="225"/>
      <c r="Q293" s="225"/>
      <c r="R293" s="225"/>
      <c r="S293" s="405"/>
      <c r="T293" s="225"/>
      <c r="U293" s="38" t="s">
        <v>745</v>
      </c>
      <c r="V293" s="114">
        <v>1E-3</v>
      </c>
      <c r="W293" s="114">
        <v>1E-3</v>
      </c>
      <c r="X293" s="114">
        <v>1E-3</v>
      </c>
      <c r="Y293" s="114">
        <v>1E-3</v>
      </c>
      <c r="Z293" s="39">
        <f t="shared" si="107"/>
        <v>1E-3</v>
      </c>
      <c r="AA293" s="39">
        <f t="shared" si="108"/>
        <v>2E-3</v>
      </c>
      <c r="AB293" s="39">
        <f>+V293+W293+X293</f>
        <v>3.0000000000000001E-3</v>
      </c>
      <c r="AC293" s="193">
        <f>+V293+W293+X293+Y293</f>
        <v>4.0000000000000001E-3</v>
      </c>
      <c r="AD293" s="300"/>
      <c r="AE293" s="419"/>
      <c r="AF293" s="274"/>
      <c r="AG293" s="274"/>
      <c r="AH293" s="274"/>
      <c r="AI293" s="274"/>
      <c r="AJ293" s="274"/>
      <c r="AK293" s="274"/>
      <c r="AL293" s="274"/>
      <c r="AM293" s="274"/>
      <c r="AN293" s="274"/>
      <c r="AO293" s="284"/>
      <c r="AP293" s="284"/>
      <c r="AQ293" s="274"/>
      <c r="AR293" s="274"/>
      <c r="AS293" s="274"/>
      <c r="AT293" s="274"/>
      <c r="AU293" s="274"/>
      <c r="AV293" s="274"/>
      <c r="AW293" s="7"/>
      <c r="AX293" s="8"/>
    </row>
    <row r="294" spans="1:50" s="9" customFormat="1" ht="24.95" customHeight="1" x14ac:dyDescent="0.25">
      <c r="A294" s="573"/>
      <c r="B294" s="421"/>
      <c r="C294" s="290"/>
      <c r="D294" s="290"/>
      <c r="E294" s="290"/>
      <c r="F294" s="290"/>
      <c r="G294" s="290"/>
      <c r="H294" s="290"/>
      <c r="I294" s="290"/>
      <c r="J294" s="225"/>
      <c r="K294" s="225"/>
      <c r="L294" s="225"/>
      <c r="M294" s="225"/>
      <c r="N294" s="225"/>
      <c r="O294" s="225"/>
      <c r="P294" s="225"/>
      <c r="Q294" s="225"/>
      <c r="R294" s="225"/>
      <c r="S294" s="405"/>
      <c r="T294" s="225"/>
      <c r="U294" s="86" t="s">
        <v>69</v>
      </c>
      <c r="V294" s="83">
        <f>V292/V293</f>
        <v>0</v>
      </c>
      <c r="W294" s="83">
        <f t="shared" ref="W294:Y294" si="109">W292/W293</f>
        <v>0</v>
      </c>
      <c r="X294" s="83">
        <f t="shared" si="109"/>
        <v>0</v>
      </c>
      <c r="Y294" s="83">
        <f t="shared" si="109"/>
        <v>0</v>
      </c>
      <c r="Z294" s="42">
        <f>Z292/Z293</f>
        <v>0</v>
      </c>
      <c r="AA294" s="42">
        <f t="shared" ref="AA294:AC294" si="110">AA292/AA293</f>
        <v>0</v>
      </c>
      <c r="AB294" s="42">
        <f t="shared" si="110"/>
        <v>0</v>
      </c>
      <c r="AC294" s="42">
        <f t="shared" si="110"/>
        <v>0</v>
      </c>
      <c r="AD294" s="300"/>
      <c r="AE294" s="419"/>
      <c r="AF294" s="274"/>
      <c r="AG294" s="274"/>
      <c r="AH294" s="274"/>
      <c r="AI294" s="274"/>
      <c r="AJ294" s="274"/>
      <c r="AK294" s="274"/>
      <c r="AL294" s="274"/>
      <c r="AM294" s="274"/>
      <c r="AN294" s="274"/>
      <c r="AO294" s="284"/>
      <c r="AP294" s="284"/>
      <c r="AQ294" s="274"/>
      <c r="AR294" s="274"/>
      <c r="AS294" s="274"/>
      <c r="AT294" s="274"/>
      <c r="AU294" s="274"/>
      <c r="AV294" s="274"/>
      <c r="AW294" s="7"/>
      <c r="AX294" s="8"/>
    </row>
    <row r="295" spans="1:50" s="9" customFormat="1" ht="270" customHeight="1" x14ac:dyDescent="0.25">
      <c r="A295" s="573"/>
      <c r="B295" s="421"/>
      <c r="C295" s="290"/>
      <c r="D295" s="290"/>
      <c r="E295" s="290"/>
      <c r="F295" s="290"/>
      <c r="G295" s="290"/>
      <c r="H295" s="290"/>
      <c r="I295" s="290"/>
      <c r="J295" s="226"/>
      <c r="K295" s="226"/>
      <c r="L295" s="226"/>
      <c r="M295" s="226"/>
      <c r="N295" s="226"/>
      <c r="O295" s="226"/>
      <c r="P295" s="226"/>
      <c r="Q295" s="226"/>
      <c r="R295" s="226"/>
      <c r="S295" s="406"/>
      <c r="T295" s="226"/>
      <c r="U295" s="86" t="s">
        <v>70</v>
      </c>
      <c r="V295" s="55" t="s">
        <v>806</v>
      </c>
      <c r="W295" s="44" t="s">
        <v>806</v>
      </c>
      <c r="X295" s="44" t="s">
        <v>806</v>
      </c>
      <c r="Y295" s="44" t="s">
        <v>806</v>
      </c>
      <c r="Z295" s="253"/>
      <c r="AA295" s="254"/>
      <c r="AB295" s="254"/>
      <c r="AC295" s="255"/>
      <c r="AD295" s="300"/>
      <c r="AE295" s="420"/>
      <c r="AF295" s="275"/>
      <c r="AG295" s="275"/>
      <c r="AH295" s="275"/>
      <c r="AI295" s="275"/>
      <c r="AJ295" s="275"/>
      <c r="AK295" s="275"/>
      <c r="AL295" s="275"/>
      <c r="AM295" s="275"/>
      <c r="AN295" s="275"/>
      <c r="AO295" s="285"/>
      <c r="AP295" s="285"/>
      <c r="AQ295" s="275"/>
      <c r="AR295" s="275"/>
      <c r="AS295" s="275"/>
      <c r="AT295" s="275"/>
      <c r="AU295" s="275"/>
      <c r="AV295" s="275"/>
      <c r="AW295" s="7"/>
      <c r="AX295" s="8"/>
    </row>
    <row r="296" spans="1:50" s="9" customFormat="1" ht="35.1" customHeight="1" x14ac:dyDescent="0.25">
      <c r="A296" s="573">
        <v>4</v>
      </c>
      <c r="B296" s="421"/>
      <c r="C296" s="290"/>
      <c r="D296" s="290"/>
      <c r="E296" s="290"/>
      <c r="F296" s="290"/>
      <c r="G296" s="290"/>
      <c r="H296" s="290"/>
      <c r="I296" s="290"/>
      <c r="J296" s="224">
        <v>0.17</v>
      </c>
      <c r="K296" s="224" t="s">
        <v>850</v>
      </c>
      <c r="L296" s="224" t="s">
        <v>851</v>
      </c>
      <c r="M296" s="224" t="s">
        <v>494</v>
      </c>
      <c r="N296" s="224" t="s">
        <v>823</v>
      </c>
      <c r="O296" s="224" t="s">
        <v>62</v>
      </c>
      <c r="P296" s="224">
        <v>0.15</v>
      </c>
      <c r="Q296" s="224">
        <v>1</v>
      </c>
      <c r="R296" s="224">
        <v>1</v>
      </c>
      <c r="S296" s="227">
        <v>1</v>
      </c>
      <c r="T296" s="224" t="s">
        <v>169</v>
      </c>
      <c r="U296" s="37" t="s">
        <v>746</v>
      </c>
      <c r="V296" s="108"/>
      <c r="W296" s="108"/>
      <c r="X296" s="108"/>
      <c r="Y296" s="108"/>
      <c r="Z296" s="41">
        <f t="shared" ref="Z296:Z297" si="111">+V296</f>
        <v>0</v>
      </c>
      <c r="AA296" s="41">
        <f>+V296+W296</f>
        <v>0</v>
      </c>
      <c r="AB296" s="41">
        <f>+V296+W296+X296</f>
        <v>0</v>
      </c>
      <c r="AC296" s="194">
        <f>+V296+W296+X296+Y296</f>
        <v>0</v>
      </c>
      <c r="AD296" s="413" t="s">
        <v>852</v>
      </c>
      <c r="AE296" s="410">
        <f>AF296+AG296+AH296</f>
        <v>12409777230.034313</v>
      </c>
      <c r="AF296" s="276">
        <v>5415326729.4368248</v>
      </c>
      <c r="AG296" s="276">
        <v>1798046796</v>
      </c>
      <c r="AH296" s="276">
        <v>5196403704.5974884</v>
      </c>
      <c r="AI296" s="273" t="s">
        <v>492</v>
      </c>
      <c r="AJ296" s="273" t="s">
        <v>492</v>
      </c>
      <c r="AK296" s="276"/>
      <c r="AL296" s="276" t="s">
        <v>67</v>
      </c>
      <c r="AM296" s="276"/>
      <c r="AN296" s="276"/>
      <c r="AO296" s="276" t="s">
        <v>67</v>
      </c>
      <c r="AP296" s="276" t="s">
        <v>67</v>
      </c>
      <c r="AQ296" s="276" t="s">
        <v>67</v>
      </c>
      <c r="AR296" s="276"/>
      <c r="AS296" s="276"/>
      <c r="AT296" s="276" t="s">
        <v>67</v>
      </c>
      <c r="AU296" s="276"/>
      <c r="AV296" s="276"/>
      <c r="AW296" s="7"/>
      <c r="AX296" s="8"/>
    </row>
    <row r="297" spans="1:50" s="9" customFormat="1" ht="35.1" customHeight="1" x14ac:dyDescent="0.25">
      <c r="A297" s="573"/>
      <c r="B297" s="421"/>
      <c r="C297" s="290"/>
      <c r="D297" s="290"/>
      <c r="E297" s="290"/>
      <c r="F297" s="290"/>
      <c r="G297" s="290"/>
      <c r="H297" s="290"/>
      <c r="I297" s="290"/>
      <c r="J297" s="290"/>
      <c r="K297" s="290"/>
      <c r="L297" s="225"/>
      <c r="M297" s="290"/>
      <c r="N297" s="290"/>
      <c r="O297" s="290"/>
      <c r="P297" s="290"/>
      <c r="Q297" s="290"/>
      <c r="R297" s="290"/>
      <c r="S297" s="405"/>
      <c r="T297" s="290"/>
      <c r="U297" s="38" t="s">
        <v>747</v>
      </c>
      <c r="V297" s="114">
        <v>4</v>
      </c>
      <c r="W297" s="114">
        <v>4</v>
      </c>
      <c r="X297" s="114">
        <v>8</v>
      </c>
      <c r="Y297" s="114">
        <v>1</v>
      </c>
      <c r="Z297" s="41">
        <f t="shared" si="111"/>
        <v>4</v>
      </c>
      <c r="AA297" s="41">
        <f>+V297+W297</f>
        <v>8</v>
      </c>
      <c r="AB297" s="41">
        <f>+V297+W297+X297</f>
        <v>16</v>
      </c>
      <c r="AC297" s="194">
        <f>+V297+W297+X297+Y297</f>
        <v>17</v>
      </c>
      <c r="AD297" s="414"/>
      <c r="AE297" s="411"/>
      <c r="AF297" s="284"/>
      <c r="AG297" s="284"/>
      <c r="AH297" s="284"/>
      <c r="AI297" s="277"/>
      <c r="AJ297" s="277"/>
      <c r="AK297" s="274"/>
      <c r="AL297" s="274"/>
      <c r="AM297" s="274"/>
      <c r="AN297" s="274"/>
      <c r="AO297" s="284"/>
      <c r="AP297" s="284"/>
      <c r="AQ297" s="274"/>
      <c r="AR297" s="274"/>
      <c r="AS297" s="274"/>
      <c r="AT297" s="274"/>
      <c r="AU297" s="274"/>
      <c r="AV297" s="274"/>
      <c r="AW297" s="7"/>
      <c r="AX297" s="8"/>
    </row>
    <row r="298" spans="1:50" s="9" customFormat="1" ht="24.95" customHeight="1" x14ac:dyDescent="0.25">
      <c r="A298" s="573"/>
      <c r="B298" s="421"/>
      <c r="C298" s="290"/>
      <c r="D298" s="290"/>
      <c r="E298" s="290"/>
      <c r="F298" s="290"/>
      <c r="G298" s="290"/>
      <c r="H298" s="290"/>
      <c r="I298" s="290"/>
      <c r="J298" s="290"/>
      <c r="K298" s="290"/>
      <c r="L298" s="225"/>
      <c r="M298" s="290"/>
      <c r="N298" s="290"/>
      <c r="O298" s="290"/>
      <c r="P298" s="290"/>
      <c r="Q298" s="290"/>
      <c r="R298" s="290"/>
      <c r="S298" s="405"/>
      <c r="T298" s="290"/>
      <c r="U298" s="86" t="s">
        <v>69</v>
      </c>
      <c r="V298" s="42">
        <f>V296/V297</f>
        <v>0</v>
      </c>
      <c r="W298" s="42">
        <f t="shared" ref="W298:AC298" si="112">W296/W297</f>
        <v>0</v>
      </c>
      <c r="X298" s="42">
        <f t="shared" si="112"/>
        <v>0</v>
      </c>
      <c r="Y298" s="42">
        <f t="shared" si="112"/>
        <v>0</v>
      </c>
      <c r="Z298" s="42">
        <f t="shared" si="112"/>
        <v>0</v>
      </c>
      <c r="AA298" s="42">
        <f t="shared" si="112"/>
        <v>0</v>
      </c>
      <c r="AB298" s="42">
        <f t="shared" si="112"/>
        <v>0</v>
      </c>
      <c r="AC298" s="42">
        <f t="shared" si="112"/>
        <v>0</v>
      </c>
      <c r="AD298" s="414"/>
      <c r="AE298" s="411"/>
      <c r="AF298" s="284"/>
      <c r="AG298" s="284"/>
      <c r="AH298" s="284"/>
      <c r="AI298" s="277"/>
      <c r="AJ298" s="277"/>
      <c r="AK298" s="274"/>
      <c r="AL298" s="274"/>
      <c r="AM298" s="274"/>
      <c r="AN298" s="274"/>
      <c r="AO298" s="284"/>
      <c r="AP298" s="284"/>
      <c r="AQ298" s="274"/>
      <c r="AR298" s="274"/>
      <c r="AS298" s="274"/>
      <c r="AT298" s="274"/>
      <c r="AU298" s="274"/>
      <c r="AV298" s="274"/>
      <c r="AW298" s="7"/>
      <c r="AX298" s="8"/>
    </row>
    <row r="299" spans="1:50" s="9" customFormat="1" ht="270" customHeight="1" x14ac:dyDescent="0.25">
      <c r="A299" s="573"/>
      <c r="B299" s="421"/>
      <c r="C299" s="290"/>
      <c r="D299" s="290"/>
      <c r="E299" s="290"/>
      <c r="F299" s="290"/>
      <c r="G299" s="290"/>
      <c r="H299" s="290"/>
      <c r="I299" s="290"/>
      <c r="J299" s="322"/>
      <c r="K299" s="322"/>
      <c r="L299" s="226"/>
      <c r="M299" s="322"/>
      <c r="N299" s="322"/>
      <c r="O299" s="322"/>
      <c r="P299" s="322"/>
      <c r="Q299" s="322"/>
      <c r="R299" s="322"/>
      <c r="S299" s="406"/>
      <c r="T299" s="322"/>
      <c r="U299" s="86" t="s">
        <v>70</v>
      </c>
      <c r="V299" s="55" t="s">
        <v>806</v>
      </c>
      <c r="W299" s="44" t="s">
        <v>806</v>
      </c>
      <c r="X299" s="44" t="s">
        <v>806</v>
      </c>
      <c r="Y299" s="44" t="s">
        <v>806</v>
      </c>
      <c r="Z299" s="195"/>
      <c r="AA299" s="195"/>
      <c r="AB299" s="195"/>
      <c r="AC299" s="195"/>
      <c r="AD299" s="415"/>
      <c r="AE299" s="412"/>
      <c r="AF299" s="285"/>
      <c r="AG299" s="285"/>
      <c r="AH299" s="285"/>
      <c r="AI299" s="278"/>
      <c r="AJ299" s="278"/>
      <c r="AK299" s="275"/>
      <c r="AL299" s="275"/>
      <c r="AM299" s="275"/>
      <c r="AN299" s="275"/>
      <c r="AO299" s="285"/>
      <c r="AP299" s="285"/>
      <c r="AQ299" s="275"/>
      <c r="AR299" s="275"/>
      <c r="AS299" s="275"/>
      <c r="AT299" s="275"/>
      <c r="AU299" s="275"/>
      <c r="AV299" s="275"/>
      <c r="AW299" s="7"/>
      <c r="AX299" s="8"/>
    </row>
    <row r="300" spans="1:50" s="9" customFormat="1" ht="35.1" customHeight="1" x14ac:dyDescent="0.25">
      <c r="A300" s="573">
        <v>5</v>
      </c>
      <c r="B300" s="421"/>
      <c r="C300" s="290"/>
      <c r="D300" s="290"/>
      <c r="E300" s="290"/>
      <c r="F300" s="290"/>
      <c r="G300" s="290"/>
      <c r="H300" s="290"/>
      <c r="I300" s="290"/>
      <c r="J300" s="224">
        <v>0.17</v>
      </c>
      <c r="K300" s="224" t="s">
        <v>853</v>
      </c>
      <c r="L300" s="224" t="s">
        <v>854</v>
      </c>
      <c r="M300" s="224" t="s">
        <v>495</v>
      </c>
      <c r="N300" s="224" t="s">
        <v>823</v>
      </c>
      <c r="O300" s="224" t="s">
        <v>62</v>
      </c>
      <c r="P300" s="224">
        <v>0.08</v>
      </c>
      <c r="Q300" s="224">
        <v>0.93</v>
      </c>
      <c r="R300" s="224">
        <v>1</v>
      </c>
      <c r="S300" s="227">
        <v>0.9</v>
      </c>
      <c r="T300" s="224" t="s">
        <v>169</v>
      </c>
      <c r="U300" s="37" t="s">
        <v>855</v>
      </c>
      <c r="V300" s="196"/>
      <c r="W300" s="196"/>
      <c r="X300" s="196"/>
      <c r="Y300" s="197"/>
      <c r="Z300" s="198">
        <f>+V300</f>
        <v>0</v>
      </c>
      <c r="AA300" s="198">
        <f>+V300+W300</f>
        <v>0</v>
      </c>
      <c r="AB300" s="198">
        <f>+V300+W300+X300</f>
        <v>0</v>
      </c>
      <c r="AC300" s="198">
        <f>+V300+W300+X300+Y300</f>
        <v>0</v>
      </c>
      <c r="AD300" s="413" t="s">
        <v>856</v>
      </c>
      <c r="AE300" s="410">
        <f>AF300+AG300+AH300</f>
        <v>1798046796</v>
      </c>
      <c r="AF300" s="276">
        <v>0</v>
      </c>
      <c r="AG300" s="276">
        <v>1798046796</v>
      </c>
      <c r="AH300" s="276">
        <v>0</v>
      </c>
      <c r="AI300" s="273" t="s">
        <v>492</v>
      </c>
      <c r="AJ300" s="273" t="s">
        <v>492</v>
      </c>
      <c r="AK300" s="276"/>
      <c r="AL300" s="276" t="s">
        <v>67</v>
      </c>
      <c r="AM300" s="276"/>
      <c r="AN300" s="276"/>
      <c r="AO300" s="276" t="s">
        <v>67</v>
      </c>
      <c r="AP300" s="276" t="s">
        <v>67</v>
      </c>
      <c r="AQ300" s="276" t="s">
        <v>67</v>
      </c>
      <c r="AR300" s="276"/>
      <c r="AS300" s="276"/>
      <c r="AT300" s="276" t="s">
        <v>67</v>
      </c>
      <c r="AU300" s="276"/>
      <c r="AV300" s="276"/>
      <c r="AW300" s="7"/>
      <c r="AX300" s="8"/>
    </row>
    <row r="301" spans="1:50" s="9" customFormat="1" ht="54" customHeight="1" x14ac:dyDescent="0.25">
      <c r="A301" s="573"/>
      <c r="B301" s="421"/>
      <c r="C301" s="290"/>
      <c r="D301" s="290"/>
      <c r="E301" s="290"/>
      <c r="F301" s="290"/>
      <c r="G301" s="290"/>
      <c r="H301" s="290"/>
      <c r="I301" s="290"/>
      <c r="J301" s="290"/>
      <c r="K301" s="225"/>
      <c r="L301" s="290"/>
      <c r="M301" s="290"/>
      <c r="N301" s="290"/>
      <c r="O301" s="290"/>
      <c r="P301" s="225"/>
      <c r="Q301" s="225"/>
      <c r="R301" s="225"/>
      <c r="S301" s="405"/>
      <c r="T301" s="290"/>
      <c r="U301" s="38" t="s">
        <v>857</v>
      </c>
      <c r="V301" s="196">
        <v>127767402</v>
      </c>
      <c r="W301" s="196">
        <v>1148109856.5899999</v>
      </c>
      <c r="X301" s="196">
        <v>4233906500.9899998</v>
      </c>
      <c r="Y301" s="196">
        <v>2613332099.5700002</v>
      </c>
      <c r="Z301" s="198">
        <f>+V301</f>
        <v>127767402</v>
      </c>
      <c r="AA301" s="198">
        <f>+V301+W301</f>
        <v>1275877258.5899999</v>
      </c>
      <c r="AB301" s="198">
        <f>+V301+W301+X301</f>
        <v>5509783759.5799999</v>
      </c>
      <c r="AC301" s="198">
        <f>+V301+W301+X301+Y301</f>
        <v>8123115859.1499996</v>
      </c>
      <c r="AD301" s="414"/>
      <c r="AE301" s="411"/>
      <c r="AF301" s="284"/>
      <c r="AG301" s="284"/>
      <c r="AH301" s="284"/>
      <c r="AI301" s="277"/>
      <c r="AJ301" s="277"/>
      <c r="AK301" s="274"/>
      <c r="AL301" s="274"/>
      <c r="AM301" s="274"/>
      <c r="AN301" s="274"/>
      <c r="AO301" s="284"/>
      <c r="AP301" s="284"/>
      <c r="AQ301" s="274"/>
      <c r="AR301" s="274"/>
      <c r="AS301" s="274"/>
      <c r="AT301" s="274"/>
      <c r="AU301" s="274"/>
      <c r="AV301" s="274"/>
      <c r="AW301" s="7"/>
      <c r="AX301" s="8"/>
    </row>
    <row r="302" spans="1:50" s="9" customFormat="1" ht="24.95" customHeight="1" x14ac:dyDescent="0.25">
      <c r="A302" s="573"/>
      <c r="B302" s="421"/>
      <c r="C302" s="290"/>
      <c r="D302" s="290"/>
      <c r="E302" s="290"/>
      <c r="F302" s="290"/>
      <c r="G302" s="290"/>
      <c r="H302" s="290"/>
      <c r="I302" s="290"/>
      <c r="J302" s="290"/>
      <c r="K302" s="225"/>
      <c r="L302" s="290"/>
      <c r="M302" s="290"/>
      <c r="N302" s="290"/>
      <c r="O302" s="290"/>
      <c r="P302" s="225"/>
      <c r="Q302" s="225"/>
      <c r="R302" s="225"/>
      <c r="S302" s="405"/>
      <c r="T302" s="290"/>
      <c r="U302" s="86" t="s">
        <v>69</v>
      </c>
      <c r="V302" s="83">
        <f t="shared" ref="V302:AC302" si="113">V300/V301</f>
        <v>0</v>
      </c>
      <c r="W302" s="83">
        <f t="shared" si="113"/>
        <v>0</v>
      </c>
      <c r="X302" s="83">
        <f t="shared" si="113"/>
        <v>0</v>
      </c>
      <c r="Y302" s="83">
        <f t="shared" si="113"/>
        <v>0</v>
      </c>
      <c r="Z302" s="181">
        <f t="shared" si="113"/>
        <v>0</v>
      </c>
      <c r="AA302" s="181">
        <f t="shared" si="113"/>
        <v>0</v>
      </c>
      <c r="AB302" s="181">
        <f t="shared" si="113"/>
        <v>0</v>
      </c>
      <c r="AC302" s="181">
        <f t="shared" si="113"/>
        <v>0</v>
      </c>
      <c r="AD302" s="414"/>
      <c r="AE302" s="411"/>
      <c r="AF302" s="284"/>
      <c r="AG302" s="284"/>
      <c r="AH302" s="284"/>
      <c r="AI302" s="277"/>
      <c r="AJ302" s="277"/>
      <c r="AK302" s="274"/>
      <c r="AL302" s="274"/>
      <c r="AM302" s="274"/>
      <c r="AN302" s="274"/>
      <c r="AO302" s="284"/>
      <c r="AP302" s="284"/>
      <c r="AQ302" s="274"/>
      <c r="AR302" s="274"/>
      <c r="AS302" s="274"/>
      <c r="AT302" s="274"/>
      <c r="AU302" s="274"/>
      <c r="AV302" s="274"/>
      <c r="AW302" s="7"/>
      <c r="AX302" s="8"/>
    </row>
    <row r="303" spans="1:50" s="9" customFormat="1" ht="270" customHeight="1" x14ac:dyDescent="0.25">
      <c r="A303" s="573"/>
      <c r="B303" s="421"/>
      <c r="C303" s="290"/>
      <c r="D303" s="290"/>
      <c r="E303" s="322"/>
      <c r="F303" s="290"/>
      <c r="G303" s="322"/>
      <c r="H303" s="322"/>
      <c r="I303" s="322"/>
      <c r="J303" s="322"/>
      <c r="K303" s="226"/>
      <c r="L303" s="322"/>
      <c r="M303" s="322"/>
      <c r="N303" s="322"/>
      <c r="O303" s="322"/>
      <c r="P303" s="226"/>
      <c r="Q303" s="226"/>
      <c r="R303" s="226"/>
      <c r="S303" s="406"/>
      <c r="T303" s="322"/>
      <c r="U303" s="86" t="s">
        <v>70</v>
      </c>
      <c r="V303" s="55" t="s">
        <v>806</v>
      </c>
      <c r="W303" s="44" t="s">
        <v>806</v>
      </c>
      <c r="X303" s="44" t="s">
        <v>806</v>
      </c>
      <c r="Y303" s="44" t="s">
        <v>806</v>
      </c>
      <c r="Z303" s="253"/>
      <c r="AA303" s="416"/>
      <c r="AB303" s="416"/>
      <c r="AC303" s="417"/>
      <c r="AD303" s="415"/>
      <c r="AE303" s="412"/>
      <c r="AF303" s="285"/>
      <c r="AG303" s="285"/>
      <c r="AH303" s="285"/>
      <c r="AI303" s="278"/>
      <c r="AJ303" s="278"/>
      <c r="AK303" s="275"/>
      <c r="AL303" s="275"/>
      <c r="AM303" s="275"/>
      <c r="AN303" s="275"/>
      <c r="AO303" s="285"/>
      <c r="AP303" s="285"/>
      <c r="AQ303" s="275"/>
      <c r="AR303" s="275"/>
      <c r="AS303" s="275"/>
      <c r="AT303" s="275"/>
      <c r="AU303" s="275"/>
      <c r="AV303" s="275"/>
      <c r="AW303" s="7"/>
      <c r="AX303" s="8"/>
    </row>
    <row r="304" spans="1:50" s="6" customFormat="1" ht="35.1" customHeight="1" x14ac:dyDescent="0.25">
      <c r="A304" s="575">
        <v>1</v>
      </c>
      <c r="B304" s="297" t="s">
        <v>498</v>
      </c>
      <c r="C304" s="224" t="s">
        <v>56</v>
      </c>
      <c r="D304" s="224">
        <v>1</v>
      </c>
      <c r="E304" s="227" t="s">
        <v>499</v>
      </c>
      <c r="F304" s="316">
        <v>0.8</v>
      </c>
      <c r="G304" s="251" t="s">
        <v>58</v>
      </c>
      <c r="H304" s="251" t="s">
        <v>73</v>
      </c>
      <c r="I304" s="131" t="s">
        <v>60</v>
      </c>
      <c r="J304" s="270">
        <v>1</v>
      </c>
      <c r="K304" s="227" t="s">
        <v>500</v>
      </c>
      <c r="L304" s="227" t="s">
        <v>858</v>
      </c>
      <c r="M304" s="227" t="s">
        <v>501</v>
      </c>
      <c r="N304" s="224" t="s">
        <v>859</v>
      </c>
      <c r="O304" s="224" t="s">
        <v>62</v>
      </c>
      <c r="P304" s="224">
        <v>0.8</v>
      </c>
      <c r="Q304" s="224">
        <v>0.98</v>
      </c>
      <c r="R304" s="224">
        <v>0.93</v>
      </c>
      <c r="S304" s="224">
        <v>0.93</v>
      </c>
      <c r="T304" s="224" t="s">
        <v>169</v>
      </c>
      <c r="U304" s="37" t="s">
        <v>502</v>
      </c>
      <c r="V304" s="123"/>
      <c r="W304" s="123"/>
      <c r="X304" s="123"/>
      <c r="Y304" s="123"/>
      <c r="Z304" s="62">
        <f>V304</f>
        <v>0</v>
      </c>
      <c r="AA304" s="62">
        <f>V304+W304</f>
        <v>0</v>
      </c>
      <c r="AB304" s="62">
        <f>V304+W304+X304</f>
        <v>0</v>
      </c>
      <c r="AC304" s="62">
        <f>V304+W304+X304+Y304</f>
        <v>0</v>
      </c>
      <c r="AD304" s="276" t="s">
        <v>503</v>
      </c>
      <c r="AE304" s="281">
        <v>0</v>
      </c>
      <c r="AF304" s="276">
        <v>0</v>
      </c>
      <c r="AG304" s="276">
        <v>0</v>
      </c>
      <c r="AH304" s="276">
        <v>0</v>
      </c>
      <c r="AI304" s="273" t="s">
        <v>504</v>
      </c>
      <c r="AJ304" s="276" t="s">
        <v>504</v>
      </c>
      <c r="AK304" s="276" t="s">
        <v>67</v>
      </c>
      <c r="AL304" s="276" t="s">
        <v>67</v>
      </c>
      <c r="AM304" s="276"/>
      <c r="AN304" s="276"/>
      <c r="AO304" s="276" t="s">
        <v>67</v>
      </c>
      <c r="AP304" s="276" t="s">
        <v>67</v>
      </c>
      <c r="AQ304" s="276"/>
      <c r="AR304" s="276" t="s">
        <v>67</v>
      </c>
      <c r="AS304" s="276"/>
      <c r="AT304" s="276" t="s">
        <v>67</v>
      </c>
      <c r="AU304" s="276"/>
      <c r="AV304" s="276"/>
      <c r="AW304" s="4"/>
      <c r="AX304" s="5"/>
    </row>
    <row r="305" spans="1:50" s="6" customFormat="1" ht="35.1" customHeight="1" x14ac:dyDescent="0.25">
      <c r="A305" s="575"/>
      <c r="B305" s="298"/>
      <c r="C305" s="290"/>
      <c r="D305" s="290"/>
      <c r="E305" s="225"/>
      <c r="F305" s="317"/>
      <c r="G305" s="252"/>
      <c r="H305" s="252"/>
      <c r="I305" s="251" t="s">
        <v>505</v>
      </c>
      <c r="J305" s="271"/>
      <c r="K305" s="225"/>
      <c r="L305" s="225"/>
      <c r="M305" s="225"/>
      <c r="N305" s="225"/>
      <c r="O305" s="225"/>
      <c r="P305" s="225"/>
      <c r="Q305" s="225"/>
      <c r="R305" s="225"/>
      <c r="S305" s="225"/>
      <c r="T305" s="225"/>
      <c r="U305" s="38" t="s">
        <v>506</v>
      </c>
      <c r="V305" s="63">
        <v>0</v>
      </c>
      <c r="W305" s="63">
        <v>1E-3</v>
      </c>
      <c r="X305" s="63">
        <v>1E-3</v>
      </c>
      <c r="Y305" s="63">
        <v>1E-3</v>
      </c>
      <c r="Z305" s="62">
        <f>+V305</f>
        <v>0</v>
      </c>
      <c r="AA305" s="62">
        <f>+V305+W305</f>
        <v>1E-3</v>
      </c>
      <c r="AB305" s="62">
        <f>+V305+W305+X305</f>
        <v>2E-3</v>
      </c>
      <c r="AC305" s="62">
        <f>+V305+W305+X305+Y305</f>
        <v>3.0000000000000001E-3</v>
      </c>
      <c r="AD305" s="274"/>
      <c r="AE305" s="274"/>
      <c r="AF305" s="274"/>
      <c r="AG305" s="274"/>
      <c r="AH305" s="274"/>
      <c r="AI305" s="274"/>
      <c r="AJ305" s="274"/>
      <c r="AK305" s="274"/>
      <c r="AL305" s="274"/>
      <c r="AM305" s="274"/>
      <c r="AN305" s="274"/>
      <c r="AO305" s="274"/>
      <c r="AP305" s="274"/>
      <c r="AQ305" s="274"/>
      <c r="AR305" s="274"/>
      <c r="AS305" s="274"/>
      <c r="AT305" s="274"/>
      <c r="AU305" s="274"/>
      <c r="AV305" s="274"/>
      <c r="AW305" s="4"/>
      <c r="AX305" s="5"/>
    </row>
    <row r="306" spans="1:50" s="6" customFormat="1" ht="24.95" customHeight="1" x14ac:dyDescent="0.25">
      <c r="A306" s="575"/>
      <c r="B306" s="298"/>
      <c r="C306" s="290"/>
      <c r="D306" s="290"/>
      <c r="E306" s="225"/>
      <c r="F306" s="317"/>
      <c r="G306" s="252"/>
      <c r="H306" s="252"/>
      <c r="I306" s="252"/>
      <c r="J306" s="271"/>
      <c r="K306" s="225"/>
      <c r="L306" s="225"/>
      <c r="M306" s="225"/>
      <c r="N306" s="225"/>
      <c r="O306" s="225"/>
      <c r="P306" s="225"/>
      <c r="Q306" s="225"/>
      <c r="R306" s="225"/>
      <c r="S306" s="225"/>
      <c r="T306" s="225"/>
      <c r="U306" s="133" t="s">
        <v>69</v>
      </c>
      <c r="V306" s="42" t="e">
        <f t="shared" ref="V306" si="114">V304/V305</f>
        <v>#DIV/0!</v>
      </c>
      <c r="W306" s="42">
        <f t="shared" ref="W306:AC306" si="115">W304/W305</f>
        <v>0</v>
      </c>
      <c r="X306" s="42">
        <f t="shared" si="115"/>
        <v>0</v>
      </c>
      <c r="Y306" s="42">
        <f t="shared" si="115"/>
        <v>0</v>
      </c>
      <c r="Z306" s="42" t="e">
        <f t="shared" si="115"/>
        <v>#DIV/0!</v>
      </c>
      <c r="AA306" s="42">
        <f t="shared" si="115"/>
        <v>0</v>
      </c>
      <c r="AB306" s="42">
        <f t="shared" si="115"/>
        <v>0</v>
      </c>
      <c r="AC306" s="42">
        <f t="shared" si="115"/>
        <v>0</v>
      </c>
      <c r="AD306" s="274"/>
      <c r="AE306" s="274"/>
      <c r="AF306" s="274"/>
      <c r="AG306" s="274"/>
      <c r="AH306" s="274"/>
      <c r="AI306" s="274"/>
      <c r="AJ306" s="274"/>
      <c r="AK306" s="274"/>
      <c r="AL306" s="274"/>
      <c r="AM306" s="274"/>
      <c r="AN306" s="274"/>
      <c r="AO306" s="274"/>
      <c r="AP306" s="274"/>
      <c r="AQ306" s="274"/>
      <c r="AR306" s="274"/>
      <c r="AS306" s="274"/>
      <c r="AT306" s="274"/>
      <c r="AU306" s="274"/>
      <c r="AV306" s="274"/>
      <c r="AW306" s="4"/>
      <c r="AX306" s="5"/>
    </row>
    <row r="307" spans="1:50" s="6" customFormat="1" ht="270" customHeight="1" x14ac:dyDescent="0.25">
      <c r="A307" s="575"/>
      <c r="B307" s="298"/>
      <c r="C307" s="290"/>
      <c r="D307" s="290"/>
      <c r="E307" s="226"/>
      <c r="F307" s="318"/>
      <c r="G307" s="252"/>
      <c r="H307" s="252"/>
      <c r="I307" s="252"/>
      <c r="J307" s="272"/>
      <c r="K307" s="226"/>
      <c r="L307" s="226"/>
      <c r="M307" s="226"/>
      <c r="N307" s="226"/>
      <c r="O307" s="226"/>
      <c r="P307" s="226"/>
      <c r="Q307" s="226"/>
      <c r="R307" s="226"/>
      <c r="S307" s="226"/>
      <c r="T307" s="226"/>
      <c r="U307" s="86" t="s">
        <v>70</v>
      </c>
      <c r="V307" s="55" t="s">
        <v>806</v>
      </c>
      <c r="W307" s="44" t="s">
        <v>806</v>
      </c>
      <c r="X307" s="44" t="s">
        <v>806</v>
      </c>
      <c r="Y307" s="44" t="s">
        <v>806</v>
      </c>
      <c r="Z307" s="253"/>
      <c r="AA307" s="254"/>
      <c r="AB307" s="254"/>
      <c r="AC307" s="255"/>
      <c r="AD307" s="275"/>
      <c r="AE307" s="275"/>
      <c r="AF307" s="275"/>
      <c r="AG307" s="275"/>
      <c r="AH307" s="275"/>
      <c r="AI307" s="275"/>
      <c r="AJ307" s="275"/>
      <c r="AK307" s="275"/>
      <c r="AL307" s="275"/>
      <c r="AM307" s="275"/>
      <c r="AN307" s="275"/>
      <c r="AO307" s="275"/>
      <c r="AP307" s="275"/>
      <c r="AQ307" s="275"/>
      <c r="AR307" s="275"/>
      <c r="AS307" s="275"/>
      <c r="AT307" s="275"/>
      <c r="AU307" s="275"/>
      <c r="AV307" s="275"/>
      <c r="AW307" s="4"/>
      <c r="AX307" s="5"/>
    </row>
    <row r="308" spans="1:50" s="6" customFormat="1" ht="35.1" customHeight="1" x14ac:dyDescent="0.25">
      <c r="A308" s="575">
        <v>2</v>
      </c>
      <c r="B308" s="298"/>
      <c r="C308" s="290"/>
      <c r="D308" s="290"/>
      <c r="E308" s="227" t="s">
        <v>507</v>
      </c>
      <c r="F308" s="316">
        <v>0.1</v>
      </c>
      <c r="G308" s="251" t="s">
        <v>58</v>
      </c>
      <c r="H308" s="251" t="s">
        <v>73</v>
      </c>
      <c r="I308" s="251" t="s">
        <v>508</v>
      </c>
      <c r="J308" s="270">
        <v>1</v>
      </c>
      <c r="K308" s="227" t="s">
        <v>509</v>
      </c>
      <c r="L308" s="227" t="s">
        <v>510</v>
      </c>
      <c r="M308" s="227" t="s">
        <v>511</v>
      </c>
      <c r="N308" s="224" t="s">
        <v>859</v>
      </c>
      <c r="O308" s="224" t="s">
        <v>62</v>
      </c>
      <c r="P308" s="224">
        <v>0.1</v>
      </c>
      <c r="Q308" s="224">
        <v>1</v>
      </c>
      <c r="R308" s="224">
        <v>1</v>
      </c>
      <c r="S308" s="224">
        <v>1</v>
      </c>
      <c r="T308" s="224" t="s">
        <v>169</v>
      </c>
      <c r="U308" s="37" t="s">
        <v>512</v>
      </c>
      <c r="V308" s="123"/>
      <c r="W308" s="123"/>
      <c r="X308" s="123"/>
      <c r="Y308" s="123"/>
      <c r="Z308" s="62">
        <f>V308</f>
        <v>0</v>
      </c>
      <c r="AA308" s="62">
        <f>V308+W308+X308</f>
        <v>0</v>
      </c>
      <c r="AB308" s="62">
        <f>V308+W308+X308</f>
        <v>0</v>
      </c>
      <c r="AC308" s="85">
        <f>V308+W308+X308+Y308</f>
        <v>0</v>
      </c>
      <c r="AD308" s="276" t="s">
        <v>860</v>
      </c>
      <c r="AE308" s="281">
        <v>0</v>
      </c>
      <c r="AF308" s="276">
        <v>0</v>
      </c>
      <c r="AG308" s="276">
        <v>0</v>
      </c>
      <c r="AH308" s="276">
        <v>0</v>
      </c>
      <c r="AI308" s="273" t="s">
        <v>504</v>
      </c>
      <c r="AJ308" s="276" t="s">
        <v>504</v>
      </c>
      <c r="AK308" s="276" t="s">
        <v>67</v>
      </c>
      <c r="AL308" s="276"/>
      <c r="AM308" s="276"/>
      <c r="AN308" s="276"/>
      <c r="AO308" s="276" t="s">
        <v>67</v>
      </c>
      <c r="AP308" s="276" t="s">
        <v>67</v>
      </c>
      <c r="AQ308" s="276"/>
      <c r="AR308" s="276" t="s">
        <v>67</v>
      </c>
      <c r="AS308" s="276"/>
      <c r="AT308" s="276" t="s">
        <v>67</v>
      </c>
      <c r="AU308" s="276"/>
      <c r="AV308" s="276"/>
      <c r="AW308" s="4"/>
      <c r="AX308" s="5"/>
    </row>
    <row r="309" spans="1:50" s="6" customFormat="1" ht="35.1" customHeight="1" x14ac:dyDescent="0.25">
      <c r="A309" s="575"/>
      <c r="B309" s="298"/>
      <c r="C309" s="290"/>
      <c r="D309" s="290"/>
      <c r="E309" s="225"/>
      <c r="F309" s="317"/>
      <c r="G309" s="252"/>
      <c r="H309" s="252"/>
      <c r="I309" s="252"/>
      <c r="J309" s="271"/>
      <c r="K309" s="225"/>
      <c r="L309" s="225"/>
      <c r="M309" s="225"/>
      <c r="N309" s="225"/>
      <c r="O309" s="225"/>
      <c r="P309" s="225"/>
      <c r="Q309" s="225"/>
      <c r="R309" s="225"/>
      <c r="S309" s="225"/>
      <c r="T309" s="225"/>
      <c r="U309" s="38" t="s">
        <v>513</v>
      </c>
      <c r="V309" s="63">
        <v>1E-3</v>
      </c>
      <c r="W309" s="63">
        <v>1E-3</v>
      </c>
      <c r="X309" s="63">
        <v>1E-3</v>
      </c>
      <c r="Y309" s="63">
        <v>1E-3</v>
      </c>
      <c r="Z309" s="62">
        <f>+V309</f>
        <v>1E-3</v>
      </c>
      <c r="AA309" s="62">
        <f>+V309+W309</f>
        <v>2E-3</v>
      </c>
      <c r="AB309" s="62">
        <f>+V309+W309+X309</f>
        <v>3.0000000000000001E-3</v>
      </c>
      <c r="AC309" s="85">
        <f>+V309+W309+X309+Y309</f>
        <v>4.0000000000000001E-3</v>
      </c>
      <c r="AD309" s="274"/>
      <c r="AE309" s="274"/>
      <c r="AF309" s="274"/>
      <c r="AG309" s="274"/>
      <c r="AH309" s="274"/>
      <c r="AI309" s="274"/>
      <c r="AJ309" s="274"/>
      <c r="AK309" s="274"/>
      <c r="AL309" s="274"/>
      <c r="AM309" s="274"/>
      <c r="AN309" s="274"/>
      <c r="AO309" s="274"/>
      <c r="AP309" s="274"/>
      <c r="AQ309" s="274"/>
      <c r="AR309" s="274"/>
      <c r="AS309" s="274"/>
      <c r="AT309" s="274"/>
      <c r="AU309" s="274"/>
      <c r="AV309" s="274"/>
      <c r="AW309" s="4"/>
      <c r="AX309" s="5"/>
    </row>
    <row r="310" spans="1:50" s="6" customFormat="1" ht="24.95" customHeight="1" x14ac:dyDescent="0.25">
      <c r="A310" s="575"/>
      <c r="B310" s="298"/>
      <c r="C310" s="290"/>
      <c r="D310" s="290"/>
      <c r="E310" s="225"/>
      <c r="F310" s="317"/>
      <c r="G310" s="252"/>
      <c r="H310" s="252"/>
      <c r="I310" s="252"/>
      <c r="J310" s="271"/>
      <c r="K310" s="225"/>
      <c r="L310" s="225"/>
      <c r="M310" s="225"/>
      <c r="N310" s="225"/>
      <c r="O310" s="225"/>
      <c r="P310" s="225"/>
      <c r="Q310" s="225"/>
      <c r="R310" s="225"/>
      <c r="S310" s="225"/>
      <c r="T310" s="225"/>
      <c r="U310" s="86" t="s">
        <v>69</v>
      </c>
      <c r="V310" s="42">
        <f>V308/V309</f>
        <v>0</v>
      </c>
      <c r="W310" s="42">
        <f t="shared" ref="W310:AC310" si="116">W308/W309</f>
        <v>0</v>
      </c>
      <c r="X310" s="42">
        <f t="shared" si="116"/>
        <v>0</v>
      </c>
      <c r="Y310" s="42">
        <f t="shared" si="116"/>
        <v>0</v>
      </c>
      <c r="Z310" s="42">
        <f t="shared" si="116"/>
        <v>0</v>
      </c>
      <c r="AA310" s="42">
        <f t="shared" si="116"/>
        <v>0</v>
      </c>
      <c r="AB310" s="42">
        <f t="shared" si="116"/>
        <v>0</v>
      </c>
      <c r="AC310" s="42">
        <f t="shared" si="116"/>
        <v>0</v>
      </c>
      <c r="AD310" s="274"/>
      <c r="AE310" s="274"/>
      <c r="AF310" s="274"/>
      <c r="AG310" s="274"/>
      <c r="AH310" s="274"/>
      <c r="AI310" s="274"/>
      <c r="AJ310" s="274"/>
      <c r="AK310" s="274"/>
      <c r="AL310" s="274"/>
      <c r="AM310" s="274"/>
      <c r="AN310" s="274"/>
      <c r="AO310" s="274"/>
      <c r="AP310" s="274"/>
      <c r="AQ310" s="274"/>
      <c r="AR310" s="274"/>
      <c r="AS310" s="274"/>
      <c r="AT310" s="274"/>
      <c r="AU310" s="274"/>
      <c r="AV310" s="274"/>
      <c r="AW310" s="4"/>
      <c r="AX310" s="5"/>
    </row>
    <row r="311" spans="1:50" s="6" customFormat="1" ht="270" customHeight="1" x14ac:dyDescent="0.25">
      <c r="A311" s="575"/>
      <c r="B311" s="298"/>
      <c r="C311" s="290"/>
      <c r="D311" s="290"/>
      <c r="E311" s="226"/>
      <c r="F311" s="318"/>
      <c r="G311" s="252"/>
      <c r="H311" s="252"/>
      <c r="I311" s="252"/>
      <c r="J311" s="272"/>
      <c r="K311" s="226"/>
      <c r="L311" s="226"/>
      <c r="M311" s="226"/>
      <c r="N311" s="226"/>
      <c r="O311" s="226"/>
      <c r="P311" s="226"/>
      <c r="Q311" s="226"/>
      <c r="R311" s="226"/>
      <c r="S311" s="226"/>
      <c r="T311" s="226"/>
      <c r="U311" s="86" t="s">
        <v>70</v>
      </c>
      <c r="V311" s="55" t="s">
        <v>806</v>
      </c>
      <c r="W311" s="44" t="s">
        <v>806</v>
      </c>
      <c r="X311" s="44" t="s">
        <v>806</v>
      </c>
      <c r="Y311" s="44" t="s">
        <v>806</v>
      </c>
      <c r="Z311" s="253"/>
      <c r="AA311" s="254"/>
      <c r="AB311" s="254"/>
      <c r="AC311" s="255"/>
      <c r="AD311" s="275"/>
      <c r="AE311" s="275"/>
      <c r="AF311" s="275"/>
      <c r="AG311" s="275"/>
      <c r="AH311" s="275"/>
      <c r="AI311" s="275"/>
      <c r="AJ311" s="275"/>
      <c r="AK311" s="275"/>
      <c r="AL311" s="275"/>
      <c r="AM311" s="275"/>
      <c r="AN311" s="275"/>
      <c r="AO311" s="275"/>
      <c r="AP311" s="275"/>
      <c r="AQ311" s="275"/>
      <c r="AR311" s="275"/>
      <c r="AS311" s="275"/>
      <c r="AT311" s="275"/>
      <c r="AU311" s="275"/>
      <c r="AV311" s="275"/>
      <c r="AW311" s="4"/>
      <c r="AX311" s="5"/>
    </row>
    <row r="312" spans="1:50" s="6" customFormat="1" ht="35.1" customHeight="1" x14ac:dyDescent="0.25">
      <c r="A312" s="575">
        <v>3</v>
      </c>
      <c r="B312" s="298"/>
      <c r="C312" s="290"/>
      <c r="D312" s="290"/>
      <c r="E312" s="227" t="s">
        <v>514</v>
      </c>
      <c r="F312" s="316">
        <v>0.04</v>
      </c>
      <c r="G312" s="251" t="s">
        <v>58</v>
      </c>
      <c r="H312" s="251" t="s">
        <v>73</v>
      </c>
      <c r="I312" s="251" t="s">
        <v>515</v>
      </c>
      <c r="J312" s="270">
        <v>1</v>
      </c>
      <c r="K312" s="227" t="s">
        <v>516</v>
      </c>
      <c r="L312" s="227" t="s">
        <v>517</v>
      </c>
      <c r="M312" s="227" t="s">
        <v>861</v>
      </c>
      <c r="N312" s="224" t="s">
        <v>862</v>
      </c>
      <c r="O312" s="224" t="s">
        <v>62</v>
      </c>
      <c r="P312" s="224">
        <v>0.05</v>
      </c>
      <c r="Q312" s="224" t="s">
        <v>245</v>
      </c>
      <c r="R312" s="224">
        <v>1</v>
      </c>
      <c r="S312" s="224">
        <v>1</v>
      </c>
      <c r="T312" s="224" t="s">
        <v>169</v>
      </c>
      <c r="U312" s="37" t="s">
        <v>518</v>
      </c>
      <c r="V312" s="63"/>
      <c r="W312" s="63"/>
      <c r="X312" s="63"/>
      <c r="Y312" s="63"/>
      <c r="Z312" s="62">
        <f>V312</f>
        <v>0</v>
      </c>
      <c r="AA312" s="62">
        <f>V312+W312</f>
        <v>0</v>
      </c>
      <c r="AB312" s="62">
        <f>V312+W312+X312</f>
        <v>0</v>
      </c>
      <c r="AC312" s="85">
        <f>V312+W312+X312+Y312</f>
        <v>0</v>
      </c>
      <c r="AD312" s="276" t="s">
        <v>519</v>
      </c>
      <c r="AE312" s="281">
        <v>0</v>
      </c>
      <c r="AF312" s="276">
        <v>0</v>
      </c>
      <c r="AG312" s="276">
        <v>0</v>
      </c>
      <c r="AH312" s="276">
        <v>0</v>
      </c>
      <c r="AI312" s="273" t="s">
        <v>504</v>
      </c>
      <c r="AJ312" s="276" t="s">
        <v>504</v>
      </c>
      <c r="AK312" s="276" t="s">
        <v>67</v>
      </c>
      <c r="AL312" s="276"/>
      <c r="AM312" s="276"/>
      <c r="AN312" s="276"/>
      <c r="AO312" s="276" t="s">
        <v>67</v>
      </c>
      <c r="AP312" s="276" t="s">
        <v>67</v>
      </c>
      <c r="AQ312" s="276"/>
      <c r="AR312" s="276" t="s">
        <v>67</v>
      </c>
      <c r="AS312" s="276"/>
      <c r="AT312" s="276" t="s">
        <v>67</v>
      </c>
      <c r="AU312" s="276"/>
      <c r="AV312" s="276"/>
      <c r="AW312" s="4"/>
      <c r="AX312" s="5"/>
    </row>
    <row r="313" spans="1:50" s="6" customFormat="1" ht="35.1" customHeight="1" x14ac:dyDescent="0.25">
      <c r="A313" s="575"/>
      <c r="B313" s="298"/>
      <c r="C313" s="290"/>
      <c r="D313" s="290"/>
      <c r="E313" s="225"/>
      <c r="F313" s="317"/>
      <c r="G313" s="252"/>
      <c r="H313" s="252"/>
      <c r="I313" s="252"/>
      <c r="J313" s="271"/>
      <c r="K313" s="225"/>
      <c r="L313" s="225"/>
      <c r="M313" s="225"/>
      <c r="N313" s="290"/>
      <c r="O313" s="225"/>
      <c r="P313" s="225"/>
      <c r="Q313" s="225"/>
      <c r="R313" s="225"/>
      <c r="S313" s="225"/>
      <c r="T313" s="225"/>
      <c r="U313" s="38" t="s">
        <v>520</v>
      </c>
      <c r="V313" s="62">
        <v>3</v>
      </c>
      <c r="W313" s="62">
        <v>2</v>
      </c>
      <c r="X313" s="62">
        <v>2</v>
      </c>
      <c r="Y313" s="62">
        <v>1E-3</v>
      </c>
      <c r="Z313" s="62">
        <f>+V313</f>
        <v>3</v>
      </c>
      <c r="AA313" s="62">
        <f>+V313+W313</f>
        <v>5</v>
      </c>
      <c r="AB313" s="62">
        <f>+V313+W313+X313</f>
        <v>7</v>
      </c>
      <c r="AC313" s="85">
        <f>+V313+W313+X313+Y313</f>
        <v>7.0010000000000003</v>
      </c>
      <c r="AD313" s="274"/>
      <c r="AE313" s="274"/>
      <c r="AF313" s="274"/>
      <c r="AG313" s="274"/>
      <c r="AH313" s="274"/>
      <c r="AI313" s="274"/>
      <c r="AJ313" s="274"/>
      <c r="AK313" s="274"/>
      <c r="AL313" s="274"/>
      <c r="AM313" s="274"/>
      <c r="AN313" s="274"/>
      <c r="AO313" s="274"/>
      <c r="AP313" s="274"/>
      <c r="AQ313" s="274"/>
      <c r="AR313" s="274"/>
      <c r="AS313" s="274"/>
      <c r="AT313" s="274"/>
      <c r="AU313" s="274"/>
      <c r="AV313" s="274"/>
      <c r="AW313" s="4"/>
      <c r="AX313" s="5"/>
    </row>
    <row r="314" spans="1:50" s="6" customFormat="1" ht="24.95" customHeight="1" x14ac:dyDescent="0.25">
      <c r="A314" s="575"/>
      <c r="B314" s="298"/>
      <c r="C314" s="290"/>
      <c r="D314" s="290"/>
      <c r="E314" s="225"/>
      <c r="F314" s="317"/>
      <c r="G314" s="252"/>
      <c r="H314" s="252"/>
      <c r="I314" s="252"/>
      <c r="J314" s="271"/>
      <c r="K314" s="225"/>
      <c r="L314" s="225"/>
      <c r="M314" s="225"/>
      <c r="N314" s="290"/>
      <c r="O314" s="225"/>
      <c r="P314" s="225"/>
      <c r="Q314" s="225"/>
      <c r="R314" s="225"/>
      <c r="S314" s="225"/>
      <c r="T314" s="225"/>
      <c r="U314" s="86" t="s">
        <v>69</v>
      </c>
      <c r="V314" s="42">
        <f>V312/V313</f>
        <v>0</v>
      </c>
      <c r="W314" s="42">
        <f t="shared" ref="W314:AC314" si="117">W312/W313</f>
        <v>0</v>
      </c>
      <c r="X314" s="42">
        <f t="shared" si="117"/>
        <v>0</v>
      </c>
      <c r="Y314" s="42">
        <f t="shared" si="117"/>
        <v>0</v>
      </c>
      <c r="Z314" s="42">
        <f t="shared" si="117"/>
        <v>0</v>
      </c>
      <c r="AA314" s="42">
        <f t="shared" si="117"/>
        <v>0</v>
      </c>
      <c r="AB314" s="42">
        <f t="shared" si="117"/>
        <v>0</v>
      </c>
      <c r="AC314" s="42">
        <f t="shared" si="117"/>
        <v>0</v>
      </c>
      <c r="AD314" s="274"/>
      <c r="AE314" s="274"/>
      <c r="AF314" s="274"/>
      <c r="AG314" s="274"/>
      <c r="AH314" s="274"/>
      <c r="AI314" s="274"/>
      <c r="AJ314" s="274"/>
      <c r="AK314" s="274"/>
      <c r="AL314" s="274"/>
      <c r="AM314" s="274"/>
      <c r="AN314" s="274"/>
      <c r="AO314" s="274"/>
      <c r="AP314" s="274"/>
      <c r="AQ314" s="274"/>
      <c r="AR314" s="274"/>
      <c r="AS314" s="274"/>
      <c r="AT314" s="274"/>
      <c r="AU314" s="274"/>
      <c r="AV314" s="274"/>
      <c r="AW314" s="4"/>
      <c r="AX314" s="5"/>
    </row>
    <row r="315" spans="1:50" s="6" customFormat="1" ht="270" customHeight="1" x14ac:dyDescent="0.25">
      <c r="A315" s="575"/>
      <c r="B315" s="298"/>
      <c r="C315" s="290"/>
      <c r="D315" s="290"/>
      <c r="E315" s="226"/>
      <c r="F315" s="318"/>
      <c r="G315" s="252"/>
      <c r="H315" s="252"/>
      <c r="I315" s="252"/>
      <c r="J315" s="272"/>
      <c r="K315" s="226"/>
      <c r="L315" s="226"/>
      <c r="M315" s="226"/>
      <c r="N315" s="322"/>
      <c r="O315" s="226"/>
      <c r="P315" s="226"/>
      <c r="Q315" s="226"/>
      <c r="R315" s="226"/>
      <c r="S315" s="226"/>
      <c r="T315" s="226"/>
      <c r="U315" s="86" t="s">
        <v>70</v>
      </c>
      <c r="V315" s="55" t="s">
        <v>806</v>
      </c>
      <c r="W315" s="44" t="s">
        <v>806</v>
      </c>
      <c r="X315" s="44" t="s">
        <v>806</v>
      </c>
      <c r="Y315" s="44" t="s">
        <v>806</v>
      </c>
      <c r="Z315" s="253"/>
      <c r="AA315" s="254"/>
      <c r="AB315" s="254"/>
      <c r="AC315" s="255"/>
      <c r="AD315" s="275"/>
      <c r="AE315" s="275"/>
      <c r="AF315" s="275"/>
      <c r="AG315" s="275"/>
      <c r="AH315" s="275"/>
      <c r="AI315" s="275"/>
      <c r="AJ315" s="275"/>
      <c r="AK315" s="275"/>
      <c r="AL315" s="275"/>
      <c r="AM315" s="275"/>
      <c r="AN315" s="275"/>
      <c r="AO315" s="275"/>
      <c r="AP315" s="275"/>
      <c r="AQ315" s="275"/>
      <c r="AR315" s="275"/>
      <c r="AS315" s="275"/>
      <c r="AT315" s="275"/>
      <c r="AU315" s="275"/>
      <c r="AV315" s="275"/>
      <c r="AW315" s="4"/>
      <c r="AX315" s="5"/>
    </row>
    <row r="316" spans="1:50" s="6" customFormat="1" ht="45" customHeight="1" x14ac:dyDescent="0.25">
      <c r="A316" s="575">
        <v>4</v>
      </c>
      <c r="B316" s="298"/>
      <c r="C316" s="290"/>
      <c r="D316" s="290"/>
      <c r="E316" s="227" t="s">
        <v>521</v>
      </c>
      <c r="F316" s="402">
        <v>0.04</v>
      </c>
      <c r="G316" s="287" t="s">
        <v>58</v>
      </c>
      <c r="H316" s="287" t="s">
        <v>73</v>
      </c>
      <c r="I316" s="131" t="s">
        <v>60</v>
      </c>
      <c r="J316" s="407">
        <v>1</v>
      </c>
      <c r="K316" s="227" t="s">
        <v>522</v>
      </c>
      <c r="L316" s="227" t="s">
        <v>523</v>
      </c>
      <c r="M316" s="227" t="s">
        <v>524</v>
      </c>
      <c r="N316" s="224" t="s">
        <v>859</v>
      </c>
      <c r="O316" s="224" t="s">
        <v>62</v>
      </c>
      <c r="P316" s="224">
        <v>0.05</v>
      </c>
      <c r="Q316" s="224" t="s">
        <v>245</v>
      </c>
      <c r="R316" s="224">
        <v>1</v>
      </c>
      <c r="S316" s="224">
        <v>1</v>
      </c>
      <c r="T316" s="224" t="s">
        <v>169</v>
      </c>
      <c r="U316" s="37" t="s">
        <v>525</v>
      </c>
      <c r="V316" s="123"/>
      <c r="W316" s="123"/>
      <c r="X316" s="123"/>
      <c r="Y316" s="123"/>
      <c r="Z316" s="62">
        <f>V316</f>
        <v>0</v>
      </c>
      <c r="AA316" s="62">
        <f>V316+W316</f>
        <v>0</v>
      </c>
      <c r="AB316" s="62">
        <f>V316+W316+X316</f>
        <v>0</v>
      </c>
      <c r="AC316" s="85">
        <f>V316+W316+X316+Y316</f>
        <v>0</v>
      </c>
      <c r="AD316" s="276" t="s">
        <v>526</v>
      </c>
      <c r="AE316" s="281">
        <v>0</v>
      </c>
      <c r="AF316" s="276">
        <v>0</v>
      </c>
      <c r="AG316" s="276">
        <v>0</v>
      </c>
      <c r="AH316" s="276">
        <v>0</v>
      </c>
      <c r="AI316" s="273" t="s">
        <v>504</v>
      </c>
      <c r="AJ316" s="276" t="s">
        <v>504</v>
      </c>
      <c r="AK316" s="276" t="s">
        <v>67</v>
      </c>
      <c r="AL316" s="276"/>
      <c r="AM316" s="276"/>
      <c r="AN316" s="276"/>
      <c r="AO316" s="276" t="s">
        <v>67</v>
      </c>
      <c r="AP316" s="276" t="s">
        <v>67</v>
      </c>
      <c r="AQ316" s="276"/>
      <c r="AR316" s="276"/>
      <c r="AS316" s="276" t="s">
        <v>67</v>
      </c>
      <c r="AT316" s="276" t="s">
        <v>67</v>
      </c>
      <c r="AU316" s="276"/>
      <c r="AV316" s="276"/>
      <c r="AW316" s="4"/>
      <c r="AX316" s="5"/>
    </row>
    <row r="317" spans="1:50" s="6" customFormat="1" ht="35.1" customHeight="1" x14ac:dyDescent="0.25">
      <c r="A317" s="575"/>
      <c r="B317" s="298"/>
      <c r="C317" s="290"/>
      <c r="D317" s="290"/>
      <c r="E317" s="405"/>
      <c r="F317" s="403"/>
      <c r="G317" s="288"/>
      <c r="H317" s="288"/>
      <c r="I317" s="287" t="s">
        <v>527</v>
      </c>
      <c r="J317" s="408"/>
      <c r="K317" s="405"/>
      <c r="L317" s="405"/>
      <c r="M317" s="405"/>
      <c r="N317" s="290"/>
      <c r="O317" s="225"/>
      <c r="P317" s="225"/>
      <c r="Q317" s="225"/>
      <c r="R317" s="225"/>
      <c r="S317" s="225"/>
      <c r="T317" s="225"/>
      <c r="U317" s="38" t="s">
        <v>528</v>
      </c>
      <c r="V317" s="63"/>
      <c r="W317" s="63">
        <v>1E-3</v>
      </c>
      <c r="X317" s="63">
        <v>1E-3</v>
      </c>
      <c r="Y317" s="63">
        <v>1E-3</v>
      </c>
      <c r="Z317" s="62">
        <f>+V317</f>
        <v>0</v>
      </c>
      <c r="AA317" s="62">
        <f>+V317+W317</f>
        <v>1E-3</v>
      </c>
      <c r="AB317" s="62">
        <f>+V317+W317+X317</f>
        <v>2E-3</v>
      </c>
      <c r="AC317" s="85">
        <f>+V317+W317+X317+Y317</f>
        <v>3.0000000000000001E-3</v>
      </c>
      <c r="AD317" s="274"/>
      <c r="AE317" s="274"/>
      <c r="AF317" s="274"/>
      <c r="AG317" s="274"/>
      <c r="AH317" s="274"/>
      <c r="AI317" s="274"/>
      <c r="AJ317" s="274"/>
      <c r="AK317" s="274"/>
      <c r="AL317" s="274"/>
      <c r="AM317" s="274"/>
      <c r="AN317" s="274"/>
      <c r="AO317" s="274"/>
      <c r="AP317" s="274"/>
      <c r="AQ317" s="274"/>
      <c r="AR317" s="274"/>
      <c r="AS317" s="274"/>
      <c r="AT317" s="274"/>
      <c r="AU317" s="274"/>
      <c r="AV317" s="274"/>
      <c r="AW317" s="4"/>
      <c r="AX317" s="5"/>
    </row>
    <row r="318" spans="1:50" s="6" customFormat="1" ht="24.95" customHeight="1" x14ac:dyDescent="0.25">
      <c r="A318" s="575"/>
      <c r="B318" s="298"/>
      <c r="C318" s="290"/>
      <c r="D318" s="290"/>
      <c r="E318" s="405"/>
      <c r="F318" s="403"/>
      <c r="G318" s="288"/>
      <c r="H318" s="288"/>
      <c r="I318" s="288"/>
      <c r="J318" s="408"/>
      <c r="K318" s="405"/>
      <c r="L318" s="405"/>
      <c r="M318" s="405"/>
      <c r="N318" s="290"/>
      <c r="O318" s="225"/>
      <c r="P318" s="225"/>
      <c r="Q318" s="225"/>
      <c r="R318" s="225"/>
      <c r="S318" s="225"/>
      <c r="T318" s="225"/>
      <c r="U318" s="86" t="s">
        <v>69</v>
      </c>
      <c r="V318" s="42" t="e">
        <f>V316/V317</f>
        <v>#DIV/0!</v>
      </c>
      <c r="W318" s="42">
        <f t="shared" ref="W318:AC318" si="118">W316/W317</f>
        <v>0</v>
      </c>
      <c r="X318" s="42">
        <f t="shared" si="118"/>
        <v>0</v>
      </c>
      <c r="Y318" s="42">
        <f t="shared" si="118"/>
        <v>0</v>
      </c>
      <c r="Z318" s="42" t="e">
        <f t="shared" si="118"/>
        <v>#DIV/0!</v>
      </c>
      <c r="AA318" s="42">
        <f t="shared" si="118"/>
        <v>0</v>
      </c>
      <c r="AB318" s="42">
        <f t="shared" si="118"/>
        <v>0</v>
      </c>
      <c r="AC318" s="42">
        <f t="shared" si="118"/>
        <v>0</v>
      </c>
      <c r="AD318" s="274"/>
      <c r="AE318" s="274"/>
      <c r="AF318" s="274"/>
      <c r="AG318" s="274"/>
      <c r="AH318" s="274"/>
      <c r="AI318" s="274"/>
      <c r="AJ318" s="274"/>
      <c r="AK318" s="274"/>
      <c r="AL318" s="274"/>
      <c r="AM318" s="274"/>
      <c r="AN318" s="274"/>
      <c r="AO318" s="274"/>
      <c r="AP318" s="274"/>
      <c r="AQ318" s="274"/>
      <c r="AR318" s="274"/>
      <c r="AS318" s="274"/>
      <c r="AT318" s="274"/>
      <c r="AU318" s="274"/>
      <c r="AV318" s="274"/>
      <c r="AW318" s="4"/>
      <c r="AX318" s="5"/>
    </row>
    <row r="319" spans="1:50" s="6" customFormat="1" ht="270" customHeight="1" x14ac:dyDescent="0.25">
      <c r="A319" s="575"/>
      <c r="B319" s="298"/>
      <c r="C319" s="290"/>
      <c r="D319" s="290"/>
      <c r="E319" s="406"/>
      <c r="F319" s="404"/>
      <c r="G319" s="289"/>
      <c r="H319" s="289"/>
      <c r="I319" s="289"/>
      <c r="J319" s="409"/>
      <c r="K319" s="406"/>
      <c r="L319" s="406"/>
      <c r="M319" s="406"/>
      <c r="N319" s="322"/>
      <c r="O319" s="226"/>
      <c r="P319" s="226"/>
      <c r="Q319" s="226"/>
      <c r="R319" s="226"/>
      <c r="S319" s="226"/>
      <c r="T319" s="226"/>
      <c r="U319" s="86" t="s">
        <v>70</v>
      </c>
      <c r="V319" s="55" t="s">
        <v>806</v>
      </c>
      <c r="W319" s="44" t="s">
        <v>806</v>
      </c>
      <c r="X319" s="44" t="s">
        <v>806</v>
      </c>
      <c r="Y319" s="44" t="s">
        <v>806</v>
      </c>
      <c r="Z319" s="253"/>
      <c r="AA319" s="254"/>
      <c r="AB319" s="254"/>
      <c r="AC319" s="255"/>
      <c r="AD319" s="275"/>
      <c r="AE319" s="275"/>
      <c r="AF319" s="275"/>
      <c r="AG319" s="275"/>
      <c r="AH319" s="275"/>
      <c r="AI319" s="275"/>
      <c r="AJ319" s="275"/>
      <c r="AK319" s="275"/>
      <c r="AL319" s="275"/>
      <c r="AM319" s="275"/>
      <c r="AN319" s="275"/>
      <c r="AO319" s="275"/>
      <c r="AP319" s="275"/>
      <c r="AQ319" s="275"/>
      <c r="AR319" s="275"/>
      <c r="AS319" s="275"/>
      <c r="AT319" s="275"/>
      <c r="AU319" s="275"/>
      <c r="AV319" s="275"/>
      <c r="AW319" s="4"/>
      <c r="AX319" s="5"/>
    </row>
    <row r="320" spans="1:50" s="6" customFormat="1" ht="35.1" customHeight="1" x14ac:dyDescent="0.25">
      <c r="A320" s="575">
        <v>5</v>
      </c>
      <c r="B320" s="298"/>
      <c r="C320" s="290"/>
      <c r="D320" s="290"/>
      <c r="E320" s="224" t="s">
        <v>529</v>
      </c>
      <c r="F320" s="402">
        <v>0.02</v>
      </c>
      <c r="G320" s="251" t="s">
        <v>58</v>
      </c>
      <c r="H320" s="251" t="s">
        <v>73</v>
      </c>
      <c r="I320" s="131" t="s">
        <v>63</v>
      </c>
      <c r="J320" s="327">
        <v>0.3</v>
      </c>
      <c r="K320" s="227" t="s">
        <v>863</v>
      </c>
      <c r="L320" s="227" t="s">
        <v>530</v>
      </c>
      <c r="M320" s="227" t="s">
        <v>531</v>
      </c>
      <c r="N320" s="227" t="s">
        <v>532</v>
      </c>
      <c r="O320" s="224" t="s">
        <v>103</v>
      </c>
      <c r="P320" s="224">
        <v>0.13</v>
      </c>
      <c r="Q320" s="224" t="s">
        <v>533</v>
      </c>
      <c r="R320" s="224">
        <v>1</v>
      </c>
      <c r="S320" s="224" t="s">
        <v>534</v>
      </c>
      <c r="T320" s="224" t="s">
        <v>64</v>
      </c>
      <c r="U320" s="37" t="s">
        <v>864</v>
      </c>
      <c r="V320" s="115"/>
      <c r="W320" s="115"/>
      <c r="X320" s="115"/>
      <c r="Y320" s="115"/>
      <c r="Z320" s="62">
        <f>V320</f>
        <v>0</v>
      </c>
      <c r="AA320" s="62">
        <f>V320+W320</f>
        <v>0</v>
      </c>
      <c r="AB320" s="62">
        <f>V320+W320+X320</f>
        <v>0</v>
      </c>
      <c r="AC320" s="85">
        <f>V320+W320+X320+Y320</f>
        <v>0</v>
      </c>
      <c r="AD320" s="256" t="s">
        <v>535</v>
      </c>
      <c r="AE320" s="401">
        <f>AF320+AG320+AH320</f>
        <v>430657661</v>
      </c>
      <c r="AF320" s="256">
        <v>240456667</v>
      </c>
      <c r="AG320" s="256">
        <v>0</v>
      </c>
      <c r="AH320" s="256">
        <v>190200994</v>
      </c>
      <c r="AI320" s="279" t="s">
        <v>536</v>
      </c>
      <c r="AJ320" s="279" t="s">
        <v>537</v>
      </c>
      <c r="AK320" s="256"/>
      <c r="AL320" s="256" t="s">
        <v>67</v>
      </c>
      <c r="AM320" s="256"/>
      <c r="AN320" s="256"/>
      <c r="AO320" s="256" t="s">
        <v>67</v>
      </c>
      <c r="AP320" s="256" t="s">
        <v>67</v>
      </c>
      <c r="AQ320" s="256" t="s">
        <v>67</v>
      </c>
      <c r="AR320" s="256"/>
      <c r="AS320" s="256"/>
      <c r="AT320" s="256" t="s">
        <v>67</v>
      </c>
      <c r="AU320" s="256"/>
      <c r="AV320" s="256"/>
      <c r="AW320" s="4"/>
      <c r="AX320" s="5"/>
    </row>
    <row r="321" spans="1:50" s="6" customFormat="1" ht="35.1" customHeight="1" x14ac:dyDescent="0.25">
      <c r="A321" s="575"/>
      <c r="B321" s="298"/>
      <c r="C321" s="290"/>
      <c r="D321" s="290"/>
      <c r="E321" s="290"/>
      <c r="F321" s="403"/>
      <c r="G321" s="252"/>
      <c r="H321" s="252"/>
      <c r="I321" s="251" t="s">
        <v>865</v>
      </c>
      <c r="J321" s="271"/>
      <c r="K321" s="225"/>
      <c r="L321" s="225"/>
      <c r="M321" s="225"/>
      <c r="N321" s="225"/>
      <c r="O321" s="225"/>
      <c r="P321" s="225"/>
      <c r="Q321" s="225"/>
      <c r="R321" s="225"/>
      <c r="S321" s="225"/>
      <c r="T321" s="225"/>
      <c r="U321" s="38" t="s">
        <v>866</v>
      </c>
      <c r="V321" s="66"/>
      <c r="W321" s="87">
        <f>40%*4010000000</f>
        <v>1604000000</v>
      </c>
      <c r="X321" s="66"/>
      <c r="Y321" s="87">
        <f>60%*4010000000</f>
        <v>2406000000</v>
      </c>
      <c r="Z321" s="66">
        <v>1</v>
      </c>
      <c r="AA321" s="66">
        <v>1</v>
      </c>
      <c r="AB321" s="66">
        <v>1</v>
      </c>
      <c r="AC321" s="66">
        <v>1</v>
      </c>
      <c r="AD321" s="257"/>
      <c r="AE321" s="257"/>
      <c r="AF321" s="257"/>
      <c r="AG321" s="257"/>
      <c r="AH321" s="257"/>
      <c r="AI321" s="257"/>
      <c r="AJ321" s="257"/>
      <c r="AK321" s="257"/>
      <c r="AL321" s="257"/>
      <c r="AM321" s="257"/>
      <c r="AN321" s="257"/>
      <c r="AO321" s="257"/>
      <c r="AP321" s="257"/>
      <c r="AQ321" s="257"/>
      <c r="AR321" s="257"/>
      <c r="AS321" s="257"/>
      <c r="AT321" s="257"/>
      <c r="AU321" s="257"/>
      <c r="AV321" s="257"/>
      <c r="AW321" s="4"/>
      <c r="AX321" s="5"/>
    </row>
    <row r="322" spans="1:50" s="6" customFormat="1" ht="24.95" customHeight="1" x14ac:dyDescent="0.25">
      <c r="A322" s="575"/>
      <c r="B322" s="298"/>
      <c r="C322" s="290"/>
      <c r="D322" s="290"/>
      <c r="E322" s="290"/>
      <c r="F322" s="403"/>
      <c r="G322" s="252"/>
      <c r="H322" s="252"/>
      <c r="I322" s="252"/>
      <c r="J322" s="271"/>
      <c r="K322" s="225"/>
      <c r="L322" s="225"/>
      <c r="M322" s="225"/>
      <c r="N322" s="225"/>
      <c r="O322" s="225"/>
      <c r="P322" s="225"/>
      <c r="Q322" s="225"/>
      <c r="R322" s="225"/>
      <c r="S322" s="225"/>
      <c r="T322" s="225"/>
      <c r="U322" s="86" t="s">
        <v>69</v>
      </c>
      <c r="V322" s="42" t="e">
        <f>IF((V320/V321)&lt;#REF!,(V320/V321),IF((V320/V321)&lt;#REF!,(V320/V321),IF((V320/V321)&lt;#REF!,(V320/V321),IF((V320/V321)&gt;=#REF!,#REF!))))</f>
        <v>#DIV/0!</v>
      </c>
      <c r="W322" s="42">
        <f>W320/W321</f>
        <v>0</v>
      </c>
      <c r="X322" s="42" t="e">
        <f>IF((X320/X321)&lt;#REF!,(X320/X321),IF((X320/X321)&lt;#REF!,(X320/X321),IF((X320/X321)&lt;#REF!,(X320/X321),IF((X320/X321)&gt;=#REF!,#REF!))))</f>
        <v>#DIV/0!</v>
      </c>
      <c r="Y322" s="42">
        <f>Y320/Y321</f>
        <v>0</v>
      </c>
      <c r="Z322" s="199">
        <f>Z320/Z321</f>
        <v>0</v>
      </c>
      <c r="AA322" s="199">
        <f>AA320/AA321</f>
        <v>0</v>
      </c>
      <c r="AB322" s="199">
        <f>AB320/AB321</f>
        <v>0</v>
      </c>
      <c r="AC322" s="199">
        <f>AC320/AC321</f>
        <v>0</v>
      </c>
      <c r="AD322" s="257"/>
      <c r="AE322" s="257"/>
      <c r="AF322" s="257"/>
      <c r="AG322" s="257"/>
      <c r="AH322" s="257"/>
      <c r="AI322" s="257"/>
      <c r="AJ322" s="257"/>
      <c r="AK322" s="257"/>
      <c r="AL322" s="257"/>
      <c r="AM322" s="257"/>
      <c r="AN322" s="257"/>
      <c r="AO322" s="257"/>
      <c r="AP322" s="257"/>
      <c r="AQ322" s="257"/>
      <c r="AR322" s="257"/>
      <c r="AS322" s="257"/>
      <c r="AT322" s="257"/>
      <c r="AU322" s="257"/>
      <c r="AV322" s="257"/>
      <c r="AW322" s="4"/>
      <c r="AX322" s="5"/>
    </row>
    <row r="323" spans="1:50" s="6" customFormat="1" ht="270" customHeight="1" x14ac:dyDescent="0.25">
      <c r="A323" s="575"/>
      <c r="B323" s="298"/>
      <c r="C323" s="290"/>
      <c r="D323" s="290"/>
      <c r="E323" s="290"/>
      <c r="F323" s="403"/>
      <c r="G323" s="252"/>
      <c r="H323" s="252"/>
      <c r="I323" s="252"/>
      <c r="J323" s="272"/>
      <c r="K323" s="226"/>
      <c r="L323" s="226"/>
      <c r="M323" s="226"/>
      <c r="N323" s="226"/>
      <c r="O323" s="226"/>
      <c r="P323" s="226"/>
      <c r="Q323" s="226"/>
      <c r="R323" s="226"/>
      <c r="S323" s="226"/>
      <c r="T323" s="226"/>
      <c r="U323" s="86" t="s">
        <v>70</v>
      </c>
      <c r="V323" s="55" t="s">
        <v>806</v>
      </c>
      <c r="W323" s="44" t="s">
        <v>806</v>
      </c>
      <c r="X323" s="44" t="s">
        <v>806</v>
      </c>
      <c r="Y323" s="44" t="s">
        <v>806</v>
      </c>
      <c r="Z323" s="395"/>
      <c r="AA323" s="396"/>
      <c r="AB323" s="396"/>
      <c r="AC323" s="397"/>
      <c r="AD323" s="258"/>
      <c r="AE323" s="257"/>
      <c r="AF323" s="257"/>
      <c r="AG323" s="257"/>
      <c r="AH323" s="257"/>
      <c r="AI323" s="258"/>
      <c r="AJ323" s="258"/>
      <c r="AK323" s="258"/>
      <c r="AL323" s="258"/>
      <c r="AM323" s="258"/>
      <c r="AN323" s="258"/>
      <c r="AO323" s="258"/>
      <c r="AP323" s="258"/>
      <c r="AQ323" s="258"/>
      <c r="AR323" s="258"/>
      <c r="AS323" s="258"/>
      <c r="AT323" s="258"/>
      <c r="AU323" s="258"/>
      <c r="AV323" s="258"/>
      <c r="AW323" s="4"/>
      <c r="AX323" s="5"/>
    </row>
    <row r="324" spans="1:50" s="6" customFormat="1" ht="35.1" customHeight="1" x14ac:dyDescent="0.25">
      <c r="A324" s="575">
        <v>6</v>
      </c>
      <c r="B324" s="298"/>
      <c r="C324" s="290"/>
      <c r="D324" s="290"/>
      <c r="E324" s="290"/>
      <c r="F324" s="403"/>
      <c r="G324" s="251" t="s">
        <v>58</v>
      </c>
      <c r="H324" s="251" t="s">
        <v>73</v>
      </c>
      <c r="I324" s="131" t="s">
        <v>63</v>
      </c>
      <c r="J324" s="327">
        <v>0.4</v>
      </c>
      <c r="K324" s="227" t="s">
        <v>538</v>
      </c>
      <c r="L324" s="227" t="s">
        <v>867</v>
      </c>
      <c r="M324" s="227" t="s">
        <v>539</v>
      </c>
      <c r="N324" s="227" t="s">
        <v>532</v>
      </c>
      <c r="O324" s="224" t="s">
        <v>103</v>
      </c>
      <c r="P324" s="224">
        <v>0.13</v>
      </c>
      <c r="Q324" s="398">
        <v>1081</v>
      </c>
      <c r="R324" s="224">
        <v>1</v>
      </c>
      <c r="S324" s="224">
        <v>1</v>
      </c>
      <c r="T324" s="224" t="s">
        <v>64</v>
      </c>
      <c r="U324" s="37" t="s">
        <v>540</v>
      </c>
      <c r="V324" s="123"/>
      <c r="W324" s="123"/>
      <c r="X324" s="123"/>
      <c r="Y324" s="123"/>
      <c r="Z324" s="66"/>
      <c r="AA324" s="66"/>
      <c r="AB324" s="66"/>
      <c r="AC324" s="66"/>
      <c r="AD324" s="256" t="s">
        <v>541</v>
      </c>
      <c r="AE324" s="257"/>
      <c r="AF324" s="257"/>
      <c r="AG324" s="257"/>
      <c r="AH324" s="257"/>
      <c r="AI324" s="279" t="s">
        <v>536</v>
      </c>
      <c r="AJ324" s="279" t="s">
        <v>537</v>
      </c>
      <c r="AK324" s="256"/>
      <c r="AL324" s="256" t="s">
        <v>67</v>
      </c>
      <c r="AM324" s="256"/>
      <c r="AN324" s="256"/>
      <c r="AO324" s="256" t="s">
        <v>67</v>
      </c>
      <c r="AP324" s="256" t="s">
        <v>67</v>
      </c>
      <c r="AQ324" s="256" t="s">
        <v>67</v>
      </c>
      <c r="AR324" s="256"/>
      <c r="AS324" s="256"/>
      <c r="AT324" s="256" t="s">
        <v>67</v>
      </c>
      <c r="AU324" s="256"/>
      <c r="AV324" s="256"/>
      <c r="AW324" s="27"/>
      <c r="AX324" s="28"/>
    </row>
    <row r="325" spans="1:50" s="6" customFormat="1" ht="35.1" customHeight="1" x14ac:dyDescent="0.25">
      <c r="A325" s="575"/>
      <c r="B325" s="298"/>
      <c r="C325" s="290"/>
      <c r="D325" s="290"/>
      <c r="E325" s="290"/>
      <c r="F325" s="403"/>
      <c r="G325" s="252"/>
      <c r="H325" s="252"/>
      <c r="I325" s="251" t="s">
        <v>542</v>
      </c>
      <c r="J325" s="271"/>
      <c r="K325" s="225"/>
      <c r="L325" s="225"/>
      <c r="M325" s="225"/>
      <c r="N325" s="225"/>
      <c r="O325" s="225"/>
      <c r="P325" s="225"/>
      <c r="Q325" s="399"/>
      <c r="R325" s="225"/>
      <c r="S325" s="225"/>
      <c r="T325" s="225"/>
      <c r="U325" s="38" t="s">
        <v>543</v>
      </c>
      <c r="V325" s="123"/>
      <c r="W325" s="63">
        <f>1081*40%</f>
        <v>432.40000000000003</v>
      </c>
      <c r="X325" s="123">
        <v>9.9999999999999995E-7</v>
      </c>
      <c r="Y325" s="63">
        <f>1081*60%</f>
        <v>648.6</v>
      </c>
      <c r="Z325" s="123">
        <v>9.9999999999999995E-7</v>
      </c>
      <c r="AA325" s="63">
        <f>+W325</f>
        <v>432.40000000000003</v>
      </c>
      <c r="AB325" s="123">
        <v>9.9999999999999995E-7</v>
      </c>
      <c r="AC325" s="63">
        <f>W325+Y325</f>
        <v>1081</v>
      </c>
      <c r="AD325" s="257"/>
      <c r="AE325" s="257"/>
      <c r="AF325" s="257"/>
      <c r="AG325" s="257"/>
      <c r="AH325" s="257"/>
      <c r="AI325" s="257"/>
      <c r="AJ325" s="257"/>
      <c r="AK325" s="257"/>
      <c r="AL325" s="257"/>
      <c r="AM325" s="257"/>
      <c r="AN325" s="257"/>
      <c r="AO325" s="257"/>
      <c r="AP325" s="257"/>
      <c r="AQ325" s="257"/>
      <c r="AR325" s="257"/>
      <c r="AS325" s="257"/>
      <c r="AT325" s="257"/>
      <c r="AU325" s="257"/>
      <c r="AV325" s="257"/>
      <c r="AW325" s="27"/>
      <c r="AX325" s="28"/>
    </row>
    <row r="326" spans="1:50" s="6" customFormat="1" ht="24.95" customHeight="1" x14ac:dyDescent="0.25">
      <c r="A326" s="575"/>
      <c r="B326" s="298"/>
      <c r="C326" s="290"/>
      <c r="D326" s="290"/>
      <c r="E326" s="290"/>
      <c r="F326" s="403"/>
      <c r="G326" s="252"/>
      <c r="H326" s="252"/>
      <c r="I326" s="252"/>
      <c r="J326" s="271"/>
      <c r="K326" s="225"/>
      <c r="L326" s="225"/>
      <c r="M326" s="225"/>
      <c r="N326" s="225"/>
      <c r="O326" s="225"/>
      <c r="P326" s="225"/>
      <c r="Q326" s="399"/>
      <c r="R326" s="225"/>
      <c r="S326" s="225"/>
      <c r="T326" s="225"/>
      <c r="U326" s="86" t="s">
        <v>69</v>
      </c>
      <c r="V326" s="200" t="e">
        <f t="shared" ref="V326:AC326" si="119">V324/V325</f>
        <v>#DIV/0!</v>
      </c>
      <c r="W326" s="83">
        <f t="shared" si="119"/>
        <v>0</v>
      </c>
      <c r="X326" s="200">
        <f t="shared" si="119"/>
        <v>0</v>
      </c>
      <c r="Y326" s="83">
        <f t="shared" si="119"/>
        <v>0</v>
      </c>
      <c r="Z326" s="199">
        <f t="shared" si="119"/>
        <v>0</v>
      </c>
      <c r="AA326" s="199">
        <f t="shared" si="119"/>
        <v>0</v>
      </c>
      <c r="AB326" s="199">
        <f t="shared" si="119"/>
        <v>0</v>
      </c>
      <c r="AC326" s="199">
        <f t="shared" si="119"/>
        <v>0</v>
      </c>
      <c r="AD326" s="257"/>
      <c r="AE326" s="257"/>
      <c r="AF326" s="257"/>
      <c r="AG326" s="257"/>
      <c r="AH326" s="257"/>
      <c r="AI326" s="257"/>
      <c r="AJ326" s="257"/>
      <c r="AK326" s="257"/>
      <c r="AL326" s="257"/>
      <c r="AM326" s="257"/>
      <c r="AN326" s="257"/>
      <c r="AO326" s="257"/>
      <c r="AP326" s="257"/>
      <c r="AQ326" s="257"/>
      <c r="AR326" s="257"/>
      <c r="AS326" s="257"/>
      <c r="AT326" s="257"/>
      <c r="AU326" s="257"/>
      <c r="AV326" s="257"/>
      <c r="AW326" s="27"/>
      <c r="AX326" s="28"/>
    </row>
    <row r="327" spans="1:50" s="6" customFormat="1" ht="270" customHeight="1" x14ac:dyDescent="0.25">
      <c r="A327" s="575"/>
      <c r="B327" s="298"/>
      <c r="C327" s="290"/>
      <c r="D327" s="290"/>
      <c r="E327" s="290"/>
      <c r="F327" s="403"/>
      <c r="G327" s="252"/>
      <c r="H327" s="252"/>
      <c r="I327" s="252"/>
      <c r="J327" s="272"/>
      <c r="K327" s="226"/>
      <c r="L327" s="226"/>
      <c r="M327" s="226"/>
      <c r="N327" s="226"/>
      <c r="O327" s="226"/>
      <c r="P327" s="226"/>
      <c r="Q327" s="400"/>
      <c r="R327" s="226"/>
      <c r="S327" s="226"/>
      <c r="T327" s="226"/>
      <c r="U327" s="86" t="s">
        <v>70</v>
      </c>
      <c r="V327" s="44" t="s">
        <v>806</v>
      </c>
      <c r="W327" s="44" t="s">
        <v>806</v>
      </c>
      <c r="X327" s="44" t="s">
        <v>806</v>
      </c>
      <c r="Y327" s="44" t="s">
        <v>806</v>
      </c>
      <c r="Z327" s="395"/>
      <c r="AA327" s="396"/>
      <c r="AB327" s="396"/>
      <c r="AC327" s="397"/>
      <c r="AD327" s="258"/>
      <c r="AE327" s="257"/>
      <c r="AF327" s="257"/>
      <c r="AG327" s="257"/>
      <c r="AH327" s="257"/>
      <c r="AI327" s="258"/>
      <c r="AJ327" s="258"/>
      <c r="AK327" s="258"/>
      <c r="AL327" s="258"/>
      <c r="AM327" s="258"/>
      <c r="AN327" s="258"/>
      <c r="AO327" s="258"/>
      <c r="AP327" s="258"/>
      <c r="AQ327" s="258"/>
      <c r="AR327" s="258"/>
      <c r="AS327" s="258"/>
      <c r="AT327" s="258"/>
      <c r="AU327" s="258"/>
      <c r="AV327" s="258"/>
      <c r="AW327" s="4"/>
      <c r="AX327" s="5"/>
    </row>
    <row r="328" spans="1:50" s="6" customFormat="1" ht="35.1" customHeight="1" x14ac:dyDescent="0.25">
      <c r="A328" s="575">
        <v>7</v>
      </c>
      <c r="B328" s="298"/>
      <c r="C328" s="290"/>
      <c r="D328" s="290"/>
      <c r="E328" s="290"/>
      <c r="F328" s="403"/>
      <c r="G328" s="251" t="s">
        <v>58</v>
      </c>
      <c r="H328" s="251" t="s">
        <v>73</v>
      </c>
      <c r="I328" s="131" t="s">
        <v>63</v>
      </c>
      <c r="J328" s="327">
        <v>0.3</v>
      </c>
      <c r="K328" s="227" t="s">
        <v>544</v>
      </c>
      <c r="L328" s="227" t="s">
        <v>868</v>
      </c>
      <c r="M328" s="227" t="s">
        <v>545</v>
      </c>
      <c r="N328" s="227" t="s">
        <v>532</v>
      </c>
      <c r="O328" s="224" t="s">
        <v>103</v>
      </c>
      <c r="P328" s="224">
        <v>0.11</v>
      </c>
      <c r="Q328" s="398">
        <v>54</v>
      </c>
      <c r="R328" s="224">
        <v>1</v>
      </c>
      <c r="S328" s="224">
        <v>1</v>
      </c>
      <c r="T328" s="224" t="s">
        <v>64</v>
      </c>
      <c r="U328" s="37" t="s">
        <v>546</v>
      </c>
      <c r="V328" s="115"/>
      <c r="W328" s="115"/>
      <c r="X328" s="115"/>
      <c r="Y328" s="115"/>
      <c r="Z328" s="66"/>
      <c r="AA328" s="66"/>
      <c r="AB328" s="66"/>
      <c r="AC328" s="66"/>
      <c r="AD328" s="256" t="s">
        <v>547</v>
      </c>
      <c r="AE328" s="257"/>
      <c r="AF328" s="257"/>
      <c r="AG328" s="257"/>
      <c r="AH328" s="257"/>
      <c r="AI328" s="279" t="s">
        <v>536</v>
      </c>
      <c r="AJ328" s="279" t="s">
        <v>537</v>
      </c>
      <c r="AK328" s="256"/>
      <c r="AL328" s="256" t="s">
        <v>67</v>
      </c>
      <c r="AM328" s="256"/>
      <c r="AN328" s="256"/>
      <c r="AO328" s="256" t="s">
        <v>67</v>
      </c>
      <c r="AP328" s="256" t="s">
        <v>67</v>
      </c>
      <c r="AQ328" s="256" t="s">
        <v>67</v>
      </c>
      <c r="AR328" s="256"/>
      <c r="AS328" s="256"/>
      <c r="AT328" s="256" t="s">
        <v>67</v>
      </c>
      <c r="AU328" s="256"/>
      <c r="AV328" s="256"/>
      <c r="AW328" s="27"/>
      <c r="AX328" s="28"/>
    </row>
    <row r="329" spans="1:50" s="6" customFormat="1" ht="45" customHeight="1" x14ac:dyDescent="0.25">
      <c r="A329" s="575"/>
      <c r="B329" s="298"/>
      <c r="C329" s="290"/>
      <c r="D329" s="290"/>
      <c r="E329" s="290"/>
      <c r="F329" s="403"/>
      <c r="G329" s="252"/>
      <c r="H329" s="252"/>
      <c r="I329" s="251" t="s">
        <v>869</v>
      </c>
      <c r="J329" s="271"/>
      <c r="K329" s="225"/>
      <c r="L329" s="225"/>
      <c r="M329" s="225"/>
      <c r="N329" s="225"/>
      <c r="O329" s="225"/>
      <c r="P329" s="225"/>
      <c r="Q329" s="399"/>
      <c r="R329" s="225"/>
      <c r="S329" s="225"/>
      <c r="T329" s="225"/>
      <c r="U329" s="38" t="s">
        <v>548</v>
      </c>
      <c r="V329" s="66"/>
      <c r="W329" s="63">
        <f>81*35%</f>
        <v>28.349999999999998</v>
      </c>
      <c r="X329" s="66"/>
      <c r="Y329" s="63">
        <f>81*65%</f>
        <v>52.65</v>
      </c>
      <c r="Z329" s="63">
        <v>0</v>
      </c>
      <c r="AA329" s="63">
        <f>W329</f>
        <v>28.349999999999998</v>
      </c>
      <c r="AB329" s="63">
        <f>W329+X329</f>
        <v>28.349999999999998</v>
      </c>
      <c r="AC329" s="63">
        <f>W329+X329+Y329</f>
        <v>81</v>
      </c>
      <c r="AD329" s="257"/>
      <c r="AE329" s="257"/>
      <c r="AF329" s="257"/>
      <c r="AG329" s="257"/>
      <c r="AH329" s="257"/>
      <c r="AI329" s="257"/>
      <c r="AJ329" s="257"/>
      <c r="AK329" s="257"/>
      <c r="AL329" s="257"/>
      <c r="AM329" s="257"/>
      <c r="AN329" s="257"/>
      <c r="AO329" s="257"/>
      <c r="AP329" s="257"/>
      <c r="AQ329" s="257"/>
      <c r="AR329" s="257"/>
      <c r="AS329" s="257"/>
      <c r="AT329" s="257"/>
      <c r="AU329" s="257"/>
      <c r="AV329" s="257"/>
      <c r="AW329" s="27"/>
      <c r="AX329" s="28"/>
    </row>
    <row r="330" spans="1:50" s="6" customFormat="1" ht="24.95" customHeight="1" x14ac:dyDescent="0.25">
      <c r="A330" s="575"/>
      <c r="B330" s="298"/>
      <c r="C330" s="290"/>
      <c r="D330" s="290"/>
      <c r="E330" s="290"/>
      <c r="F330" s="403"/>
      <c r="G330" s="252"/>
      <c r="H330" s="252"/>
      <c r="I330" s="252"/>
      <c r="J330" s="271"/>
      <c r="K330" s="225"/>
      <c r="L330" s="225"/>
      <c r="M330" s="225"/>
      <c r="N330" s="225"/>
      <c r="O330" s="225"/>
      <c r="P330" s="225"/>
      <c r="Q330" s="399"/>
      <c r="R330" s="225"/>
      <c r="S330" s="225"/>
      <c r="T330" s="225"/>
      <c r="U330" s="86" t="s">
        <v>69</v>
      </c>
      <c r="V330" s="83" t="e">
        <f>IF((V328/V329)&lt;#REF!,(V328/V329),IF((V328/V329)&lt;#REF!,(V328/V329),IF((V328/V329)&lt;#REF!,(V328/V329),IF((V328/V329)&gt;=#REF!,#REF!))))</f>
        <v>#DIV/0!</v>
      </c>
      <c r="W330" s="83">
        <f>W328/W329</f>
        <v>0</v>
      </c>
      <c r="X330" s="83" t="e">
        <f>IF((X328/X329)&lt;#REF!,(X328/X329),IF((X328/X329)&lt;#REF!,(X328/X329),IF((X328/X329)&lt;#REF!,(X328/X329),IF((X328/X329)&gt;=#REF!,#REF!))))</f>
        <v>#DIV/0!</v>
      </c>
      <c r="Y330" s="83">
        <f>Y328/Y329</f>
        <v>0</v>
      </c>
      <c r="Z330" s="199" t="e">
        <f>Z328/Z329</f>
        <v>#DIV/0!</v>
      </c>
      <c r="AA330" s="199">
        <f>AA328/AA329</f>
        <v>0</v>
      </c>
      <c r="AB330" s="199">
        <f>AB328/AB329</f>
        <v>0</v>
      </c>
      <c r="AC330" s="199">
        <f>AC328/AC329</f>
        <v>0</v>
      </c>
      <c r="AD330" s="257"/>
      <c r="AE330" s="257"/>
      <c r="AF330" s="257"/>
      <c r="AG330" s="257"/>
      <c r="AH330" s="257"/>
      <c r="AI330" s="257"/>
      <c r="AJ330" s="257"/>
      <c r="AK330" s="257"/>
      <c r="AL330" s="257"/>
      <c r="AM330" s="257"/>
      <c r="AN330" s="257"/>
      <c r="AO330" s="257"/>
      <c r="AP330" s="257"/>
      <c r="AQ330" s="257"/>
      <c r="AR330" s="257"/>
      <c r="AS330" s="257"/>
      <c r="AT330" s="257"/>
      <c r="AU330" s="257"/>
      <c r="AV330" s="257"/>
      <c r="AW330" s="27"/>
      <c r="AX330" s="28"/>
    </row>
    <row r="331" spans="1:50" s="6" customFormat="1" ht="270" customHeight="1" x14ac:dyDescent="0.25">
      <c r="A331" s="575"/>
      <c r="B331" s="321"/>
      <c r="C331" s="322"/>
      <c r="D331" s="322"/>
      <c r="E331" s="322"/>
      <c r="F331" s="404"/>
      <c r="G331" s="252"/>
      <c r="H331" s="252"/>
      <c r="I331" s="252"/>
      <c r="J331" s="272"/>
      <c r="K331" s="226"/>
      <c r="L331" s="226"/>
      <c r="M331" s="226"/>
      <c r="N331" s="226"/>
      <c r="O331" s="226"/>
      <c r="P331" s="226"/>
      <c r="Q331" s="400"/>
      <c r="R331" s="226"/>
      <c r="S331" s="226"/>
      <c r="T331" s="226"/>
      <c r="U331" s="86" t="s">
        <v>70</v>
      </c>
      <c r="V331" s="44" t="s">
        <v>806</v>
      </c>
      <c r="W331" s="44" t="s">
        <v>806</v>
      </c>
      <c r="X331" s="44" t="s">
        <v>806</v>
      </c>
      <c r="Y331" s="44" t="s">
        <v>806</v>
      </c>
      <c r="Z331" s="395"/>
      <c r="AA331" s="396"/>
      <c r="AB331" s="396"/>
      <c r="AC331" s="397"/>
      <c r="AD331" s="258"/>
      <c r="AE331" s="258"/>
      <c r="AF331" s="258"/>
      <c r="AG331" s="258"/>
      <c r="AH331" s="258"/>
      <c r="AI331" s="258"/>
      <c r="AJ331" s="258"/>
      <c r="AK331" s="258"/>
      <c r="AL331" s="258"/>
      <c r="AM331" s="258"/>
      <c r="AN331" s="258"/>
      <c r="AO331" s="258"/>
      <c r="AP331" s="258"/>
      <c r="AQ331" s="258"/>
      <c r="AR331" s="258"/>
      <c r="AS331" s="258"/>
      <c r="AT331" s="258"/>
      <c r="AU331" s="258"/>
      <c r="AV331" s="258"/>
      <c r="AW331" s="4"/>
      <c r="AX331" s="5"/>
    </row>
    <row r="332" spans="1:50" s="6" customFormat="1" ht="77.099999999999994" customHeight="1" x14ac:dyDescent="0.25">
      <c r="A332" s="589">
        <v>1</v>
      </c>
      <c r="B332" s="385" t="s">
        <v>549</v>
      </c>
      <c r="C332" s="387" t="s">
        <v>56</v>
      </c>
      <c r="D332" s="390">
        <v>0.3</v>
      </c>
      <c r="E332" s="364" t="s">
        <v>550</v>
      </c>
      <c r="F332" s="364">
        <v>0.45</v>
      </c>
      <c r="G332" s="364" t="s">
        <v>148</v>
      </c>
      <c r="H332" s="364" t="s">
        <v>287</v>
      </c>
      <c r="I332" s="139" t="s">
        <v>551</v>
      </c>
      <c r="J332" s="364">
        <v>1</v>
      </c>
      <c r="K332" s="364" t="s">
        <v>552</v>
      </c>
      <c r="L332" s="372" t="s">
        <v>553</v>
      </c>
      <c r="M332" s="372" t="s">
        <v>554</v>
      </c>
      <c r="N332" s="372" t="s">
        <v>562</v>
      </c>
      <c r="O332" s="373" t="s">
        <v>103</v>
      </c>
      <c r="P332" s="304">
        <v>0.2</v>
      </c>
      <c r="Q332" s="304">
        <v>1</v>
      </c>
      <c r="R332" s="304">
        <v>1</v>
      </c>
      <c r="S332" s="304">
        <v>1</v>
      </c>
      <c r="T332" s="307" t="s">
        <v>169</v>
      </c>
      <c r="U332" s="88" t="s">
        <v>555</v>
      </c>
      <c r="V332" s="63">
        <v>0</v>
      </c>
      <c r="W332" s="63"/>
      <c r="X332" s="63"/>
      <c r="Y332" s="63"/>
      <c r="Z332" s="62">
        <f>+V332</f>
        <v>0</v>
      </c>
      <c r="AA332" s="62">
        <f>+V332+W332</f>
        <v>0</v>
      </c>
      <c r="AB332" s="62">
        <f>+V332+W332+X332</f>
        <v>0</v>
      </c>
      <c r="AC332" s="62">
        <f>+V332+W332+X332+Y332</f>
        <v>0</v>
      </c>
      <c r="AD332" s="276" t="s">
        <v>870</v>
      </c>
      <c r="AE332" s="276">
        <f>AF332+AG332+AH332</f>
        <v>8124889027</v>
      </c>
      <c r="AF332" s="384">
        <v>2620000000</v>
      </c>
      <c r="AG332" s="276">
        <v>5504889027</v>
      </c>
      <c r="AH332" s="276">
        <v>0</v>
      </c>
      <c r="AI332" s="273" t="s">
        <v>556</v>
      </c>
      <c r="AJ332" s="276" t="s">
        <v>556</v>
      </c>
      <c r="AK332" s="276" t="s">
        <v>67</v>
      </c>
      <c r="AL332" s="276" t="s">
        <v>67</v>
      </c>
      <c r="AM332" s="276"/>
      <c r="AN332" s="276" t="s">
        <v>67</v>
      </c>
      <c r="AO332" s="276" t="s">
        <v>67</v>
      </c>
      <c r="AP332" s="276" t="s">
        <v>67</v>
      </c>
      <c r="AQ332" s="276"/>
      <c r="AR332" s="276" t="s">
        <v>67</v>
      </c>
      <c r="AS332" s="276"/>
      <c r="AT332" s="276" t="s">
        <v>67</v>
      </c>
      <c r="AU332" s="276"/>
      <c r="AV332" s="276"/>
      <c r="AW332" s="4"/>
      <c r="AX332" s="5"/>
    </row>
    <row r="333" spans="1:50" s="6" customFormat="1" ht="60" customHeight="1" x14ac:dyDescent="0.25">
      <c r="A333" s="589"/>
      <c r="B333" s="386"/>
      <c r="C333" s="388"/>
      <c r="D333" s="391"/>
      <c r="E333" s="365"/>
      <c r="F333" s="365"/>
      <c r="G333" s="365"/>
      <c r="H333" s="365"/>
      <c r="I333" s="364" t="s">
        <v>557</v>
      </c>
      <c r="J333" s="365"/>
      <c r="K333" s="365"/>
      <c r="L333" s="365"/>
      <c r="M333" s="365"/>
      <c r="N333" s="365"/>
      <c r="O333" s="374"/>
      <c r="P333" s="305"/>
      <c r="Q333" s="305"/>
      <c r="R333" s="305"/>
      <c r="S333" s="305"/>
      <c r="T333" s="305"/>
      <c r="U333" s="89" t="s">
        <v>871</v>
      </c>
      <c r="V333" s="63">
        <v>1E-3</v>
      </c>
      <c r="W333" s="63">
        <v>1E-3</v>
      </c>
      <c r="X333" s="63">
        <v>1E-3</v>
      </c>
      <c r="Y333" s="63">
        <v>1E-3</v>
      </c>
      <c r="Z333" s="62">
        <f>+V333</f>
        <v>1E-3</v>
      </c>
      <c r="AA333" s="62">
        <f>+V333+W333</f>
        <v>2E-3</v>
      </c>
      <c r="AB333" s="62">
        <f>+V333+W333+X333</f>
        <v>3.0000000000000001E-3</v>
      </c>
      <c r="AC333" s="62">
        <f>+V333+W333+X333+Y333</f>
        <v>4.0000000000000001E-3</v>
      </c>
      <c r="AD333" s="370"/>
      <c r="AE333" s="274"/>
      <c r="AF333" s="274"/>
      <c r="AG333" s="274"/>
      <c r="AH333" s="274"/>
      <c r="AI333" s="274"/>
      <c r="AJ333" s="274"/>
      <c r="AK333" s="274"/>
      <c r="AL333" s="274"/>
      <c r="AM333" s="274"/>
      <c r="AN333" s="274"/>
      <c r="AO333" s="274"/>
      <c r="AP333" s="274"/>
      <c r="AQ333" s="274"/>
      <c r="AR333" s="274"/>
      <c r="AS333" s="274"/>
      <c r="AT333" s="274"/>
      <c r="AU333" s="274"/>
      <c r="AV333" s="274"/>
      <c r="AW333" s="4"/>
      <c r="AX333" s="5"/>
    </row>
    <row r="334" spans="1:50" s="6" customFormat="1" ht="24.95" customHeight="1" x14ac:dyDescent="0.25">
      <c r="A334" s="589"/>
      <c r="B334" s="386"/>
      <c r="C334" s="388"/>
      <c r="D334" s="391"/>
      <c r="E334" s="365"/>
      <c r="F334" s="365"/>
      <c r="G334" s="365"/>
      <c r="H334" s="365"/>
      <c r="I334" s="365"/>
      <c r="J334" s="365"/>
      <c r="K334" s="365"/>
      <c r="L334" s="365"/>
      <c r="M334" s="365"/>
      <c r="N334" s="365"/>
      <c r="O334" s="374"/>
      <c r="P334" s="305"/>
      <c r="Q334" s="305"/>
      <c r="R334" s="305"/>
      <c r="S334" s="305"/>
      <c r="T334" s="305"/>
      <c r="U334" s="90" t="s">
        <v>69</v>
      </c>
      <c r="V334" s="42">
        <f t="shared" ref="V334:AC334" si="120">V332/V333</f>
        <v>0</v>
      </c>
      <c r="W334" s="42">
        <f t="shared" si="120"/>
        <v>0</v>
      </c>
      <c r="X334" s="42">
        <f t="shared" si="120"/>
        <v>0</v>
      </c>
      <c r="Y334" s="42">
        <f t="shared" si="120"/>
        <v>0</v>
      </c>
      <c r="Z334" s="201">
        <f t="shared" si="120"/>
        <v>0</v>
      </c>
      <c r="AA334" s="201">
        <f t="shared" si="120"/>
        <v>0</v>
      </c>
      <c r="AB334" s="201">
        <f t="shared" si="120"/>
        <v>0</v>
      </c>
      <c r="AC334" s="201">
        <f t="shared" si="120"/>
        <v>0</v>
      </c>
      <c r="AD334" s="370"/>
      <c r="AE334" s="274"/>
      <c r="AF334" s="274"/>
      <c r="AG334" s="274"/>
      <c r="AH334" s="274"/>
      <c r="AI334" s="274"/>
      <c r="AJ334" s="274"/>
      <c r="AK334" s="274"/>
      <c r="AL334" s="274"/>
      <c r="AM334" s="274"/>
      <c r="AN334" s="274"/>
      <c r="AO334" s="274"/>
      <c r="AP334" s="274"/>
      <c r="AQ334" s="274"/>
      <c r="AR334" s="274"/>
      <c r="AS334" s="274"/>
      <c r="AT334" s="274"/>
      <c r="AU334" s="274"/>
      <c r="AV334" s="274"/>
      <c r="AW334" s="4"/>
      <c r="AX334" s="5"/>
    </row>
    <row r="335" spans="1:50" s="6" customFormat="1" ht="270" customHeight="1" x14ac:dyDescent="0.25">
      <c r="A335" s="589"/>
      <c r="B335" s="386"/>
      <c r="C335" s="388"/>
      <c r="D335" s="391"/>
      <c r="E335" s="365"/>
      <c r="F335" s="365"/>
      <c r="G335" s="365"/>
      <c r="H335" s="365"/>
      <c r="I335" s="365"/>
      <c r="J335" s="365"/>
      <c r="K335" s="365"/>
      <c r="L335" s="365"/>
      <c r="M335" s="365"/>
      <c r="N335" s="365"/>
      <c r="O335" s="378"/>
      <c r="P335" s="306"/>
      <c r="Q335" s="306"/>
      <c r="R335" s="306"/>
      <c r="S335" s="306"/>
      <c r="T335" s="306"/>
      <c r="U335" s="90" t="s">
        <v>70</v>
      </c>
      <c r="V335" s="55" t="s">
        <v>806</v>
      </c>
      <c r="W335" s="44" t="s">
        <v>806</v>
      </c>
      <c r="X335" s="44" t="s">
        <v>806</v>
      </c>
      <c r="Y335" s="44" t="s">
        <v>806</v>
      </c>
      <c r="Z335" s="253"/>
      <c r="AA335" s="254"/>
      <c r="AB335" s="254"/>
      <c r="AC335" s="255"/>
      <c r="AD335" s="377"/>
      <c r="AE335" s="274"/>
      <c r="AF335" s="274"/>
      <c r="AG335" s="274"/>
      <c r="AH335" s="274"/>
      <c r="AI335" s="275"/>
      <c r="AJ335" s="275"/>
      <c r="AK335" s="275"/>
      <c r="AL335" s="275"/>
      <c r="AM335" s="275"/>
      <c r="AN335" s="275"/>
      <c r="AO335" s="275"/>
      <c r="AP335" s="275"/>
      <c r="AQ335" s="275"/>
      <c r="AR335" s="275"/>
      <c r="AS335" s="275"/>
      <c r="AT335" s="275"/>
      <c r="AU335" s="275"/>
      <c r="AV335" s="275"/>
      <c r="AW335" s="4"/>
      <c r="AX335" s="5"/>
    </row>
    <row r="336" spans="1:50" s="6" customFormat="1" ht="45" customHeight="1" x14ac:dyDescent="0.25">
      <c r="A336" s="589">
        <v>2</v>
      </c>
      <c r="B336" s="386"/>
      <c r="C336" s="388"/>
      <c r="D336" s="391"/>
      <c r="E336" s="364" t="s">
        <v>558</v>
      </c>
      <c r="F336" s="364">
        <v>0.5</v>
      </c>
      <c r="G336" s="364" t="s">
        <v>148</v>
      </c>
      <c r="H336" s="364" t="s">
        <v>559</v>
      </c>
      <c r="I336" s="139" t="s">
        <v>560</v>
      </c>
      <c r="J336" s="364">
        <v>1</v>
      </c>
      <c r="K336" s="364" t="s">
        <v>791</v>
      </c>
      <c r="L336" s="372" t="s">
        <v>561</v>
      </c>
      <c r="M336" s="372" t="s">
        <v>872</v>
      </c>
      <c r="N336" s="372" t="s">
        <v>562</v>
      </c>
      <c r="O336" s="373" t="s">
        <v>103</v>
      </c>
      <c r="P336" s="304">
        <v>0.2</v>
      </c>
      <c r="Q336" s="304" t="s">
        <v>563</v>
      </c>
      <c r="R336" s="304">
        <v>1</v>
      </c>
      <c r="S336" s="304">
        <v>1</v>
      </c>
      <c r="T336" s="379" t="s">
        <v>169</v>
      </c>
      <c r="U336" s="88" t="s">
        <v>789</v>
      </c>
      <c r="V336" s="63"/>
      <c r="W336" s="63"/>
      <c r="X336" s="63"/>
      <c r="Y336" s="63"/>
      <c r="Z336" s="62">
        <f>V336</f>
        <v>0</v>
      </c>
      <c r="AA336" s="62">
        <f>V336+W336</f>
        <v>0</v>
      </c>
      <c r="AB336" s="62">
        <f>V336+W336+X336</f>
        <v>0</v>
      </c>
      <c r="AC336" s="62">
        <f>V336+W336+X336+Y336</f>
        <v>0</v>
      </c>
      <c r="AD336" s="276" t="s">
        <v>873</v>
      </c>
      <c r="AE336" s="274"/>
      <c r="AF336" s="274"/>
      <c r="AG336" s="274"/>
      <c r="AH336" s="274"/>
      <c r="AI336" s="273" t="s">
        <v>556</v>
      </c>
      <c r="AJ336" s="276" t="s">
        <v>556</v>
      </c>
      <c r="AK336" s="276"/>
      <c r="AL336" s="276" t="s">
        <v>67</v>
      </c>
      <c r="AM336" s="276"/>
      <c r="AN336" s="276"/>
      <c r="AO336" s="276" t="s">
        <v>67</v>
      </c>
      <c r="AP336" s="276" t="s">
        <v>67</v>
      </c>
      <c r="AQ336" s="276" t="s">
        <v>67</v>
      </c>
      <c r="AR336" s="276"/>
      <c r="AS336" s="276"/>
      <c r="AT336" s="276" t="s">
        <v>67</v>
      </c>
      <c r="AU336" s="276"/>
      <c r="AV336" s="276"/>
      <c r="AW336" s="4"/>
      <c r="AX336" s="5"/>
    </row>
    <row r="337" spans="1:50" s="6" customFormat="1" ht="35.1" customHeight="1" x14ac:dyDescent="0.25">
      <c r="A337" s="589"/>
      <c r="B337" s="386"/>
      <c r="C337" s="388"/>
      <c r="D337" s="391"/>
      <c r="E337" s="365"/>
      <c r="F337" s="365"/>
      <c r="G337" s="365"/>
      <c r="H337" s="365"/>
      <c r="I337" s="364" t="s">
        <v>564</v>
      </c>
      <c r="J337" s="365"/>
      <c r="K337" s="365"/>
      <c r="L337" s="365"/>
      <c r="M337" s="365"/>
      <c r="N337" s="365"/>
      <c r="O337" s="374"/>
      <c r="P337" s="305"/>
      <c r="Q337" s="305"/>
      <c r="R337" s="305"/>
      <c r="S337" s="305"/>
      <c r="T337" s="305"/>
      <c r="U337" s="89" t="s">
        <v>790</v>
      </c>
      <c r="V337" s="62">
        <v>1E-3</v>
      </c>
      <c r="W337" s="62">
        <v>50</v>
      </c>
      <c r="X337" s="62">
        <v>1E-3</v>
      </c>
      <c r="Y337" s="62">
        <v>50</v>
      </c>
      <c r="Z337" s="62">
        <f>+V337</f>
        <v>1E-3</v>
      </c>
      <c r="AA337" s="62">
        <f>+V337+W337</f>
        <v>50.000999999999998</v>
      </c>
      <c r="AB337" s="62">
        <f>+V337+W337+X337</f>
        <v>50.001999999999995</v>
      </c>
      <c r="AC337" s="62">
        <f>+V337+W337+X337+Y337</f>
        <v>100.002</v>
      </c>
      <c r="AD337" s="370"/>
      <c r="AE337" s="274"/>
      <c r="AF337" s="274"/>
      <c r="AG337" s="274"/>
      <c r="AH337" s="274"/>
      <c r="AI337" s="274"/>
      <c r="AJ337" s="274"/>
      <c r="AK337" s="274"/>
      <c r="AL337" s="274"/>
      <c r="AM337" s="274"/>
      <c r="AN337" s="274"/>
      <c r="AO337" s="274"/>
      <c r="AP337" s="274"/>
      <c r="AQ337" s="274"/>
      <c r="AR337" s="274"/>
      <c r="AS337" s="274"/>
      <c r="AT337" s="274"/>
      <c r="AU337" s="274"/>
      <c r="AV337" s="274"/>
      <c r="AW337" s="4"/>
      <c r="AX337" s="5"/>
    </row>
    <row r="338" spans="1:50" s="6" customFormat="1" ht="24.95" customHeight="1" x14ac:dyDescent="0.25">
      <c r="A338" s="589"/>
      <c r="B338" s="386"/>
      <c r="C338" s="388"/>
      <c r="D338" s="391"/>
      <c r="E338" s="365"/>
      <c r="F338" s="365"/>
      <c r="G338" s="365"/>
      <c r="H338" s="365"/>
      <c r="I338" s="365"/>
      <c r="J338" s="365"/>
      <c r="K338" s="365"/>
      <c r="L338" s="365"/>
      <c r="M338" s="365"/>
      <c r="N338" s="365"/>
      <c r="O338" s="374"/>
      <c r="P338" s="305"/>
      <c r="Q338" s="305"/>
      <c r="R338" s="305"/>
      <c r="S338" s="305"/>
      <c r="T338" s="305"/>
      <c r="U338" s="90" t="s">
        <v>69</v>
      </c>
      <c r="V338" s="42">
        <f t="shared" ref="V338:AC338" si="121">V336/V337</f>
        <v>0</v>
      </c>
      <c r="W338" s="42">
        <f t="shared" si="121"/>
        <v>0</v>
      </c>
      <c r="X338" s="42">
        <f t="shared" si="121"/>
        <v>0</v>
      </c>
      <c r="Y338" s="42">
        <f t="shared" si="121"/>
        <v>0</v>
      </c>
      <c r="Z338" s="201">
        <f t="shared" si="121"/>
        <v>0</v>
      </c>
      <c r="AA338" s="201">
        <f t="shared" si="121"/>
        <v>0</v>
      </c>
      <c r="AB338" s="201">
        <f t="shared" si="121"/>
        <v>0</v>
      </c>
      <c r="AC338" s="201">
        <f t="shared" si="121"/>
        <v>0</v>
      </c>
      <c r="AD338" s="370"/>
      <c r="AE338" s="274"/>
      <c r="AF338" s="274"/>
      <c r="AG338" s="274"/>
      <c r="AH338" s="274"/>
      <c r="AI338" s="274"/>
      <c r="AJ338" s="274"/>
      <c r="AK338" s="274"/>
      <c r="AL338" s="274"/>
      <c r="AM338" s="274"/>
      <c r="AN338" s="274"/>
      <c r="AO338" s="274"/>
      <c r="AP338" s="274"/>
      <c r="AQ338" s="274"/>
      <c r="AR338" s="274"/>
      <c r="AS338" s="274"/>
      <c r="AT338" s="274"/>
      <c r="AU338" s="274"/>
      <c r="AV338" s="274"/>
      <c r="AW338" s="4"/>
      <c r="AX338" s="5"/>
    </row>
    <row r="339" spans="1:50" s="6" customFormat="1" ht="270" customHeight="1" x14ac:dyDescent="0.25">
      <c r="A339" s="589"/>
      <c r="B339" s="386"/>
      <c r="C339" s="388"/>
      <c r="D339" s="391"/>
      <c r="E339" s="365"/>
      <c r="F339" s="365"/>
      <c r="G339" s="365"/>
      <c r="H339" s="365"/>
      <c r="I339" s="365"/>
      <c r="J339" s="365"/>
      <c r="K339" s="365"/>
      <c r="L339" s="365"/>
      <c r="M339" s="365"/>
      <c r="N339" s="365"/>
      <c r="O339" s="378"/>
      <c r="P339" s="306"/>
      <c r="Q339" s="306"/>
      <c r="R339" s="306"/>
      <c r="S339" s="306"/>
      <c r="T339" s="306"/>
      <c r="U339" s="90" t="s">
        <v>70</v>
      </c>
      <c r="V339" s="55" t="s">
        <v>806</v>
      </c>
      <c r="W339" s="44" t="s">
        <v>806</v>
      </c>
      <c r="X339" s="44" t="s">
        <v>806</v>
      </c>
      <c r="Y339" s="44" t="s">
        <v>806</v>
      </c>
      <c r="Z339" s="253"/>
      <c r="AA339" s="254"/>
      <c r="AB339" s="254"/>
      <c r="AC339" s="255"/>
      <c r="AD339" s="377"/>
      <c r="AE339" s="274"/>
      <c r="AF339" s="274"/>
      <c r="AG339" s="274"/>
      <c r="AH339" s="274"/>
      <c r="AI339" s="275"/>
      <c r="AJ339" s="275"/>
      <c r="AK339" s="275"/>
      <c r="AL339" s="275"/>
      <c r="AM339" s="275"/>
      <c r="AN339" s="275"/>
      <c r="AO339" s="275"/>
      <c r="AP339" s="275"/>
      <c r="AQ339" s="275"/>
      <c r="AR339" s="275"/>
      <c r="AS339" s="275"/>
      <c r="AT339" s="275"/>
      <c r="AU339" s="275"/>
      <c r="AV339" s="275"/>
      <c r="AW339" s="4"/>
      <c r="AX339" s="5"/>
    </row>
    <row r="340" spans="1:50" s="6" customFormat="1" ht="48.75" customHeight="1" x14ac:dyDescent="0.25">
      <c r="A340" s="589">
        <v>3</v>
      </c>
      <c r="B340" s="386"/>
      <c r="C340" s="388"/>
      <c r="D340" s="391"/>
      <c r="E340" s="364" t="s">
        <v>225</v>
      </c>
      <c r="F340" s="364">
        <v>0.05</v>
      </c>
      <c r="G340" s="364" t="s">
        <v>163</v>
      </c>
      <c r="H340" s="364" t="s">
        <v>164</v>
      </c>
      <c r="I340" s="139" t="s">
        <v>551</v>
      </c>
      <c r="J340" s="364">
        <v>1</v>
      </c>
      <c r="K340" s="304" t="s">
        <v>138</v>
      </c>
      <c r="L340" s="372" t="s">
        <v>874</v>
      </c>
      <c r="M340" s="372" t="s">
        <v>227</v>
      </c>
      <c r="N340" s="372" t="s">
        <v>831</v>
      </c>
      <c r="O340" s="373" t="s">
        <v>62</v>
      </c>
      <c r="P340" s="304">
        <v>0.2</v>
      </c>
      <c r="Q340" s="380">
        <v>0.93910000000000005</v>
      </c>
      <c r="R340" s="304">
        <v>1</v>
      </c>
      <c r="S340" s="304">
        <v>1</v>
      </c>
      <c r="T340" s="307" t="s">
        <v>169</v>
      </c>
      <c r="U340" s="88" t="s">
        <v>486</v>
      </c>
      <c r="V340" s="202"/>
      <c r="W340" s="202"/>
      <c r="X340" s="202"/>
      <c r="Y340" s="202"/>
      <c r="Z340" s="203">
        <f>V340</f>
        <v>0</v>
      </c>
      <c r="AA340" s="203">
        <f>V340+W340</f>
        <v>0</v>
      </c>
      <c r="AB340" s="203">
        <f>V340+W340+X340</f>
        <v>0</v>
      </c>
      <c r="AC340" s="203">
        <f>V340+W340+X340+Y340</f>
        <v>0</v>
      </c>
      <c r="AD340" s="276" t="s">
        <v>875</v>
      </c>
      <c r="AE340" s="274"/>
      <c r="AF340" s="274"/>
      <c r="AG340" s="274"/>
      <c r="AH340" s="274"/>
      <c r="AI340" s="273" t="s">
        <v>556</v>
      </c>
      <c r="AJ340" s="276" t="s">
        <v>556</v>
      </c>
      <c r="AK340" s="276" t="s">
        <v>67</v>
      </c>
      <c r="AL340" s="276"/>
      <c r="AM340" s="276"/>
      <c r="AN340" s="276"/>
      <c r="AO340" s="276"/>
      <c r="AP340" s="276" t="s">
        <v>67</v>
      </c>
      <c r="AQ340" s="276"/>
      <c r="AR340" s="276"/>
      <c r="AS340" s="276" t="s">
        <v>67</v>
      </c>
      <c r="AT340" s="276" t="s">
        <v>67</v>
      </c>
      <c r="AU340" s="276"/>
      <c r="AV340" s="276"/>
      <c r="AW340" s="27"/>
      <c r="AX340" s="28"/>
    </row>
    <row r="341" spans="1:50" s="6" customFormat="1" ht="35.1" customHeight="1" x14ac:dyDescent="0.25">
      <c r="A341" s="589"/>
      <c r="B341" s="386"/>
      <c r="C341" s="388"/>
      <c r="D341" s="391"/>
      <c r="E341" s="365"/>
      <c r="F341" s="365"/>
      <c r="G341" s="365"/>
      <c r="H341" s="365"/>
      <c r="I341" s="364" t="s">
        <v>566</v>
      </c>
      <c r="J341" s="365"/>
      <c r="K341" s="305"/>
      <c r="L341" s="365"/>
      <c r="M341" s="365"/>
      <c r="N341" s="365"/>
      <c r="O341" s="374"/>
      <c r="P341" s="305"/>
      <c r="Q341" s="381"/>
      <c r="R341" s="305"/>
      <c r="S341" s="305"/>
      <c r="T341" s="305"/>
      <c r="U341" s="89" t="s">
        <v>488</v>
      </c>
      <c r="V341" s="204">
        <v>180772668.87878788</v>
      </c>
      <c r="W341" s="204">
        <v>1627346478.7348485</v>
      </c>
      <c r="X341" s="204">
        <v>6965666760.193181</v>
      </c>
      <c r="Y341" s="204">
        <v>7909913606.6471252</v>
      </c>
      <c r="Z341" s="204">
        <f>V341</f>
        <v>180772668.87878788</v>
      </c>
      <c r="AA341" s="204">
        <f>V341+W341</f>
        <v>1808119147.6136365</v>
      </c>
      <c r="AB341" s="204">
        <f>V341+W341+X341</f>
        <v>8773785907.806818</v>
      </c>
      <c r="AC341" s="204">
        <f>V341+W341+X341+Y341</f>
        <v>16683699514.453943</v>
      </c>
      <c r="AD341" s="370"/>
      <c r="AE341" s="274"/>
      <c r="AF341" s="274"/>
      <c r="AG341" s="274"/>
      <c r="AH341" s="274"/>
      <c r="AI341" s="274"/>
      <c r="AJ341" s="274"/>
      <c r="AK341" s="274"/>
      <c r="AL341" s="274"/>
      <c r="AM341" s="274"/>
      <c r="AN341" s="274"/>
      <c r="AO341" s="274"/>
      <c r="AP341" s="274"/>
      <c r="AQ341" s="274"/>
      <c r="AR341" s="274"/>
      <c r="AS341" s="274"/>
      <c r="AT341" s="274"/>
      <c r="AU341" s="274"/>
      <c r="AV341" s="274"/>
      <c r="AW341" s="27"/>
      <c r="AX341" s="28"/>
    </row>
    <row r="342" spans="1:50" s="6" customFormat="1" ht="24.95" customHeight="1" x14ac:dyDescent="0.25">
      <c r="A342" s="589"/>
      <c r="B342" s="386"/>
      <c r="C342" s="388"/>
      <c r="D342" s="391"/>
      <c r="E342" s="365"/>
      <c r="F342" s="365"/>
      <c r="G342" s="365"/>
      <c r="H342" s="365"/>
      <c r="I342" s="365"/>
      <c r="J342" s="365"/>
      <c r="K342" s="305"/>
      <c r="L342" s="365"/>
      <c r="M342" s="365"/>
      <c r="N342" s="365"/>
      <c r="O342" s="374"/>
      <c r="P342" s="305"/>
      <c r="Q342" s="381"/>
      <c r="R342" s="305"/>
      <c r="S342" s="305"/>
      <c r="T342" s="305"/>
      <c r="U342" s="90" t="s">
        <v>69</v>
      </c>
      <c r="V342" s="42">
        <f>V340/V341</f>
        <v>0</v>
      </c>
      <c r="W342" s="42">
        <f t="shared" ref="W342:AC342" si="122">W340/W341</f>
        <v>0</v>
      </c>
      <c r="X342" s="42">
        <f t="shared" si="122"/>
        <v>0</v>
      </c>
      <c r="Y342" s="42">
        <f t="shared" si="122"/>
        <v>0</v>
      </c>
      <c r="Z342" s="42">
        <f t="shared" si="122"/>
        <v>0</v>
      </c>
      <c r="AA342" s="42">
        <f t="shared" si="122"/>
        <v>0</v>
      </c>
      <c r="AB342" s="42">
        <f t="shared" si="122"/>
        <v>0</v>
      </c>
      <c r="AC342" s="42">
        <f t="shared" si="122"/>
        <v>0</v>
      </c>
      <c r="AD342" s="370"/>
      <c r="AE342" s="274"/>
      <c r="AF342" s="274"/>
      <c r="AG342" s="274"/>
      <c r="AH342" s="274"/>
      <c r="AI342" s="274"/>
      <c r="AJ342" s="274"/>
      <c r="AK342" s="274"/>
      <c r="AL342" s="274"/>
      <c r="AM342" s="274"/>
      <c r="AN342" s="274"/>
      <c r="AO342" s="274"/>
      <c r="AP342" s="274"/>
      <c r="AQ342" s="274"/>
      <c r="AR342" s="274"/>
      <c r="AS342" s="274"/>
      <c r="AT342" s="274"/>
      <c r="AU342" s="274"/>
      <c r="AV342" s="274"/>
      <c r="AW342" s="27"/>
      <c r="AX342" s="28"/>
    </row>
    <row r="343" spans="1:50" s="6" customFormat="1" ht="270" customHeight="1" x14ac:dyDescent="0.25">
      <c r="A343" s="589"/>
      <c r="B343" s="386"/>
      <c r="C343" s="389"/>
      <c r="D343" s="392"/>
      <c r="E343" s="365"/>
      <c r="F343" s="365"/>
      <c r="G343" s="365"/>
      <c r="H343" s="365"/>
      <c r="I343" s="365"/>
      <c r="J343" s="365"/>
      <c r="K343" s="306"/>
      <c r="L343" s="365"/>
      <c r="M343" s="365"/>
      <c r="N343" s="365"/>
      <c r="O343" s="378"/>
      <c r="P343" s="306"/>
      <c r="Q343" s="382"/>
      <c r="R343" s="306"/>
      <c r="S343" s="306"/>
      <c r="T343" s="306"/>
      <c r="U343" s="90" t="s">
        <v>70</v>
      </c>
      <c r="V343" s="55" t="s">
        <v>806</v>
      </c>
      <c r="W343" s="44" t="s">
        <v>806</v>
      </c>
      <c r="X343" s="44" t="s">
        <v>806</v>
      </c>
      <c r="Y343" s="44" t="s">
        <v>806</v>
      </c>
      <c r="Z343" s="253"/>
      <c r="AA343" s="254"/>
      <c r="AB343" s="254"/>
      <c r="AC343" s="255"/>
      <c r="AD343" s="377"/>
      <c r="AE343" s="274"/>
      <c r="AF343" s="274"/>
      <c r="AG343" s="274"/>
      <c r="AH343" s="274"/>
      <c r="AI343" s="275"/>
      <c r="AJ343" s="275"/>
      <c r="AK343" s="275"/>
      <c r="AL343" s="275"/>
      <c r="AM343" s="275"/>
      <c r="AN343" s="275"/>
      <c r="AO343" s="275"/>
      <c r="AP343" s="275"/>
      <c r="AQ343" s="275"/>
      <c r="AR343" s="275"/>
      <c r="AS343" s="275"/>
      <c r="AT343" s="275"/>
      <c r="AU343" s="275"/>
      <c r="AV343" s="275"/>
      <c r="AW343" s="4"/>
      <c r="AX343" s="5"/>
    </row>
    <row r="344" spans="1:50" s="6" customFormat="1" ht="45" customHeight="1" x14ac:dyDescent="0.25">
      <c r="A344" s="589">
        <v>4</v>
      </c>
      <c r="B344" s="386"/>
      <c r="C344" s="393" t="s">
        <v>567</v>
      </c>
      <c r="D344" s="364">
        <v>0.5</v>
      </c>
      <c r="E344" s="364" t="s">
        <v>568</v>
      </c>
      <c r="F344" s="390">
        <v>1</v>
      </c>
      <c r="G344" s="364" t="s">
        <v>148</v>
      </c>
      <c r="H344" s="364" t="s">
        <v>287</v>
      </c>
      <c r="I344" s="139" t="s">
        <v>551</v>
      </c>
      <c r="J344" s="364">
        <v>0.3</v>
      </c>
      <c r="K344" s="364" t="s">
        <v>569</v>
      </c>
      <c r="L344" s="372" t="s">
        <v>570</v>
      </c>
      <c r="M344" s="372" t="s">
        <v>571</v>
      </c>
      <c r="N344" s="372" t="s">
        <v>876</v>
      </c>
      <c r="O344" s="394" t="s">
        <v>62</v>
      </c>
      <c r="P344" s="304">
        <v>0.1</v>
      </c>
      <c r="Q344" s="376">
        <v>0.83</v>
      </c>
      <c r="R344" s="304">
        <v>0.85</v>
      </c>
      <c r="S344" s="304">
        <v>0.85</v>
      </c>
      <c r="T344" s="379" t="s">
        <v>572</v>
      </c>
      <c r="U344" s="88" t="s">
        <v>792</v>
      </c>
      <c r="V344" s="109"/>
      <c r="W344" s="109"/>
      <c r="X344" s="109"/>
      <c r="Y344" s="109"/>
      <c r="Z344" s="67">
        <f>+V344</f>
        <v>0</v>
      </c>
      <c r="AA344" s="67">
        <f>AVERAGE(V344+W344)</f>
        <v>0</v>
      </c>
      <c r="AB344" s="67">
        <f>AVERAGE(V344+W344+X344)</f>
        <v>0</v>
      </c>
      <c r="AC344" s="67">
        <f>AVERAGE(V344+W344+X344+Y344)</f>
        <v>0</v>
      </c>
      <c r="AD344" s="276" t="s">
        <v>877</v>
      </c>
      <c r="AE344" s="274"/>
      <c r="AF344" s="274"/>
      <c r="AG344" s="274"/>
      <c r="AH344" s="274"/>
      <c r="AI344" s="273" t="s">
        <v>556</v>
      </c>
      <c r="AJ344" s="276" t="s">
        <v>556</v>
      </c>
      <c r="AK344" s="276" t="s">
        <v>67</v>
      </c>
      <c r="AL344" s="276" t="s">
        <v>67</v>
      </c>
      <c r="AM344" s="276"/>
      <c r="AN344" s="276"/>
      <c r="AO344" s="276" t="s">
        <v>67</v>
      </c>
      <c r="AP344" s="276" t="s">
        <v>67</v>
      </c>
      <c r="AQ344" s="276"/>
      <c r="AR344" s="276"/>
      <c r="AS344" s="276" t="s">
        <v>67</v>
      </c>
      <c r="AT344" s="276"/>
      <c r="AU344" s="276"/>
      <c r="AV344" s="276" t="s">
        <v>67</v>
      </c>
      <c r="AW344" s="4"/>
      <c r="AX344" s="5"/>
    </row>
    <row r="345" spans="1:50" s="6" customFormat="1" ht="35.1" customHeight="1" x14ac:dyDescent="0.25">
      <c r="A345" s="589"/>
      <c r="B345" s="386"/>
      <c r="C345" s="365"/>
      <c r="D345" s="365"/>
      <c r="E345" s="365"/>
      <c r="F345" s="391"/>
      <c r="G345" s="365"/>
      <c r="H345" s="365"/>
      <c r="I345" s="364" t="s">
        <v>573</v>
      </c>
      <c r="J345" s="365"/>
      <c r="K345" s="365"/>
      <c r="L345" s="365"/>
      <c r="M345" s="365"/>
      <c r="N345" s="365"/>
      <c r="O345" s="374"/>
      <c r="P345" s="305"/>
      <c r="Q345" s="305"/>
      <c r="R345" s="305"/>
      <c r="S345" s="305"/>
      <c r="T345" s="305"/>
      <c r="U345" s="89" t="s">
        <v>793</v>
      </c>
      <c r="V345" s="69">
        <v>1</v>
      </c>
      <c r="W345" s="69">
        <v>1</v>
      </c>
      <c r="X345" s="69">
        <v>1</v>
      </c>
      <c r="Y345" s="69">
        <v>1</v>
      </c>
      <c r="Z345" s="69">
        <v>1</v>
      </c>
      <c r="AA345" s="69">
        <v>1</v>
      </c>
      <c r="AB345" s="69">
        <v>1</v>
      </c>
      <c r="AC345" s="69">
        <v>1</v>
      </c>
      <c r="AD345" s="370"/>
      <c r="AE345" s="274"/>
      <c r="AF345" s="274"/>
      <c r="AG345" s="274"/>
      <c r="AH345" s="274"/>
      <c r="AI345" s="274"/>
      <c r="AJ345" s="274"/>
      <c r="AK345" s="274"/>
      <c r="AL345" s="274"/>
      <c r="AM345" s="274"/>
      <c r="AN345" s="274"/>
      <c r="AO345" s="274"/>
      <c r="AP345" s="274"/>
      <c r="AQ345" s="274"/>
      <c r="AR345" s="274"/>
      <c r="AS345" s="274"/>
      <c r="AT345" s="274"/>
      <c r="AU345" s="274"/>
      <c r="AV345" s="274"/>
      <c r="AW345" s="4"/>
      <c r="AX345" s="5"/>
    </row>
    <row r="346" spans="1:50" s="6" customFormat="1" ht="25.5" customHeight="1" x14ac:dyDescent="0.25">
      <c r="A346" s="589"/>
      <c r="B346" s="386"/>
      <c r="C346" s="365"/>
      <c r="D346" s="365"/>
      <c r="E346" s="365"/>
      <c r="F346" s="391"/>
      <c r="G346" s="365"/>
      <c r="H346" s="365"/>
      <c r="I346" s="365"/>
      <c r="J346" s="365"/>
      <c r="K346" s="365"/>
      <c r="L346" s="365"/>
      <c r="M346" s="365"/>
      <c r="N346" s="365"/>
      <c r="O346" s="374"/>
      <c r="P346" s="305"/>
      <c r="Q346" s="305"/>
      <c r="R346" s="305"/>
      <c r="S346" s="305"/>
      <c r="T346" s="305"/>
      <c r="U346" s="90" t="s">
        <v>69</v>
      </c>
      <c r="V346" s="42">
        <f t="shared" ref="V346:AC346" si="123">+V344/V345</f>
        <v>0</v>
      </c>
      <c r="W346" s="42">
        <f t="shared" si="123"/>
        <v>0</v>
      </c>
      <c r="X346" s="42">
        <f t="shared" si="123"/>
        <v>0</v>
      </c>
      <c r="Y346" s="42">
        <f t="shared" si="123"/>
        <v>0</v>
      </c>
      <c r="Z346" s="201">
        <f t="shared" si="123"/>
        <v>0</v>
      </c>
      <c r="AA346" s="201">
        <f t="shared" si="123"/>
        <v>0</v>
      </c>
      <c r="AB346" s="201">
        <f t="shared" si="123"/>
        <v>0</v>
      </c>
      <c r="AC346" s="201">
        <f t="shared" si="123"/>
        <v>0</v>
      </c>
      <c r="AD346" s="370"/>
      <c r="AE346" s="274"/>
      <c r="AF346" s="274"/>
      <c r="AG346" s="274"/>
      <c r="AH346" s="274"/>
      <c r="AI346" s="274"/>
      <c r="AJ346" s="274"/>
      <c r="AK346" s="274"/>
      <c r="AL346" s="274"/>
      <c r="AM346" s="274"/>
      <c r="AN346" s="274"/>
      <c r="AO346" s="274"/>
      <c r="AP346" s="274"/>
      <c r="AQ346" s="274"/>
      <c r="AR346" s="274"/>
      <c r="AS346" s="274"/>
      <c r="AT346" s="274"/>
      <c r="AU346" s="274"/>
      <c r="AV346" s="274"/>
      <c r="AW346" s="4"/>
      <c r="AX346" s="5"/>
    </row>
    <row r="347" spans="1:50" s="6" customFormat="1" ht="270" customHeight="1" x14ac:dyDescent="0.25">
      <c r="A347" s="589"/>
      <c r="B347" s="386"/>
      <c r="C347" s="365"/>
      <c r="D347" s="365"/>
      <c r="E347" s="365"/>
      <c r="F347" s="391"/>
      <c r="G347" s="365"/>
      <c r="H347" s="365"/>
      <c r="I347" s="365"/>
      <c r="J347" s="365"/>
      <c r="K347" s="365"/>
      <c r="L347" s="365"/>
      <c r="M347" s="365"/>
      <c r="N347" s="365"/>
      <c r="O347" s="378"/>
      <c r="P347" s="306"/>
      <c r="Q347" s="306"/>
      <c r="R347" s="306"/>
      <c r="S347" s="306"/>
      <c r="T347" s="306"/>
      <c r="U347" s="90" t="s">
        <v>70</v>
      </c>
      <c r="V347" s="55" t="s">
        <v>806</v>
      </c>
      <c r="W347" s="44" t="s">
        <v>806</v>
      </c>
      <c r="X347" s="44" t="s">
        <v>806</v>
      </c>
      <c r="Y347" s="44" t="s">
        <v>806</v>
      </c>
      <c r="Z347" s="253"/>
      <c r="AA347" s="254"/>
      <c r="AB347" s="254"/>
      <c r="AC347" s="255"/>
      <c r="AD347" s="377"/>
      <c r="AE347" s="274"/>
      <c r="AF347" s="274"/>
      <c r="AG347" s="274"/>
      <c r="AH347" s="274"/>
      <c r="AI347" s="275"/>
      <c r="AJ347" s="275"/>
      <c r="AK347" s="275"/>
      <c r="AL347" s="275"/>
      <c r="AM347" s="275"/>
      <c r="AN347" s="275"/>
      <c r="AO347" s="275"/>
      <c r="AP347" s="275"/>
      <c r="AQ347" s="275"/>
      <c r="AR347" s="275"/>
      <c r="AS347" s="275"/>
      <c r="AT347" s="275"/>
      <c r="AU347" s="275"/>
      <c r="AV347" s="275"/>
      <c r="AW347" s="4"/>
      <c r="AX347" s="5"/>
    </row>
    <row r="348" spans="1:50" s="6" customFormat="1" ht="60" customHeight="1" x14ac:dyDescent="0.25">
      <c r="A348" s="575">
        <v>5</v>
      </c>
      <c r="B348" s="386"/>
      <c r="C348" s="365"/>
      <c r="D348" s="365"/>
      <c r="E348" s="365"/>
      <c r="F348" s="391"/>
      <c r="G348" s="224" t="s">
        <v>148</v>
      </c>
      <c r="H348" s="224" t="s">
        <v>287</v>
      </c>
      <c r="I348" s="139" t="s">
        <v>551</v>
      </c>
      <c r="J348" s="364">
        <v>0.3</v>
      </c>
      <c r="K348" s="364" t="s">
        <v>878</v>
      </c>
      <c r="L348" s="372" t="s">
        <v>879</v>
      </c>
      <c r="M348" s="372" t="s">
        <v>880</v>
      </c>
      <c r="N348" s="372" t="s">
        <v>440</v>
      </c>
      <c r="O348" s="373" t="s">
        <v>103</v>
      </c>
      <c r="P348" s="304">
        <v>0.1</v>
      </c>
      <c r="Q348" s="376" t="s">
        <v>63</v>
      </c>
      <c r="R348" s="304">
        <v>1</v>
      </c>
      <c r="S348" s="304">
        <v>1</v>
      </c>
      <c r="T348" s="307" t="s">
        <v>169</v>
      </c>
      <c r="U348" s="88" t="s">
        <v>775</v>
      </c>
      <c r="V348" s="66"/>
      <c r="W348" s="66"/>
      <c r="X348" s="66"/>
      <c r="Y348" s="66"/>
      <c r="Z348" s="67">
        <v>9.9999999999999995E-8</v>
      </c>
      <c r="AA348" s="69">
        <f>W348</f>
        <v>0</v>
      </c>
      <c r="AB348" s="67">
        <f>V348+W348+X348</f>
        <v>0</v>
      </c>
      <c r="AC348" s="69">
        <f>V348+W348+X348+Y348</f>
        <v>0</v>
      </c>
      <c r="AD348" s="276" t="s">
        <v>873</v>
      </c>
      <c r="AE348" s="274"/>
      <c r="AF348" s="274"/>
      <c r="AG348" s="274"/>
      <c r="AH348" s="274"/>
      <c r="AI348" s="273" t="s">
        <v>556</v>
      </c>
      <c r="AJ348" s="276" t="s">
        <v>556</v>
      </c>
      <c r="AK348" s="276" t="s">
        <v>67</v>
      </c>
      <c r="AL348" s="276" t="s">
        <v>67</v>
      </c>
      <c r="AM348" s="276"/>
      <c r="AN348" s="276"/>
      <c r="AO348" s="276" t="s">
        <v>67</v>
      </c>
      <c r="AP348" s="276" t="s">
        <v>67</v>
      </c>
      <c r="AQ348" s="276" t="s">
        <v>67</v>
      </c>
      <c r="AR348" s="276"/>
      <c r="AS348" s="276"/>
      <c r="AT348" s="276" t="s">
        <v>67</v>
      </c>
      <c r="AU348" s="276"/>
      <c r="AV348" s="276"/>
      <c r="AW348" s="35"/>
      <c r="AX348" s="5"/>
    </row>
    <row r="349" spans="1:50" s="6" customFormat="1" ht="35.1" customHeight="1" x14ac:dyDescent="0.25">
      <c r="A349" s="575"/>
      <c r="B349" s="386"/>
      <c r="C349" s="365"/>
      <c r="D349" s="365"/>
      <c r="E349" s="365"/>
      <c r="F349" s="391"/>
      <c r="G349" s="225"/>
      <c r="H349" s="225"/>
      <c r="I349" s="364" t="s">
        <v>881</v>
      </c>
      <c r="J349" s="365"/>
      <c r="K349" s="365"/>
      <c r="L349" s="365"/>
      <c r="M349" s="365"/>
      <c r="N349" s="365"/>
      <c r="O349" s="374"/>
      <c r="P349" s="305"/>
      <c r="Q349" s="305"/>
      <c r="R349" s="305"/>
      <c r="S349" s="305"/>
      <c r="T349" s="305"/>
      <c r="U349" s="89" t="s">
        <v>565</v>
      </c>
      <c r="V349" s="67">
        <v>9.9999999999999995E-8</v>
      </c>
      <c r="W349" s="67">
        <v>0.5</v>
      </c>
      <c r="X349" s="67">
        <v>9.9999999999999995E-8</v>
      </c>
      <c r="Y349" s="67">
        <v>0.5</v>
      </c>
      <c r="Z349" s="67">
        <v>9.9999999999999995E-8</v>
      </c>
      <c r="AA349" s="69">
        <f>W349</f>
        <v>0.5</v>
      </c>
      <c r="AB349" s="67">
        <f>V349+W349+X349</f>
        <v>0.50000019999999989</v>
      </c>
      <c r="AC349" s="69">
        <f>V349+W349+X349+Y349</f>
        <v>1.0000001999999999</v>
      </c>
      <c r="AD349" s="370"/>
      <c r="AE349" s="274"/>
      <c r="AF349" s="274"/>
      <c r="AG349" s="274"/>
      <c r="AH349" s="274"/>
      <c r="AI349" s="274"/>
      <c r="AJ349" s="274"/>
      <c r="AK349" s="274"/>
      <c r="AL349" s="274"/>
      <c r="AM349" s="274"/>
      <c r="AN349" s="274"/>
      <c r="AO349" s="274"/>
      <c r="AP349" s="274"/>
      <c r="AQ349" s="274"/>
      <c r="AR349" s="274"/>
      <c r="AS349" s="274"/>
      <c r="AT349" s="274"/>
      <c r="AU349" s="274"/>
      <c r="AV349" s="274"/>
      <c r="AW349" s="35"/>
      <c r="AX349" s="5"/>
    </row>
    <row r="350" spans="1:50" s="6" customFormat="1" ht="24.95" customHeight="1" x14ac:dyDescent="0.25">
      <c r="A350" s="575"/>
      <c r="B350" s="386"/>
      <c r="C350" s="365"/>
      <c r="D350" s="365"/>
      <c r="E350" s="365"/>
      <c r="F350" s="391"/>
      <c r="G350" s="225"/>
      <c r="H350" s="225"/>
      <c r="I350" s="365"/>
      <c r="J350" s="365"/>
      <c r="K350" s="365"/>
      <c r="L350" s="365"/>
      <c r="M350" s="365"/>
      <c r="N350" s="365"/>
      <c r="O350" s="374"/>
      <c r="P350" s="305"/>
      <c r="Q350" s="305"/>
      <c r="R350" s="305"/>
      <c r="S350" s="305"/>
      <c r="T350" s="305"/>
      <c r="U350" s="90" t="s">
        <v>69</v>
      </c>
      <c r="V350" s="100">
        <f>+V348/V349</f>
        <v>0</v>
      </c>
      <c r="W350" s="100">
        <f t="shared" ref="W350:AC350" si="124">+W348/W349</f>
        <v>0</v>
      </c>
      <c r="X350" s="100">
        <f t="shared" si="124"/>
        <v>0</v>
      </c>
      <c r="Y350" s="100">
        <f t="shared" si="124"/>
        <v>0</v>
      </c>
      <c r="Z350" s="100">
        <f t="shared" si="124"/>
        <v>1</v>
      </c>
      <c r="AA350" s="100">
        <f t="shared" si="124"/>
        <v>0</v>
      </c>
      <c r="AB350" s="100">
        <f t="shared" si="124"/>
        <v>0</v>
      </c>
      <c r="AC350" s="100">
        <f t="shared" si="124"/>
        <v>0</v>
      </c>
      <c r="AD350" s="370"/>
      <c r="AE350" s="274"/>
      <c r="AF350" s="274"/>
      <c r="AG350" s="274"/>
      <c r="AH350" s="274"/>
      <c r="AI350" s="274"/>
      <c r="AJ350" s="274"/>
      <c r="AK350" s="274"/>
      <c r="AL350" s="274"/>
      <c r="AM350" s="274"/>
      <c r="AN350" s="274"/>
      <c r="AO350" s="274"/>
      <c r="AP350" s="274"/>
      <c r="AQ350" s="274"/>
      <c r="AR350" s="274"/>
      <c r="AS350" s="274"/>
      <c r="AT350" s="274"/>
      <c r="AU350" s="274"/>
      <c r="AV350" s="274"/>
      <c r="AW350" s="35"/>
      <c r="AX350" s="5"/>
    </row>
    <row r="351" spans="1:50" s="6" customFormat="1" ht="270" customHeight="1" x14ac:dyDescent="0.25">
      <c r="A351" s="575"/>
      <c r="B351" s="386"/>
      <c r="C351" s="365"/>
      <c r="D351" s="365"/>
      <c r="E351" s="365"/>
      <c r="F351" s="391"/>
      <c r="G351" s="226"/>
      <c r="H351" s="226"/>
      <c r="I351" s="365"/>
      <c r="J351" s="365"/>
      <c r="K351" s="365"/>
      <c r="L351" s="365"/>
      <c r="M351" s="365"/>
      <c r="N351" s="365"/>
      <c r="O351" s="378"/>
      <c r="P351" s="306"/>
      <c r="Q351" s="306"/>
      <c r="R351" s="306"/>
      <c r="S351" s="306"/>
      <c r="T351" s="306"/>
      <c r="U351" s="90" t="s">
        <v>70</v>
      </c>
      <c r="V351" s="55" t="s">
        <v>806</v>
      </c>
      <c r="W351" s="44" t="s">
        <v>806</v>
      </c>
      <c r="X351" s="44" t="s">
        <v>806</v>
      </c>
      <c r="Y351" s="44" t="s">
        <v>806</v>
      </c>
      <c r="Z351" s="253"/>
      <c r="AA351" s="254"/>
      <c r="AB351" s="254"/>
      <c r="AC351" s="255"/>
      <c r="AD351" s="377"/>
      <c r="AE351" s="274"/>
      <c r="AF351" s="274"/>
      <c r="AG351" s="274"/>
      <c r="AH351" s="274"/>
      <c r="AI351" s="275"/>
      <c r="AJ351" s="275"/>
      <c r="AK351" s="275"/>
      <c r="AL351" s="275"/>
      <c r="AM351" s="275"/>
      <c r="AN351" s="275"/>
      <c r="AO351" s="275"/>
      <c r="AP351" s="275"/>
      <c r="AQ351" s="275"/>
      <c r="AR351" s="275"/>
      <c r="AS351" s="275"/>
      <c r="AT351" s="275"/>
      <c r="AU351" s="275"/>
      <c r="AV351" s="275"/>
      <c r="AW351" s="35"/>
      <c r="AX351" s="5"/>
    </row>
    <row r="352" spans="1:50" s="6" customFormat="1" ht="60" customHeight="1" x14ac:dyDescent="0.25">
      <c r="A352" s="589">
        <v>6</v>
      </c>
      <c r="B352" s="386"/>
      <c r="C352" s="365"/>
      <c r="D352" s="365"/>
      <c r="E352" s="365"/>
      <c r="F352" s="391"/>
      <c r="G352" s="364" t="s">
        <v>148</v>
      </c>
      <c r="H352" s="364" t="s">
        <v>287</v>
      </c>
      <c r="I352" s="139" t="s">
        <v>551</v>
      </c>
      <c r="J352" s="364">
        <v>0.4</v>
      </c>
      <c r="K352" s="364" t="s">
        <v>574</v>
      </c>
      <c r="L352" s="372" t="s">
        <v>575</v>
      </c>
      <c r="M352" s="372" t="s">
        <v>576</v>
      </c>
      <c r="N352" s="372" t="s">
        <v>831</v>
      </c>
      <c r="O352" s="373" t="s">
        <v>62</v>
      </c>
      <c r="P352" s="304">
        <v>0.2</v>
      </c>
      <c r="Q352" s="376">
        <v>0.96</v>
      </c>
      <c r="R352" s="304">
        <v>0.85</v>
      </c>
      <c r="S352" s="304">
        <v>0.85</v>
      </c>
      <c r="T352" s="307" t="s">
        <v>169</v>
      </c>
      <c r="U352" s="88" t="s">
        <v>577</v>
      </c>
      <c r="V352" s="205"/>
      <c r="W352" s="205"/>
      <c r="X352" s="205"/>
      <c r="Y352" s="205"/>
      <c r="Z352" s="91">
        <f>V352</f>
        <v>0</v>
      </c>
      <c r="AA352" s="91">
        <f>+(V352+W352)</f>
        <v>0</v>
      </c>
      <c r="AB352" s="91">
        <f>+(V352+W352+X352)</f>
        <v>0</v>
      </c>
      <c r="AC352" s="91">
        <f>+(V352+W352+X352+Y352)</f>
        <v>0</v>
      </c>
      <c r="AD352" s="276" t="s">
        <v>882</v>
      </c>
      <c r="AE352" s="274"/>
      <c r="AF352" s="274"/>
      <c r="AG352" s="274"/>
      <c r="AH352" s="274"/>
      <c r="AI352" s="273" t="s">
        <v>556</v>
      </c>
      <c r="AJ352" s="276" t="s">
        <v>556</v>
      </c>
      <c r="AK352" s="276" t="s">
        <v>67</v>
      </c>
      <c r="AL352" s="276" t="s">
        <v>67</v>
      </c>
      <c r="AM352" s="276"/>
      <c r="AN352" s="276"/>
      <c r="AO352" s="276" t="s">
        <v>67</v>
      </c>
      <c r="AP352" s="276" t="s">
        <v>67</v>
      </c>
      <c r="AQ352" s="276" t="s">
        <v>67</v>
      </c>
      <c r="AR352" s="276"/>
      <c r="AS352" s="276"/>
      <c r="AT352" s="276"/>
      <c r="AU352" s="276" t="s">
        <v>67</v>
      </c>
      <c r="AV352" s="276"/>
      <c r="AW352" s="4"/>
      <c r="AX352" s="5"/>
    </row>
    <row r="353" spans="1:50" s="6" customFormat="1" ht="35.1" customHeight="1" x14ac:dyDescent="0.25">
      <c r="A353" s="589"/>
      <c r="B353" s="386"/>
      <c r="C353" s="365"/>
      <c r="D353" s="365"/>
      <c r="E353" s="365"/>
      <c r="F353" s="391"/>
      <c r="G353" s="365"/>
      <c r="H353" s="365"/>
      <c r="I353" s="364" t="s">
        <v>883</v>
      </c>
      <c r="J353" s="365"/>
      <c r="K353" s="365"/>
      <c r="L353" s="365"/>
      <c r="M353" s="365"/>
      <c r="N353" s="365"/>
      <c r="O353" s="374"/>
      <c r="P353" s="305"/>
      <c r="Q353" s="305"/>
      <c r="R353" s="305"/>
      <c r="S353" s="305"/>
      <c r="T353" s="305"/>
      <c r="U353" s="89" t="s">
        <v>578</v>
      </c>
      <c r="V353" s="92">
        <v>1E-4</v>
      </c>
      <c r="W353" s="92">
        <v>1E-4</v>
      </c>
      <c r="X353" s="92">
        <v>1E-4</v>
      </c>
      <c r="Y353" s="92">
        <v>1E-4</v>
      </c>
      <c r="Z353" s="91">
        <f>V353</f>
        <v>1E-4</v>
      </c>
      <c r="AA353" s="91">
        <f>V353+W353</f>
        <v>2.0000000000000001E-4</v>
      </c>
      <c r="AB353" s="91">
        <f>V353+W353+X353</f>
        <v>3.0000000000000003E-4</v>
      </c>
      <c r="AC353" s="91">
        <f>V353+W353+X353+Y353</f>
        <v>4.0000000000000002E-4</v>
      </c>
      <c r="AD353" s="370"/>
      <c r="AE353" s="274"/>
      <c r="AF353" s="274"/>
      <c r="AG353" s="274"/>
      <c r="AH353" s="274"/>
      <c r="AI353" s="274"/>
      <c r="AJ353" s="274"/>
      <c r="AK353" s="274"/>
      <c r="AL353" s="274"/>
      <c r="AM353" s="274"/>
      <c r="AN353" s="274"/>
      <c r="AO353" s="274"/>
      <c r="AP353" s="274"/>
      <c r="AQ353" s="274"/>
      <c r="AR353" s="274"/>
      <c r="AS353" s="274"/>
      <c r="AT353" s="274"/>
      <c r="AU353" s="274"/>
      <c r="AV353" s="274"/>
      <c r="AW353" s="4"/>
      <c r="AX353" s="5"/>
    </row>
    <row r="354" spans="1:50" s="6" customFormat="1" ht="24.95" customHeight="1" x14ac:dyDescent="0.25">
      <c r="A354" s="589"/>
      <c r="B354" s="386"/>
      <c r="C354" s="365"/>
      <c r="D354" s="365"/>
      <c r="E354" s="365"/>
      <c r="F354" s="391"/>
      <c r="G354" s="365"/>
      <c r="H354" s="365"/>
      <c r="I354" s="365"/>
      <c r="J354" s="365"/>
      <c r="K354" s="365"/>
      <c r="L354" s="365"/>
      <c r="M354" s="365"/>
      <c r="N354" s="365"/>
      <c r="O354" s="374"/>
      <c r="P354" s="305"/>
      <c r="Q354" s="305"/>
      <c r="R354" s="305"/>
      <c r="S354" s="305"/>
      <c r="T354" s="305"/>
      <c r="U354" s="90" t="s">
        <v>69</v>
      </c>
      <c r="V354" s="42">
        <f>+V352/V353</f>
        <v>0</v>
      </c>
      <c r="W354" s="42">
        <f t="shared" ref="W354:AC354" si="125">+W352/W353</f>
        <v>0</v>
      </c>
      <c r="X354" s="42">
        <f t="shared" si="125"/>
        <v>0</v>
      </c>
      <c r="Y354" s="42">
        <f t="shared" si="125"/>
        <v>0</v>
      </c>
      <c r="Z354" s="42">
        <f t="shared" si="125"/>
        <v>0</v>
      </c>
      <c r="AA354" s="42">
        <f t="shared" si="125"/>
        <v>0</v>
      </c>
      <c r="AB354" s="42">
        <f t="shared" si="125"/>
        <v>0</v>
      </c>
      <c r="AC354" s="42">
        <f t="shared" si="125"/>
        <v>0</v>
      </c>
      <c r="AD354" s="370"/>
      <c r="AE354" s="274"/>
      <c r="AF354" s="274"/>
      <c r="AG354" s="274"/>
      <c r="AH354" s="274"/>
      <c r="AI354" s="274"/>
      <c r="AJ354" s="274"/>
      <c r="AK354" s="274"/>
      <c r="AL354" s="274"/>
      <c r="AM354" s="274"/>
      <c r="AN354" s="274"/>
      <c r="AO354" s="274"/>
      <c r="AP354" s="274"/>
      <c r="AQ354" s="274"/>
      <c r="AR354" s="274"/>
      <c r="AS354" s="274"/>
      <c r="AT354" s="274"/>
      <c r="AU354" s="274"/>
      <c r="AV354" s="274"/>
      <c r="AW354" s="4"/>
      <c r="AX354" s="5"/>
    </row>
    <row r="355" spans="1:50" s="6" customFormat="1" ht="270" customHeight="1" x14ac:dyDescent="0.25">
      <c r="A355" s="589"/>
      <c r="B355" s="386"/>
      <c r="C355" s="365"/>
      <c r="D355" s="365"/>
      <c r="E355" s="365"/>
      <c r="F355" s="392"/>
      <c r="G355" s="365"/>
      <c r="H355" s="365"/>
      <c r="I355" s="365"/>
      <c r="J355" s="365"/>
      <c r="K355" s="365"/>
      <c r="L355" s="365"/>
      <c r="M355" s="365"/>
      <c r="N355" s="365"/>
      <c r="O355" s="378"/>
      <c r="P355" s="306"/>
      <c r="Q355" s="306"/>
      <c r="R355" s="306"/>
      <c r="S355" s="306"/>
      <c r="T355" s="306"/>
      <c r="U355" s="90" t="s">
        <v>70</v>
      </c>
      <c r="V355" s="55" t="s">
        <v>806</v>
      </c>
      <c r="W355" s="44" t="s">
        <v>806</v>
      </c>
      <c r="X355" s="44" t="s">
        <v>806</v>
      </c>
      <c r="Y355" s="44" t="s">
        <v>806</v>
      </c>
      <c r="Z355" s="253"/>
      <c r="AA355" s="254"/>
      <c r="AB355" s="254"/>
      <c r="AC355" s="255"/>
      <c r="AD355" s="377"/>
      <c r="AE355" s="274"/>
      <c r="AF355" s="274"/>
      <c r="AG355" s="274"/>
      <c r="AH355" s="274"/>
      <c r="AI355" s="275"/>
      <c r="AJ355" s="275"/>
      <c r="AK355" s="275"/>
      <c r="AL355" s="275"/>
      <c r="AM355" s="275"/>
      <c r="AN355" s="275"/>
      <c r="AO355" s="275"/>
      <c r="AP355" s="275"/>
      <c r="AQ355" s="275"/>
      <c r="AR355" s="275"/>
      <c r="AS355" s="275"/>
      <c r="AT355" s="275"/>
      <c r="AU355" s="275"/>
      <c r="AV355" s="275"/>
      <c r="AW355" s="4"/>
      <c r="AX355" s="5"/>
    </row>
    <row r="356" spans="1:50" s="6" customFormat="1" ht="49.5" customHeight="1" x14ac:dyDescent="0.25">
      <c r="A356" s="589">
        <v>7</v>
      </c>
      <c r="B356" s="386"/>
      <c r="C356" s="393" t="s">
        <v>579</v>
      </c>
      <c r="D356" s="364">
        <v>0.2</v>
      </c>
      <c r="E356" s="364" t="s">
        <v>496</v>
      </c>
      <c r="F356" s="364">
        <v>1</v>
      </c>
      <c r="G356" s="364" t="s">
        <v>148</v>
      </c>
      <c r="H356" s="364" t="s">
        <v>287</v>
      </c>
      <c r="I356" s="139" t="s">
        <v>551</v>
      </c>
      <c r="J356" s="364">
        <v>1</v>
      </c>
      <c r="K356" s="364" t="s">
        <v>580</v>
      </c>
      <c r="L356" s="372" t="s">
        <v>581</v>
      </c>
      <c r="M356" s="372" t="s">
        <v>582</v>
      </c>
      <c r="N356" s="372" t="s">
        <v>831</v>
      </c>
      <c r="O356" s="373" t="s">
        <v>62</v>
      </c>
      <c r="P356" s="304" t="s">
        <v>563</v>
      </c>
      <c r="Q356" s="376">
        <v>0.21</v>
      </c>
      <c r="R356" s="304">
        <v>1</v>
      </c>
      <c r="S356" s="304">
        <v>0.25</v>
      </c>
      <c r="T356" s="307" t="s">
        <v>169</v>
      </c>
      <c r="U356" s="89" t="s">
        <v>583</v>
      </c>
      <c r="V356" s="206"/>
      <c r="W356" s="206"/>
      <c r="X356" s="207"/>
      <c r="Y356" s="207"/>
      <c r="Z356" s="208">
        <f>V356</f>
        <v>0</v>
      </c>
      <c r="AA356" s="209">
        <f>V356+W356</f>
        <v>0</v>
      </c>
      <c r="AB356" s="209">
        <f>V356+W356+X356</f>
        <v>0</v>
      </c>
      <c r="AC356" s="209">
        <f>V356+W356+X356+Y356</f>
        <v>0</v>
      </c>
      <c r="AD356" s="276" t="s">
        <v>884</v>
      </c>
      <c r="AE356" s="274"/>
      <c r="AF356" s="274"/>
      <c r="AG356" s="274"/>
      <c r="AH356" s="274"/>
      <c r="AI356" s="273" t="s">
        <v>556</v>
      </c>
      <c r="AJ356" s="276" t="s">
        <v>556</v>
      </c>
      <c r="AK356" s="276" t="s">
        <v>67</v>
      </c>
      <c r="AL356" s="276" t="s">
        <v>67</v>
      </c>
      <c r="AM356" s="276"/>
      <c r="AN356" s="276" t="s">
        <v>67</v>
      </c>
      <c r="AO356" s="276" t="s">
        <v>67</v>
      </c>
      <c r="AP356" s="276" t="s">
        <v>67</v>
      </c>
      <c r="AQ356" s="276"/>
      <c r="AR356" s="276" t="s">
        <v>67</v>
      </c>
      <c r="AS356" s="276"/>
      <c r="AT356" s="276"/>
      <c r="AU356" s="276" t="s">
        <v>67</v>
      </c>
      <c r="AV356" s="276"/>
      <c r="AW356" s="27"/>
      <c r="AX356" s="28"/>
    </row>
    <row r="357" spans="1:50" s="6" customFormat="1" ht="35.1" customHeight="1" x14ac:dyDescent="0.25">
      <c r="A357" s="589"/>
      <c r="B357" s="386"/>
      <c r="C357" s="365"/>
      <c r="D357" s="365"/>
      <c r="E357" s="365"/>
      <c r="F357" s="365"/>
      <c r="G357" s="365"/>
      <c r="H357" s="365"/>
      <c r="I357" s="364" t="s">
        <v>584</v>
      </c>
      <c r="J357" s="365"/>
      <c r="K357" s="365"/>
      <c r="L357" s="365"/>
      <c r="M357" s="365"/>
      <c r="N357" s="365"/>
      <c r="O357" s="374"/>
      <c r="P357" s="305"/>
      <c r="Q357" s="305"/>
      <c r="R357" s="305"/>
      <c r="S357" s="305"/>
      <c r="T357" s="305"/>
      <c r="U357" s="93" t="s">
        <v>585</v>
      </c>
      <c r="V357" s="210"/>
      <c r="W357" s="210"/>
      <c r="X357" s="210"/>
      <c r="Y357" s="210"/>
      <c r="Z357" s="208">
        <f>V357</f>
        <v>0</v>
      </c>
      <c r="AA357" s="209">
        <f>V357+W357</f>
        <v>0</v>
      </c>
      <c r="AB357" s="209">
        <f>V357+W357+X357</f>
        <v>0</v>
      </c>
      <c r="AC357" s="209">
        <f>V357+W357+X357+Y357</f>
        <v>0</v>
      </c>
      <c r="AD357" s="370"/>
      <c r="AE357" s="274"/>
      <c r="AF357" s="274"/>
      <c r="AG357" s="274"/>
      <c r="AH357" s="274"/>
      <c r="AI357" s="274"/>
      <c r="AJ357" s="274"/>
      <c r="AK357" s="274"/>
      <c r="AL357" s="274"/>
      <c r="AM357" s="274"/>
      <c r="AN357" s="274"/>
      <c r="AO357" s="274"/>
      <c r="AP357" s="274"/>
      <c r="AQ357" s="274"/>
      <c r="AR357" s="274"/>
      <c r="AS357" s="274"/>
      <c r="AT357" s="274"/>
      <c r="AU357" s="274"/>
      <c r="AV357" s="274"/>
      <c r="AW357" s="27"/>
      <c r="AX357" s="28"/>
    </row>
    <row r="358" spans="1:50" s="6" customFormat="1" ht="24.95" customHeight="1" x14ac:dyDescent="0.25">
      <c r="A358" s="589"/>
      <c r="B358" s="386"/>
      <c r="C358" s="365"/>
      <c r="D358" s="365"/>
      <c r="E358" s="365"/>
      <c r="F358" s="365"/>
      <c r="G358" s="365"/>
      <c r="H358" s="365"/>
      <c r="I358" s="365"/>
      <c r="J358" s="365"/>
      <c r="K358" s="365"/>
      <c r="L358" s="365"/>
      <c r="M358" s="365"/>
      <c r="N358" s="365"/>
      <c r="O358" s="374"/>
      <c r="P358" s="305"/>
      <c r="Q358" s="305"/>
      <c r="R358" s="305"/>
      <c r="S358" s="305"/>
      <c r="T358" s="305"/>
      <c r="U358" s="90" t="s">
        <v>69</v>
      </c>
      <c r="V358" s="181" t="e">
        <f t="shared" ref="V358:AC358" si="126">V356/V357</f>
        <v>#DIV/0!</v>
      </c>
      <c r="W358" s="181" t="e">
        <f t="shared" si="126"/>
        <v>#DIV/0!</v>
      </c>
      <c r="X358" s="181" t="e">
        <f t="shared" si="126"/>
        <v>#DIV/0!</v>
      </c>
      <c r="Y358" s="181" t="e">
        <f t="shared" si="126"/>
        <v>#DIV/0!</v>
      </c>
      <c r="Z358" s="201" t="e">
        <f t="shared" si="126"/>
        <v>#DIV/0!</v>
      </c>
      <c r="AA358" s="201" t="e">
        <f t="shared" si="126"/>
        <v>#DIV/0!</v>
      </c>
      <c r="AB358" s="201" t="e">
        <f t="shared" si="126"/>
        <v>#DIV/0!</v>
      </c>
      <c r="AC358" s="201" t="e">
        <f t="shared" si="126"/>
        <v>#DIV/0!</v>
      </c>
      <c r="AD358" s="370"/>
      <c r="AE358" s="274"/>
      <c r="AF358" s="274"/>
      <c r="AG358" s="274"/>
      <c r="AH358" s="274"/>
      <c r="AI358" s="274"/>
      <c r="AJ358" s="274"/>
      <c r="AK358" s="274"/>
      <c r="AL358" s="274"/>
      <c r="AM358" s="274"/>
      <c r="AN358" s="274"/>
      <c r="AO358" s="274"/>
      <c r="AP358" s="274"/>
      <c r="AQ358" s="274"/>
      <c r="AR358" s="274"/>
      <c r="AS358" s="274"/>
      <c r="AT358" s="274"/>
      <c r="AU358" s="274"/>
      <c r="AV358" s="274"/>
      <c r="AW358" s="27"/>
      <c r="AX358" s="28"/>
    </row>
    <row r="359" spans="1:50" s="6" customFormat="1" ht="270" customHeight="1" x14ac:dyDescent="0.25">
      <c r="A359" s="589"/>
      <c r="B359" s="386"/>
      <c r="C359" s="365"/>
      <c r="D359" s="365"/>
      <c r="E359" s="365"/>
      <c r="F359" s="365"/>
      <c r="G359" s="365"/>
      <c r="H359" s="365"/>
      <c r="I359" s="365"/>
      <c r="J359" s="365"/>
      <c r="K359" s="365"/>
      <c r="L359" s="365"/>
      <c r="M359" s="365"/>
      <c r="N359" s="365"/>
      <c r="O359" s="375"/>
      <c r="P359" s="369"/>
      <c r="Q359" s="369"/>
      <c r="R359" s="369"/>
      <c r="S359" s="369"/>
      <c r="T359" s="369"/>
      <c r="U359" s="94" t="s">
        <v>70</v>
      </c>
      <c r="V359" s="55" t="s">
        <v>806</v>
      </c>
      <c r="W359" s="211" t="s">
        <v>806</v>
      </c>
      <c r="X359" s="211" t="s">
        <v>806</v>
      </c>
      <c r="Y359" s="211" t="s">
        <v>806</v>
      </c>
      <c r="Z359" s="366"/>
      <c r="AA359" s="367"/>
      <c r="AB359" s="367"/>
      <c r="AC359" s="368"/>
      <c r="AD359" s="371"/>
      <c r="AE359" s="383"/>
      <c r="AF359" s="383"/>
      <c r="AG359" s="383"/>
      <c r="AH359" s="383"/>
      <c r="AI359" s="275"/>
      <c r="AJ359" s="275"/>
      <c r="AK359" s="275"/>
      <c r="AL359" s="275"/>
      <c r="AM359" s="275"/>
      <c r="AN359" s="275"/>
      <c r="AO359" s="275"/>
      <c r="AP359" s="275"/>
      <c r="AQ359" s="275"/>
      <c r="AR359" s="275"/>
      <c r="AS359" s="275"/>
      <c r="AT359" s="275"/>
      <c r="AU359" s="275"/>
      <c r="AV359" s="275"/>
      <c r="AW359" s="4"/>
      <c r="AX359" s="5"/>
    </row>
    <row r="360" spans="1:50" s="12" customFormat="1" ht="35.1" customHeight="1" x14ac:dyDescent="0.25">
      <c r="A360" s="577">
        <v>1</v>
      </c>
      <c r="B360" s="359" t="s">
        <v>586</v>
      </c>
      <c r="C360" s="344" t="s">
        <v>224</v>
      </c>
      <c r="D360" s="344">
        <v>1</v>
      </c>
      <c r="E360" s="361" t="s">
        <v>587</v>
      </c>
      <c r="F360" s="344">
        <v>0.25</v>
      </c>
      <c r="G360" s="344" t="s">
        <v>98</v>
      </c>
      <c r="H360" s="344" t="s">
        <v>200</v>
      </c>
      <c r="I360" s="344" t="s">
        <v>588</v>
      </c>
      <c r="J360" s="344">
        <v>0.2</v>
      </c>
      <c r="K360" s="344" t="s">
        <v>589</v>
      </c>
      <c r="L360" s="344" t="s">
        <v>590</v>
      </c>
      <c r="M360" s="344" t="s">
        <v>591</v>
      </c>
      <c r="N360" s="344" t="s">
        <v>592</v>
      </c>
      <c r="O360" s="344" t="s">
        <v>62</v>
      </c>
      <c r="P360" s="344">
        <v>0.2</v>
      </c>
      <c r="Q360" s="344">
        <v>0.96</v>
      </c>
      <c r="R360" s="344">
        <v>1</v>
      </c>
      <c r="S360" s="344">
        <v>1</v>
      </c>
      <c r="T360" s="344" t="s">
        <v>593</v>
      </c>
      <c r="U360" s="140" t="s">
        <v>594</v>
      </c>
      <c r="V360" s="173"/>
      <c r="W360" s="173"/>
      <c r="X360" s="173"/>
      <c r="Y360" s="173"/>
      <c r="Z360" s="173">
        <f>V360</f>
        <v>0</v>
      </c>
      <c r="AA360" s="173">
        <f>V360+W360</f>
        <v>0</v>
      </c>
      <c r="AB360" s="173">
        <f>V360+W360+X360</f>
        <v>0</v>
      </c>
      <c r="AC360" s="173">
        <f>V360+W360+X360+Y360</f>
        <v>0</v>
      </c>
      <c r="AD360" s="334" t="s">
        <v>595</v>
      </c>
      <c r="AE360" s="334"/>
      <c r="AF360" s="334"/>
      <c r="AG360" s="334"/>
      <c r="AH360" s="336"/>
      <c r="AI360" s="336" t="s">
        <v>596</v>
      </c>
      <c r="AJ360" s="334" t="s">
        <v>596</v>
      </c>
      <c r="AK360" s="334"/>
      <c r="AL360" s="334" t="s">
        <v>67</v>
      </c>
      <c r="AM360" s="334"/>
      <c r="AN360" s="334"/>
      <c r="AO360" s="334" t="s">
        <v>67</v>
      </c>
      <c r="AP360" s="334"/>
      <c r="AQ360" s="334" t="s">
        <v>67</v>
      </c>
      <c r="AR360" s="334"/>
      <c r="AS360" s="334"/>
      <c r="AT360" s="334" t="s">
        <v>67</v>
      </c>
      <c r="AU360" s="334"/>
      <c r="AV360" s="334"/>
      <c r="AW360" s="11"/>
      <c r="AX360" s="11"/>
    </row>
    <row r="361" spans="1:50" s="12" customFormat="1" ht="35.1" customHeight="1" x14ac:dyDescent="0.25">
      <c r="A361" s="577"/>
      <c r="B361" s="360"/>
      <c r="C361" s="344"/>
      <c r="D361" s="344"/>
      <c r="E361" s="361"/>
      <c r="F361" s="344"/>
      <c r="G361" s="345"/>
      <c r="H361" s="345"/>
      <c r="I361" s="344"/>
      <c r="J361" s="345"/>
      <c r="K361" s="345"/>
      <c r="L361" s="345"/>
      <c r="M361" s="344"/>
      <c r="N361" s="345"/>
      <c r="O361" s="345"/>
      <c r="P361" s="345"/>
      <c r="Q361" s="345"/>
      <c r="R361" s="345"/>
      <c r="S361" s="345"/>
      <c r="T361" s="345"/>
      <c r="U361" s="140" t="s">
        <v>597</v>
      </c>
      <c r="V361" s="173">
        <v>42</v>
      </c>
      <c r="W361" s="173">
        <v>42</v>
      </c>
      <c r="X361" s="173">
        <v>42</v>
      </c>
      <c r="Y361" s="173">
        <v>41</v>
      </c>
      <c r="Z361" s="173">
        <f>V361</f>
        <v>42</v>
      </c>
      <c r="AA361" s="173">
        <f>V361+W361</f>
        <v>84</v>
      </c>
      <c r="AB361" s="173">
        <f>V361+W361+X361</f>
        <v>126</v>
      </c>
      <c r="AC361" s="173">
        <f>V361+W361+X361+Y361</f>
        <v>167</v>
      </c>
      <c r="AD361" s="335"/>
      <c r="AE361" s="335"/>
      <c r="AF361" s="335"/>
      <c r="AG361" s="335"/>
      <c r="AH361" s="335"/>
      <c r="AI361" s="335"/>
      <c r="AJ361" s="335"/>
      <c r="AK361" s="335"/>
      <c r="AL361" s="335"/>
      <c r="AM361" s="335"/>
      <c r="AN361" s="335"/>
      <c r="AO361" s="335"/>
      <c r="AP361" s="335"/>
      <c r="AQ361" s="335"/>
      <c r="AR361" s="335"/>
      <c r="AS361" s="335"/>
      <c r="AT361" s="335"/>
      <c r="AU361" s="335"/>
      <c r="AV361" s="335"/>
      <c r="AW361" s="11"/>
      <c r="AX361" s="11"/>
    </row>
    <row r="362" spans="1:50" s="12" customFormat="1" ht="24.95" customHeight="1" x14ac:dyDescent="0.25">
      <c r="A362" s="577"/>
      <c r="B362" s="360"/>
      <c r="C362" s="344"/>
      <c r="D362" s="344"/>
      <c r="E362" s="361"/>
      <c r="F362" s="344"/>
      <c r="G362" s="345"/>
      <c r="H362" s="345"/>
      <c r="I362" s="344"/>
      <c r="J362" s="345"/>
      <c r="K362" s="345"/>
      <c r="L362" s="345"/>
      <c r="M362" s="344"/>
      <c r="N362" s="345"/>
      <c r="O362" s="345"/>
      <c r="P362" s="345"/>
      <c r="Q362" s="345"/>
      <c r="R362" s="345"/>
      <c r="S362" s="345"/>
      <c r="T362" s="345"/>
      <c r="U362" s="141" t="s">
        <v>69</v>
      </c>
      <c r="V362" s="54">
        <f t="shared" ref="V362:AC362" si="127">V360/V361</f>
        <v>0</v>
      </c>
      <c r="W362" s="54">
        <f t="shared" si="127"/>
        <v>0</v>
      </c>
      <c r="X362" s="54">
        <f t="shared" si="127"/>
        <v>0</v>
      </c>
      <c r="Y362" s="54">
        <f t="shared" si="127"/>
        <v>0</v>
      </c>
      <c r="Z362" s="54">
        <f t="shared" si="127"/>
        <v>0</v>
      </c>
      <c r="AA362" s="54">
        <f t="shared" si="127"/>
        <v>0</v>
      </c>
      <c r="AB362" s="54">
        <f t="shared" si="127"/>
        <v>0</v>
      </c>
      <c r="AC362" s="54">
        <f t="shared" si="127"/>
        <v>0</v>
      </c>
      <c r="AD362" s="335"/>
      <c r="AE362" s="335"/>
      <c r="AF362" s="335"/>
      <c r="AG362" s="335"/>
      <c r="AH362" s="335"/>
      <c r="AI362" s="335"/>
      <c r="AJ362" s="335"/>
      <c r="AK362" s="335"/>
      <c r="AL362" s="335"/>
      <c r="AM362" s="335"/>
      <c r="AN362" s="335"/>
      <c r="AO362" s="335"/>
      <c r="AP362" s="335"/>
      <c r="AQ362" s="335"/>
      <c r="AR362" s="335"/>
      <c r="AS362" s="335"/>
      <c r="AT362" s="335"/>
      <c r="AU362" s="335"/>
      <c r="AV362" s="335"/>
      <c r="AW362" s="11"/>
      <c r="AX362" s="11"/>
    </row>
    <row r="363" spans="1:50" s="12" customFormat="1" ht="391.5" customHeight="1" x14ac:dyDescent="0.25">
      <c r="A363" s="577"/>
      <c r="B363" s="360"/>
      <c r="C363" s="344"/>
      <c r="D363" s="344"/>
      <c r="E363" s="361"/>
      <c r="F363" s="344"/>
      <c r="G363" s="345"/>
      <c r="H363" s="345"/>
      <c r="I363" s="344"/>
      <c r="J363" s="345"/>
      <c r="K363" s="345"/>
      <c r="L363" s="345"/>
      <c r="M363" s="344"/>
      <c r="N363" s="345"/>
      <c r="O363" s="345"/>
      <c r="P363" s="345"/>
      <c r="Q363" s="345"/>
      <c r="R363" s="345"/>
      <c r="S363" s="345"/>
      <c r="T363" s="345"/>
      <c r="U363" s="141" t="s">
        <v>70</v>
      </c>
      <c r="V363" s="55" t="s">
        <v>806</v>
      </c>
      <c r="W363" s="55" t="s">
        <v>806</v>
      </c>
      <c r="X363" s="55" t="s">
        <v>806</v>
      </c>
      <c r="Y363" s="55" t="s">
        <v>806</v>
      </c>
      <c r="Z363" s="244"/>
      <c r="AA363" s="245"/>
      <c r="AB363" s="245"/>
      <c r="AC363" s="245"/>
      <c r="AD363" s="335"/>
      <c r="AE363" s="335"/>
      <c r="AF363" s="335"/>
      <c r="AG363" s="335"/>
      <c r="AH363" s="335"/>
      <c r="AI363" s="335"/>
      <c r="AJ363" s="335"/>
      <c r="AK363" s="335"/>
      <c r="AL363" s="335"/>
      <c r="AM363" s="335"/>
      <c r="AN363" s="335"/>
      <c r="AO363" s="335"/>
      <c r="AP363" s="335"/>
      <c r="AQ363" s="335"/>
      <c r="AR363" s="335"/>
      <c r="AS363" s="335"/>
      <c r="AT363" s="335"/>
      <c r="AU363" s="335"/>
      <c r="AV363" s="335"/>
      <c r="AW363" s="11"/>
      <c r="AX363" s="11"/>
    </row>
    <row r="364" spans="1:50" s="12" customFormat="1" ht="35.1" customHeight="1" x14ac:dyDescent="0.25">
      <c r="A364" s="577">
        <v>2</v>
      </c>
      <c r="B364" s="360"/>
      <c r="C364" s="344"/>
      <c r="D364" s="344"/>
      <c r="E364" s="361"/>
      <c r="F364" s="344"/>
      <c r="G364" s="344" t="s">
        <v>98</v>
      </c>
      <c r="H364" s="344" t="s">
        <v>200</v>
      </c>
      <c r="I364" s="344" t="s">
        <v>598</v>
      </c>
      <c r="J364" s="344">
        <v>0.25</v>
      </c>
      <c r="K364" s="344" t="s">
        <v>599</v>
      </c>
      <c r="L364" s="344" t="s">
        <v>748</v>
      </c>
      <c r="M364" s="344" t="s">
        <v>591</v>
      </c>
      <c r="N364" s="344" t="s">
        <v>600</v>
      </c>
      <c r="O364" s="344" t="s">
        <v>62</v>
      </c>
      <c r="P364" s="344">
        <v>0.2</v>
      </c>
      <c r="Q364" s="344">
        <v>0.89</v>
      </c>
      <c r="R364" s="344">
        <v>1</v>
      </c>
      <c r="S364" s="344">
        <v>0.9</v>
      </c>
      <c r="T364" s="344" t="s">
        <v>169</v>
      </c>
      <c r="U364" s="140" t="s">
        <v>601</v>
      </c>
      <c r="V364" s="116">
        <v>15</v>
      </c>
      <c r="W364" s="116"/>
      <c r="X364" s="116"/>
      <c r="Y364" s="116"/>
      <c r="Z364" s="117">
        <f>V364</f>
        <v>15</v>
      </c>
      <c r="AA364" s="117">
        <f>V364+W364</f>
        <v>15</v>
      </c>
      <c r="AB364" s="117">
        <f>V364+W364+X364</f>
        <v>15</v>
      </c>
      <c r="AC364" s="171">
        <f>V364+W364+X364+Y364</f>
        <v>15</v>
      </c>
      <c r="AD364" s="334" t="s">
        <v>595</v>
      </c>
      <c r="AE364" s="334"/>
      <c r="AF364" s="334"/>
      <c r="AG364" s="334"/>
      <c r="AH364" s="336"/>
      <c r="AI364" s="336" t="s">
        <v>596</v>
      </c>
      <c r="AJ364" s="334" t="s">
        <v>596</v>
      </c>
      <c r="AK364" s="334"/>
      <c r="AL364" s="334" t="s">
        <v>67</v>
      </c>
      <c r="AM364" s="334"/>
      <c r="AN364" s="334"/>
      <c r="AO364" s="334" t="s">
        <v>67</v>
      </c>
      <c r="AP364" s="334"/>
      <c r="AQ364" s="334" t="s">
        <v>67</v>
      </c>
      <c r="AR364" s="334"/>
      <c r="AS364" s="334"/>
      <c r="AT364" s="334" t="s">
        <v>67</v>
      </c>
      <c r="AU364" s="334"/>
      <c r="AV364" s="334"/>
      <c r="AW364" s="11"/>
      <c r="AX364" s="11"/>
    </row>
    <row r="365" spans="1:50" s="12" customFormat="1" x14ac:dyDescent="0.25">
      <c r="A365" s="577"/>
      <c r="B365" s="360"/>
      <c r="C365" s="344"/>
      <c r="D365" s="344"/>
      <c r="E365" s="361"/>
      <c r="F365" s="344"/>
      <c r="G365" s="345"/>
      <c r="H365" s="345"/>
      <c r="I365" s="344"/>
      <c r="J365" s="345"/>
      <c r="K365" s="345"/>
      <c r="L365" s="345"/>
      <c r="M365" s="345"/>
      <c r="N365" s="345"/>
      <c r="O365" s="345"/>
      <c r="P365" s="345"/>
      <c r="Q365" s="345"/>
      <c r="R365" s="345"/>
      <c r="S365" s="345"/>
      <c r="T365" s="345"/>
      <c r="U365" s="140" t="s">
        <v>786</v>
      </c>
      <c r="V365" s="116">
        <v>16</v>
      </c>
      <c r="W365" s="116">
        <v>1E-3</v>
      </c>
      <c r="X365" s="116">
        <v>1E-3</v>
      </c>
      <c r="Y365" s="116">
        <v>1E-3</v>
      </c>
      <c r="Z365" s="116">
        <f>V365</f>
        <v>16</v>
      </c>
      <c r="AA365" s="116">
        <f>V365+W365</f>
        <v>16.001000000000001</v>
      </c>
      <c r="AB365" s="116">
        <f>V365+W365+X365</f>
        <v>16.002000000000002</v>
      </c>
      <c r="AC365" s="116">
        <f>V365+W365+X365+Y365</f>
        <v>16.003000000000004</v>
      </c>
      <c r="AD365" s="335"/>
      <c r="AE365" s="335"/>
      <c r="AF365" s="335"/>
      <c r="AG365" s="335"/>
      <c r="AH365" s="335"/>
      <c r="AI365" s="335"/>
      <c r="AJ365" s="335"/>
      <c r="AK365" s="335"/>
      <c r="AL365" s="335"/>
      <c r="AM365" s="335"/>
      <c r="AN365" s="335"/>
      <c r="AO365" s="335"/>
      <c r="AP365" s="335"/>
      <c r="AQ365" s="335"/>
      <c r="AR365" s="335"/>
      <c r="AS365" s="335"/>
      <c r="AT365" s="335"/>
      <c r="AU365" s="335"/>
      <c r="AV365" s="335"/>
      <c r="AW365" s="11"/>
      <c r="AX365" s="11"/>
    </row>
    <row r="366" spans="1:50" s="12" customFormat="1" ht="24.95" customHeight="1" x14ac:dyDescent="0.25">
      <c r="A366" s="577"/>
      <c r="B366" s="360"/>
      <c r="C366" s="344"/>
      <c r="D366" s="344"/>
      <c r="E366" s="361"/>
      <c r="F366" s="344"/>
      <c r="G366" s="345"/>
      <c r="H366" s="345"/>
      <c r="I366" s="344"/>
      <c r="J366" s="345"/>
      <c r="K366" s="345"/>
      <c r="L366" s="345"/>
      <c r="M366" s="345"/>
      <c r="N366" s="345"/>
      <c r="O366" s="345"/>
      <c r="P366" s="345"/>
      <c r="Q366" s="345"/>
      <c r="R366" s="345"/>
      <c r="S366" s="345"/>
      <c r="T366" s="345"/>
      <c r="U366" s="141" t="s">
        <v>69</v>
      </c>
      <c r="V366" s="105">
        <f>V364/V365</f>
        <v>0.9375</v>
      </c>
      <c r="W366" s="54">
        <f t="shared" ref="W366:AC366" si="128">W364/W365</f>
        <v>0</v>
      </c>
      <c r="X366" s="54">
        <f t="shared" si="128"/>
        <v>0</v>
      </c>
      <c r="Y366" s="54">
        <f t="shared" si="128"/>
        <v>0</v>
      </c>
      <c r="Z366" s="54">
        <f t="shared" si="128"/>
        <v>0.9375</v>
      </c>
      <c r="AA366" s="54">
        <f t="shared" si="128"/>
        <v>0.93744140991188041</v>
      </c>
      <c r="AB366" s="54">
        <f t="shared" si="128"/>
        <v>0.93738282714660648</v>
      </c>
      <c r="AC366" s="54">
        <f t="shared" si="128"/>
        <v>0.93732425170280553</v>
      </c>
      <c r="AD366" s="335"/>
      <c r="AE366" s="335"/>
      <c r="AF366" s="335"/>
      <c r="AG366" s="335"/>
      <c r="AH366" s="335"/>
      <c r="AI366" s="335"/>
      <c r="AJ366" s="335"/>
      <c r="AK366" s="335"/>
      <c r="AL366" s="335"/>
      <c r="AM366" s="335"/>
      <c r="AN366" s="335"/>
      <c r="AO366" s="335"/>
      <c r="AP366" s="335"/>
      <c r="AQ366" s="335"/>
      <c r="AR366" s="335"/>
      <c r="AS366" s="335"/>
      <c r="AT366" s="335"/>
      <c r="AU366" s="335"/>
      <c r="AV366" s="335"/>
      <c r="AW366" s="11"/>
      <c r="AX366" s="11"/>
    </row>
    <row r="367" spans="1:50" s="12" customFormat="1" ht="270" customHeight="1" x14ac:dyDescent="0.25">
      <c r="A367" s="577"/>
      <c r="B367" s="360"/>
      <c r="C367" s="344"/>
      <c r="D367" s="344"/>
      <c r="E367" s="361"/>
      <c r="F367" s="344"/>
      <c r="G367" s="345"/>
      <c r="H367" s="345"/>
      <c r="I367" s="344"/>
      <c r="J367" s="345"/>
      <c r="K367" s="345"/>
      <c r="L367" s="345"/>
      <c r="M367" s="345"/>
      <c r="N367" s="345"/>
      <c r="O367" s="345"/>
      <c r="P367" s="345"/>
      <c r="Q367" s="345"/>
      <c r="R367" s="345"/>
      <c r="S367" s="345"/>
      <c r="T367" s="345"/>
      <c r="U367" s="141" t="s">
        <v>70</v>
      </c>
      <c r="V367" s="55" t="s">
        <v>885</v>
      </c>
      <c r="W367" s="55" t="s">
        <v>806</v>
      </c>
      <c r="X367" s="55" t="s">
        <v>806</v>
      </c>
      <c r="Y367" s="55" t="s">
        <v>806</v>
      </c>
      <c r="Z367" s="244"/>
      <c r="AA367" s="245"/>
      <c r="AB367" s="245"/>
      <c r="AC367" s="245"/>
      <c r="AD367" s="335"/>
      <c r="AE367" s="335"/>
      <c r="AF367" s="335"/>
      <c r="AG367" s="335"/>
      <c r="AH367" s="335"/>
      <c r="AI367" s="335"/>
      <c r="AJ367" s="335"/>
      <c r="AK367" s="335"/>
      <c r="AL367" s="335"/>
      <c r="AM367" s="335"/>
      <c r="AN367" s="335"/>
      <c r="AO367" s="335"/>
      <c r="AP367" s="335"/>
      <c r="AQ367" s="335"/>
      <c r="AR367" s="335"/>
      <c r="AS367" s="335"/>
      <c r="AT367" s="335"/>
      <c r="AU367" s="335"/>
      <c r="AV367" s="335"/>
      <c r="AW367" s="11"/>
      <c r="AX367" s="11"/>
    </row>
    <row r="368" spans="1:50" s="12" customFormat="1" ht="42.75" customHeight="1" x14ac:dyDescent="0.25">
      <c r="A368" s="577">
        <v>3</v>
      </c>
      <c r="B368" s="360"/>
      <c r="C368" s="344"/>
      <c r="D368" s="344"/>
      <c r="E368" s="361"/>
      <c r="F368" s="344"/>
      <c r="G368" s="344" t="s">
        <v>98</v>
      </c>
      <c r="H368" s="344" t="s">
        <v>200</v>
      </c>
      <c r="I368" s="344" t="s">
        <v>602</v>
      </c>
      <c r="J368" s="342">
        <v>0.17499999999999999</v>
      </c>
      <c r="K368" s="337" t="s">
        <v>603</v>
      </c>
      <c r="L368" s="337" t="s">
        <v>886</v>
      </c>
      <c r="M368" s="337" t="s">
        <v>604</v>
      </c>
      <c r="N368" s="337" t="s">
        <v>605</v>
      </c>
      <c r="O368" s="337" t="s">
        <v>606</v>
      </c>
      <c r="P368" s="358">
        <v>0.17499999999999999</v>
      </c>
      <c r="Q368" s="337">
        <v>1</v>
      </c>
      <c r="R368" s="337">
        <v>1</v>
      </c>
      <c r="S368" s="337">
        <v>1</v>
      </c>
      <c r="T368" s="337" t="s">
        <v>169</v>
      </c>
      <c r="U368" s="142" t="s">
        <v>607</v>
      </c>
      <c r="V368" s="212"/>
      <c r="W368" s="212"/>
      <c r="X368" s="212"/>
      <c r="Y368" s="212"/>
      <c r="Z368" s="213">
        <f>V368</f>
        <v>0</v>
      </c>
      <c r="AA368" s="213">
        <f>W368</f>
        <v>0</v>
      </c>
      <c r="AB368" s="213">
        <f>AA368</f>
        <v>0</v>
      </c>
      <c r="AC368" s="214">
        <f>Y368</f>
        <v>0</v>
      </c>
      <c r="AD368" s="338" t="s">
        <v>608</v>
      </c>
      <c r="AE368" s="339"/>
      <c r="AF368" s="339"/>
      <c r="AG368" s="339"/>
      <c r="AH368" s="339"/>
      <c r="AI368" s="355" t="s">
        <v>596</v>
      </c>
      <c r="AJ368" s="357" t="s">
        <v>596</v>
      </c>
      <c r="AK368" s="339"/>
      <c r="AL368" s="339" t="s">
        <v>67</v>
      </c>
      <c r="AM368" s="339"/>
      <c r="AN368" s="339"/>
      <c r="AO368" s="339" t="s">
        <v>67</v>
      </c>
      <c r="AP368" s="339"/>
      <c r="AQ368" s="339" t="s">
        <v>67</v>
      </c>
      <c r="AR368" s="339"/>
      <c r="AS368" s="339"/>
      <c r="AT368" s="339" t="s">
        <v>67</v>
      </c>
      <c r="AU368" s="339"/>
      <c r="AV368" s="339"/>
      <c r="AW368" s="11"/>
      <c r="AX368" s="11"/>
    </row>
    <row r="369" spans="1:50" s="12" customFormat="1" ht="57.75" customHeight="1" x14ac:dyDescent="0.25">
      <c r="A369" s="577"/>
      <c r="B369" s="360"/>
      <c r="C369" s="344"/>
      <c r="D369" s="344"/>
      <c r="E369" s="361"/>
      <c r="F369" s="344"/>
      <c r="G369" s="344"/>
      <c r="H369" s="344"/>
      <c r="I369" s="344"/>
      <c r="J369" s="342"/>
      <c r="K369" s="337"/>
      <c r="L369" s="337"/>
      <c r="M369" s="337"/>
      <c r="N369" s="337"/>
      <c r="O369" s="337"/>
      <c r="P369" s="358"/>
      <c r="Q369" s="337"/>
      <c r="R369" s="337"/>
      <c r="S369" s="337"/>
      <c r="T369" s="337"/>
      <c r="U369" s="142" t="s">
        <v>609</v>
      </c>
      <c r="V369" s="212"/>
      <c r="W369" s="213"/>
      <c r="X369" s="212"/>
      <c r="Y369" s="213">
        <v>0.01</v>
      </c>
      <c r="Z369" s="213">
        <v>1E-3</v>
      </c>
      <c r="AA369" s="213">
        <v>1E-3</v>
      </c>
      <c r="AB369" s="213">
        <f>AA369</f>
        <v>1E-3</v>
      </c>
      <c r="AC369" s="214">
        <f>Y369</f>
        <v>0.01</v>
      </c>
      <c r="AD369" s="338"/>
      <c r="AE369" s="340"/>
      <c r="AF369" s="340"/>
      <c r="AG369" s="340"/>
      <c r="AH369" s="340"/>
      <c r="AI369" s="356"/>
      <c r="AJ369" s="356"/>
      <c r="AK369" s="340"/>
      <c r="AL369" s="340"/>
      <c r="AM369" s="340"/>
      <c r="AN369" s="340"/>
      <c r="AO369" s="340"/>
      <c r="AP369" s="340"/>
      <c r="AQ369" s="340"/>
      <c r="AR369" s="340"/>
      <c r="AS369" s="340"/>
      <c r="AT369" s="340"/>
      <c r="AU369" s="340"/>
      <c r="AV369" s="340"/>
      <c r="AW369" s="11"/>
      <c r="AX369" s="11"/>
    </row>
    <row r="370" spans="1:50" s="12" customFormat="1" ht="24.95" customHeight="1" x14ac:dyDescent="0.25">
      <c r="A370" s="577"/>
      <c r="B370" s="360"/>
      <c r="C370" s="344"/>
      <c r="D370" s="344"/>
      <c r="E370" s="361"/>
      <c r="F370" s="344"/>
      <c r="G370" s="344"/>
      <c r="H370" s="344"/>
      <c r="I370" s="344"/>
      <c r="J370" s="342"/>
      <c r="K370" s="337"/>
      <c r="L370" s="337"/>
      <c r="M370" s="337"/>
      <c r="N370" s="337"/>
      <c r="O370" s="337"/>
      <c r="P370" s="358"/>
      <c r="Q370" s="337"/>
      <c r="R370" s="337"/>
      <c r="S370" s="337"/>
      <c r="T370" s="337"/>
      <c r="U370" s="143" t="s">
        <v>69</v>
      </c>
      <c r="V370" s="215"/>
      <c r="W370" s="215"/>
      <c r="X370" s="215"/>
      <c r="Y370" s="215">
        <f>Y368/Y369</f>
        <v>0</v>
      </c>
      <c r="Z370" s="213">
        <f>Z368/Z369</f>
        <v>0</v>
      </c>
      <c r="AA370" s="213">
        <f>AA368/AA369</f>
        <v>0</v>
      </c>
      <c r="AB370" s="213">
        <f>AB368/AB369</f>
        <v>0</v>
      </c>
      <c r="AC370" s="215">
        <f>AC368/AC369</f>
        <v>0</v>
      </c>
      <c r="AD370" s="338"/>
      <c r="AE370" s="340"/>
      <c r="AF370" s="340"/>
      <c r="AG370" s="340"/>
      <c r="AH370" s="340"/>
      <c r="AI370" s="356"/>
      <c r="AJ370" s="356"/>
      <c r="AK370" s="340"/>
      <c r="AL370" s="340"/>
      <c r="AM370" s="340"/>
      <c r="AN370" s="340"/>
      <c r="AO370" s="340"/>
      <c r="AP370" s="340"/>
      <c r="AQ370" s="340"/>
      <c r="AR370" s="340"/>
      <c r="AS370" s="340"/>
      <c r="AT370" s="340"/>
      <c r="AU370" s="340"/>
      <c r="AV370" s="340"/>
      <c r="AW370" s="11"/>
      <c r="AX370" s="11"/>
    </row>
    <row r="371" spans="1:50" s="12" customFormat="1" ht="270" customHeight="1" x14ac:dyDescent="0.25">
      <c r="A371" s="577"/>
      <c r="B371" s="360"/>
      <c r="C371" s="344"/>
      <c r="D371" s="344"/>
      <c r="E371" s="361"/>
      <c r="F371" s="344"/>
      <c r="G371" s="344"/>
      <c r="H371" s="344"/>
      <c r="I371" s="344"/>
      <c r="J371" s="342"/>
      <c r="K371" s="337"/>
      <c r="L371" s="337"/>
      <c r="M371" s="337"/>
      <c r="N371" s="337"/>
      <c r="O371" s="337"/>
      <c r="P371" s="358"/>
      <c r="Q371" s="337"/>
      <c r="R371" s="337"/>
      <c r="S371" s="337"/>
      <c r="T371" s="337"/>
      <c r="U371" s="143" t="s">
        <v>70</v>
      </c>
      <c r="V371" s="55" t="s">
        <v>806</v>
      </c>
      <c r="W371" s="216" t="s">
        <v>806</v>
      </c>
      <c r="X371" s="216" t="s">
        <v>806</v>
      </c>
      <c r="Y371" s="216" t="s">
        <v>806</v>
      </c>
      <c r="Z371" s="353"/>
      <c r="AA371" s="354"/>
      <c r="AB371" s="354"/>
      <c r="AC371" s="354"/>
      <c r="AD371" s="338"/>
      <c r="AE371" s="341"/>
      <c r="AF371" s="341"/>
      <c r="AG371" s="341"/>
      <c r="AH371" s="341"/>
      <c r="AI371" s="356"/>
      <c r="AJ371" s="356"/>
      <c r="AK371" s="341"/>
      <c r="AL371" s="341"/>
      <c r="AM371" s="341"/>
      <c r="AN371" s="341"/>
      <c r="AO371" s="340"/>
      <c r="AP371" s="341"/>
      <c r="AQ371" s="340"/>
      <c r="AR371" s="341"/>
      <c r="AS371" s="340"/>
      <c r="AT371" s="340"/>
      <c r="AU371" s="341"/>
      <c r="AV371" s="340"/>
      <c r="AW371" s="11"/>
      <c r="AX371" s="11"/>
    </row>
    <row r="372" spans="1:50" s="12" customFormat="1" ht="35.1" customHeight="1" x14ac:dyDescent="0.25">
      <c r="A372" s="577">
        <v>4</v>
      </c>
      <c r="B372" s="360"/>
      <c r="C372" s="344"/>
      <c r="D372" s="344"/>
      <c r="E372" s="361"/>
      <c r="F372" s="344"/>
      <c r="G372" s="344"/>
      <c r="H372" s="344"/>
      <c r="I372" s="344"/>
      <c r="J372" s="342">
        <v>0.17499999999999999</v>
      </c>
      <c r="K372" s="337" t="s">
        <v>610</v>
      </c>
      <c r="L372" s="337" t="s">
        <v>887</v>
      </c>
      <c r="M372" s="343" t="s">
        <v>611</v>
      </c>
      <c r="N372" s="337"/>
      <c r="O372" s="337" t="s">
        <v>606</v>
      </c>
      <c r="P372" s="358">
        <v>0.17499999999999999</v>
      </c>
      <c r="Q372" s="337">
        <v>1</v>
      </c>
      <c r="R372" s="337">
        <v>1</v>
      </c>
      <c r="S372" s="337">
        <v>1</v>
      </c>
      <c r="T372" s="337" t="s">
        <v>169</v>
      </c>
      <c r="U372" s="142" t="s">
        <v>612</v>
      </c>
      <c r="V372" s="212"/>
      <c r="W372" s="212"/>
      <c r="X372" s="212"/>
      <c r="Y372" s="212"/>
      <c r="Z372" s="213">
        <f>V372</f>
        <v>0</v>
      </c>
      <c r="AA372" s="213">
        <f>W372</f>
        <v>0</v>
      </c>
      <c r="AB372" s="213">
        <f>AA372</f>
        <v>0</v>
      </c>
      <c r="AC372" s="214">
        <f>Y372</f>
        <v>0</v>
      </c>
      <c r="AD372" s="338" t="s">
        <v>888</v>
      </c>
      <c r="AE372" s="339"/>
      <c r="AF372" s="339"/>
      <c r="AG372" s="339"/>
      <c r="AH372" s="339"/>
      <c r="AI372" s="355" t="s">
        <v>596</v>
      </c>
      <c r="AJ372" s="357" t="s">
        <v>596</v>
      </c>
      <c r="AK372" s="347"/>
      <c r="AL372" s="350" t="s">
        <v>67</v>
      </c>
      <c r="AM372" s="339"/>
      <c r="AN372" s="339"/>
      <c r="AO372" s="350" t="s">
        <v>67</v>
      </c>
      <c r="AP372" s="339"/>
      <c r="AQ372" s="339"/>
      <c r="AR372" s="339"/>
      <c r="AS372" s="346" t="s">
        <v>67</v>
      </c>
      <c r="AT372" s="347"/>
      <c r="AU372" s="347"/>
      <c r="AV372" s="350" t="s">
        <v>67</v>
      </c>
      <c r="AW372" s="11"/>
      <c r="AX372" s="11"/>
    </row>
    <row r="373" spans="1:50" s="12" customFormat="1" ht="35.1" customHeight="1" x14ac:dyDescent="0.25">
      <c r="A373" s="577"/>
      <c r="B373" s="360"/>
      <c r="C373" s="344"/>
      <c r="D373" s="344"/>
      <c r="E373" s="361"/>
      <c r="F373" s="344"/>
      <c r="G373" s="344"/>
      <c r="H373" s="344"/>
      <c r="I373" s="344"/>
      <c r="J373" s="342"/>
      <c r="K373" s="337"/>
      <c r="L373" s="337"/>
      <c r="M373" s="343"/>
      <c r="N373" s="337"/>
      <c r="O373" s="337"/>
      <c r="P373" s="358"/>
      <c r="Q373" s="337"/>
      <c r="R373" s="337"/>
      <c r="S373" s="337"/>
      <c r="T373" s="337"/>
      <c r="U373" s="142" t="s">
        <v>613</v>
      </c>
      <c r="V373" s="212"/>
      <c r="W373" s="213"/>
      <c r="X373" s="212"/>
      <c r="Y373" s="213">
        <v>0.1</v>
      </c>
      <c r="Z373" s="213">
        <v>1E-3</v>
      </c>
      <c r="AA373" s="213">
        <v>1E-3</v>
      </c>
      <c r="AB373" s="213">
        <f>AA373</f>
        <v>1E-3</v>
      </c>
      <c r="AC373" s="214">
        <f>Y373</f>
        <v>0.1</v>
      </c>
      <c r="AD373" s="338"/>
      <c r="AE373" s="340"/>
      <c r="AF373" s="340"/>
      <c r="AG373" s="340"/>
      <c r="AH373" s="340"/>
      <c r="AI373" s="356"/>
      <c r="AJ373" s="356"/>
      <c r="AK373" s="348"/>
      <c r="AL373" s="351"/>
      <c r="AM373" s="340"/>
      <c r="AN373" s="340"/>
      <c r="AO373" s="351"/>
      <c r="AP373" s="340"/>
      <c r="AQ373" s="340"/>
      <c r="AR373" s="340"/>
      <c r="AS373" s="346"/>
      <c r="AT373" s="348"/>
      <c r="AU373" s="348"/>
      <c r="AV373" s="351"/>
      <c r="AW373" s="11"/>
      <c r="AX373" s="11"/>
    </row>
    <row r="374" spans="1:50" s="12" customFormat="1" ht="24.95" customHeight="1" x14ac:dyDescent="0.25">
      <c r="A374" s="577"/>
      <c r="B374" s="360"/>
      <c r="C374" s="344"/>
      <c r="D374" s="344"/>
      <c r="E374" s="361"/>
      <c r="F374" s="344"/>
      <c r="G374" s="344"/>
      <c r="H374" s="344"/>
      <c r="I374" s="344"/>
      <c r="J374" s="342"/>
      <c r="K374" s="337"/>
      <c r="L374" s="337"/>
      <c r="M374" s="343"/>
      <c r="N374" s="337"/>
      <c r="O374" s="337"/>
      <c r="P374" s="358"/>
      <c r="Q374" s="337"/>
      <c r="R374" s="337"/>
      <c r="S374" s="337"/>
      <c r="T374" s="337"/>
      <c r="U374" s="143" t="s">
        <v>69</v>
      </c>
      <c r="V374" s="215"/>
      <c r="W374" s="215"/>
      <c r="X374" s="215"/>
      <c r="Y374" s="215">
        <f>Y372/Y373</f>
        <v>0</v>
      </c>
      <c r="Z374" s="213">
        <f>Z372/Z373</f>
        <v>0</v>
      </c>
      <c r="AA374" s="213">
        <f>AA372/AA373</f>
        <v>0</v>
      </c>
      <c r="AB374" s="213">
        <f>AB372/AB373</f>
        <v>0</v>
      </c>
      <c r="AC374" s="215">
        <f>AC372/AC373</f>
        <v>0</v>
      </c>
      <c r="AD374" s="338"/>
      <c r="AE374" s="340"/>
      <c r="AF374" s="340"/>
      <c r="AG374" s="340"/>
      <c r="AH374" s="340"/>
      <c r="AI374" s="356"/>
      <c r="AJ374" s="356"/>
      <c r="AK374" s="348"/>
      <c r="AL374" s="351"/>
      <c r="AM374" s="340"/>
      <c r="AN374" s="340"/>
      <c r="AO374" s="351"/>
      <c r="AP374" s="340"/>
      <c r="AQ374" s="340"/>
      <c r="AR374" s="340"/>
      <c r="AS374" s="346"/>
      <c r="AT374" s="348"/>
      <c r="AU374" s="348"/>
      <c r="AV374" s="351"/>
      <c r="AW374" s="11"/>
      <c r="AX374" s="11"/>
    </row>
    <row r="375" spans="1:50" s="12" customFormat="1" ht="270" customHeight="1" x14ac:dyDescent="0.25">
      <c r="A375" s="577"/>
      <c r="B375" s="360"/>
      <c r="C375" s="344"/>
      <c r="D375" s="344"/>
      <c r="E375" s="361"/>
      <c r="F375" s="344"/>
      <c r="G375" s="344"/>
      <c r="H375" s="344"/>
      <c r="I375" s="344"/>
      <c r="J375" s="342"/>
      <c r="K375" s="337"/>
      <c r="L375" s="337"/>
      <c r="M375" s="343"/>
      <c r="N375" s="337"/>
      <c r="O375" s="337"/>
      <c r="P375" s="358"/>
      <c r="Q375" s="337"/>
      <c r="R375" s="337"/>
      <c r="S375" s="337"/>
      <c r="T375" s="337"/>
      <c r="U375" s="143" t="s">
        <v>70</v>
      </c>
      <c r="V375" s="55" t="s">
        <v>806</v>
      </c>
      <c r="W375" s="216" t="s">
        <v>806</v>
      </c>
      <c r="X375" s="216" t="s">
        <v>806</v>
      </c>
      <c r="Y375" s="216" t="s">
        <v>806</v>
      </c>
      <c r="Z375" s="353"/>
      <c r="AA375" s="354"/>
      <c r="AB375" s="354"/>
      <c r="AC375" s="354"/>
      <c r="AD375" s="338"/>
      <c r="AE375" s="341"/>
      <c r="AF375" s="341"/>
      <c r="AG375" s="341"/>
      <c r="AH375" s="341"/>
      <c r="AI375" s="356"/>
      <c r="AJ375" s="356"/>
      <c r="AK375" s="349"/>
      <c r="AL375" s="352"/>
      <c r="AM375" s="341"/>
      <c r="AN375" s="341"/>
      <c r="AO375" s="352"/>
      <c r="AP375" s="341"/>
      <c r="AQ375" s="341"/>
      <c r="AR375" s="341"/>
      <c r="AS375" s="346"/>
      <c r="AT375" s="349"/>
      <c r="AU375" s="349"/>
      <c r="AV375" s="352"/>
      <c r="AW375" s="11"/>
      <c r="AX375" s="11"/>
    </row>
    <row r="376" spans="1:50" s="12" customFormat="1" ht="35.1" customHeight="1" x14ac:dyDescent="0.25">
      <c r="A376" s="577">
        <v>5</v>
      </c>
      <c r="B376" s="360"/>
      <c r="C376" s="344"/>
      <c r="D376" s="344"/>
      <c r="E376" s="361"/>
      <c r="F376" s="344"/>
      <c r="G376" s="344" t="s">
        <v>98</v>
      </c>
      <c r="H376" s="344" t="s">
        <v>200</v>
      </c>
      <c r="I376" s="344" t="s">
        <v>614</v>
      </c>
      <c r="J376" s="344">
        <v>0.2</v>
      </c>
      <c r="K376" s="344" t="s">
        <v>615</v>
      </c>
      <c r="L376" s="344" t="s">
        <v>616</v>
      </c>
      <c r="M376" s="344" t="s">
        <v>617</v>
      </c>
      <c r="N376" s="344" t="s">
        <v>592</v>
      </c>
      <c r="O376" s="344" t="s">
        <v>62</v>
      </c>
      <c r="P376" s="344">
        <v>0.2</v>
      </c>
      <c r="Q376" s="344">
        <v>1</v>
      </c>
      <c r="R376" s="344">
        <v>1</v>
      </c>
      <c r="S376" s="344">
        <v>1</v>
      </c>
      <c r="T376" s="344" t="s">
        <v>593</v>
      </c>
      <c r="U376" s="144" t="s">
        <v>618</v>
      </c>
      <c r="V376" s="117"/>
      <c r="W376" s="117"/>
      <c r="X376" s="117"/>
      <c r="Y376" s="117"/>
      <c r="Z376" s="117">
        <f>V376</f>
        <v>0</v>
      </c>
      <c r="AA376" s="117">
        <f>V376+W376</f>
        <v>0</v>
      </c>
      <c r="AB376" s="117">
        <f>V376+W376+X376</f>
        <v>0</v>
      </c>
      <c r="AC376" s="171">
        <f>V376+W376+X376+Y376</f>
        <v>0</v>
      </c>
      <c r="AD376" s="334" t="s">
        <v>595</v>
      </c>
      <c r="AE376" s="334"/>
      <c r="AF376" s="334"/>
      <c r="AG376" s="334"/>
      <c r="AH376" s="336"/>
      <c r="AI376" s="336" t="s">
        <v>596</v>
      </c>
      <c r="AJ376" s="334" t="s">
        <v>596</v>
      </c>
      <c r="AK376" s="334"/>
      <c r="AL376" s="334" t="s">
        <v>67</v>
      </c>
      <c r="AM376" s="334"/>
      <c r="AN376" s="334"/>
      <c r="AO376" s="334" t="s">
        <v>67</v>
      </c>
      <c r="AP376" s="334"/>
      <c r="AQ376" s="334" t="s">
        <v>67</v>
      </c>
      <c r="AR376" s="334"/>
      <c r="AS376" s="334"/>
      <c r="AT376" s="334" t="s">
        <v>67</v>
      </c>
      <c r="AU376" s="334"/>
      <c r="AV376" s="334"/>
      <c r="AW376" s="11"/>
      <c r="AX376" s="11"/>
    </row>
    <row r="377" spans="1:50" s="12" customFormat="1" ht="35.1" customHeight="1" x14ac:dyDescent="0.25">
      <c r="A377" s="577"/>
      <c r="B377" s="360"/>
      <c r="C377" s="344"/>
      <c r="D377" s="344"/>
      <c r="E377" s="361"/>
      <c r="F377" s="344"/>
      <c r="G377" s="345"/>
      <c r="H377" s="345"/>
      <c r="I377" s="344"/>
      <c r="J377" s="345"/>
      <c r="K377" s="345"/>
      <c r="L377" s="345"/>
      <c r="M377" s="345"/>
      <c r="N377" s="345"/>
      <c r="O377" s="345"/>
      <c r="P377" s="345"/>
      <c r="Q377" s="344"/>
      <c r="R377" s="344"/>
      <c r="S377" s="344"/>
      <c r="T377" s="345"/>
      <c r="U377" s="145" t="s">
        <v>619</v>
      </c>
      <c r="V377" s="117">
        <v>6</v>
      </c>
      <c r="W377" s="117">
        <v>6</v>
      </c>
      <c r="X377" s="117">
        <v>7</v>
      </c>
      <c r="Y377" s="117">
        <v>8</v>
      </c>
      <c r="Z377" s="117">
        <f>V377</f>
        <v>6</v>
      </c>
      <c r="AA377" s="117">
        <f>V377+W377</f>
        <v>12</v>
      </c>
      <c r="AB377" s="117">
        <f>V377+W377+X377</f>
        <v>19</v>
      </c>
      <c r="AC377" s="171">
        <f>V377+W377+X377+Y377</f>
        <v>27</v>
      </c>
      <c r="AD377" s="335"/>
      <c r="AE377" s="335"/>
      <c r="AF377" s="335"/>
      <c r="AG377" s="335"/>
      <c r="AH377" s="335"/>
      <c r="AI377" s="335"/>
      <c r="AJ377" s="335"/>
      <c r="AK377" s="335"/>
      <c r="AL377" s="335"/>
      <c r="AM377" s="335"/>
      <c r="AN377" s="335"/>
      <c r="AO377" s="335"/>
      <c r="AP377" s="335"/>
      <c r="AQ377" s="335"/>
      <c r="AR377" s="335"/>
      <c r="AS377" s="335"/>
      <c r="AT377" s="335"/>
      <c r="AU377" s="335"/>
      <c r="AV377" s="335"/>
      <c r="AW377" s="11"/>
      <c r="AX377" s="11"/>
    </row>
    <row r="378" spans="1:50" s="12" customFormat="1" ht="24.95" customHeight="1" x14ac:dyDescent="0.25">
      <c r="A378" s="577"/>
      <c r="B378" s="360"/>
      <c r="C378" s="344"/>
      <c r="D378" s="344"/>
      <c r="E378" s="361"/>
      <c r="F378" s="344"/>
      <c r="G378" s="345"/>
      <c r="H378" s="345"/>
      <c r="I378" s="344"/>
      <c r="J378" s="345"/>
      <c r="K378" s="345"/>
      <c r="L378" s="345"/>
      <c r="M378" s="345"/>
      <c r="N378" s="345"/>
      <c r="O378" s="345"/>
      <c r="P378" s="345"/>
      <c r="Q378" s="344"/>
      <c r="R378" s="344"/>
      <c r="S378" s="344"/>
      <c r="T378" s="345"/>
      <c r="U378" s="141" t="s">
        <v>69</v>
      </c>
      <c r="V378" s="54">
        <f>V376/V377</f>
        <v>0</v>
      </c>
      <c r="W378" s="54">
        <f t="shared" ref="W378:AC378" si="129">W376/W377</f>
        <v>0</v>
      </c>
      <c r="X378" s="54">
        <f t="shared" si="129"/>
        <v>0</v>
      </c>
      <c r="Y378" s="54">
        <f t="shared" si="129"/>
        <v>0</v>
      </c>
      <c r="Z378" s="54">
        <f t="shared" si="129"/>
        <v>0</v>
      </c>
      <c r="AA378" s="54">
        <f t="shared" si="129"/>
        <v>0</v>
      </c>
      <c r="AB378" s="54">
        <f t="shared" si="129"/>
        <v>0</v>
      </c>
      <c r="AC378" s="54">
        <f t="shared" si="129"/>
        <v>0</v>
      </c>
      <c r="AD378" s="335"/>
      <c r="AE378" s="335"/>
      <c r="AF378" s="335"/>
      <c r="AG378" s="335"/>
      <c r="AH378" s="335"/>
      <c r="AI378" s="335"/>
      <c r="AJ378" s="335"/>
      <c r="AK378" s="335"/>
      <c r="AL378" s="335"/>
      <c r="AM378" s="335"/>
      <c r="AN378" s="335"/>
      <c r="AO378" s="335"/>
      <c r="AP378" s="335"/>
      <c r="AQ378" s="335"/>
      <c r="AR378" s="335"/>
      <c r="AS378" s="335"/>
      <c r="AT378" s="335"/>
      <c r="AU378" s="335"/>
      <c r="AV378" s="335"/>
      <c r="AW378" s="11"/>
      <c r="AX378" s="11"/>
    </row>
    <row r="379" spans="1:50" s="12" customFormat="1" ht="264" customHeight="1" x14ac:dyDescent="0.25">
      <c r="A379" s="577"/>
      <c r="B379" s="360"/>
      <c r="C379" s="344"/>
      <c r="D379" s="344"/>
      <c r="E379" s="361"/>
      <c r="F379" s="344"/>
      <c r="G379" s="345"/>
      <c r="H379" s="345"/>
      <c r="I379" s="344"/>
      <c r="J379" s="345"/>
      <c r="K379" s="345"/>
      <c r="L379" s="345"/>
      <c r="M379" s="345"/>
      <c r="N379" s="345"/>
      <c r="O379" s="345"/>
      <c r="P379" s="345"/>
      <c r="Q379" s="344"/>
      <c r="R379" s="344"/>
      <c r="S379" s="344"/>
      <c r="T379" s="345"/>
      <c r="U379" s="141" t="s">
        <v>70</v>
      </c>
      <c r="V379" s="55" t="s">
        <v>806</v>
      </c>
      <c r="W379" s="55" t="s">
        <v>806</v>
      </c>
      <c r="X379" s="55" t="s">
        <v>806</v>
      </c>
      <c r="Y379" s="55" t="s">
        <v>806</v>
      </c>
      <c r="Z379" s="244"/>
      <c r="AA379" s="245"/>
      <c r="AB379" s="245"/>
      <c r="AC379" s="245"/>
      <c r="AD379" s="335"/>
      <c r="AE379" s="335"/>
      <c r="AF379" s="335"/>
      <c r="AG379" s="335"/>
      <c r="AH379" s="335"/>
      <c r="AI379" s="335"/>
      <c r="AJ379" s="335"/>
      <c r="AK379" s="335"/>
      <c r="AL379" s="335"/>
      <c r="AM379" s="335"/>
      <c r="AN379" s="335"/>
      <c r="AO379" s="335"/>
      <c r="AP379" s="335"/>
      <c r="AQ379" s="335"/>
      <c r="AR379" s="335"/>
      <c r="AS379" s="335"/>
      <c r="AT379" s="335"/>
      <c r="AU379" s="335"/>
      <c r="AV379" s="335"/>
      <c r="AW379" s="11"/>
      <c r="AX379" s="11"/>
    </row>
    <row r="380" spans="1:50" s="12" customFormat="1" ht="35.1" customHeight="1" x14ac:dyDescent="0.25">
      <c r="A380" s="577">
        <v>6</v>
      </c>
      <c r="B380" s="360"/>
      <c r="C380" s="344"/>
      <c r="D380" s="344"/>
      <c r="E380" s="344" t="s">
        <v>620</v>
      </c>
      <c r="F380" s="344">
        <v>0.05</v>
      </c>
      <c r="G380" s="344" t="s">
        <v>98</v>
      </c>
      <c r="H380" s="344" t="s">
        <v>200</v>
      </c>
      <c r="I380" s="344" t="s">
        <v>621</v>
      </c>
      <c r="J380" s="344">
        <v>1</v>
      </c>
      <c r="K380" s="344" t="s">
        <v>622</v>
      </c>
      <c r="L380" s="344" t="s">
        <v>749</v>
      </c>
      <c r="M380" s="344" t="s">
        <v>623</v>
      </c>
      <c r="N380" s="344" t="s">
        <v>750</v>
      </c>
      <c r="O380" s="344" t="s">
        <v>103</v>
      </c>
      <c r="P380" s="344">
        <v>0.05</v>
      </c>
      <c r="Q380" s="344">
        <v>1</v>
      </c>
      <c r="R380" s="344">
        <v>1</v>
      </c>
      <c r="S380" s="344">
        <v>1</v>
      </c>
      <c r="T380" s="344" t="s">
        <v>593</v>
      </c>
      <c r="U380" s="146" t="s">
        <v>624</v>
      </c>
      <c r="V380" s="116"/>
      <c r="W380" s="54"/>
      <c r="X380" s="54"/>
      <c r="Y380" s="54"/>
      <c r="Z380" s="117"/>
      <c r="AA380" s="54">
        <f>W380</f>
        <v>0</v>
      </c>
      <c r="AB380" s="54">
        <f>W380+X380</f>
        <v>0</v>
      </c>
      <c r="AC380" s="54">
        <f>W380+X380+Y380</f>
        <v>0</v>
      </c>
      <c r="AD380" s="334" t="s">
        <v>625</v>
      </c>
      <c r="AE380" s="334"/>
      <c r="AF380" s="334"/>
      <c r="AG380" s="334"/>
      <c r="AH380" s="336"/>
      <c r="AI380" s="336" t="s">
        <v>596</v>
      </c>
      <c r="AJ380" s="334" t="s">
        <v>596</v>
      </c>
      <c r="AK380" s="334"/>
      <c r="AL380" s="334" t="s">
        <v>67</v>
      </c>
      <c r="AM380" s="334"/>
      <c r="AN380" s="334"/>
      <c r="AO380" s="334" t="s">
        <v>67</v>
      </c>
      <c r="AP380" s="334"/>
      <c r="AQ380" s="334" t="s">
        <v>67</v>
      </c>
      <c r="AR380" s="334"/>
      <c r="AS380" s="334"/>
      <c r="AT380" s="334" t="s">
        <v>67</v>
      </c>
      <c r="AU380" s="334"/>
      <c r="AV380" s="334"/>
      <c r="AW380" s="11"/>
      <c r="AX380" s="11"/>
    </row>
    <row r="381" spans="1:50" s="12" customFormat="1" ht="35.1" customHeight="1" x14ac:dyDescent="0.25">
      <c r="A381" s="577"/>
      <c r="B381" s="360"/>
      <c r="C381" s="344"/>
      <c r="D381" s="344"/>
      <c r="E381" s="345"/>
      <c r="F381" s="344"/>
      <c r="G381" s="345"/>
      <c r="H381" s="345"/>
      <c r="I381" s="344"/>
      <c r="J381" s="345"/>
      <c r="K381" s="345"/>
      <c r="L381" s="345"/>
      <c r="M381" s="345"/>
      <c r="N381" s="345"/>
      <c r="O381" s="345"/>
      <c r="P381" s="345"/>
      <c r="Q381" s="345"/>
      <c r="R381" s="345"/>
      <c r="S381" s="344"/>
      <c r="T381" s="345"/>
      <c r="U381" s="146" t="s">
        <v>626</v>
      </c>
      <c r="V381" s="116">
        <v>1E-3</v>
      </c>
      <c r="W381" s="118">
        <v>0.1</v>
      </c>
      <c r="X381" s="118">
        <v>0.3</v>
      </c>
      <c r="Y381" s="118">
        <v>0.6</v>
      </c>
      <c r="Z381" s="117">
        <v>1E-3</v>
      </c>
      <c r="AA381" s="118">
        <f>W381</f>
        <v>0.1</v>
      </c>
      <c r="AB381" s="118">
        <f>W381+X381</f>
        <v>0.4</v>
      </c>
      <c r="AC381" s="118">
        <f>W381+X381+Y381</f>
        <v>1</v>
      </c>
      <c r="AD381" s="335"/>
      <c r="AE381" s="335"/>
      <c r="AF381" s="335"/>
      <c r="AG381" s="335"/>
      <c r="AH381" s="335"/>
      <c r="AI381" s="335"/>
      <c r="AJ381" s="335"/>
      <c r="AK381" s="335"/>
      <c r="AL381" s="335"/>
      <c r="AM381" s="335"/>
      <c r="AN381" s="335"/>
      <c r="AO381" s="335"/>
      <c r="AP381" s="335"/>
      <c r="AQ381" s="335"/>
      <c r="AR381" s="335"/>
      <c r="AS381" s="335"/>
      <c r="AT381" s="335"/>
      <c r="AU381" s="335"/>
      <c r="AV381" s="335"/>
      <c r="AW381" s="11"/>
      <c r="AX381" s="11"/>
    </row>
    <row r="382" spans="1:50" s="12" customFormat="1" ht="24.95" customHeight="1" x14ac:dyDescent="0.25">
      <c r="A382" s="577"/>
      <c r="B382" s="360"/>
      <c r="C382" s="344"/>
      <c r="D382" s="344"/>
      <c r="E382" s="345"/>
      <c r="F382" s="344"/>
      <c r="G382" s="345"/>
      <c r="H382" s="345"/>
      <c r="I382" s="344"/>
      <c r="J382" s="345"/>
      <c r="K382" s="345"/>
      <c r="L382" s="345"/>
      <c r="M382" s="345"/>
      <c r="N382" s="345"/>
      <c r="O382" s="345"/>
      <c r="P382" s="345"/>
      <c r="Q382" s="345"/>
      <c r="R382" s="345"/>
      <c r="S382" s="344"/>
      <c r="T382" s="345"/>
      <c r="U382" s="141" t="s">
        <v>69</v>
      </c>
      <c r="V382" s="106">
        <f>V380*100/V381</f>
        <v>0</v>
      </c>
      <c r="W382" s="54">
        <f t="shared" ref="W382:AC382" si="130">W380/W381</f>
        <v>0</v>
      </c>
      <c r="X382" s="54">
        <f t="shared" si="130"/>
        <v>0</v>
      </c>
      <c r="Y382" s="54">
        <f t="shared" si="130"/>
        <v>0</v>
      </c>
      <c r="Z382" s="54">
        <f t="shared" si="130"/>
        <v>0</v>
      </c>
      <c r="AA382" s="54">
        <f t="shared" si="130"/>
        <v>0</v>
      </c>
      <c r="AB382" s="54">
        <f t="shared" si="130"/>
        <v>0</v>
      </c>
      <c r="AC382" s="54">
        <f t="shared" si="130"/>
        <v>0</v>
      </c>
      <c r="AD382" s="335"/>
      <c r="AE382" s="335"/>
      <c r="AF382" s="335"/>
      <c r="AG382" s="335"/>
      <c r="AH382" s="335"/>
      <c r="AI382" s="335"/>
      <c r="AJ382" s="335"/>
      <c r="AK382" s="335"/>
      <c r="AL382" s="335"/>
      <c r="AM382" s="335"/>
      <c r="AN382" s="335"/>
      <c r="AO382" s="335"/>
      <c r="AP382" s="335"/>
      <c r="AQ382" s="335"/>
      <c r="AR382" s="335"/>
      <c r="AS382" s="335"/>
      <c r="AT382" s="335"/>
      <c r="AU382" s="335"/>
      <c r="AV382" s="335"/>
      <c r="AW382" s="11"/>
      <c r="AX382" s="11"/>
    </row>
    <row r="383" spans="1:50" s="12" customFormat="1" ht="270" customHeight="1" x14ac:dyDescent="0.25">
      <c r="A383" s="577"/>
      <c r="B383" s="360"/>
      <c r="C383" s="344"/>
      <c r="D383" s="344"/>
      <c r="E383" s="345"/>
      <c r="F383" s="344"/>
      <c r="G383" s="345"/>
      <c r="H383" s="345"/>
      <c r="I383" s="344"/>
      <c r="J383" s="345"/>
      <c r="K383" s="345"/>
      <c r="L383" s="345"/>
      <c r="M383" s="345"/>
      <c r="N383" s="345"/>
      <c r="O383" s="345"/>
      <c r="P383" s="345"/>
      <c r="Q383" s="345"/>
      <c r="R383" s="345"/>
      <c r="S383" s="344"/>
      <c r="T383" s="345"/>
      <c r="U383" s="141" t="s">
        <v>70</v>
      </c>
      <c r="V383" s="55" t="s">
        <v>806</v>
      </c>
      <c r="W383" s="55" t="s">
        <v>806</v>
      </c>
      <c r="X383" s="55" t="s">
        <v>806</v>
      </c>
      <c r="Y383" s="55" t="s">
        <v>806</v>
      </c>
      <c r="Z383" s="244"/>
      <c r="AA383" s="245"/>
      <c r="AB383" s="245"/>
      <c r="AC383" s="245"/>
      <c r="AD383" s="335"/>
      <c r="AE383" s="335"/>
      <c r="AF383" s="335"/>
      <c r="AG383" s="335"/>
      <c r="AH383" s="335"/>
      <c r="AI383" s="335"/>
      <c r="AJ383" s="335"/>
      <c r="AK383" s="335"/>
      <c r="AL383" s="335"/>
      <c r="AM383" s="335"/>
      <c r="AN383" s="335"/>
      <c r="AO383" s="335"/>
      <c r="AP383" s="335"/>
      <c r="AQ383" s="335"/>
      <c r="AR383" s="335"/>
      <c r="AS383" s="335"/>
      <c r="AT383" s="335"/>
      <c r="AU383" s="335"/>
      <c r="AV383" s="335"/>
      <c r="AW383" s="11"/>
      <c r="AX383" s="11"/>
    </row>
    <row r="384" spans="1:50" s="6" customFormat="1" ht="45" customHeight="1" x14ac:dyDescent="0.25">
      <c r="A384" s="575">
        <v>7</v>
      </c>
      <c r="B384" s="360"/>
      <c r="C384" s="224" t="s">
        <v>56</v>
      </c>
      <c r="D384" s="324">
        <v>1</v>
      </c>
      <c r="E384" s="332" t="s">
        <v>627</v>
      </c>
      <c r="F384" s="251">
        <v>0.65</v>
      </c>
      <c r="G384" s="327" t="s">
        <v>628</v>
      </c>
      <c r="H384" s="316" t="s">
        <v>629</v>
      </c>
      <c r="I384" s="131" t="s">
        <v>630</v>
      </c>
      <c r="J384" s="270">
        <v>0.25</v>
      </c>
      <c r="K384" s="227" t="s">
        <v>631</v>
      </c>
      <c r="L384" s="224" t="s">
        <v>632</v>
      </c>
      <c r="M384" s="227" t="s">
        <v>633</v>
      </c>
      <c r="N384" s="227" t="s">
        <v>634</v>
      </c>
      <c r="O384" s="224" t="s">
        <v>62</v>
      </c>
      <c r="P384" s="224">
        <v>0.2</v>
      </c>
      <c r="Q384" s="224">
        <v>0.9</v>
      </c>
      <c r="R384" s="224">
        <v>0.9</v>
      </c>
      <c r="S384" s="224">
        <v>0.8</v>
      </c>
      <c r="T384" s="224" t="s">
        <v>64</v>
      </c>
      <c r="U384" s="37" t="s">
        <v>635</v>
      </c>
      <c r="V384" s="66"/>
      <c r="W384" s="66"/>
      <c r="X384" s="66"/>
      <c r="Y384" s="66"/>
      <c r="Z384" s="67">
        <f>V384</f>
        <v>0</v>
      </c>
      <c r="AA384" s="67" t="e">
        <f>AVERAGE(V384:W384)</f>
        <v>#DIV/0!</v>
      </c>
      <c r="AB384" s="67" t="e">
        <f>AVERAGE(V384:X384)</f>
        <v>#DIV/0!</v>
      </c>
      <c r="AC384" s="67" t="e">
        <f>AVERAGE(V384:Y384)</f>
        <v>#DIV/0!</v>
      </c>
      <c r="AD384" s="299" t="s">
        <v>889</v>
      </c>
      <c r="AE384" s="319">
        <f>AF384+AG384+AH384</f>
        <v>350200000</v>
      </c>
      <c r="AF384" s="315">
        <v>350200000</v>
      </c>
      <c r="AG384" s="315">
        <v>0</v>
      </c>
      <c r="AH384" s="315">
        <v>0</v>
      </c>
      <c r="AI384" s="301" t="s">
        <v>636</v>
      </c>
      <c r="AJ384" s="301" t="s">
        <v>637</v>
      </c>
      <c r="AK384" s="315" t="s">
        <v>67</v>
      </c>
      <c r="AL384" s="315" t="s">
        <v>67</v>
      </c>
      <c r="AM384" s="315"/>
      <c r="AN384" s="315"/>
      <c r="AO384" s="315" t="s">
        <v>67</v>
      </c>
      <c r="AP384" s="315" t="s">
        <v>67</v>
      </c>
      <c r="AQ384" s="315" t="s">
        <v>67</v>
      </c>
      <c r="AR384" s="315"/>
      <c r="AS384" s="315"/>
      <c r="AT384" s="315" t="s">
        <v>67</v>
      </c>
      <c r="AU384" s="315"/>
      <c r="AV384" s="315"/>
      <c r="AW384" s="325"/>
      <c r="AX384" s="28"/>
    </row>
    <row r="385" spans="1:50" s="6" customFormat="1" ht="45" customHeight="1" x14ac:dyDescent="0.25">
      <c r="A385" s="575"/>
      <c r="B385" s="360"/>
      <c r="C385" s="362"/>
      <c r="D385" s="290"/>
      <c r="E385" s="333"/>
      <c r="F385" s="251"/>
      <c r="G385" s="271"/>
      <c r="H385" s="317"/>
      <c r="I385" s="251" t="s">
        <v>890</v>
      </c>
      <c r="J385" s="271"/>
      <c r="K385" s="225"/>
      <c r="L385" s="225"/>
      <c r="M385" s="225"/>
      <c r="N385" s="225"/>
      <c r="O385" s="225"/>
      <c r="P385" s="225"/>
      <c r="Q385" s="225"/>
      <c r="R385" s="225"/>
      <c r="S385" s="225"/>
      <c r="T385" s="225"/>
      <c r="U385" s="38" t="s">
        <v>638</v>
      </c>
      <c r="V385" s="67">
        <v>0.8</v>
      </c>
      <c r="W385" s="67">
        <v>0.8</v>
      </c>
      <c r="X385" s="67">
        <v>0.8</v>
      </c>
      <c r="Y385" s="67">
        <v>0.8</v>
      </c>
      <c r="Z385" s="67">
        <f>V385</f>
        <v>0.8</v>
      </c>
      <c r="AA385" s="67">
        <f>AVERAGE(V385:W385)</f>
        <v>0.8</v>
      </c>
      <c r="AB385" s="67">
        <f>AVERAGE(V385:X385)</f>
        <v>0.80000000000000016</v>
      </c>
      <c r="AC385" s="67">
        <f>AVERAGE(V385:Y385)</f>
        <v>0.8</v>
      </c>
      <c r="AD385" s="300"/>
      <c r="AE385" s="310"/>
      <c r="AF385" s="312"/>
      <c r="AG385" s="312"/>
      <c r="AH385" s="312"/>
      <c r="AI385" s="302"/>
      <c r="AJ385" s="302"/>
      <c r="AK385" s="312"/>
      <c r="AL385" s="312"/>
      <c r="AM385" s="312"/>
      <c r="AN385" s="312"/>
      <c r="AO385" s="312"/>
      <c r="AP385" s="312"/>
      <c r="AQ385" s="312"/>
      <c r="AR385" s="312"/>
      <c r="AS385" s="312"/>
      <c r="AT385" s="312"/>
      <c r="AU385" s="312"/>
      <c r="AV385" s="312"/>
      <c r="AW385" s="326"/>
      <c r="AX385" s="28"/>
    </row>
    <row r="386" spans="1:50" s="6" customFormat="1" ht="24.95" customHeight="1" x14ac:dyDescent="0.25">
      <c r="A386" s="575"/>
      <c r="B386" s="360"/>
      <c r="C386" s="362"/>
      <c r="D386" s="290"/>
      <c r="E386" s="333"/>
      <c r="F386" s="251"/>
      <c r="G386" s="271"/>
      <c r="H386" s="317"/>
      <c r="I386" s="252"/>
      <c r="J386" s="271"/>
      <c r="K386" s="225"/>
      <c r="L386" s="225"/>
      <c r="M386" s="225"/>
      <c r="N386" s="225"/>
      <c r="O386" s="225"/>
      <c r="P386" s="225"/>
      <c r="Q386" s="225"/>
      <c r="R386" s="225"/>
      <c r="S386" s="225"/>
      <c r="T386" s="225"/>
      <c r="U386" s="86" t="s">
        <v>69</v>
      </c>
      <c r="V386" s="42">
        <f t="shared" ref="V386:AC386" si="131">V384/V385</f>
        <v>0</v>
      </c>
      <c r="W386" s="42">
        <f t="shared" si="131"/>
        <v>0</v>
      </c>
      <c r="X386" s="42">
        <f t="shared" si="131"/>
        <v>0</v>
      </c>
      <c r="Y386" s="42">
        <f t="shared" si="131"/>
        <v>0</v>
      </c>
      <c r="Z386" s="42">
        <f t="shared" si="131"/>
        <v>0</v>
      </c>
      <c r="AA386" s="95" t="e">
        <f t="shared" si="131"/>
        <v>#DIV/0!</v>
      </c>
      <c r="AB386" s="42" t="e">
        <f t="shared" si="131"/>
        <v>#DIV/0!</v>
      </c>
      <c r="AC386" s="42" t="e">
        <f t="shared" si="131"/>
        <v>#DIV/0!</v>
      </c>
      <c r="AD386" s="300"/>
      <c r="AE386" s="310"/>
      <c r="AF386" s="312"/>
      <c r="AG386" s="312"/>
      <c r="AH386" s="312"/>
      <c r="AI386" s="302"/>
      <c r="AJ386" s="302"/>
      <c r="AK386" s="312"/>
      <c r="AL386" s="312"/>
      <c r="AM386" s="312"/>
      <c r="AN386" s="312"/>
      <c r="AO386" s="312"/>
      <c r="AP386" s="312"/>
      <c r="AQ386" s="312"/>
      <c r="AR386" s="312"/>
      <c r="AS386" s="312"/>
      <c r="AT386" s="312"/>
      <c r="AU386" s="312"/>
      <c r="AV386" s="312"/>
      <c r="AW386" s="326"/>
      <c r="AX386" s="28"/>
    </row>
    <row r="387" spans="1:50" s="6" customFormat="1" ht="270" customHeight="1" x14ac:dyDescent="0.25">
      <c r="A387" s="575"/>
      <c r="B387" s="360"/>
      <c r="C387" s="362"/>
      <c r="D387" s="290"/>
      <c r="E387" s="333"/>
      <c r="F387" s="251"/>
      <c r="G387" s="272"/>
      <c r="H387" s="318"/>
      <c r="I387" s="252"/>
      <c r="J387" s="272"/>
      <c r="K387" s="226"/>
      <c r="L387" s="226"/>
      <c r="M387" s="226"/>
      <c r="N387" s="226"/>
      <c r="O387" s="226"/>
      <c r="P387" s="226"/>
      <c r="Q387" s="226"/>
      <c r="R387" s="226"/>
      <c r="S387" s="226"/>
      <c r="T387" s="226"/>
      <c r="U387" s="86" t="s">
        <v>70</v>
      </c>
      <c r="V387" s="55" t="s">
        <v>806</v>
      </c>
      <c r="W387" s="44" t="s">
        <v>806</v>
      </c>
      <c r="X387" s="44" t="s">
        <v>806</v>
      </c>
      <c r="Y387" s="44" t="s">
        <v>806</v>
      </c>
      <c r="Z387" s="253"/>
      <c r="AA387" s="254"/>
      <c r="AB387" s="254"/>
      <c r="AC387" s="254"/>
      <c r="AD387" s="300"/>
      <c r="AE387" s="311"/>
      <c r="AF387" s="313"/>
      <c r="AG387" s="313"/>
      <c r="AH387" s="313"/>
      <c r="AI387" s="303"/>
      <c r="AJ387" s="303"/>
      <c r="AK387" s="313"/>
      <c r="AL387" s="313"/>
      <c r="AM387" s="313"/>
      <c r="AN387" s="313"/>
      <c r="AO387" s="313"/>
      <c r="AP387" s="313"/>
      <c r="AQ387" s="313"/>
      <c r="AR387" s="313"/>
      <c r="AS387" s="313"/>
      <c r="AT387" s="313"/>
      <c r="AU387" s="313"/>
      <c r="AV387" s="313"/>
      <c r="AW387" s="326"/>
      <c r="AX387" s="5"/>
    </row>
    <row r="388" spans="1:50" s="6" customFormat="1" ht="35.1" customHeight="1" x14ac:dyDescent="0.25">
      <c r="A388" s="575">
        <v>8</v>
      </c>
      <c r="B388" s="360"/>
      <c r="C388" s="362"/>
      <c r="D388" s="290"/>
      <c r="E388" s="333"/>
      <c r="F388" s="251"/>
      <c r="G388" s="327" t="s">
        <v>628</v>
      </c>
      <c r="H388" s="316" t="s">
        <v>629</v>
      </c>
      <c r="I388" s="131" t="s">
        <v>497</v>
      </c>
      <c r="J388" s="270">
        <v>0.25</v>
      </c>
      <c r="K388" s="227" t="s">
        <v>639</v>
      </c>
      <c r="L388" s="224" t="s">
        <v>640</v>
      </c>
      <c r="M388" s="227" t="s">
        <v>641</v>
      </c>
      <c r="N388" s="227" t="s">
        <v>634</v>
      </c>
      <c r="O388" s="224" t="s">
        <v>62</v>
      </c>
      <c r="P388" s="224">
        <v>0.2</v>
      </c>
      <c r="Q388" s="224">
        <v>0</v>
      </c>
      <c r="R388" s="224">
        <v>0.9</v>
      </c>
      <c r="S388" s="224">
        <v>0.8</v>
      </c>
      <c r="T388" s="224" t="s">
        <v>64</v>
      </c>
      <c r="U388" s="37" t="s">
        <v>642</v>
      </c>
      <c r="V388" s="66"/>
      <c r="W388" s="66"/>
      <c r="X388" s="66"/>
      <c r="Y388" s="66"/>
      <c r="Z388" s="67">
        <f>V388</f>
        <v>0</v>
      </c>
      <c r="AA388" s="67" t="e">
        <f>AVERAGE(V388:W388)</f>
        <v>#DIV/0!</v>
      </c>
      <c r="AB388" s="67" t="e">
        <f>AVERAGE(V388:X388)</f>
        <v>#DIV/0!</v>
      </c>
      <c r="AC388" s="96" t="e">
        <f>AVERAGE(V388:Y388)</f>
        <v>#DIV/0!</v>
      </c>
      <c r="AD388" s="299" t="s">
        <v>643</v>
      </c>
      <c r="AE388" s="319">
        <v>77250000</v>
      </c>
      <c r="AF388" s="315">
        <v>77250000</v>
      </c>
      <c r="AG388" s="315">
        <v>0</v>
      </c>
      <c r="AH388" s="315">
        <v>0</v>
      </c>
      <c r="AI388" s="301" t="s">
        <v>637</v>
      </c>
      <c r="AJ388" s="301" t="s">
        <v>637</v>
      </c>
      <c r="AK388" s="315" t="s">
        <v>67</v>
      </c>
      <c r="AL388" s="315" t="s">
        <v>67</v>
      </c>
      <c r="AM388" s="315"/>
      <c r="AN388" s="315"/>
      <c r="AO388" s="315" t="s">
        <v>67</v>
      </c>
      <c r="AP388" s="315" t="s">
        <v>67</v>
      </c>
      <c r="AQ388" s="315"/>
      <c r="AR388" s="315"/>
      <c r="AS388" s="315" t="s">
        <v>67</v>
      </c>
      <c r="AT388" s="315"/>
      <c r="AU388" s="315"/>
      <c r="AV388" s="315" t="s">
        <v>67</v>
      </c>
      <c r="AW388" s="325"/>
      <c r="AX388" s="28"/>
    </row>
    <row r="389" spans="1:50" s="6" customFormat="1" ht="35.1" customHeight="1" x14ac:dyDescent="0.25">
      <c r="A389" s="575"/>
      <c r="B389" s="360"/>
      <c r="C389" s="362"/>
      <c r="D389" s="290"/>
      <c r="E389" s="333"/>
      <c r="F389" s="251"/>
      <c r="G389" s="271"/>
      <c r="H389" s="317"/>
      <c r="I389" s="251" t="s">
        <v>644</v>
      </c>
      <c r="J389" s="271"/>
      <c r="K389" s="225"/>
      <c r="L389" s="225"/>
      <c r="M389" s="225"/>
      <c r="N389" s="225"/>
      <c r="O389" s="225"/>
      <c r="P389" s="225"/>
      <c r="Q389" s="225"/>
      <c r="R389" s="225"/>
      <c r="S389" s="225"/>
      <c r="T389" s="225"/>
      <c r="U389" s="38" t="s">
        <v>645</v>
      </c>
      <c r="V389" s="67">
        <v>0.8</v>
      </c>
      <c r="W389" s="67">
        <v>0.8</v>
      </c>
      <c r="X389" s="67">
        <v>0.8</v>
      </c>
      <c r="Y389" s="67">
        <v>0.8</v>
      </c>
      <c r="Z389" s="67">
        <f>V389</f>
        <v>0.8</v>
      </c>
      <c r="AA389" s="67">
        <f>AVERAGE(V389:W389)</f>
        <v>0.8</v>
      </c>
      <c r="AB389" s="67">
        <f>AVERAGE(V389:X389)</f>
        <v>0.80000000000000016</v>
      </c>
      <c r="AC389" s="96">
        <f>AVERAGE(V389:Y389)</f>
        <v>0.8</v>
      </c>
      <c r="AD389" s="300"/>
      <c r="AE389" s="310"/>
      <c r="AF389" s="312"/>
      <c r="AG389" s="312"/>
      <c r="AH389" s="312"/>
      <c r="AI389" s="302"/>
      <c r="AJ389" s="302"/>
      <c r="AK389" s="312"/>
      <c r="AL389" s="312"/>
      <c r="AM389" s="312"/>
      <c r="AN389" s="312"/>
      <c r="AO389" s="312"/>
      <c r="AP389" s="312"/>
      <c r="AQ389" s="312"/>
      <c r="AR389" s="312"/>
      <c r="AS389" s="312"/>
      <c r="AT389" s="312"/>
      <c r="AU389" s="312"/>
      <c r="AV389" s="312"/>
      <c r="AW389" s="326"/>
      <c r="AX389" s="28"/>
    </row>
    <row r="390" spans="1:50" s="6" customFormat="1" ht="24.95" customHeight="1" x14ac:dyDescent="0.25">
      <c r="A390" s="575"/>
      <c r="B390" s="360"/>
      <c r="C390" s="362"/>
      <c r="D390" s="290"/>
      <c r="E390" s="333"/>
      <c r="F390" s="251"/>
      <c r="G390" s="271"/>
      <c r="H390" s="317"/>
      <c r="I390" s="252"/>
      <c r="J390" s="271"/>
      <c r="K390" s="225"/>
      <c r="L390" s="225"/>
      <c r="M390" s="225"/>
      <c r="N390" s="225"/>
      <c r="O390" s="225"/>
      <c r="P390" s="225"/>
      <c r="Q390" s="225"/>
      <c r="R390" s="225"/>
      <c r="S390" s="225"/>
      <c r="T390" s="225"/>
      <c r="U390" s="86" t="s">
        <v>69</v>
      </c>
      <c r="V390" s="42">
        <f t="shared" ref="V390:AC390" si="132">V388/V389</f>
        <v>0</v>
      </c>
      <c r="W390" s="42">
        <f t="shared" si="132"/>
        <v>0</v>
      </c>
      <c r="X390" s="42">
        <f t="shared" si="132"/>
        <v>0</v>
      </c>
      <c r="Y390" s="42">
        <f t="shared" si="132"/>
        <v>0</v>
      </c>
      <c r="Z390" s="42">
        <f t="shared" si="132"/>
        <v>0</v>
      </c>
      <c r="AA390" s="42" t="e">
        <f t="shared" si="132"/>
        <v>#DIV/0!</v>
      </c>
      <c r="AB390" s="42" t="e">
        <f t="shared" si="132"/>
        <v>#DIV/0!</v>
      </c>
      <c r="AC390" s="42" t="e">
        <f t="shared" si="132"/>
        <v>#DIV/0!</v>
      </c>
      <c r="AD390" s="300"/>
      <c r="AE390" s="310"/>
      <c r="AF390" s="312"/>
      <c r="AG390" s="312"/>
      <c r="AH390" s="312"/>
      <c r="AI390" s="302"/>
      <c r="AJ390" s="302"/>
      <c r="AK390" s="312"/>
      <c r="AL390" s="312"/>
      <c r="AM390" s="312"/>
      <c r="AN390" s="312"/>
      <c r="AO390" s="312"/>
      <c r="AP390" s="312"/>
      <c r="AQ390" s="312"/>
      <c r="AR390" s="312"/>
      <c r="AS390" s="312"/>
      <c r="AT390" s="312"/>
      <c r="AU390" s="312"/>
      <c r="AV390" s="312"/>
      <c r="AW390" s="326"/>
      <c r="AX390" s="28"/>
    </row>
    <row r="391" spans="1:50" s="6" customFormat="1" ht="270" customHeight="1" x14ac:dyDescent="0.25">
      <c r="A391" s="575"/>
      <c r="B391" s="360"/>
      <c r="C391" s="362"/>
      <c r="D391" s="290"/>
      <c r="E391" s="333"/>
      <c r="F391" s="251"/>
      <c r="G391" s="272"/>
      <c r="H391" s="318"/>
      <c r="I391" s="252"/>
      <c r="J391" s="272"/>
      <c r="K391" s="226"/>
      <c r="L391" s="226"/>
      <c r="M391" s="226"/>
      <c r="N391" s="226"/>
      <c r="O391" s="226"/>
      <c r="P391" s="226"/>
      <c r="Q391" s="226"/>
      <c r="R391" s="226"/>
      <c r="S391" s="226"/>
      <c r="T391" s="226"/>
      <c r="U391" s="86" t="s">
        <v>70</v>
      </c>
      <c r="V391" s="55" t="s">
        <v>806</v>
      </c>
      <c r="W391" s="44" t="s">
        <v>806</v>
      </c>
      <c r="X391" s="44" t="s">
        <v>806</v>
      </c>
      <c r="Y391" s="44" t="s">
        <v>806</v>
      </c>
      <c r="Z391" s="253"/>
      <c r="AA391" s="254"/>
      <c r="AB391" s="254"/>
      <c r="AC391" s="254"/>
      <c r="AD391" s="300"/>
      <c r="AE391" s="311"/>
      <c r="AF391" s="313"/>
      <c r="AG391" s="313"/>
      <c r="AH391" s="313"/>
      <c r="AI391" s="303"/>
      <c r="AJ391" s="303"/>
      <c r="AK391" s="313"/>
      <c r="AL391" s="313"/>
      <c r="AM391" s="313"/>
      <c r="AN391" s="313"/>
      <c r="AO391" s="313"/>
      <c r="AP391" s="313"/>
      <c r="AQ391" s="313"/>
      <c r="AR391" s="313"/>
      <c r="AS391" s="313"/>
      <c r="AT391" s="313"/>
      <c r="AU391" s="313"/>
      <c r="AV391" s="313"/>
      <c r="AW391" s="326"/>
      <c r="AX391" s="5"/>
    </row>
    <row r="392" spans="1:50" s="6" customFormat="1" ht="35.1" customHeight="1" x14ac:dyDescent="0.25">
      <c r="A392" s="575">
        <v>9</v>
      </c>
      <c r="B392" s="360"/>
      <c r="C392" s="362"/>
      <c r="D392" s="290"/>
      <c r="E392" s="333"/>
      <c r="F392" s="251"/>
      <c r="G392" s="327" t="s">
        <v>628</v>
      </c>
      <c r="H392" s="316" t="s">
        <v>629</v>
      </c>
      <c r="I392" s="131" t="s">
        <v>646</v>
      </c>
      <c r="J392" s="270">
        <v>0.25</v>
      </c>
      <c r="K392" s="227" t="s">
        <v>647</v>
      </c>
      <c r="L392" s="224" t="s">
        <v>648</v>
      </c>
      <c r="M392" s="227" t="s">
        <v>649</v>
      </c>
      <c r="N392" s="227" t="s">
        <v>650</v>
      </c>
      <c r="O392" s="224" t="s">
        <v>103</v>
      </c>
      <c r="P392" s="224">
        <v>0.2</v>
      </c>
      <c r="Q392" s="331">
        <v>0.67500000000000004</v>
      </c>
      <c r="R392" s="224">
        <v>0.8</v>
      </c>
      <c r="S392" s="328" t="s">
        <v>751</v>
      </c>
      <c r="T392" s="224" t="s">
        <v>64</v>
      </c>
      <c r="U392" s="97" t="s">
        <v>651</v>
      </c>
      <c r="V392" s="66"/>
      <c r="W392" s="66"/>
      <c r="X392" s="66"/>
      <c r="Y392" s="98"/>
      <c r="Z392" s="67">
        <f>V392</f>
        <v>0</v>
      </c>
      <c r="AA392" s="67">
        <f>V392+W392</f>
        <v>0</v>
      </c>
      <c r="AB392" s="67">
        <f>V392+W392+X392</f>
        <v>0</v>
      </c>
      <c r="AC392" s="99">
        <f>V392+W392+X392+Y392</f>
        <v>0</v>
      </c>
      <c r="AD392" s="299" t="s">
        <v>652</v>
      </c>
      <c r="AE392" s="319">
        <f>AF392+AG392+AH392</f>
        <v>152800000</v>
      </c>
      <c r="AF392" s="315">
        <v>92800000</v>
      </c>
      <c r="AG392" s="315">
        <v>0</v>
      </c>
      <c r="AH392" s="315">
        <v>60000000</v>
      </c>
      <c r="AI392" s="301" t="s">
        <v>637</v>
      </c>
      <c r="AJ392" s="301" t="s">
        <v>637</v>
      </c>
      <c r="AK392" s="315"/>
      <c r="AL392" s="315" t="s">
        <v>67</v>
      </c>
      <c r="AM392" s="315"/>
      <c r="AN392" s="315"/>
      <c r="AO392" s="315"/>
      <c r="AP392" s="315" t="s">
        <v>67</v>
      </c>
      <c r="AQ392" s="315"/>
      <c r="AR392" s="315"/>
      <c r="AS392" s="315"/>
      <c r="AT392" s="315"/>
      <c r="AU392" s="315" t="s">
        <v>67</v>
      </c>
      <c r="AV392" s="315"/>
      <c r="AW392" s="325"/>
      <c r="AX392" s="28"/>
    </row>
    <row r="393" spans="1:50" s="6" customFormat="1" ht="35.1" customHeight="1" x14ac:dyDescent="0.25">
      <c r="A393" s="575"/>
      <c r="B393" s="360"/>
      <c r="C393" s="362"/>
      <c r="D393" s="290"/>
      <c r="E393" s="333"/>
      <c r="F393" s="251"/>
      <c r="G393" s="271"/>
      <c r="H393" s="317"/>
      <c r="I393" s="251" t="s">
        <v>653</v>
      </c>
      <c r="J393" s="271"/>
      <c r="K393" s="225"/>
      <c r="L393" s="225"/>
      <c r="M393" s="225"/>
      <c r="N393" s="225"/>
      <c r="O393" s="225"/>
      <c r="P393" s="225"/>
      <c r="Q393" s="225"/>
      <c r="R393" s="225"/>
      <c r="S393" s="329"/>
      <c r="T393" s="225"/>
      <c r="U393" s="97" t="s">
        <v>654</v>
      </c>
      <c r="V393" s="67">
        <v>1E-4</v>
      </c>
      <c r="W393" s="67">
        <v>0.04</v>
      </c>
      <c r="X393" s="67">
        <v>1E-4</v>
      </c>
      <c r="Y393" s="99">
        <v>4.7500000000000001E-2</v>
      </c>
      <c r="Z393" s="67">
        <f>V393</f>
        <v>1E-4</v>
      </c>
      <c r="AA393" s="67">
        <f>W393</f>
        <v>0.04</v>
      </c>
      <c r="AB393" s="67">
        <f>W393+X393</f>
        <v>4.0100000000000004E-2</v>
      </c>
      <c r="AC393" s="99">
        <f>W393+X393+Y393</f>
        <v>8.7600000000000011E-2</v>
      </c>
      <c r="AD393" s="300"/>
      <c r="AE393" s="310"/>
      <c r="AF393" s="312"/>
      <c r="AG393" s="312"/>
      <c r="AH393" s="312"/>
      <c r="AI393" s="302"/>
      <c r="AJ393" s="302"/>
      <c r="AK393" s="312"/>
      <c r="AL393" s="312"/>
      <c r="AM393" s="312"/>
      <c r="AN393" s="312"/>
      <c r="AO393" s="312"/>
      <c r="AP393" s="312"/>
      <c r="AQ393" s="312"/>
      <c r="AR393" s="312"/>
      <c r="AS393" s="312"/>
      <c r="AT393" s="312"/>
      <c r="AU393" s="312"/>
      <c r="AV393" s="312"/>
      <c r="AW393" s="326"/>
      <c r="AX393" s="28"/>
    </row>
    <row r="394" spans="1:50" s="6" customFormat="1" ht="24.95" customHeight="1" x14ac:dyDescent="0.25">
      <c r="A394" s="575"/>
      <c r="B394" s="360"/>
      <c r="C394" s="362"/>
      <c r="D394" s="290"/>
      <c r="E394" s="333"/>
      <c r="F394" s="251"/>
      <c r="G394" s="271"/>
      <c r="H394" s="317"/>
      <c r="I394" s="252"/>
      <c r="J394" s="271"/>
      <c r="K394" s="225"/>
      <c r="L394" s="225"/>
      <c r="M394" s="225"/>
      <c r="N394" s="225"/>
      <c r="O394" s="225"/>
      <c r="P394" s="225"/>
      <c r="Q394" s="225"/>
      <c r="R394" s="225"/>
      <c r="S394" s="329"/>
      <c r="T394" s="225"/>
      <c r="U394" s="86" t="s">
        <v>69</v>
      </c>
      <c r="V394" s="42">
        <f t="shared" ref="V394:AC394" si="133">V392/V393</f>
        <v>0</v>
      </c>
      <c r="W394" s="42">
        <f t="shared" si="133"/>
        <v>0</v>
      </c>
      <c r="X394" s="42">
        <f t="shared" si="133"/>
        <v>0</v>
      </c>
      <c r="Y394" s="42">
        <f t="shared" si="133"/>
        <v>0</v>
      </c>
      <c r="Z394" s="42">
        <f t="shared" si="133"/>
        <v>0</v>
      </c>
      <c r="AA394" s="42">
        <f t="shared" si="133"/>
        <v>0</v>
      </c>
      <c r="AB394" s="42">
        <f t="shared" si="133"/>
        <v>0</v>
      </c>
      <c r="AC394" s="42">
        <f t="shared" si="133"/>
        <v>0</v>
      </c>
      <c r="AD394" s="300"/>
      <c r="AE394" s="310"/>
      <c r="AF394" s="312"/>
      <c r="AG394" s="312"/>
      <c r="AH394" s="312"/>
      <c r="AI394" s="302"/>
      <c r="AJ394" s="302"/>
      <c r="AK394" s="312"/>
      <c r="AL394" s="312"/>
      <c r="AM394" s="312"/>
      <c r="AN394" s="312"/>
      <c r="AO394" s="312"/>
      <c r="AP394" s="312"/>
      <c r="AQ394" s="312"/>
      <c r="AR394" s="312"/>
      <c r="AS394" s="312"/>
      <c r="AT394" s="312"/>
      <c r="AU394" s="312"/>
      <c r="AV394" s="312"/>
      <c r="AW394" s="326"/>
      <c r="AX394" s="28"/>
    </row>
    <row r="395" spans="1:50" s="6" customFormat="1" ht="270" customHeight="1" x14ac:dyDescent="0.25">
      <c r="A395" s="575"/>
      <c r="B395" s="360"/>
      <c r="C395" s="362"/>
      <c r="D395" s="290"/>
      <c r="E395" s="333"/>
      <c r="F395" s="251"/>
      <c r="G395" s="272"/>
      <c r="H395" s="318"/>
      <c r="I395" s="252"/>
      <c r="J395" s="272"/>
      <c r="K395" s="226"/>
      <c r="L395" s="226"/>
      <c r="M395" s="226"/>
      <c r="N395" s="226"/>
      <c r="O395" s="226"/>
      <c r="P395" s="226"/>
      <c r="Q395" s="226"/>
      <c r="R395" s="226"/>
      <c r="S395" s="330"/>
      <c r="T395" s="226"/>
      <c r="U395" s="86" t="s">
        <v>70</v>
      </c>
      <c r="V395" s="55" t="s">
        <v>806</v>
      </c>
      <c r="W395" s="44" t="s">
        <v>806</v>
      </c>
      <c r="X395" s="44" t="s">
        <v>806</v>
      </c>
      <c r="Y395" s="44" t="s">
        <v>806</v>
      </c>
      <c r="Z395" s="253"/>
      <c r="AA395" s="254"/>
      <c r="AB395" s="254"/>
      <c r="AC395" s="254"/>
      <c r="AD395" s="300"/>
      <c r="AE395" s="311"/>
      <c r="AF395" s="313"/>
      <c r="AG395" s="313"/>
      <c r="AH395" s="313"/>
      <c r="AI395" s="303"/>
      <c r="AJ395" s="303"/>
      <c r="AK395" s="313"/>
      <c r="AL395" s="313"/>
      <c r="AM395" s="313"/>
      <c r="AN395" s="313"/>
      <c r="AO395" s="313"/>
      <c r="AP395" s="313"/>
      <c r="AQ395" s="313"/>
      <c r="AR395" s="313"/>
      <c r="AS395" s="313"/>
      <c r="AT395" s="313"/>
      <c r="AU395" s="313"/>
      <c r="AV395" s="313"/>
      <c r="AW395" s="326"/>
      <c r="AX395" s="5"/>
    </row>
    <row r="396" spans="1:50" s="6" customFormat="1" ht="35.1" customHeight="1" x14ac:dyDescent="0.25">
      <c r="A396" s="575">
        <v>10</v>
      </c>
      <c r="B396" s="360"/>
      <c r="C396" s="362"/>
      <c r="D396" s="290"/>
      <c r="E396" s="333"/>
      <c r="F396" s="251"/>
      <c r="G396" s="327" t="s">
        <v>628</v>
      </c>
      <c r="H396" s="316" t="s">
        <v>629</v>
      </c>
      <c r="I396" s="131" t="s">
        <v>655</v>
      </c>
      <c r="J396" s="270">
        <v>0.25</v>
      </c>
      <c r="K396" s="227" t="s">
        <v>656</v>
      </c>
      <c r="L396" s="224" t="s">
        <v>657</v>
      </c>
      <c r="M396" s="227" t="s">
        <v>658</v>
      </c>
      <c r="N396" s="227" t="s">
        <v>659</v>
      </c>
      <c r="O396" s="224" t="s">
        <v>103</v>
      </c>
      <c r="P396" s="224">
        <v>0.2</v>
      </c>
      <c r="Q396" s="224" t="s">
        <v>63</v>
      </c>
      <c r="R396" s="224">
        <v>1</v>
      </c>
      <c r="S396" s="224">
        <v>1</v>
      </c>
      <c r="T396" s="224" t="s">
        <v>64</v>
      </c>
      <c r="U396" s="37" t="s">
        <v>660</v>
      </c>
      <c r="V396" s="66">
        <v>0.86</v>
      </c>
      <c r="W396" s="66"/>
      <c r="X396" s="66"/>
      <c r="Y396" s="66"/>
      <c r="Z396" s="67">
        <f>V396</f>
        <v>0.86</v>
      </c>
      <c r="AA396" s="67">
        <f>V396+W396</f>
        <v>0.86</v>
      </c>
      <c r="AB396" s="67">
        <f>AVERAGE(V396,X396)</f>
        <v>0.86</v>
      </c>
      <c r="AC396" s="67">
        <f>AVERAGE(V396,X396)</f>
        <v>0.86</v>
      </c>
      <c r="AD396" s="299" t="s">
        <v>965</v>
      </c>
      <c r="AE396" s="319">
        <f>AF396+AG396+AH396</f>
        <v>0</v>
      </c>
      <c r="AF396" s="315">
        <v>0</v>
      </c>
      <c r="AG396" s="315">
        <v>0</v>
      </c>
      <c r="AH396" s="315">
        <v>0</v>
      </c>
      <c r="AI396" s="301" t="s">
        <v>637</v>
      </c>
      <c r="AJ396" s="301" t="s">
        <v>637</v>
      </c>
      <c r="AK396" s="315"/>
      <c r="AL396" s="315" t="s">
        <v>67</v>
      </c>
      <c r="AM396" s="315"/>
      <c r="AN396" s="315"/>
      <c r="AO396" s="315" t="s">
        <v>67</v>
      </c>
      <c r="AP396" s="315" t="s">
        <v>67</v>
      </c>
      <c r="AQ396" s="315"/>
      <c r="AR396" s="315"/>
      <c r="AS396" s="315"/>
      <c r="AT396" s="315" t="s">
        <v>67</v>
      </c>
      <c r="AU396" s="315"/>
      <c r="AV396" s="315"/>
      <c r="AW396" s="28"/>
      <c r="AX396" s="28"/>
    </row>
    <row r="397" spans="1:50" s="6" customFormat="1" ht="35.1" customHeight="1" x14ac:dyDescent="0.25">
      <c r="A397" s="575"/>
      <c r="B397" s="360"/>
      <c r="C397" s="362"/>
      <c r="D397" s="290"/>
      <c r="E397" s="333"/>
      <c r="F397" s="251"/>
      <c r="G397" s="271"/>
      <c r="H397" s="317"/>
      <c r="I397" s="251" t="s">
        <v>661</v>
      </c>
      <c r="J397" s="271"/>
      <c r="K397" s="225"/>
      <c r="L397" s="225"/>
      <c r="M397" s="225"/>
      <c r="N397" s="225"/>
      <c r="O397" s="225"/>
      <c r="P397" s="225"/>
      <c r="Q397" s="225"/>
      <c r="R397" s="225"/>
      <c r="S397" s="225"/>
      <c r="T397" s="225"/>
      <c r="U397" s="38" t="s">
        <v>662</v>
      </c>
      <c r="V397" s="67">
        <v>1</v>
      </c>
      <c r="W397" s="67">
        <v>1E-4</v>
      </c>
      <c r="X397" s="67">
        <v>1</v>
      </c>
      <c r="Y397" s="67">
        <v>1E-4</v>
      </c>
      <c r="Z397" s="67">
        <f>V397</f>
        <v>1</v>
      </c>
      <c r="AA397" s="67">
        <f>V397+W397</f>
        <v>1.0001</v>
      </c>
      <c r="AB397" s="67">
        <f>AVERAGE(V397,X397)</f>
        <v>1</v>
      </c>
      <c r="AC397" s="67">
        <f>AB397</f>
        <v>1</v>
      </c>
      <c r="AD397" s="300"/>
      <c r="AE397" s="310"/>
      <c r="AF397" s="312"/>
      <c r="AG397" s="312"/>
      <c r="AH397" s="312"/>
      <c r="AI397" s="302"/>
      <c r="AJ397" s="302"/>
      <c r="AK397" s="312"/>
      <c r="AL397" s="312"/>
      <c r="AM397" s="312"/>
      <c r="AN397" s="312"/>
      <c r="AO397" s="312"/>
      <c r="AP397" s="312"/>
      <c r="AQ397" s="312"/>
      <c r="AR397" s="312"/>
      <c r="AS397" s="312"/>
      <c r="AT397" s="312"/>
      <c r="AU397" s="312"/>
      <c r="AV397" s="312"/>
      <c r="AW397" s="28"/>
      <c r="AX397" s="28"/>
    </row>
    <row r="398" spans="1:50" s="6" customFormat="1" ht="24.95" customHeight="1" x14ac:dyDescent="0.25">
      <c r="A398" s="575"/>
      <c r="B398" s="360"/>
      <c r="C398" s="362"/>
      <c r="D398" s="290"/>
      <c r="E398" s="333"/>
      <c r="F398" s="251"/>
      <c r="G398" s="271"/>
      <c r="H398" s="317"/>
      <c r="I398" s="252"/>
      <c r="J398" s="271"/>
      <c r="K398" s="225"/>
      <c r="L398" s="225"/>
      <c r="M398" s="225"/>
      <c r="N398" s="225"/>
      <c r="O398" s="225"/>
      <c r="P398" s="225"/>
      <c r="Q398" s="225"/>
      <c r="R398" s="225"/>
      <c r="S398" s="225"/>
      <c r="T398" s="225"/>
      <c r="U398" s="86"/>
      <c r="V398" s="42">
        <f t="shared" ref="V398:AC398" si="134">V396/V397</f>
        <v>0.86</v>
      </c>
      <c r="W398" s="42">
        <f t="shared" si="134"/>
        <v>0</v>
      </c>
      <c r="X398" s="42">
        <f t="shared" si="134"/>
        <v>0</v>
      </c>
      <c r="Y398" s="42">
        <f t="shared" si="134"/>
        <v>0</v>
      </c>
      <c r="Z398" s="100">
        <f t="shared" si="134"/>
        <v>0.86</v>
      </c>
      <c r="AA398" s="100">
        <f t="shared" si="134"/>
        <v>0.85991400859914013</v>
      </c>
      <c r="AB398" s="100">
        <f t="shared" si="134"/>
        <v>0.86</v>
      </c>
      <c r="AC398" s="100">
        <f t="shared" si="134"/>
        <v>0.86</v>
      </c>
      <c r="AD398" s="300"/>
      <c r="AE398" s="310"/>
      <c r="AF398" s="312"/>
      <c r="AG398" s="312"/>
      <c r="AH398" s="312"/>
      <c r="AI398" s="302"/>
      <c r="AJ398" s="302"/>
      <c r="AK398" s="312"/>
      <c r="AL398" s="312"/>
      <c r="AM398" s="312"/>
      <c r="AN398" s="312"/>
      <c r="AO398" s="312"/>
      <c r="AP398" s="312"/>
      <c r="AQ398" s="312"/>
      <c r="AR398" s="312"/>
      <c r="AS398" s="312"/>
      <c r="AT398" s="312"/>
      <c r="AU398" s="312"/>
      <c r="AV398" s="312"/>
      <c r="AW398" s="28"/>
      <c r="AX398" s="28"/>
    </row>
    <row r="399" spans="1:50" s="6" customFormat="1" ht="270" customHeight="1" x14ac:dyDescent="0.25">
      <c r="A399" s="575"/>
      <c r="B399" s="360"/>
      <c r="C399" s="362"/>
      <c r="D399" s="290"/>
      <c r="E399" s="333"/>
      <c r="F399" s="251"/>
      <c r="G399" s="272"/>
      <c r="H399" s="318"/>
      <c r="I399" s="252"/>
      <c r="J399" s="272"/>
      <c r="K399" s="226"/>
      <c r="L399" s="226"/>
      <c r="M399" s="226"/>
      <c r="N399" s="226"/>
      <c r="O399" s="226"/>
      <c r="P399" s="226"/>
      <c r="Q399" s="226"/>
      <c r="R399" s="226"/>
      <c r="S399" s="226"/>
      <c r="T399" s="226"/>
      <c r="U399" s="86" t="s">
        <v>70</v>
      </c>
      <c r="V399" s="55" t="s">
        <v>806</v>
      </c>
      <c r="W399" s="44" t="s">
        <v>806</v>
      </c>
      <c r="X399" s="44" t="s">
        <v>806</v>
      </c>
      <c r="Y399" s="44" t="s">
        <v>806</v>
      </c>
      <c r="Z399" s="253"/>
      <c r="AA399" s="254"/>
      <c r="AB399" s="254"/>
      <c r="AC399" s="254"/>
      <c r="AD399" s="300"/>
      <c r="AE399" s="311"/>
      <c r="AF399" s="313"/>
      <c r="AG399" s="313"/>
      <c r="AH399" s="313"/>
      <c r="AI399" s="303"/>
      <c r="AJ399" s="303"/>
      <c r="AK399" s="313"/>
      <c r="AL399" s="313"/>
      <c r="AM399" s="313"/>
      <c r="AN399" s="313"/>
      <c r="AO399" s="313"/>
      <c r="AP399" s="313"/>
      <c r="AQ399" s="313"/>
      <c r="AR399" s="313"/>
      <c r="AS399" s="313"/>
      <c r="AT399" s="313"/>
      <c r="AU399" s="313"/>
      <c r="AV399" s="313"/>
      <c r="AW399" s="5"/>
      <c r="AX399" s="5"/>
    </row>
    <row r="400" spans="1:50" s="6" customFormat="1" ht="35.1" customHeight="1" x14ac:dyDescent="0.25">
      <c r="A400" s="575">
        <v>11</v>
      </c>
      <c r="B400" s="360"/>
      <c r="C400" s="362"/>
      <c r="D400" s="290"/>
      <c r="E400" s="290" t="s">
        <v>484</v>
      </c>
      <c r="F400" s="324">
        <v>0.05</v>
      </c>
      <c r="G400" s="224" t="s">
        <v>628</v>
      </c>
      <c r="H400" s="316" t="s">
        <v>629</v>
      </c>
      <c r="I400" s="131" t="s">
        <v>60</v>
      </c>
      <c r="J400" s="270">
        <v>1</v>
      </c>
      <c r="K400" s="227" t="s">
        <v>663</v>
      </c>
      <c r="L400" s="224" t="s">
        <v>966</v>
      </c>
      <c r="M400" s="227" t="s">
        <v>664</v>
      </c>
      <c r="N400" s="227" t="s">
        <v>634</v>
      </c>
      <c r="O400" s="224" t="s">
        <v>62</v>
      </c>
      <c r="P400" s="224">
        <v>0.2</v>
      </c>
      <c r="Q400" s="224">
        <v>1</v>
      </c>
      <c r="R400" s="224">
        <v>1</v>
      </c>
      <c r="S400" s="224">
        <v>1</v>
      </c>
      <c r="T400" s="224" t="s">
        <v>64</v>
      </c>
      <c r="U400" s="37" t="s">
        <v>486</v>
      </c>
      <c r="V400" s="101"/>
      <c r="W400" s="101"/>
      <c r="X400" s="101"/>
      <c r="Y400" s="101"/>
      <c r="Z400" s="102">
        <f>V400</f>
        <v>0</v>
      </c>
      <c r="AA400" s="102">
        <f>V400+W400</f>
        <v>0</v>
      </c>
      <c r="AB400" s="102">
        <f>V400+W400+X400</f>
        <v>0</v>
      </c>
      <c r="AC400" s="102">
        <f>V400+W400+X400+Y400</f>
        <v>0</v>
      </c>
      <c r="AD400" s="299" t="s">
        <v>665</v>
      </c>
      <c r="AE400" s="319">
        <f>AC401</f>
        <v>1036544000</v>
      </c>
      <c r="AF400" s="319">
        <v>867504000</v>
      </c>
      <c r="AG400" s="319">
        <v>43920000</v>
      </c>
      <c r="AH400" s="319">
        <v>125120000</v>
      </c>
      <c r="AI400" s="301" t="s">
        <v>637</v>
      </c>
      <c r="AJ400" s="301" t="s">
        <v>637</v>
      </c>
      <c r="AK400" s="315"/>
      <c r="AL400" s="315" t="s">
        <v>67</v>
      </c>
      <c r="AM400" s="315"/>
      <c r="AN400" s="315"/>
      <c r="AO400" s="315" t="s">
        <v>67</v>
      </c>
      <c r="AP400" s="315" t="s">
        <v>67</v>
      </c>
      <c r="AQ400" s="315" t="s">
        <v>67</v>
      </c>
      <c r="AR400" s="315"/>
      <c r="AS400" s="315"/>
      <c r="AT400" s="315" t="s">
        <v>67</v>
      </c>
      <c r="AU400" s="315" t="s">
        <v>67</v>
      </c>
      <c r="AV400" s="315"/>
      <c r="AW400" s="325"/>
      <c r="AX400" s="28"/>
    </row>
    <row r="401" spans="1:50" s="6" customFormat="1" ht="45" customHeight="1" x14ac:dyDescent="0.25">
      <c r="A401" s="575"/>
      <c r="B401" s="360"/>
      <c r="C401" s="362"/>
      <c r="D401" s="290"/>
      <c r="E401" s="290"/>
      <c r="F401" s="290"/>
      <c r="G401" s="225"/>
      <c r="H401" s="317"/>
      <c r="I401" s="251" t="s">
        <v>666</v>
      </c>
      <c r="J401" s="271"/>
      <c r="K401" s="225"/>
      <c r="L401" s="225"/>
      <c r="M401" s="225"/>
      <c r="N401" s="225"/>
      <c r="O401" s="225"/>
      <c r="P401" s="225"/>
      <c r="Q401" s="225"/>
      <c r="R401" s="225"/>
      <c r="S401" s="225"/>
      <c r="T401" s="225"/>
      <c r="U401" s="38" t="s">
        <v>488</v>
      </c>
      <c r="V401" s="102">
        <v>54134000</v>
      </c>
      <c r="W401" s="102">
        <v>127590000</v>
      </c>
      <c r="X401" s="102">
        <v>304265000</v>
      </c>
      <c r="Y401" s="102">
        <v>550555000</v>
      </c>
      <c r="Z401" s="102">
        <f>V401</f>
        <v>54134000</v>
      </c>
      <c r="AA401" s="102">
        <f>V401+W401</f>
        <v>181724000</v>
      </c>
      <c r="AB401" s="102">
        <f>V401+W401+X401</f>
        <v>485989000</v>
      </c>
      <c r="AC401" s="102">
        <f>V401+W401+X401+Y401</f>
        <v>1036544000</v>
      </c>
      <c r="AD401" s="300"/>
      <c r="AE401" s="310"/>
      <c r="AF401" s="310"/>
      <c r="AG401" s="310"/>
      <c r="AH401" s="310"/>
      <c r="AI401" s="302"/>
      <c r="AJ401" s="302"/>
      <c r="AK401" s="312"/>
      <c r="AL401" s="312"/>
      <c r="AM401" s="312"/>
      <c r="AN401" s="312"/>
      <c r="AO401" s="312"/>
      <c r="AP401" s="312"/>
      <c r="AQ401" s="312"/>
      <c r="AR401" s="312"/>
      <c r="AS401" s="312"/>
      <c r="AT401" s="312"/>
      <c r="AU401" s="312"/>
      <c r="AV401" s="312"/>
      <c r="AW401" s="326"/>
      <c r="AX401" s="28"/>
    </row>
    <row r="402" spans="1:50" s="6" customFormat="1" ht="24.95" customHeight="1" x14ac:dyDescent="0.25">
      <c r="A402" s="575"/>
      <c r="B402" s="360"/>
      <c r="C402" s="362"/>
      <c r="D402" s="290"/>
      <c r="E402" s="290"/>
      <c r="F402" s="290"/>
      <c r="G402" s="225"/>
      <c r="H402" s="317"/>
      <c r="I402" s="252"/>
      <c r="J402" s="271"/>
      <c r="K402" s="225"/>
      <c r="L402" s="225"/>
      <c r="M402" s="225"/>
      <c r="N402" s="225"/>
      <c r="O402" s="225"/>
      <c r="P402" s="225"/>
      <c r="Q402" s="225"/>
      <c r="R402" s="225"/>
      <c r="S402" s="225"/>
      <c r="T402" s="225"/>
      <c r="U402" s="86" t="s">
        <v>69</v>
      </c>
      <c r="V402" s="42">
        <f t="shared" ref="V402:AC402" si="135">V400/V401</f>
        <v>0</v>
      </c>
      <c r="W402" s="42">
        <f t="shared" si="135"/>
        <v>0</v>
      </c>
      <c r="X402" s="42">
        <f t="shared" si="135"/>
        <v>0</v>
      </c>
      <c r="Y402" s="42">
        <f t="shared" si="135"/>
        <v>0</v>
      </c>
      <c r="Z402" s="42">
        <f t="shared" si="135"/>
        <v>0</v>
      </c>
      <c r="AA402" s="42">
        <f t="shared" si="135"/>
        <v>0</v>
      </c>
      <c r="AB402" s="42">
        <f t="shared" si="135"/>
        <v>0</v>
      </c>
      <c r="AC402" s="42">
        <f t="shared" si="135"/>
        <v>0</v>
      </c>
      <c r="AD402" s="300"/>
      <c r="AE402" s="310"/>
      <c r="AF402" s="310"/>
      <c r="AG402" s="310"/>
      <c r="AH402" s="310"/>
      <c r="AI402" s="302"/>
      <c r="AJ402" s="302"/>
      <c r="AK402" s="312"/>
      <c r="AL402" s="312"/>
      <c r="AM402" s="312"/>
      <c r="AN402" s="312"/>
      <c r="AO402" s="312"/>
      <c r="AP402" s="312"/>
      <c r="AQ402" s="312"/>
      <c r="AR402" s="312"/>
      <c r="AS402" s="312"/>
      <c r="AT402" s="312"/>
      <c r="AU402" s="312"/>
      <c r="AV402" s="312"/>
      <c r="AW402" s="326"/>
      <c r="AX402" s="28"/>
    </row>
    <row r="403" spans="1:50" s="6" customFormat="1" ht="270" customHeight="1" x14ac:dyDescent="0.25">
      <c r="A403" s="575"/>
      <c r="B403" s="360"/>
      <c r="C403" s="363"/>
      <c r="D403" s="323"/>
      <c r="E403" s="323"/>
      <c r="F403" s="323"/>
      <c r="G403" s="226"/>
      <c r="H403" s="318"/>
      <c r="I403" s="252"/>
      <c r="J403" s="272"/>
      <c r="K403" s="226"/>
      <c r="L403" s="226"/>
      <c r="M403" s="226"/>
      <c r="N403" s="226"/>
      <c r="O403" s="226"/>
      <c r="P403" s="226"/>
      <c r="Q403" s="226"/>
      <c r="R403" s="226"/>
      <c r="S403" s="226"/>
      <c r="T403" s="226"/>
      <c r="U403" s="86" t="s">
        <v>70</v>
      </c>
      <c r="V403" s="55" t="s">
        <v>806</v>
      </c>
      <c r="W403" s="44" t="s">
        <v>806</v>
      </c>
      <c r="X403" s="44" t="s">
        <v>806</v>
      </c>
      <c r="Y403" s="44" t="s">
        <v>806</v>
      </c>
      <c r="Z403" s="253"/>
      <c r="AA403" s="254"/>
      <c r="AB403" s="254"/>
      <c r="AC403" s="254"/>
      <c r="AD403" s="300"/>
      <c r="AE403" s="311"/>
      <c r="AF403" s="311"/>
      <c r="AG403" s="311"/>
      <c r="AH403" s="311"/>
      <c r="AI403" s="303"/>
      <c r="AJ403" s="303"/>
      <c r="AK403" s="313"/>
      <c r="AL403" s="313"/>
      <c r="AM403" s="313"/>
      <c r="AN403" s="313"/>
      <c r="AO403" s="313"/>
      <c r="AP403" s="313"/>
      <c r="AQ403" s="313"/>
      <c r="AR403" s="313"/>
      <c r="AS403" s="313"/>
      <c r="AT403" s="313"/>
      <c r="AU403" s="313"/>
      <c r="AV403" s="313"/>
      <c r="AW403" s="326"/>
      <c r="AX403" s="5"/>
    </row>
    <row r="404" spans="1:50" s="9" customFormat="1" ht="34.5" customHeight="1" x14ac:dyDescent="0.25">
      <c r="A404" s="573">
        <v>1</v>
      </c>
      <c r="B404" s="297" t="s">
        <v>667</v>
      </c>
      <c r="C404" s="224" t="s">
        <v>56</v>
      </c>
      <c r="D404" s="224">
        <v>1</v>
      </c>
      <c r="E404" s="324" t="s">
        <v>668</v>
      </c>
      <c r="F404" s="224">
        <v>1</v>
      </c>
      <c r="G404" s="224" t="s">
        <v>98</v>
      </c>
      <c r="H404" s="316" t="s">
        <v>669</v>
      </c>
      <c r="I404" s="131" t="s">
        <v>63</v>
      </c>
      <c r="J404" s="304">
        <v>0.24</v>
      </c>
      <c r="K404" s="227" t="s">
        <v>670</v>
      </c>
      <c r="L404" s="227" t="s">
        <v>671</v>
      </c>
      <c r="M404" s="227" t="s">
        <v>967</v>
      </c>
      <c r="N404" s="227" t="s">
        <v>532</v>
      </c>
      <c r="O404" s="269" t="s">
        <v>103</v>
      </c>
      <c r="P404" s="304">
        <v>0.15</v>
      </c>
      <c r="Q404" s="227">
        <v>1</v>
      </c>
      <c r="R404" s="227">
        <v>1</v>
      </c>
      <c r="S404" s="227">
        <v>1</v>
      </c>
      <c r="T404" s="269" t="s">
        <v>64</v>
      </c>
      <c r="U404" s="37" t="s">
        <v>672</v>
      </c>
      <c r="V404" s="70"/>
      <c r="W404" s="70"/>
      <c r="X404" s="70"/>
      <c r="Y404" s="70"/>
      <c r="Z404" s="62"/>
      <c r="AA404" s="62"/>
      <c r="AB404" s="62"/>
      <c r="AC404" s="62"/>
      <c r="AD404" s="299" t="s">
        <v>673</v>
      </c>
      <c r="AE404" s="319">
        <f>AF404+AG404+AH404</f>
        <v>2394910398</v>
      </c>
      <c r="AF404" s="315">
        <v>220945388</v>
      </c>
      <c r="AG404" s="315">
        <v>0</v>
      </c>
      <c r="AH404" s="315">
        <v>2173965010</v>
      </c>
      <c r="AI404" s="301" t="s">
        <v>674</v>
      </c>
      <c r="AJ404" s="301" t="s">
        <v>675</v>
      </c>
      <c r="AK404" s="294"/>
      <c r="AL404" s="294" t="s">
        <v>67</v>
      </c>
      <c r="AM404" s="294"/>
      <c r="AN404" s="294"/>
      <c r="AO404" s="294" t="s">
        <v>67</v>
      </c>
      <c r="AP404" s="294" t="s">
        <v>67</v>
      </c>
      <c r="AQ404" s="294" t="s">
        <v>67</v>
      </c>
      <c r="AR404" s="294"/>
      <c r="AS404" s="294"/>
      <c r="AT404" s="294"/>
      <c r="AU404" s="294" t="s">
        <v>67</v>
      </c>
      <c r="AV404" s="294"/>
      <c r="AW404" s="7"/>
      <c r="AX404" s="8"/>
    </row>
    <row r="405" spans="1:50" s="9" customFormat="1" ht="34.5" customHeight="1" x14ac:dyDescent="0.25">
      <c r="A405" s="573"/>
      <c r="B405" s="298"/>
      <c r="C405" s="290"/>
      <c r="D405" s="290"/>
      <c r="E405" s="290"/>
      <c r="F405" s="290"/>
      <c r="G405" s="225"/>
      <c r="H405" s="317"/>
      <c r="I405" s="251" t="s">
        <v>968</v>
      </c>
      <c r="J405" s="305"/>
      <c r="K405" s="225"/>
      <c r="L405" s="225"/>
      <c r="M405" s="225"/>
      <c r="N405" s="225"/>
      <c r="O405" s="225"/>
      <c r="P405" s="305"/>
      <c r="Q405" s="225"/>
      <c r="R405" s="225"/>
      <c r="S405" s="225"/>
      <c r="T405" s="225"/>
      <c r="U405" s="38" t="s">
        <v>676</v>
      </c>
      <c r="V405" s="70">
        <v>0.01</v>
      </c>
      <c r="W405" s="70">
        <v>0.01</v>
      </c>
      <c r="X405" s="70">
        <v>0.01</v>
      </c>
      <c r="Y405" s="70">
        <v>0.01</v>
      </c>
      <c r="Z405" s="62">
        <f>+V405</f>
        <v>0.01</v>
      </c>
      <c r="AA405" s="62">
        <f>+V405+W405</f>
        <v>0.02</v>
      </c>
      <c r="AB405" s="62">
        <f>+W405+X405</f>
        <v>0.02</v>
      </c>
      <c r="AC405" s="62">
        <f>+V405+W405+X405+Y405</f>
        <v>0.04</v>
      </c>
      <c r="AD405" s="300"/>
      <c r="AE405" s="310"/>
      <c r="AF405" s="312"/>
      <c r="AG405" s="312"/>
      <c r="AH405" s="312"/>
      <c r="AI405" s="302"/>
      <c r="AJ405" s="302"/>
      <c r="AK405" s="295"/>
      <c r="AL405" s="295"/>
      <c r="AM405" s="295"/>
      <c r="AN405" s="295"/>
      <c r="AO405" s="295"/>
      <c r="AP405" s="295"/>
      <c r="AQ405" s="295"/>
      <c r="AR405" s="295"/>
      <c r="AS405" s="295"/>
      <c r="AT405" s="295"/>
      <c r="AU405" s="295"/>
      <c r="AV405" s="295"/>
      <c r="AW405" s="7"/>
      <c r="AX405" s="8"/>
    </row>
    <row r="406" spans="1:50" s="9" customFormat="1" ht="24.75" customHeight="1" x14ac:dyDescent="0.25">
      <c r="A406" s="573"/>
      <c r="B406" s="298"/>
      <c r="C406" s="290"/>
      <c r="D406" s="290"/>
      <c r="E406" s="290"/>
      <c r="F406" s="290"/>
      <c r="G406" s="225"/>
      <c r="H406" s="317"/>
      <c r="I406" s="252"/>
      <c r="J406" s="305"/>
      <c r="K406" s="225"/>
      <c r="L406" s="225"/>
      <c r="M406" s="225"/>
      <c r="N406" s="225"/>
      <c r="O406" s="225"/>
      <c r="P406" s="305"/>
      <c r="Q406" s="225"/>
      <c r="R406" s="225"/>
      <c r="S406" s="225"/>
      <c r="T406" s="225"/>
      <c r="U406" s="86" t="s">
        <v>69</v>
      </c>
      <c r="V406" s="42">
        <f t="shared" ref="V406:AC406" si="136">V404/V405</f>
        <v>0</v>
      </c>
      <c r="W406" s="42">
        <f t="shared" si="136"/>
        <v>0</v>
      </c>
      <c r="X406" s="42">
        <f t="shared" si="136"/>
        <v>0</v>
      </c>
      <c r="Y406" s="42">
        <f t="shared" si="136"/>
        <v>0</v>
      </c>
      <c r="Z406" s="42">
        <f t="shared" si="136"/>
        <v>0</v>
      </c>
      <c r="AA406" s="42">
        <f t="shared" si="136"/>
        <v>0</v>
      </c>
      <c r="AB406" s="42">
        <f t="shared" si="136"/>
        <v>0</v>
      </c>
      <c r="AC406" s="42">
        <f t="shared" si="136"/>
        <v>0</v>
      </c>
      <c r="AD406" s="300"/>
      <c r="AE406" s="310"/>
      <c r="AF406" s="312"/>
      <c r="AG406" s="312"/>
      <c r="AH406" s="312"/>
      <c r="AI406" s="302"/>
      <c r="AJ406" s="302"/>
      <c r="AK406" s="295"/>
      <c r="AL406" s="295"/>
      <c r="AM406" s="295"/>
      <c r="AN406" s="295"/>
      <c r="AO406" s="295"/>
      <c r="AP406" s="295"/>
      <c r="AQ406" s="295"/>
      <c r="AR406" s="295"/>
      <c r="AS406" s="295"/>
      <c r="AT406" s="295"/>
      <c r="AU406" s="295"/>
      <c r="AV406" s="295"/>
      <c r="AW406" s="7"/>
      <c r="AX406" s="8"/>
    </row>
    <row r="407" spans="1:50" s="9" customFormat="1" ht="270" customHeight="1" x14ac:dyDescent="0.25">
      <c r="A407" s="573"/>
      <c r="B407" s="298"/>
      <c r="C407" s="290"/>
      <c r="D407" s="290"/>
      <c r="E407" s="290"/>
      <c r="F407" s="290"/>
      <c r="G407" s="226"/>
      <c r="H407" s="318"/>
      <c r="I407" s="252"/>
      <c r="J407" s="306"/>
      <c r="K407" s="226"/>
      <c r="L407" s="226"/>
      <c r="M407" s="226"/>
      <c r="N407" s="226"/>
      <c r="O407" s="226"/>
      <c r="P407" s="306"/>
      <c r="Q407" s="226"/>
      <c r="R407" s="226"/>
      <c r="S407" s="226"/>
      <c r="T407" s="226"/>
      <c r="U407" s="86" t="s">
        <v>70</v>
      </c>
      <c r="V407" s="45" t="s">
        <v>806</v>
      </c>
      <c r="W407" s="45" t="s">
        <v>806</v>
      </c>
      <c r="X407" s="45" t="s">
        <v>806</v>
      </c>
      <c r="Y407" s="45" t="s">
        <v>806</v>
      </c>
      <c r="Z407" s="253"/>
      <c r="AA407" s="254"/>
      <c r="AB407" s="254"/>
      <c r="AC407" s="254"/>
      <c r="AD407" s="300"/>
      <c r="AE407" s="310"/>
      <c r="AF407" s="312"/>
      <c r="AG407" s="312"/>
      <c r="AH407" s="312"/>
      <c r="AI407" s="303"/>
      <c r="AJ407" s="303"/>
      <c r="AK407" s="296"/>
      <c r="AL407" s="296"/>
      <c r="AM407" s="296"/>
      <c r="AN407" s="296"/>
      <c r="AO407" s="296"/>
      <c r="AP407" s="296"/>
      <c r="AQ407" s="296"/>
      <c r="AR407" s="296"/>
      <c r="AS407" s="296"/>
      <c r="AT407" s="296"/>
      <c r="AU407" s="296"/>
      <c r="AV407" s="296"/>
      <c r="AW407" s="7"/>
      <c r="AX407" s="8"/>
    </row>
    <row r="408" spans="1:50" s="9" customFormat="1" ht="34.5" customHeight="1" x14ac:dyDescent="0.25">
      <c r="A408" s="571">
        <v>2</v>
      </c>
      <c r="B408" s="320"/>
      <c r="C408" s="290"/>
      <c r="D408" s="290"/>
      <c r="E408" s="290"/>
      <c r="F408" s="290"/>
      <c r="G408" s="224" t="s">
        <v>98</v>
      </c>
      <c r="H408" s="316" t="s">
        <v>669</v>
      </c>
      <c r="I408" s="131" t="s">
        <v>63</v>
      </c>
      <c r="J408" s="304">
        <v>0.13</v>
      </c>
      <c r="K408" s="227" t="s">
        <v>677</v>
      </c>
      <c r="L408" s="227" t="s">
        <v>678</v>
      </c>
      <c r="M408" s="227" t="s">
        <v>967</v>
      </c>
      <c r="N408" s="227" t="s">
        <v>532</v>
      </c>
      <c r="O408" s="269" t="s">
        <v>103</v>
      </c>
      <c r="P408" s="304">
        <v>0.1</v>
      </c>
      <c r="Q408" s="227" t="s">
        <v>679</v>
      </c>
      <c r="R408" s="227">
        <v>1</v>
      </c>
      <c r="S408" s="227">
        <v>0.9</v>
      </c>
      <c r="T408" s="269" t="s">
        <v>64</v>
      </c>
      <c r="U408" s="37" t="s">
        <v>680</v>
      </c>
      <c r="V408" s="95"/>
      <c r="W408" s="95"/>
      <c r="X408" s="95"/>
      <c r="Y408" s="95"/>
      <c r="Z408" s="67"/>
      <c r="AA408" s="67"/>
      <c r="AB408" s="67"/>
      <c r="AC408" s="67"/>
      <c r="AD408" s="299" t="s">
        <v>969</v>
      </c>
      <c r="AE408" s="310"/>
      <c r="AF408" s="312"/>
      <c r="AG408" s="312"/>
      <c r="AH408" s="312"/>
      <c r="AI408" s="301" t="s">
        <v>674</v>
      </c>
      <c r="AJ408" s="301" t="s">
        <v>675</v>
      </c>
      <c r="AK408" s="294"/>
      <c r="AL408" s="294" t="s">
        <v>67</v>
      </c>
      <c r="AM408" s="294"/>
      <c r="AN408" s="294"/>
      <c r="AO408" s="294" t="s">
        <v>67</v>
      </c>
      <c r="AP408" s="294" t="s">
        <v>67</v>
      </c>
      <c r="AQ408" s="294"/>
      <c r="AR408" s="294"/>
      <c r="AS408" s="294" t="s">
        <v>67</v>
      </c>
      <c r="AT408" s="294"/>
      <c r="AU408" s="294"/>
      <c r="AV408" s="294" t="s">
        <v>67</v>
      </c>
      <c r="AW408" s="7"/>
      <c r="AX408" s="8"/>
    </row>
    <row r="409" spans="1:50" s="9" customFormat="1" ht="34.5" customHeight="1" x14ac:dyDescent="0.25">
      <c r="A409" s="571"/>
      <c r="B409" s="320"/>
      <c r="C409" s="290"/>
      <c r="D409" s="290"/>
      <c r="E409" s="290"/>
      <c r="F409" s="290"/>
      <c r="G409" s="225"/>
      <c r="H409" s="317"/>
      <c r="I409" s="251" t="s">
        <v>681</v>
      </c>
      <c r="J409" s="305"/>
      <c r="K409" s="225"/>
      <c r="L409" s="225"/>
      <c r="M409" s="225"/>
      <c r="N409" s="225"/>
      <c r="O409" s="225"/>
      <c r="P409" s="305"/>
      <c r="Q409" s="225"/>
      <c r="R409" s="225"/>
      <c r="S409" s="225"/>
      <c r="T409" s="225"/>
      <c r="U409" s="38" t="s">
        <v>682</v>
      </c>
      <c r="V409" s="67">
        <v>1</v>
      </c>
      <c r="W409" s="67">
        <v>1</v>
      </c>
      <c r="X409" s="67">
        <v>1</v>
      </c>
      <c r="Y409" s="67">
        <v>1</v>
      </c>
      <c r="Z409" s="67">
        <f>+V409</f>
        <v>1</v>
      </c>
      <c r="AA409" s="67">
        <f>AVERAGE(V409:W409)</f>
        <v>1</v>
      </c>
      <c r="AB409" s="67">
        <f>AVERAGE(V409:X409)</f>
        <v>1</v>
      </c>
      <c r="AC409" s="67">
        <f>AVERAGE(V409:Y409)</f>
        <v>1</v>
      </c>
      <c r="AD409" s="300"/>
      <c r="AE409" s="310"/>
      <c r="AF409" s="312"/>
      <c r="AG409" s="312"/>
      <c r="AH409" s="312"/>
      <c r="AI409" s="302"/>
      <c r="AJ409" s="302"/>
      <c r="AK409" s="295"/>
      <c r="AL409" s="295"/>
      <c r="AM409" s="295"/>
      <c r="AN409" s="295"/>
      <c r="AO409" s="295"/>
      <c r="AP409" s="295"/>
      <c r="AQ409" s="295"/>
      <c r="AR409" s="295"/>
      <c r="AS409" s="295"/>
      <c r="AT409" s="295"/>
      <c r="AU409" s="295"/>
      <c r="AV409" s="295"/>
      <c r="AW409" s="7"/>
      <c r="AX409" s="8"/>
    </row>
    <row r="410" spans="1:50" s="9" customFormat="1" ht="24.75" customHeight="1" x14ac:dyDescent="0.25">
      <c r="A410" s="571"/>
      <c r="B410" s="320"/>
      <c r="C410" s="290"/>
      <c r="D410" s="290"/>
      <c r="E410" s="290"/>
      <c r="F410" s="290"/>
      <c r="G410" s="225"/>
      <c r="H410" s="317"/>
      <c r="I410" s="252"/>
      <c r="J410" s="305"/>
      <c r="K410" s="225"/>
      <c r="L410" s="225"/>
      <c r="M410" s="225"/>
      <c r="N410" s="225"/>
      <c r="O410" s="225"/>
      <c r="P410" s="305"/>
      <c r="Q410" s="225"/>
      <c r="R410" s="225"/>
      <c r="S410" s="225"/>
      <c r="T410" s="225"/>
      <c r="U410" s="86" t="s">
        <v>69</v>
      </c>
      <c r="V410" s="42">
        <f t="shared" ref="V410:AC410" si="137">V408/V409</f>
        <v>0</v>
      </c>
      <c r="W410" s="42">
        <f t="shared" si="137"/>
        <v>0</v>
      </c>
      <c r="X410" s="42">
        <f t="shared" si="137"/>
        <v>0</v>
      </c>
      <c r="Y410" s="42">
        <f t="shared" si="137"/>
        <v>0</v>
      </c>
      <c r="Z410" s="42">
        <f t="shared" si="137"/>
        <v>0</v>
      </c>
      <c r="AA410" s="42">
        <f t="shared" si="137"/>
        <v>0</v>
      </c>
      <c r="AB410" s="42">
        <f t="shared" si="137"/>
        <v>0</v>
      </c>
      <c r="AC410" s="42">
        <f t="shared" si="137"/>
        <v>0</v>
      </c>
      <c r="AD410" s="300"/>
      <c r="AE410" s="310"/>
      <c r="AF410" s="312"/>
      <c r="AG410" s="312"/>
      <c r="AH410" s="312"/>
      <c r="AI410" s="302"/>
      <c r="AJ410" s="302"/>
      <c r="AK410" s="295"/>
      <c r="AL410" s="295"/>
      <c r="AM410" s="295"/>
      <c r="AN410" s="295"/>
      <c r="AO410" s="295"/>
      <c r="AP410" s="295"/>
      <c r="AQ410" s="295"/>
      <c r="AR410" s="295"/>
      <c r="AS410" s="295"/>
      <c r="AT410" s="295"/>
      <c r="AU410" s="295"/>
      <c r="AV410" s="295"/>
      <c r="AW410" s="7"/>
      <c r="AX410" s="8"/>
    </row>
    <row r="411" spans="1:50" s="9" customFormat="1" ht="270" customHeight="1" x14ac:dyDescent="0.25">
      <c r="A411" s="571"/>
      <c r="B411" s="320"/>
      <c r="C411" s="290"/>
      <c r="D411" s="290"/>
      <c r="E411" s="290"/>
      <c r="F411" s="290"/>
      <c r="G411" s="226"/>
      <c r="H411" s="318"/>
      <c r="I411" s="252"/>
      <c r="J411" s="306"/>
      <c r="K411" s="226"/>
      <c r="L411" s="226"/>
      <c r="M411" s="226"/>
      <c r="N411" s="226"/>
      <c r="O411" s="226"/>
      <c r="P411" s="306"/>
      <c r="Q411" s="226"/>
      <c r="R411" s="226"/>
      <c r="S411" s="226"/>
      <c r="T411" s="226"/>
      <c r="U411" s="86" t="s">
        <v>70</v>
      </c>
      <c r="V411" s="45" t="s">
        <v>806</v>
      </c>
      <c r="W411" s="45" t="s">
        <v>806</v>
      </c>
      <c r="X411" s="45" t="s">
        <v>806</v>
      </c>
      <c r="Y411" s="45" t="s">
        <v>806</v>
      </c>
      <c r="Z411" s="253"/>
      <c r="AA411" s="254"/>
      <c r="AB411" s="254"/>
      <c r="AC411" s="254"/>
      <c r="AD411" s="300"/>
      <c r="AE411" s="310"/>
      <c r="AF411" s="312"/>
      <c r="AG411" s="312"/>
      <c r="AH411" s="312"/>
      <c r="AI411" s="303"/>
      <c r="AJ411" s="303"/>
      <c r="AK411" s="296"/>
      <c r="AL411" s="296"/>
      <c r="AM411" s="296"/>
      <c r="AN411" s="296"/>
      <c r="AO411" s="296"/>
      <c r="AP411" s="296"/>
      <c r="AQ411" s="296"/>
      <c r="AR411" s="296"/>
      <c r="AS411" s="296"/>
      <c r="AT411" s="296"/>
      <c r="AU411" s="296"/>
      <c r="AV411" s="296"/>
      <c r="AW411" s="7"/>
      <c r="AX411" s="8"/>
    </row>
    <row r="412" spans="1:50" s="9" customFormat="1" ht="34.5" customHeight="1" x14ac:dyDescent="0.25">
      <c r="A412" s="573">
        <v>3</v>
      </c>
      <c r="B412" s="298"/>
      <c r="C412" s="290"/>
      <c r="D412" s="290"/>
      <c r="E412" s="290"/>
      <c r="F412" s="290"/>
      <c r="G412" s="224" t="s">
        <v>98</v>
      </c>
      <c r="H412" s="224" t="s">
        <v>669</v>
      </c>
      <c r="I412" s="138" t="s">
        <v>63</v>
      </c>
      <c r="J412" s="304">
        <v>0.23</v>
      </c>
      <c r="K412" s="227" t="s">
        <v>683</v>
      </c>
      <c r="L412" s="227" t="s">
        <v>684</v>
      </c>
      <c r="M412" s="227" t="s">
        <v>970</v>
      </c>
      <c r="N412" s="227" t="s">
        <v>532</v>
      </c>
      <c r="O412" s="269" t="s">
        <v>103</v>
      </c>
      <c r="P412" s="304">
        <v>0.13</v>
      </c>
      <c r="Q412" s="227" t="s">
        <v>679</v>
      </c>
      <c r="R412" s="227">
        <v>1</v>
      </c>
      <c r="S412" s="227">
        <v>1</v>
      </c>
      <c r="T412" s="269" t="s">
        <v>64</v>
      </c>
      <c r="U412" s="37" t="s">
        <v>685</v>
      </c>
      <c r="V412" s="70"/>
      <c r="W412" s="70"/>
      <c r="X412" s="70"/>
      <c r="Y412" s="70"/>
      <c r="Z412" s="62"/>
      <c r="AA412" s="62"/>
      <c r="AB412" s="62"/>
      <c r="AC412" s="62"/>
      <c r="AD412" s="299" t="s">
        <v>673</v>
      </c>
      <c r="AE412" s="310"/>
      <c r="AF412" s="312"/>
      <c r="AG412" s="312"/>
      <c r="AH412" s="312"/>
      <c r="AI412" s="301" t="s">
        <v>674</v>
      </c>
      <c r="AJ412" s="301" t="s">
        <v>675</v>
      </c>
      <c r="AK412" s="315"/>
      <c r="AL412" s="315" t="s">
        <v>686</v>
      </c>
      <c r="AM412" s="315"/>
      <c r="AN412" s="315"/>
      <c r="AO412" s="315"/>
      <c r="AP412" s="315"/>
      <c r="AQ412" s="315" t="s">
        <v>118</v>
      </c>
      <c r="AR412" s="315"/>
      <c r="AS412" s="315"/>
      <c r="AT412" s="315" t="s">
        <v>118</v>
      </c>
      <c r="AU412" s="315"/>
      <c r="AV412" s="315"/>
      <c r="AW412" s="7"/>
      <c r="AX412" s="8"/>
    </row>
    <row r="413" spans="1:50" s="9" customFormat="1" ht="34.5" customHeight="1" x14ac:dyDescent="0.25">
      <c r="A413" s="573"/>
      <c r="B413" s="298"/>
      <c r="C413" s="290"/>
      <c r="D413" s="290"/>
      <c r="E413" s="290"/>
      <c r="F413" s="290"/>
      <c r="G413" s="225"/>
      <c r="H413" s="225"/>
      <c r="I413" s="290" t="s">
        <v>687</v>
      </c>
      <c r="J413" s="305"/>
      <c r="K413" s="225"/>
      <c r="L413" s="225"/>
      <c r="M413" s="225"/>
      <c r="N413" s="225"/>
      <c r="O413" s="225"/>
      <c r="P413" s="305"/>
      <c r="Q413" s="225"/>
      <c r="R413" s="225"/>
      <c r="S413" s="225"/>
      <c r="T413" s="225"/>
      <c r="U413" s="38" t="s">
        <v>688</v>
      </c>
      <c r="V413" s="70">
        <v>0.01</v>
      </c>
      <c r="W413" s="70">
        <v>0</v>
      </c>
      <c r="X413" s="70">
        <v>0.01</v>
      </c>
      <c r="Y413" s="70">
        <v>0.01</v>
      </c>
      <c r="Z413" s="62">
        <f>+V413</f>
        <v>0.01</v>
      </c>
      <c r="AA413" s="62">
        <f>+V413+W413</f>
        <v>0.01</v>
      </c>
      <c r="AB413" s="62">
        <f>+W413+X413</f>
        <v>0.01</v>
      </c>
      <c r="AC413" s="62">
        <f>+V413+W413+X413+Y413</f>
        <v>0.03</v>
      </c>
      <c r="AD413" s="300"/>
      <c r="AE413" s="310"/>
      <c r="AF413" s="312"/>
      <c r="AG413" s="312"/>
      <c r="AH413" s="312"/>
      <c r="AI413" s="302"/>
      <c r="AJ413" s="302"/>
      <c r="AK413" s="312"/>
      <c r="AL413" s="312"/>
      <c r="AM413" s="312"/>
      <c r="AN413" s="312"/>
      <c r="AO413" s="312"/>
      <c r="AP413" s="312"/>
      <c r="AQ413" s="312"/>
      <c r="AR413" s="312"/>
      <c r="AS413" s="312"/>
      <c r="AT413" s="312"/>
      <c r="AU413" s="312"/>
      <c r="AV413" s="312"/>
      <c r="AW413" s="7"/>
      <c r="AX413" s="8"/>
    </row>
    <row r="414" spans="1:50" s="9" customFormat="1" ht="24.75" customHeight="1" x14ac:dyDescent="0.25">
      <c r="A414" s="573"/>
      <c r="B414" s="298"/>
      <c r="C414" s="290"/>
      <c r="D414" s="290"/>
      <c r="E414" s="290"/>
      <c r="F414" s="290"/>
      <c r="G414" s="225"/>
      <c r="H414" s="225"/>
      <c r="I414" s="225"/>
      <c r="J414" s="305"/>
      <c r="K414" s="225"/>
      <c r="L414" s="225"/>
      <c r="M414" s="225"/>
      <c r="N414" s="225"/>
      <c r="O414" s="225"/>
      <c r="P414" s="305"/>
      <c r="Q414" s="225"/>
      <c r="R414" s="225"/>
      <c r="S414" s="225"/>
      <c r="T414" s="225"/>
      <c r="U414" s="86" t="s">
        <v>69</v>
      </c>
      <c r="V414" s="42">
        <f t="shared" ref="V414:AC414" si="138">V412/V413</f>
        <v>0</v>
      </c>
      <c r="W414" s="42" t="e">
        <f t="shared" si="138"/>
        <v>#DIV/0!</v>
      </c>
      <c r="X414" s="42">
        <f t="shared" si="138"/>
        <v>0</v>
      </c>
      <c r="Y414" s="42">
        <f t="shared" si="138"/>
        <v>0</v>
      </c>
      <c r="Z414" s="42">
        <f t="shared" si="138"/>
        <v>0</v>
      </c>
      <c r="AA414" s="42">
        <f t="shared" si="138"/>
        <v>0</v>
      </c>
      <c r="AB414" s="42">
        <f t="shared" si="138"/>
        <v>0</v>
      </c>
      <c r="AC414" s="42">
        <f t="shared" si="138"/>
        <v>0</v>
      </c>
      <c r="AD414" s="300"/>
      <c r="AE414" s="310"/>
      <c r="AF414" s="312"/>
      <c r="AG414" s="312"/>
      <c r="AH414" s="312"/>
      <c r="AI414" s="302"/>
      <c r="AJ414" s="302"/>
      <c r="AK414" s="312"/>
      <c r="AL414" s="312"/>
      <c r="AM414" s="312"/>
      <c r="AN414" s="312"/>
      <c r="AO414" s="312"/>
      <c r="AP414" s="312"/>
      <c r="AQ414" s="312"/>
      <c r="AR414" s="312"/>
      <c r="AS414" s="312"/>
      <c r="AT414" s="312"/>
      <c r="AU414" s="312"/>
      <c r="AV414" s="312"/>
      <c r="AW414" s="7"/>
      <c r="AX414" s="8"/>
    </row>
    <row r="415" spans="1:50" s="9" customFormat="1" ht="270" customHeight="1" x14ac:dyDescent="0.25">
      <c r="A415" s="573"/>
      <c r="B415" s="298"/>
      <c r="C415" s="290"/>
      <c r="D415" s="290"/>
      <c r="E415" s="290"/>
      <c r="F415" s="290"/>
      <c r="G415" s="226"/>
      <c r="H415" s="226"/>
      <c r="I415" s="226"/>
      <c r="J415" s="306"/>
      <c r="K415" s="226"/>
      <c r="L415" s="226"/>
      <c r="M415" s="226"/>
      <c r="N415" s="226"/>
      <c r="O415" s="226"/>
      <c r="P415" s="306"/>
      <c r="Q415" s="226"/>
      <c r="R415" s="226"/>
      <c r="S415" s="226"/>
      <c r="T415" s="226"/>
      <c r="U415" s="86" t="s">
        <v>70</v>
      </c>
      <c r="V415" s="45" t="s">
        <v>806</v>
      </c>
      <c r="W415" s="45" t="s">
        <v>806</v>
      </c>
      <c r="X415" s="45" t="s">
        <v>806</v>
      </c>
      <c r="Y415" s="45" t="s">
        <v>806</v>
      </c>
      <c r="Z415" s="253"/>
      <c r="AA415" s="254"/>
      <c r="AB415" s="254"/>
      <c r="AC415" s="254"/>
      <c r="AD415" s="300"/>
      <c r="AE415" s="310"/>
      <c r="AF415" s="312"/>
      <c r="AG415" s="312"/>
      <c r="AH415" s="312"/>
      <c r="AI415" s="303"/>
      <c r="AJ415" s="303"/>
      <c r="AK415" s="313"/>
      <c r="AL415" s="313"/>
      <c r="AM415" s="313"/>
      <c r="AN415" s="313"/>
      <c r="AO415" s="313"/>
      <c r="AP415" s="313"/>
      <c r="AQ415" s="313"/>
      <c r="AR415" s="313"/>
      <c r="AS415" s="313"/>
      <c r="AT415" s="313"/>
      <c r="AU415" s="313"/>
      <c r="AV415" s="313"/>
      <c r="AW415" s="7"/>
      <c r="AX415" s="8"/>
    </row>
    <row r="416" spans="1:50" s="9" customFormat="1" ht="34.5" customHeight="1" x14ac:dyDescent="0.25">
      <c r="A416" s="573">
        <v>4</v>
      </c>
      <c r="B416" s="298"/>
      <c r="C416" s="290"/>
      <c r="D416" s="290"/>
      <c r="E416" s="290"/>
      <c r="F416" s="290"/>
      <c r="G416" s="307" t="s">
        <v>98</v>
      </c>
      <c r="H416" s="224" t="s">
        <v>669</v>
      </c>
      <c r="I416" s="137" t="s">
        <v>63</v>
      </c>
      <c r="J416" s="304">
        <v>0.23</v>
      </c>
      <c r="K416" s="227" t="s">
        <v>689</v>
      </c>
      <c r="L416" s="304" t="s">
        <v>971</v>
      </c>
      <c r="M416" s="227" t="s">
        <v>970</v>
      </c>
      <c r="N416" s="227" t="s">
        <v>532</v>
      </c>
      <c r="O416" s="269" t="s">
        <v>103</v>
      </c>
      <c r="P416" s="304">
        <v>0.14000000000000001</v>
      </c>
      <c r="Q416" s="227" t="s">
        <v>679</v>
      </c>
      <c r="R416" s="227">
        <v>1</v>
      </c>
      <c r="S416" s="227">
        <v>1</v>
      </c>
      <c r="T416" s="269" t="s">
        <v>64</v>
      </c>
      <c r="U416" s="37" t="s">
        <v>972</v>
      </c>
      <c r="V416" s="95"/>
      <c r="W416" s="95"/>
      <c r="X416" s="95"/>
      <c r="Y416" s="95"/>
      <c r="Z416" s="67"/>
      <c r="AA416" s="67"/>
      <c r="AB416" s="67"/>
      <c r="AC416" s="67"/>
      <c r="AD416" s="299" t="s">
        <v>673</v>
      </c>
      <c r="AE416" s="310"/>
      <c r="AF416" s="312"/>
      <c r="AG416" s="312"/>
      <c r="AH416" s="312"/>
      <c r="AI416" s="301" t="s">
        <v>690</v>
      </c>
      <c r="AJ416" s="301" t="s">
        <v>675</v>
      </c>
      <c r="AK416" s="294"/>
      <c r="AL416" s="294" t="s">
        <v>67</v>
      </c>
      <c r="AM416" s="294"/>
      <c r="AN416" s="294"/>
      <c r="AO416" s="294" t="s">
        <v>67</v>
      </c>
      <c r="AP416" s="294" t="s">
        <v>67</v>
      </c>
      <c r="AQ416" s="294" t="s">
        <v>118</v>
      </c>
      <c r="AR416" s="294"/>
      <c r="AS416" s="294"/>
      <c r="AT416" s="294" t="s">
        <v>118</v>
      </c>
      <c r="AU416" s="294"/>
      <c r="AV416" s="294"/>
      <c r="AW416" s="7"/>
      <c r="AX416" s="8"/>
    </row>
    <row r="417" spans="1:50" s="9" customFormat="1" ht="34.5" customHeight="1" x14ac:dyDescent="0.25">
      <c r="A417" s="573"/>
      <c r="B417" s="298"/>
      <c r="C417" s="290"/>
      <c r="D417" s="290"/>
      <c r="E417" s="290"/>
      <c r="F417" s="290"/>
      <c r="G417" s="305"/>
      <c r="H417" s="225"/>
      <c r="I417" s="314" t="s">
        <v>776</v>
      </c>
      <c r="J417" s="305"/>
      <c r="K417" s="225"/>
      <c r="L417" s="305"/>
      <c r="M417" s="225"/>
      <c r="N417" s="225"/>
      <c r="O417" s="225"/>
      <c r="P417" s="305"/>
      <c r="Q417" s="225"/>
      <c r="R417" s="225"/>
      <c r="S417" s="225"/>
      <c r="T417" s="225"/>
      <c r="U417" s="38" t="s">
        <v>691</v>
      </c>
      <c r="V417" s="67">
        <v>1</v>
      </c>
      <c r="W417" s="67">
        <v>1</v>
      </c>
      <c r="X417" s="67">
        <v>1</v>
      </c>
      <c r="Y417" s="67">
        <v>1</v>
      </c>
      <c r="Z417" s="67">
        <f>+V417</f>
        <v>1</v>
      </c>
      <c r="AA417" s="67">
        <f>AVERAGE(V417:W417)</f>
        <v>1</v>
      </c>
      <c r="AB417" s="67">
        <f>AVERAGE(V417:X417)</f>
        <v>1</v>
      </c>
      <c r="AC417" s="67">
        <f>AVERAGE(V417:Y417)</f>
        <v>1</v>
      </c>
      <c r="AD417" s="300"/>
      <c r="AE417" s="310"/>
      <c r="AF417" s="312"/>
      <c r="AG417" s="312"/>
      <c r="AH417" s="312"/>
      <c r="AI417" s="302"/>
      <c r="AJ417" s="302"/>
      <c r="AK417" s="295"/>
      <c r="AL417" s="295"/>
      <c r="AM417" s="295"/>
      <c r="AN417" s="295"/>
      <c r="AO417" s="295"/>
      <c r="AP417" s="295"/>
      <c r="AQ417" s="295"/>
      <c r="AR417" s="295"/>
      <c r="AS417" s="295"/>
      <c r="AT417" s="295"/>
      <c r="AU417" s="295"/>
      <c r="AV417" s="295"/>
      <c r="AW417" s="7"/>
      <c r="AX417" s="8"/>
    </row>
    <row r="418" spans="1:50" s="9" customFormat="1" ht="24.75" customHeight="1" x14ac:dyDescent="0.25">
      <c r="A418" s="573"/>
      <c r="B418" s="298"/>
      <c r="C418" s="290"/>
      <c r="D418" s="290"/>
      <c r="E418" s="290"/>
      <c r="F418" s="290"/>
      <c r="G418" s="305"/>
      <c r="H418" s="225"/>
      <c r="I418" s="305"/>
      <c r="J418" s="305"/>
      <c r="K418" s="225"/>
      <c r="L418" s="305"/>
      <c r="M418" s="225"/>
      <c r="N418" s="225"/>
      <c r="O418" s="225"/>
      <c r="P418" s="305"/>
      <c r="Q418" s="225"/>
      <c r="R418" s="225"/>
      <c r="S418" s="225"/>
      <c r="T418" s="225"/>
      <c r="U418" s="86" t="s">
        <v>69</v>
      </c>
      <c r="V418" s="42">
        <f t="shared" ref="V418:AC418" si="139">V416/V417</f>
        <v>0</v>
      </c>
      <c r="W418" s="42">
        <f t="shared" si="139"/>
        <v>0</v>
      </c>
      <c r="X418" s="42">
        <f t="shared" si="139"/>
        <v>0</v>
      </c>
      <c r="Y418" s="42">
        <f t="shared" si="139"/>
        <v>0</v>
      </c>
      <c r="Z418" s="42">
        <f t="shared" si="139"/>
        <v>0</v>
      </c>
      <c r="AA418" s="42">
        <f t="shared" si="139"/>
        <v>0</v>
      </c>
      <c r="AB418" s="42">
        <f t="shared" si="139"/>
        <v>0</v>
      </c>
      <c r="AC418" s="42">
        <f t="shared" si="139"/>
        <v>0</v>
      </c>
      <c r="AD418" s="300"/>
      <c r="AE418" s="310"/>
      <c r="AF418" s="312"/>
      <c r="AG418" s="312"/>
      <c r="AH418" s="312"/>
      <c r="AI418" s="302"/>
      <c r="AJ418" s="302"/>
      <c r="AK418" s="295"/>
      <c r="AL418" s="295"/>
      <c r="AM418" s="295"/>
      <c r="AN418" s="295"/>
      <c r="AO418" s="295"/>
      <c r="AP418" s="295"/>
      <c r="AQ418" s="295"/>
      <c r="AR418" s="295"/>
      <c r="AS418" s="295"/>
      <c r="AT418" s="295"/>
      <c r="AU418" s="295"/>
      <c r="AV418" s="295"/>
      <c r="AW418" s="7"/>
      <c r="AX418" s="8"/>
    </row>
    <row r="419" spans="1:50" s="9" customFormat="1" ht="270" customHeight="1" x14ac:dyDescent="0.25">
      <c r="A419" s="573"/>
      <c r="B419" s="298"/>
      <c r="C419" s="290"/>
      <c r="D419" s="290"/>
      <c r="E419" s="290"/>
      <c r="F419" s="290"/>
      <c r="G419" s="306"/>
      <c r="H419" s="226"/>
      <c r="I419" s="306"/>
      <c r="J419" s="306"/>
      <c r="K419" s="226"/>
      <c r="L419" s="306"/>
      <c r="M419" s="226"/>
      <c r="N419" s="226"/>
      <c r="O419" s="226"/>
      <c r="P419" s="306"/>
      <c r="Q419" s="226"/>
      <c r="R419" s="226"/>
      <c r="S419" s="226"/>
      <c r="T419" s="226"/>
      <c r="U419" s="86" t="s">
        <v>70</v>
      </c>
      <c r="V419" s="45" t="s">
        <v>806</v>
      </c>
      <c r="W419" s="45" t="s">
        <v>806</v>
      </c>
      <c r="X419" s="45" t="s">
        <v>806</v>
      </c>
      <c r="Y419" s="45" t="s">
        <v>806</v>
      </c>
      <c r="Z419" s="253"/>
      <c r="AA419" s="254"/>
      <c r="AB419" s="254"/>
      <c r="AC419" s="254"/>
      <c r="AD419" s="300"/>
      <c r="AE419" s="311"/>
      <c r="AF419" s="313"/>
      <c r="AG419" s="313"/>
      <c r="AH419" s="313"/>
      <c r="AI419" s="303"/>
      <c r="AJ419" s="303"/>
      <c r="AK419" s="296"/>
      <c r="AL419" s="296"/>
      <c r="AM419" s="296"/>
      <c r="AN419" s="296"/>
      <c r="AO419" s="296"/>
      <c r="AP419" s="296"/>
      <c r="AQ419" s="296"/>
      <c r="AR419" s="296"/>
      <c r="AS419" s="296"/>
      <c r="AT419" s="296"/>
      <c r="AU419" s="296"/>
      <c r="AV419" s="296"/>
      <c r="AW419" s="7"/>
      <c r="AX419" s="8"/>
    </row>
    <row r="420" spans="1:50" s="9" customFormat="1" ht="34.5" customHeight="1" x14ac:dyDescent="0.25">
      <c r="A420" s="573">
        <v>5</v>
      </c>
      <c r="B420" s="298"/>
      <c r="C420" s="290"/>
      <c r="D420" s="290"/>
      <c r="E420" s="290"/>
      <c r="F420" s="290"/>
      <c r="G420" s="307" t="s">
        <v>98</v>
      </c>
      <c r="H420" s="307" t="s">
        <v>669</v>
      </c>
      <c r="I420" s="137" t="s">
        <v>63</v>
      </c>
      <c r="J420" s="304">
        <v>0.17</v>
      </c>
      <c r="K420" s="227" t="s">
        <v>693</v>
      </c>
      <c r="L420" s="304" t="s">
        <v>973</v>
      </c>
      <c r="M420" s="227" t="s">
        <v>967</v>
      </c>
      <c r="N420" s="304" t="s">
        <v>777</v>
      </c>
      <c r="O420" s="269" t="s">
        <v>103</v>
      </c>
      <c r="P420" s="304">
        <v>0.11</v>
      </c>
      <c r="Q420" s="227" t="s">
        <v>694</v>
      </c>
      <c r="R420" s="227">
        <v>0.5</v>
      </c>
      <c r="S420" s="227">
        <v>0.5</v>
      </c>
      <c r="T420" s="269" t="s">
        <v>64</v>
      </c>
      <c r="U420" s="37" t="s">
        <v>695</v>
      </c>
      <c r="V420" s="95"/>
      <c r="W420" s="95"/>
      <c r="X420" s="95"/>
      <c r="Y420" s="95"/>
      <c r="Z420" s="67"/>
      <c r="AA420" s="67"/>
      <c r="AB420" s="67"/>
      <c r="AC420" s="67"/>
      <c r="AD420" s="299" t="s">
        <v>974</v>
      </c>
      <c r="AE420" s="310"/>
      <c r="AF420" s="312"/>
      <c r="AG420" s="312"/>
      <c r="AH420" s="312"/>
      <c r="AI420" s="301" t="s">
        <v>692</v>
      </c>
      <c r="AJ420" s="301" t="s">
        <v>692</v>
      </c>
      <c r="AK420" s="119"/>
      <c r="AL420" s="294" t="s">
        <v>67</v>
      </c>
      <c r="AM420" s="294"/>
      <c r="AN420" s="294"/>
      <c r="AO420" s="294" t="s">
        <v>67</v>
      </c>
      <c r="AP420" s="294" t="s">
        <v>67</v>
      </c>
      <c r="AQ420" s="294" t="s">
        <v>67</v>
      </c>
      <c r="AR420" s="119"/>
      <c r="AS420" s="119"/>
      <c r="AT420" s="119"/>
      <c r="AU420" s="294" t="s">
        <v>67</v>
      </c>
      <c r="AV420" s="294"/>
      <c r="AW420" s="7"/>
      <c r="AX420" s="8"/>
    </row>
    <row r="421" spans="1:50" s="9" customFormat="1" ht="34.5" customHeight="1" x14ac:dyDescent="0.25">
      <c r="A421" s="573"/>
      <c r="B421" s="298"/>
      <c r="C421" s="290"/>
      <c r="D421" s="290"/>
      <c r="E421" s="290"/>
      <c r="F421" s="290"/>
      <c r="G421" s="305"/>
      <c r="H421" s="308"/>
      <c r="I421" s="251" t="s">
        <v>696</v>
      </c>
      <c r="J421" s="305"/>
      <c r="K421" s="225"/>
      <c r="L421" s="305"/>
      <c r="M421" s="225"/>
      <c r="N421" s="305"/>
      <c r="O421" s="225"/>
      <c r="P421" s="305"/>
      <c r="Q421" s="225"/>
      <c r="R421" s="225"/>
      <c r="S421" s="225"/>
      <c r="T421" s="225"/>
      <c r="U421" s="38" t="s">
        <v>697</v>
      </c>
      <c r="V421" s="67">
        <v>1</v>
      </c>
      <c r="W421" s="67">
        <v>1</v>
      </c>
      <c r="X421" s="67">
        <v>1</v>
      </c>
      <c r="Y421" s="67">
        <v>1</v>
      </c>
      <c r="Z421" s="67">
        <f>+V421</f>
        <v>1</v>
      </c>
      <c r="AA421" s="67">
        <f>AVERAGE(V421:W421)</f>
        <v>1</v>
      </c>
      <c r="AB421" s="67">
        <f>AVERAGE(V421:X421)</f>
        <v>1</v>
      </c>
      <c r="AC421" s="67">
        <f>AVERAGE(V421:Y421)</f>
        <v>1</v>
      </c>
      <c r="AD421" s="300"/>
      <c r="AE421" s="310"/>
      <c r="AF421" s="312"/>
      <c r="AG421" s="312"/>
      <c r="AH421" s="312"/>
      <c r="AI421" s="302"/>
      <c r="AJ421" s="302"/>
      <c r="AK421" s="120"/>
      <c r="AL421" s="295"/>
      <c r="AM421" s="295"/>
      <c r="AN421" s="295"/>
      <c r="AO421" s="295"/>
      <c r="AP421" s="295"/>
      <c r="AQ421" s="295"/>
      <c r="AR421" s="120"/>
      <c r="AS421" s="120"/>
      <c r="AT421" s="120"/>
      <c r="AU421" s="295"/>
      <c r="AV421" s="295"/>
      <c r="AW421" s="7"/>
      <c r="AX421" s="8"/>
    </row>
    <row r="422" spans="1:50" s="9" customFormat="1" ht="24.75" customHeight="1" x14ac:dyDescent="0.25">
      <c r="A422" s="573"/>
      <c r="B422" s="298"/>
      <c r="C422" s="290"/>
      <c r="D422" s="290"/>
      <c r="E422" s="290"/>
      <c r="F422" s="290"/>
      <c r="G422" s="305"/>
      <c r="H422" s="308"/>
      <c r="I422" s="252"/>
      <c r="J422" s="305"/>
      <c r="K422" s="225"/>
      <c r="L422" s="305"/>
      <c r="M422" s="225"/>
      <c r="N422" s="305"/>
      <c r="O422" s="225"/>
      <c r="P422" s="305"/>
      <c r="Q422" s="225"/>
      <c r="R422" s="225"/>
      <c r="S422" s="225"/>
      <c r="T422" s="225"/>
      <c r="U422" s="86" t="s">
        <v>69</v>
      </c>
      <c r="V422" s="217">
        <f t="shared" ref="V422:AC422" si="140">V420/V421</f>
        <v>0</v>
      </c>
      <c r="W422" s="42">
        <f t="shared" si="140"/>
        <v>0</v>
      </c>
      <c r="X422" s="42">
        <f t="shared" si="140"/>
        <v>0</v>
      </c>
      <c r="Y422" s="42">
        <f t="shared" si="140"/>
        <v>0</v>
      </c>
      <c r="Z422" s="42">
        <f t="shared" si="140"/>
        <v>0</v>
      </c>
      <c r="AA422" s="42">
        <f t="shared" si="140"/>
        <v>0</v>
      </c>
      <c r="AB422" s="42">
        <f t="shared" si="140"/>
        <v>0</v>
      </c>
      <c r="AC422" s="42">
        <f t="shared" si="140"/>
        <v>0</v>
      </c>
      <c r="AD422" s="300"/>
      <c r="AE422" s="310"/>
      <c r="AF422" s="312"/>
      <c r="AG422" s="312"/>
      <c r="AH422" s="312"/>
      <c r="AI422" s="302"/>
      <c r="AJ422" s="302"/>
      <c r="AK422" s="120"/>
      <c r="AL422" s="295"/>
      <c r="AM422" s="295"/>
      <c r="AN422" s="295"/>
      <c r="AO422" s="295"/>
      <c r="AP422" s="295"/>
      <c r="AQ422" s="295"/>
      <c r="AR422" s="120"/>
      <c r="AS422" s="120"/>
      <c r="AT422" s="120"/>
      <c r="AU422" s="295"/>
      <c r="AV422" s="295"/>
      <c r="AW422" s="7"/>
      <c r="AX422" s="8"/>
    </row>
    <row r="423" spans="1:50" s="9" customFormat="1" ht="270" customHeight="1" x14ac:dyDescent="0.25">
      <c r="A423" s="573"/>
      <c r="B423" s="321"/>
      <c r="C423" s="322"/>
      <c r="D423" s="322"/>
      <c r="E423" s="322"/>
      <c r="F423" s="322"/>
      <c r="G423" s="306"/>
      <c r="H423" s="309"/>
      <c r="I423" s="252"/>
      <c r="J423" s="306"/>
      <c r="K423" s="226"/>
      <c r="L423" s="306"/>
      <c r="M423" s="226"/>
      <c r="N423" s="306"/>
      <c r="O423" s="226"/>
      <c r="P423" s="306"/>
      <c r="Q423" s="226"/>
      <c r="R423" s="226"/>
      <c r="S423" s="226"/>
      <c r="T423" s="226"/>
      <c r="U423" s="86" t="s">
        <v>70</v>
      </c>
      <c r="V423" s="45" t="s">
        <v>806</v>
      </c>
      <c r="W423" s="45" t="s">
        <v>806</v>
      </c>
      <c r="X423" s="45" t="s">
        <v>806</v>
      </c>
      <c r="Y423" s="45" t="s">
        <v>806</v>
      </c>
      <c r="Z423" s="253"/>
      <c r="AA423" s="254"/>
      <c r="AB423" s="254"/>
      <c r="AC423" s="254"/>
      <c r="AD423" s="300"/>
      <c r="AE423" s="311"/>
      <c r="AF423" s="313"/>
      <c r="AG423" s="313"/>
      <c r="AH423" s="313"/>
      <c r="AI423" s="303"/>
      <c r="AJ423" s="303"/>
      <c r="AK423" s="121"/>
      <c r="AL423" s="296"/>
      <c r="AM423" s="296"/>
      <c r="AN423" s="296"/>
      <c r="AO423" s="296"/>
      <c r="AP423" s="296"/>
      <c r="AQ423" s="296"/>
      <c r="AR423" s="121"/>
      <c r="AS423" s="121"/>
      <c r="AT423" s="121"/>
      <c r="AU423" s="296"/>
      <c r="AV423" s="296"/>
      <c r="AW423" s="7"/>
      <c r="AX423" s="8"/>
    </row>
    <row r="424" spans="1:50" s="9" customFormat="1" ht="35.1" customHeight="1" x14ac:dyDescent="0.25">
      <c r="A424" s="573">
        <v>1</v>
      </c>
      <c r="B424" s="297" t="s">
        <v>698</v>
      </c>
      <c r="C424" s="224" t="s">
        <v>699</v>
      </c>
      <c r="D424" s="224">
        <v>1</v>
      </c>
      <c r="E424" s="224" t="s">
        <v>700</v>
      </c>
      <c r="F424" s="224">
        <v>1</v>
      </c>
      <c r="G424" s="224" t="s">
        <v>148</v>
      </c>
      <c r="H424" s="224" t="s">
        <v>419</v>
      </c>
      <c r="I424" s="290" t="s">
        <v>701</v>
      </c>
      <c r="J424" s="224">
        <v>0.5</v>
      </c>
      <c r="K424" s="224" t="s">
        <v>702</v>
      </c>
      <c r="L424" s="224" t="s">
        <v>975</v>
      </c>
      <c r="M424" s="224" t="s">
        <v>703</v>
      </c>
      <c r="N424" s="224" t="s">
        <v>823</v>
      </c>
      <c r="O424" s="224" t="s">
        <v>62</v>
      </c>
      <c r="P424" s="224">
        <v>0.1</v>
      </c>
      <c r="Q424" s="224">
        <v>0.6</v>
      </c>
      <c r="R424" s="224">
        <v>1</v>
      </c>
      <c r="S424" s="224">
        <v>0.1</v>
      </c>
      <c r="T424" s="224" t="s">
        <v>169</v>
      </c>
      <c r="U424" s="37" t="s">
        <v>704</v>
      </c>
      <c r="V424" s="108"/>
      <c r="W424" s="108"/>
      <c r="X424" s="108"/>
      <c r="Y424" s="108"/>
      <c r="Z424" s="218">
        <f>V424</f>
        <v>0</v>
      </c>
      <c r="AA424" s="218">
        <f>V424+W424</f>
        <v>0</v>
      </c>
      <c r="AB424" s="218">
        <f>V424+W424+X424</f>
        <v>0</v>
      </c>
      <c r="AC424" s="218">
        <f>V424+W424+X424+Y424</f>
        <v>0</v>
      </c>
      <c r="AD424" s="276" t="s">
        <v>705</v>
      </c>
      <c r="AE424" s="281">
        <f>AF424+AG424+AH424</f>
        <v>0</v>
      </c>
      <c r="AF424" s="276">
        <v>0</v>
      </c>
      <c r="AG424" s="276">
        <v>0</v>
      </c>
      <c r="AH424" s="276">
        <v>0</v>
      </c>
      <c r="AI424" s="273" t="s">
        <v>492</v>
      </c>
      <c r="AJ424" s="273" t="s">
        <v>492</v>
      </c>
      <c r="AK424" s="291"/>
      <c r="AL424" s="291" t="s">
        <v>67</v>
      </c>
      <c r="AM424" s="291"/>
      <c r="AN424" s="291"/>
      <c r="AO424" s="291" t="s">
        <v>67</v>
      </c>
      <c r="AP424" s="291" t="s">
        <v>67</v>
      </c>
      <c r="AQ424" s="291" t="s">
        <v>67</v>
      </c>
      <c r="AR424" s="291"/>
      <c r="AS424" s="291"/>
      <c r="AT424" s="291" t="s">
        <v>67</v>
      </c>
      <c r="AU424" s="291"/>
      <c r="AV424" s="291"/>
      <c r="AW424" s="7"/>
      <c r="AX424" s="8"/>
    </row>
    <row r="425" spans="1:50" s="9" customFormat="1" ht="35.1" customHeight="1" x14ac:dyDescent="0.25">
      <c r="A425" s="573"/>
      <c r="B425" s="298"/>
      <c r="C425" s="225"/>
      <c r="D425" s="225"/>
      <c r="E425" s="225"/>
      <c r="F425" s="225"/>
      <c r="G425" s="225"/>
      <c r="H425" s="225"/>
      <c r="I425" s="225"/>
      <c r="J425" s="225"/>
      <c r="K425" s="225"/>
      <c r="L425" s="225"/>
      <c r="M425" s="225"/>
      <c r="N425" s="225"/>
      <c r="O425" s="225"/>
      <c r="P425" s="225"/>
      <c r="Q425" s="225"/>
      <c r="R425" s="225"/>
      <c r="S425" s="225"/>
      <c r="T425" s="225"/>
      <c r="U425" s="38" t="s">
        <v>706</v>
      </c>
      <c r="V425" s="219">
        <v>2</v>
      </c>
      <c r="W425" s="219">
        <v>2</v>
      </c>
      <c r="X425" s="219">
        <v>1</v>
      </c>
      <c r="Y425" s="219">
        <v>1</v>
      </c>
      <c r="Z425" s="218">
        <f>V425</f>
        <v>2</v>
      </c>
      <c r="AA425" s="218">
        <f>V425+W425</f>
        <v>4</v>
      </c>
      <c r="AB425" s="218">
        <f>V425+W425+X425</f>
        <v>5</v>
      </c>
      <c r="AC425" s="218">
        <f>V425+W425+X425+Y425</f>
        <v>6</v>
      </c>
      <c r="AD425" s="274"/>
      <c r="AE425" s="274"/>
      <c r="AF425" s="274"/>
      <c r="AG425" s="274"/>
      <c r="AH425" s="274"/>
      <c r="AI425" s="274"/>
      <c r="AJ425" s="274"/>
      <c r="AK425" s="292"/>
      <c r="AL425" s="292"/>
      <c r="AM425" s="292"/>
      <c r="AN425" s="292"/>
      <c r="AO425" s="292"/>
      <c r="AP425" s="292"/>
      <c r="AQ425" s="292"/>
      <c r="AR425" s="292"/>
      <c r="AS425" s="292"/>
      <c r="AT425" s="292"/>
      <c r="AU425" s="292"/>
      <c r="AV425" s="292"/>
      <c r="AW425" s="7"/>
      <c r="AX425" s="8"/>
    </row>
    <row r="426" spans="1:50" s="9" customFormat="1" ht="24.95" customHeight="1" x14ac:dyDescent="0.25">
      <c r="A426" s="573"/>
      <c r="B426" s="298"/>
      <c r="C426" s="225"/>
      <c r="D426" s="225"/>
      <c r="E426" s="225"/>
      <c r="F426" s="225"/>
      <c r="G426" s="225"/>
      <c r="H426" s="225"/>
      <c r="I426" s="225"/>
      <c r="J426" s="225"/>
      <c r="K426" s="225"/>
      <c r="L426" s="225"/>
      <c r="M426" s="225"/>
      <c r="N426" s="225"/>
      <c r="O426" s="225"/>
      <c r="P426" s="225"/>
      <c r="Q426" s="225"/>
      <c r="R426" s="225"/>
      <c r="S426" s="225"/>
      <c r="T426" s="225"/>
      <c r="U426" s="86" t="s">
        <v>69</v>
      </c>
      <c r="V426" s="42">
        <f>V424/V425</f>
        <v>0</v>
      </c>
      <c r="W426" s="42">
        <f t="shared" ref="W426:AC426" si="141">W424/W425</f>
        <v>0</v>
      </c>
      <c r="X426" s="42">
        <f t="shared" si="141"/>
        <v>0</v>
      </c>
      <c r="Y426" s="42">
        <f t="shared" si="141"/>
        <v>0</v>
      </c>
      <c r="Z426" s="42">
        <f t="shared" si="141"/>
        <v>0</v>
      </c>
      <c r="AA426" s="42">
        <f t="shared" si="141"/>
        <v>0</v>
      </c>
      <c r="AB426" s="42">
        <f t="shared" si="141"/>
        <v>0</v>
      </c>
      <c r="AC426" s="42">
        <f t="shared" si="141"/>
        <v>0</v>
      </c>
      <c r="AD426" s="274"/>
      <c r="AE426" s="274"/>
      <c r="AF426" s="274"/>
      <c r="AG426" s="274"/>
      <c r="AH426" s="274"/>
      <c r="AI426" s="274"/>
      <c r="AJ426" s="274"/>
      <c r="AK426" s="292"/>
      <c r="AL426" s="292"/>
      <c r="AM426" s="292"/>
      <c r="AN426" s="292"/>
      <c r="AO426" s="292"/>
      <c r="AP426" s="292"/>
      <c r="AQ426" s="292"/>
      <c r="AR426" s="292"/>
      <c r="AS426" s="292"/>
      <c r="AT426" s="292"/>
      <c r="AU426" s="292"/>
      <c r="AV426" s="292"/>
      <c r="AW426" s="7"/>
      <c r="AX426" s="8"/>
    </row>
    <row r="427" spans="1:50" s="9" customFormat="1" ht="270" customHeight="1" x14ac:dyDescent="0.25">
      <c r="A427" s="573"/>
      <c r="B427" s="298"/>
      <c r="C427" s="225"/>
      <c r="D427" s="225"/>
      <c r="E427" s="225"/>
      <c r="F427" s="225"/>
      <c r="G427" s="225"/>
      <c r="H427" s="225"/>
      <c r="I427" s="225"/>
      <c r="J427" s="226"/>
      <c r="K427" s="226"/>
      <c r="L427" s="226"/>
      <c r="M427" s="226"/>
      <c r="N427" s="226"/>
      <c r="O427" s="226"/>
      <c r="P427" s="226"/>
      <c r="Q427" s="226"/>
      <c r="R427" s="226"/>
      <c r="S427" s="226"/>
      <c r="T427" s="226"/>
      <c r="U427" s="86" t="s">
        <v>70</v>
      </c>
      <c r="V427" s="55" t="s">
        <v>806</v>
      </c>
      <c r="W427" s="44" t="s">
        <v>806</v>
      </c>
      <c r="X427" s="44" t="s">
        <v>806</v>
      </c>
      <c r="Y427" s="44" t="s">
        <v>806</v>
      </c>
      <c r="Z427" s="253"/>
      <c r="AA427" s="254"/>
      <c r="AB427" s="254"/>
      <c r="AC427" s="254"/>
      <c r="AD427" s="275"/>
      <c r="AE427" s="275"/>
      <c r="AF427" s="275"/>
      <c r="AG427" s="275"/>
      <c r="AH427" s="275"/>
      <c r="AI427" s="275"/>
      <c r="AJ427" s="275"/>
      <c r="AK427" s="293"/>
      <c r="AL427" s="293"/>
      <c r="AM427" s="293"/>
      <c r="AN427" s="293"/>
      <c r="AO427" s="293"/>
      <c r="AP427" s="293"/>
      <c r="AQ427" s="293"/>
      <c r="AR427" s="293"/>
      <c r="AS427" s="293"/>
      <c r="AT427" s="293"/>
      <c r="AU427" s="293"/>
      <c r="AV427" s="293"/>
      <c r="AW427" s="7"/>
      <c r="AX427" s="8"/>
    </row>
    <row r="428" spans="1:50" s="9" customFormat="1" ht="35.1" customHeight="1" x14ac:dyDescent="0.25">
      <c r="A428" s="573">
        <v>2</v>
      </c>
      <c r="B428" s="298"/>
      <c r="C428" s="225"/>
      <c r="D428" s="225"/>
      <c r="E428" s="225"/>
      <c r="F428" s="225"/>
      <c r="G428" s="225"/>
      <c r="H428" s="225"/>
      <c r="I428" s="225"/>
      <c r="J428" s="224">
        <v>0.5</v>
      </c>
      <c r="K428" s="224" t="s">
        <v>707</v>
      </c>
      <c r="L428" s="224" t="s">
        <v>976</v>
      </c>
      <c r="M428" s="224" t="s">
        <v>708</v>
      </c>
      <c r="N428" s="224" t="s">
        <v>823</v>
      </c>
      <c r="O428" s="224" t="s">
        <v>62</v>
      </c>
      <c r="P428" s="224">
        <v>0.1</v>
      </c>
      <c r="Q428" s="224">
        <v>0.5</v>
      </c>
      <c r="R428" s="224">
        <v>1</v>
      </c>
      <c r="S428" s="224">
        <v>0.1</v>
      </c>
      <c r="T428" s="224" t="s">
        <v>169</v>
      </c>
      <c r="U428" s="50" t="s">
        <v>709</v>
      </c>
      <c r="V428" s="108"/>
      <c r="W428" s="108"/>
      <c r="X428" s="108"/>
      <c r="Y428" s="108"/>
      <c r="Z428" s="218">
        <f>V428</f>
        <v>0</v>
      </c>
      <c r="AA428" s="218">
        <f>V428+W428</f>
        <v>0</v>
      </c>
      <c r="AB428" s="218">
        <f>V428+W428+X428</f>
        <v>0</v>
      </c>
      <c r="AC428" s="218">
        <f>V428+W428+X428+Y428</f>
        <v>0</v>
      </c>
      <c r="AD428" s="281" t="s">
        <v>799</v>
      </c>
      <c r="AE428" s="281">
        <f>AF428+AG428+AH428</f>
        <v>0</v>
      </c>
      <c r="AF428" s="276">
        <v>0</v>
      </c>
      <c r="AG428" s="276">
        <v>0</v>
      </c>
      <c r="AH428" s="276">
        <v>0</v>
      </c>
      <c r="AI428" s="273" t="s">
        <v>492</v>
      </c>
      <c r="AJ428" s="273" t="s">
        <v>492</v>
      </c>
      <c r="AK428" s="276"/>
      <c r="AL428" s="276"/>
      <c r="AM428" s="276"/>
      <c r="AN428" s="276"/>
      <c r="AO428" s="276" t="s">
        <v>118</v>
      </c>
      <c r="AP428" s="276" t="s">
        <v>118</v>
      </c>
      <c r="AQ428" s="276" t="s">
        <v>118</v>
      </c>
      <c r="AR428" s="276"/>
      <c r="AS428" s="276"/>
      <c r="AT428" s="276" t="s">
        <v>67</v>
      </c>
      <c r="AU428" s="276"/>
      <c r="AV428" s="276"/>
      <c r="AW428" s="7"/>
      <c r="AX428" s="8"/>
    </row>
    <row r="429" spans="1:50" s="9" customFormat="1" ht="35.1" customHeight="1" x14ac:dyDescent="0.25">
      <c r="A429" s="573"/>
      <c r="B429" s="298"/>
      <c r="C429" s="225"/>
      <c r="D429" s="225"/>
      <c r="E429" s="225"/>
      <c r="F429" s="225"/>
      <c r="G429" s="225"/>
      <c r="H429" s="225"/>
      <c r="I429" s="225"/>
      <c r="J429" s="225"/>
      <c r="K429" s="225"/>
      <c r="L429" s="225"/>
      <c r="M429" s="225"/>
      <c r="N429" s="225"/>
      <c r="O429" s="225"/>
      <c r="P429" s="225"/>
      <c r="Q429" s="225"/>
      <c r="R429" s="225"/>
      <c r="S429" s="225"/>
      <c r="T429" s="225"/>
      <c r="U429" s="57" t="s">
        <v>710</v>
      </c>
      <c r="V429" s="219">
        <v>2</v>
      </c>
      <c r="W429" s="219">
        <v>2</v>
      </c>
      <c r="X429" s="122">
        <v>1</v>
      </c>
      <c r="Y429" s="122">
        <v>1</v>
      </c>
      <c r="Z429" s="218">
        <f>V429</f>
        <v>2</v>
      </c>
      <c r="AA429" s="218">
        <f>V429+W429</f>
        <v>4</v>
      </c>
      <c r="AB429" s="218">
        <f>V429+W429+X429</f>
        <v>5</v>
      </c>
      <c r="AC429" s="218">
        <f>V429+W429+X429+Y429</f>
        <v>6</v>
      </c>
      <c r="AD429" s="274"/>
      <c r="AE429" s="274"/>
      <c r="AF429" s="274"/>
      <c r="AG429" s="274"/>
      <c r="AH429" s="274"/>
      <c r="AI429" s="274"/>
      <c r="AJ429" s="274"/>
      <c r="AK429" s="274"/>
      <c r="AL429" s="274"/>
      <c r="AM429" s="274"/>
      <c r="AN429" s="274"/>
      <c r="AO429" s="274"/>
      <c r="AP429" s="274"/>
      <c r="AQ429" s="274"/>
      <c r="AR429" s="274"/>
      <c r="AS429" s="274"/>
      <c r="AT429" s="274"/>
      <c r="AU429" s="274"/>
      <c r="AV429" s="274"/>
      <c r="AW429" s="7"/>
      <c r="AX429" s="8"/>
    </row>
    <row r="430" spans="1:50" s="9" customFormat="1" ht="24.95" customHeight="1" x14ac:dyDescent="0.25">
      <c r="A430" s="573"/>
      <c r="B430" s="298"/>
      <c r="C430" s="225"/>
      <c r="D430" s="225"/>
      <c r="E430" s="225"/>
      <c r="F430" s="225"/>
      <c r="G430" s="225"/>
      <c r="H430" s="225"/>
      <c r="I430" s="225"/>
      <c r="J430" s="225"/>
      <c r="K430" s="225"/>
      <c r="L430" s="225"/>
      <c r="M430" s="225"/>
      <c r="N430" s="225"/>
      <c r="O430" s="225"/>
      <c r="P430" s="225"/>
      <c r="Q430" s="225"/>
      <c r="R430" s="225"/>
      <c r="S430" s="225"/>
      <c r="T430" s="225"/>
      <c r="U430" s="86" t="s">
        <v>69</v>
      </c>
      <c r="V430" s="42">
        <f>V428/V429</f>
        <v>0</v>
      </c>
      <c r="W430" s="42">
        <f t="shared" ref="W430:AC430" si="142">W428/W429</f>
        <v>0</v>
      </c>
      <c r="X430" s="42">
        <f t="shared" si="142"/>
        <v>0</v>
      </c>
      <c r="Y430" s="42">
        <f t="shared" si="142"/>
        <v>0</v>
      </c>
      <c r="Z430" s="42">
        <f t="shared" si="142"/>
        <v>0</v>
      </c>
      <c r="AA430" s="42">
        <f t="shared" si="142"/>
        <v>0</v>
      </c>
      <c r="AB430" s="42">
        <f t="shared" si="142"/>
        <v>0</v>
      </c>
      <c r="AC430" s="42">
        <f t="shared" si="142"/>
        <v>0</v>
      </c>
      <c r="AD430" s="274"/>
      <c r="AE430" s="274"/>
      <c r="AF430" s="274"/>
      <c r="AG430" s="274"/>
      <c r="AH430" s="274"/>
      <c r="AI430" s="274"/>
      <c r="AJ430" s="274"/>
      <c r="AK430" s="274"/>
      <c r="AL430" s="274"/>
      <c r="AM430" s="274"/>
      <c r="AN430" s="274"/>
      <c r="AO430" s="274"/>
      <c r="AP430" s="274"/>
      <c r="AQ430" s="274"/>
      <c r="AR430" s="274"/>
      <c r="AS430" s="274"/>
      <c r="AT430" s="274"/>
      <c r="AU430" s="274"/>
      <c r="AV430" s="274"/>
      <c r="AW430" s="7"/>
      <c r="AX430" s="8"/>
    </row>
    <row r="431" spans="1:50" s="9" customFormat="1" ht="270" customHeight="1" x14ac:dyDescent="0.25">
      <c r="A431" s="573"/>
      <c r="B431" s="298"/>
      <c r="C431" s="225"/>
      <c r="D431" s="225"/>
      <c r="E431" s="225"/>
      <c r="F431" s="226"/>
      <c r="G431" s="226"/>
      <c r="H431" s="226"/>
      <c r="I431" s="226"/>
      <c r="J431" s="226"/>
      <c r="K431" s="226"/>
      <c r="L431" s="226"/>
      <c r="M431" s="226"/>
      <c r="N431" s="226"/>
      <c r="O431" s="226"/>
      <c r="P431" s="226"/>
      <c r="Q431" s="226"/>
      <c r="R431" s="226"/>
      <c r="S431" s="226"/>
      <c r="T431" s="226"/>
      <c r="U431" s="86" t="s">
        <v>70</v>
      </c>
      <c r="V431" s="55" t="s">
        <v>806</v>
      </c>
      <c r="W431" s="44" t="s">
        <v>806</v>
      </c>
      <c r="X431" s="44" t="s">
        <v>806</v>
      </c>
      <c r="Y431" s="44" t="s">
        <v>806</v>
      </c>
      <c r="Z431" s="253"/>
      <c r="AA431" s="254"/>
      <c r="AB431" s="254"/>
      <c r="AC431" s="254"/>
      <c r="AD431" s="275"/>
      <c r="AE431" s="275"/>
      <c r="AF431" s="275"/>
      <c r="AG431" s="275"/>
      <c r="AH431" s="275"/>
      <c r="AI431" s="275"/>
      <c r="AJ431" s="275"/>
      <c r="AK431" s="275"/>
      <c r="AL431" s="275"/>
      <c r="AM431" s="275"/>
      <c r="AN431" s="275"/>
      <c r="AO431" s="275"/>
      <c r="AP431" s="275"/>
      <c r="AQ431" s="275"/>
      <c r="AR431" s="275"/>
      <c r="AS431" s="275"/>
      <c r="AT431" s="275"/>
      <c r="AU431" s="275"/>
      <c r="AV431" s="275"/>
      <c r="AW431" s="7"/>
      <c r="AX431" s="8"/>
    </row>
    <row r="432" spans="1:50" s="31" customFormat="1" ht="35.1" customHeight="1" x14ac:dyDescent="0.25">
      <c r="A432" s="581">
        <v>1</v>
      </c>
      <c r="B432" s="286" t="s">
        <v>711</v>
      </c>
      <c r="C432" s="147"/>
      <c r="D432" s="263">
        <v>1</v>
      </c>
      <c r="E432" s="251" t="s">
        <v>712</v>
      </c>
      <c r="F432" s="287">
        <v>0.5</v>
      </c>
      <c r="G432" s="251" t="s">
        <v>713</v>
      </c>
      <c r="H432" s="251" t="s">
        <v>714</v>
      </c>
      <c r="I432" s="131" t="s">
        <v>63</v>
      </c>
      <c r="J432" s="251">
        <v>0.4</v>
      </c>
      <c r="K432" s="270" t="s">
        <v>715</v>
      </c>
      <c r="L432" s="227" t="s">
        <v>977</v>
      </c>
      <c r="M432" s="227" t="s">
        <v>716</v>
      </c>
      <c r="N432" s="227" t="s">
        <v>834</v>
      </c>
      <c r="O432" s="224" t="s">
        <v>62</v>
      </c>
      <c r="P432" s="227">
        <v>0.4</v>
      </c>
      <c r="Q432" s="227">
        <v>1</v>
      </c>
      <c r="R432" s="224">
        <v>1</v>
      </c>
      <c r="S432" s="224">
        <v>1</v>
      </c>
      <c r="T432" s="224" t="s">
        <v>64</v>
      </c>
      <c r="U432" s="37" t="s">
        <v>717</v>
      </c>
      <c r="V432" s="63"/>
      <c r="W432" s="63"/>
      <c r="X432" s="63"/>
      <c r="Y432" s="63"/>
      <c r="Z432" s="62"/>
      <c r="AA432" s="62">
        <f>V432+W432</f>
        <v>0</v>
      </c>
      <c r="AB432" s="62">
        <f>V432+W432+X432</f>
        <v>0</v>
      </c>
      <c r="AC432" s="62">
        <f>V432+W432+X432+Y432</f>
        <v>0</v>
      </c>
      <c r="AD432" s="276" t="s">
        <v>978</v>
      </c>
      <c r="AE432" s="281">
        <f>AF432+AG432+AH432</f>
        <v>35000000</v>
      </c>
      <c r="AF432" s="276">
        <v>35000000</v>
      </c>
      <c r="AG432" s="276">
        <v>0</v>
      </c>
      <c r="AH432" s="276">
        <v>0</v>
      </c>
      <c r="AI432" s="273" t="s">
        <v>718</v>
      </c>
      <c r="AJ432" s="273" t="s">
        <v>719</v>
      </c>
      <c r="AK432" s="276" t="s">
        <v>67</v>
      </c>
      <c r="AL432" s="276" t="s">
        <v>67</v>
      </c>
      <c r="AM432" s="276"/>
      <c r="AN432" s="276"/>
      <c r="AO432" s="276" t="s">
        <v>67</v>
      </c>
      <c r="AP432" s="276" t="s">
        <v>67</v>
      </c>
      <c r="AQ432" s="276" t="s">
        <v>67</v>
      </c>
      <c r="AR432" s="187"/>
      <c r="AS432" s="187"/>
      <c r="AT432" s="276" t="s">
        <v>67</v>
      </c>
      <c r="AU432" s="187"/>
      <c r="AV432" s="187"/>
      <c r="AW432" s="29"/>
      <c r="AX432" s="30"/>
    </row>
    <row r="433" spans="1:50" s="31" customFormat="1" ht="35.1" customHeight="1" x14ac:dyDescent="0.25">
      <c r="A433" s="581"/>
      <c r="B433" s="286"/>
      <c r="C433" s="280" t="s">
        <v>224</v>
      </c>
      <c r="D433" s="263"/>
      <c r="E433" s="251"/>
      <c r="F433" s="288"/>
      <c r="G433" s="252"/>
      <c r="H433" s="252"/>
      <c r="I433" s="251" t="s">
        <v>720</v>
      </c>
      <c r="J433" s="252"/>
      <c r="K433" s="271"/>
      <c r="L433" s="225"/>
      <c r="M433" s="225"/>
      <c r="N433" s="225"/>
      <c r="O433" s="225"/>
      <c r="P433" s="225"/>
      <c r="Q433" s="225"/>
      <c r="R433" s="225"/>
      <c r="S433" s="225"/>
      <c r="T433" s="225"/>
      <c r="U433" s="38" t="s">
        <v>721</v>
      </c>
      <c r="V433" s="62">
        <v>0</v>
      </c>
      <c r="W433" s="62">
        <v>5</v>
      </c>
      <c r="X433" s="62">
        <v>5</v>
      </c>
      <c r="Y433" s="62">
        <v>6</v>
      </c>
      <c r="Z433" s="62"/>
      <c r="AA433" s="62">
        <f>+V433+W433</f>
        <v>5</v>
      </c>
      <c r="AB433" s="62">
        <f>+V433+W433+X433</f>
        <v>10</v>
      </c>
      <c r="AC433" s="62">
        <f>+V433+W433+X433+Y433</f>
        <v>16</v>
      </c>
      <c r="AD433" s="284"/>
      <c r="AE433" s="282"/>
      <c r="AF433" s="284"/>
      <c r="AG433" s="274"/>
      <c r="AH433" s="274"/>
      <c r="AI433" s="277"/>
      <c r="AJ433" s="277"/>
      <c r="AK433" s="274"/>
      <c r="AL433" s="274"/>
      <c r="AM433" s="274"/>
      <c r="AN433" s="274"/>
      <c r="AO433" s="274"/>
      <c r="AP433" s="274"/>
      <c r="AQ433" s="274"/>
      <c r="AR433" s="220"/>
      <c r="AS433" s="220"/>
      <c r="AT433" s="274"/>
      <c r="AU433" s="220"/>
      <c r="AV433" s="220"/>
      <c r="AW433" s="29"/>
      <c r="AX433" s="30"/>
    </row>
    <row r="434" spans="1:50" s="31" customFormat="1" ht="24.95" customHeight="1" x14ac:dyDescent="0.25">
      <c r="A434" s="581"/>
      <c r="B434" s="286"/>
      <c r="C434" s="280"/>
      <c r="D434" s="263"/>
      <c r="E434" s="251"/>
      <c r="F434" s="288"/>
      <c r="G434" s="252"/>
      <c r="H434" s="252"/>
      <c r="I434" s="252"/>
      <c r="J434" s="252"/>
      <c r="K434" s="271"/>
      <c r="L434" s="225"/>
      <c r="M434" s="225"/>
      <c r="N434" s="225"/>
      <c r="O434" s="225"/>
      <c r="P434" s="225"/>
      <c r="Q434" s="225"/>
      <c r="R434" s="225"/>
      <c r="S434" s="225"/>
      <c r="T434" s="225"/>
      <c r="U434" s="86" t="s">
        <v>69</v>
      </c>
      <c r="V434" s="42"/>
      <c r="W434" s="42">
        <f>W432/W433</f>
        <v>0</v>
      </c>
      <c r="X434" s="42">
        <f>X432/X433</f>
        <v>0</v>
      </c>
      <c r="Y434" s="42">
        <f>Y432/Y433</f>
        <v>0</v>
      </c>
      <c r="Z434" s="42"/>
      <c r="AA434" s="42">
        <f>AA432/AA433</f>
        <v>0</v>
      </c>
      <c r="AB434" s="42">
        <f>AB432/AB433</f>
        <v>0</v>
      </c>
      <c r="AC434" s="42">
        <f>AC432/AC433</f>
        <v>0</v>
      </c>
      <c r="AD434" s="284"/>
      <c r="AE434" s="282"/>
      <c r="AF434" s="284"/>
      <c r="AG434" s="274"/>
      <c r="AH434" s="274"/>
      <c r="AI434" s="277"/>
      <c r="AJ434" s="277"/>
      <c r="AK434" s="274"/>
      <c r="AL434" s="274"/>
      <c r="AM434" s="274"/>
      <c r="AN434" s="274"/>
      <c r="AO434" s="274"/>
      <c r="AP434" s="274"/>
      <c r="AQ434" s="274"/>
      <c r="AR434" s="220"/>
      <c r="AS434" s="220"/>
      <c r="AT434" s="274"/>
      <c r="AU434" s="220"/>
      <c r="AV434" s="220"/>
      <c r="AW434" s="29"/>
      <c r="AX434" s="30"/>
    </row>
    <row r="435" spans="1:50" s="31" customFormat="1" ht="204" x14ac:dyDescent="0.25">
      <c r="A435" s="581"/>
      <c r="B435" s="286"/>
      <c r="C435" s="280"/>
      <c r="D435" s="263"/>
      <c r="E435" s="251"/>
      <c r="F435" s="288"/>
      <c r="G435" s="252"/>
      <c r="H435" s="252"/>
      <c r="I435" s="252"/>
      <c r="J435" s="252"/>
      <c r="K435" s="272"/>
      <c r="L435" s="226"/>
      <c r="M435" s="226"/>
      <c r="N435" s="226"/>
      <c r="O435" s="226"/>
      <c r="P435" s="226"/>
      <c r="Q435" s="226"/>
      <c r="R435" s="226"/>
      <c r="S435" s="226"/>
      <c r="T435" s="226"/>
      <c r="U435" s="86" t="s">
        <v>70</v>
      </c>
      <c r="V435" s="55" t="s">
        <v>806</v>
      </c>
      <c r="W435" s="44" t="s">
        <v>817</v>
      </c>
      <c r="X435" s="44" t="s">
        <v>817</v>
      </c>
      <c r="Y435" s="44" t="s">
        <v>817</v>
      </c>
      <c r="Z435" s="253"/>
      <c r="AA435" s="254"/>
      <c r="AB435" s="254"/>
      <c r="AC435" s="255"/>
      <c r="AD435" s="284"/>
      <c r="AE435" s="282"/>
      <c r="AF435" s="285"/>
      <c r="AG435" s="275"/>
      <c r="AH435" s="275"/>
      <c r="AI435" s="278"/>
      <c r="AJ435" s="278"/>
      <c r="AK435" s="275"/>
      <c r="AL435" s="275"/>
      <c r="AM435" s="275"/>
      <c r="AN435" s="275"/>
      <c r="AO435" s="275"/>
      <c r="AP435" s="275"/>
      <c r="AQ435" s="275"/>
      <c r="AR435" s="221"/>
      <c r="AS435" s="221"/>
      <c r="AT435" s="275"/>
      <c r="AU435" s="221"/>
      <c r="AV435" s="221"/>
      <c r="AW435" s="29"/>
      <c r="AX435" s="30"/>
    </row>
    <row r="436" spans="1:50" s="31" customFormat="1" ht="35.1" customHeight="1" x14ac:dyDescent="0.25">
      <c r="A436" s="581">
        <v>2</v>
      </c>
      <c r="B436" s="286"/>
      <c r="C436" s="280"/>
      <c r="D436" s="263"/>
      <c r="E436" s="251"/>
      <c r="F436" s="288"/>
      <c r="G436" s="251" t="s">
        <v>713</v>
      </c>
      <c r="H436" s="251" t="s">
        <v>714</v>
      </c>
      <c r="I436" s="131" t="s">
        <v>63</v>
      </c>
      <c r="J436" s="251">
        <v>0.6</v>
      </c>
      <c r="K436" s="270" t="s">
        <v>979</v>
      </c>
      <c r="L436" s="227" t="s">
        <v>722</v>
      </c>
      <c r="M436" s="227" t="s">
        <v>716</v>
      </c>
      <c r="N436" s="227" t="s">
        <v>834</v>
      </c>
      <c r="O436" s="224" t="s">
        <v>62</v>
      </c>
      <c r="P436" s="227">
        <v>0.6</v>
      </c>
      <c r="Q436" s="227">
        <v>1</v>
      </c>
      <c r="R436" s="224">
        <v>1</v>
      </c>
      <c r="S436" s="224">
        <v>1</v>
      </c>
      <c r="T436" s="224" t="s">
        <v>64</v>
      </c>
      <c r="U436" s="37" t="s">
        <v>723</v>
      </c>
      <c r="V436" s="63"/>
      <c r="W436" s="63"/>
      <c r="X436" s="63"/>
      <c r="Y436" s="63"/>
      <c r="Z436" s="62">
        <f>V436</f>
        <v>0</v>
      </c>
      <c r="AA436" s="62">
        <f>V436+W436</f>
        <v>0</v>
      </c>
      <c r="AB436" s="62">
        <f>V436+W436+X436</f>
        <v>0</v>
      </c>
      <c r="AC436" s="62">
        <f>V436+W436+X436+Y436</f>
        <v>0</v>
      </c>
      <c r="AD436" s="284"/>
      <c r="AE436" s="282"/>
      <c r="AF436" s="276">
        <v>0</v>
      </c>
      <c r="AG436" s="276">
        <v>0</v>
      </c>
      <c r="AH436" s="276">
        <v>0</v>
      </c>
      <c r="AI436" s="273" t="s">
        <v>718</v>
      </c>
      <c r="AJ436" s="273" t="s">
        <v>719</v>
      </c>
      <c r="AK436" s="276" t="s">
        <v>67</v>
      </c>
      <c r="AL436" s="276" t="s">
        <v>67</v>
      </c>
      <c r="AM436" s="276"/>
      <c r="AN436" s="276"/>
      <c r="AO436" s="276" t="s">
        <v>67</v>
      </c>
      <c r="AP436" s="276" t="s">
        <v>67</v>
      </c>
      <c r="AQ436" s="276" t="s">
        <v>67</v>
      </c>
      <c r="AR436" s="187"/>
      <c r="AS436" s="187"/>
      <c r="AT436" s="276" t="s">
        <v>67</v>
      </c>
      <c r="AU436" s="187"/>
      <c r="AV436" s="187"/>
      <c r="AW436" s="29"/>
      <c r="AX436" s="30"/>
    </row>
    <row r="437" spans="1:50" s="31" customFormat="1" ht="35.1" customHeight="1" x14ac:dyDescent="0.25">
      <c r="A437" s="581"/>
      <c r="B437" s="286"/>
      <c r="C437" s="280"/>
      <c r="D437" s="263"/>
      <c r="E437" s="251"/>
      <c r="F437" s="288"/>
      <c r="G437" s="252"/>
      <c r="H437" s="252"/>
      <c r="I437" s="251" t="s">
        <v>724</v>
      </c>
      <c r="J437" s="252"/>
      <c r="K437" s="271"/>
      <c r="L437" s="225"/>
      <c r="M437" s="225"/>
      <c r="N437" s="225"/>
      <c r="O437" s="225"/>
      <c r="P437" s="225"/>
      <c r="Q437" s="225"/>
      <c r="R437" s="225"/>
      <c r="S437" s="225"/>
      <c r="T437" s="225"/>
      <c r="U437" s="38" t="s">
        <v>725</v>
      </c>
      <c r="V437" s="62">
        <v>20</v>
      </c>
      <c r="W437" s="62">
        <v>14</v>
      </c>
      <c r="X437" s="62">
        <v>19</v>
      </c>
      <c r="Y437" s="62">
        <v>19</v>
      </c>
      <c r="Z437" s="62">
        <f>+V437</f>
        <v>20</v>
      </c>
      <c r="AA437" s="62">
        <f>+V437+W437</f>
        <v>34</v>
      </c>
      <c r="AB437" s="62">
        <f>+V437+W437+X437</f>
        <v>53</v>
      </c>
      <c r="AC437" s="62">
        <f>+V437+W437+X437+Y437</f>
        <v>72</v>
      </c>
      <c r="AD437" s="284"/>
      <c r="AE437" s="282"/>
      <c r="AF437" s="274"/>
      <c r="AG437" s="274"/>
      <c r="AH437" s="274"/>
      <c r="AI437" s="277"/>
      <c r="AJ437" s="277"/>
      <c r="AK437" s="274"/>
      <c r="AL437" s="274"/>
      <c r="AM437" s="274"/>
      <c r="AN437" s="274"/>
      <c r="AO437" s="274"/>
      <c r="AP437" s="274"/>
      <c r="AQ437" s="284"/>
      <c r="AR437" s="220"/>
      <c r="AS437" s="220"/>
      <c r="AT437" s="274"/>
      <c r="AU437" s="220"/>
      <c r="AV437" s="220"/>
      <c r="AW437" s="29"/>
      <c r="AX437" s="30"/>
    </row>
    <row r="438" spans="1:50" s="31" customFormat="1" ht="35.1" customHeight="1" x14ac:dyDescent="0.25">
      <c r="A438" s="581"/>
      <c r="B438" s="286"/>
      <c r="C438" s="280"/>
      <c r="D438" s="263"/>
      <c r="E438" s="251"/>
      <c r="F438" s="288"/>
      <c r="G438" s="252"/>
      <c r="H438" s="252"/>
      <c r="I438" s="252"/>
      <c r="J438" s="252"/>
      <c r="K438" s="271"/>
      <c r="L438" s="225"/>
      <c r="M438" s="225"/>
      <c r="N438" s="225"/>
      <c r="O438" s="225"/>
      <c r="P438" s="225"/>
      <c r="Q438" s="225"/>
      <c r="R438" s="225"/>
      <c r="S438" s="225"/>
      <c r="T438" s="225"/>
      <c r="U438" s="86" t="s">
        <v>69</v>
      </c>
      <c r="V438" s="42">
        <f>V436/V437</f>
        <v>0</v>
      </c>
      <c r="W438" s="42">
        <f t="shared" ref="W438:AC438" si="143">W436/W437</f>
        <v>0</v>
      </c>
      <c r="X438" s="42">
        <f t="shared" si="143"/>
        <v>0</v>
      </c>
      <c r="Y438" s="42">
        <f t="shared" si="143"/>
        <v>0</v>
      </c>
      <c r="Z438" s="42">
        <f t="shared" si="143"/>
        <v>0</v>
      </c>
      <c r="AA438" s="42">
        <f t="shared" si="143"/>
        <v>0</v>
      </c>
      <c r="AB438" s="42">
        <f t="shared" si="143"/>
        <v>0</v>
      </c>
      <c r="AC438" s="42">
        <f t="shared" si="143"/>
        <v>0</v>
      </c>
      <c r="AD438" s="284"/>
      <c r="AE438" s="282"/>
      <c r="AF438" s="274"/>
      <c r="AG438" s="274"/>
      <c r="AH438" s="274"/>
      <c r="AI438" s="277"/>
      <c r="AJ438" s="277"/>
      <c r="AK438" s="274"/>
      <c r="AL438" s="274"/>
      <c r="AM438" s="274"/>
      <c r="AN438" s="274"/>
      <c r="AO438" s="274"/>
      <c r="AP438" s="274"/>
      <c r="AQ438" s="284"/>
      <c r="AR438" s="220"/>
      <c r="AS438" s="220"/>
      <c r="AT438" s="274"/>
      <c r="AU438" s="220"/>
      <c r="AV438" s="220"/>
      <c r="AW438" s="29"/>
      <c r="AX438" s="30"/>
    </row>
    <row r="439" spans="1:50" s="31" customFormat="1" ht="204" x14ac:dyDescent="0.25">
      <c r="A439" s="581"/>
      <c r="B439" s="286"/>
      <c r="C439" s="280"/>
      <c r="D439" s="263"/>
      <c r="E439" s="251"/>
      <c r="F439" s="289"/>
      <c r="G439" s="252"/>
      <c r="H439" s="252"/>
      <c r="I439" s="252"/>
      <c r="J439" s="252"/>
      <c r="K439" s="272"/>
      <c r="L439" s="226"/>
      <c r="M439" s="226"/>
      <c r="N439" s="226"/>
      <c r="O439" s="226"/>
      <c r="P439" s="226"/>
      <c r="Q439" s="226"/>
      <c r="R439" s="226"/>
      <c r="S439" s="226"/>
      <c r="T439" s="226"/>
      <c r="U439" s="86" t="s">
        <v>70</v>
      </c>
      <c r="V439" s="55" t="s">
        <v>806</v>
      </c>
      <c r="W439" s="44" t="s">
        <v>817</v>
      </c>
      <c r="X439" s="44" t="s">
        <v>817</v>
      </c>
      <c r="Y439" s="44" t="s">
        <v>817</v>
      </c>
      <c r="Z439" s="253"/>
      <c r="AA439" s="254"/>
      <c r="AB439" s="254"/>
      <c r="AC439" s="255"/>
      <c r="AD439" s="285"/>
      <c r="AE439" s="283"/>
      <c r="AF439" s="275"/>
      <c r="AG439" s="275"/>
      <c r="AH439" s="275"/>
      <c r="AI439" s="278"/>
      <c r="AJ439" s="278"/>
      <c r="AK439" s="275"/>
      <c r="AL439" s="275"/>
      <c r="AM439" s="275"/>
      <c r="AN439" s="275"/>
      <c r="AO439" s="275"/>
      <c r="AP439" s="275"/>
      <c r="AQ439" s="285"/>
      <c r="AR439" s="221"/>
      <c r="AS439" s="221"/>
      <c r="AT439" s="275"/>
      <c r="AU439" s="221"/>
      <c r="AV439" s="221"/>
      <c r="AW439" s="29"/>
      <c r="AX439" s="30"/>
    </row>
    <row r="440" spans="1:50" s="9" customFormat="1" ht="35.1" customHeight="1" x14ac:dyDescent="0.25">
      <c r="A440" s="581">
        <v>3</v>
      </c>
      <c r="B440" s="286"/>
      <c r="C440" s="280"/>
      <c r="D440" s="263"/>
      <c r="E440" s="251" t="s">
        <v>757</v>
      </c>
      <c r="F440" s="251">
        <v>0.5</v>
      </c>
      <c r="G440" s="251" t="s">
        <v>163</v>
      </c>
      <c r="H440" s="251" t="s">
        <v>164</v>
      </c>
      <c r="I440" s="131" t="s">
        <v>63</v>
      </c>
      <c r="J440" s="251">
        <v>0.25</v>
      </c>
      <c r="K440" s="270" t="s">
        <v>752</v>
      </c>
      <c r="L440" s="148"/>
      <c r="M440" s="227" t="s">
        <v>754</v>
      </c>
      <c r="N440" s="227" t="s">
        <v>980</v>
      </c>
      <c r="O440" s="224" t="s">
        <v>780</v>
      </c>
      <c r="P440" s="227">
        <v>0.25</v>
      </c>
      <c r="Q440" s="227">
        <v>0.74</v>
      </c>
      <c r="R440" s="227">
        <v>1</v>
      </c>
      <c r="S440" s="227">
        <v>0.78</v>
      </c>
      <c r="T440" s="269" t="s">
        <v>64</v>
      </c>
      <c r="U440" s="38" t="s">
        <v>755</v>
      </c>
      <c r="V440" s="123"/>
      <c r="W440" s="123"/>
      <c r="X440" s="123"/>
      <c r="Y440" s="123"/>
      <c r="Z440" s="103">
        <f>+V440</f>
        <v>0</v>
      </c>
      <c r="AA440" s="103">
        <f>+V440+W440</f>
        <v>0</v>
      </c>
      <c r="AB440" s="103">
        <f>+V440+W440+X440</f>
        <v>0</v>
      </c>
      <c r="AC440" s="103">
        <f>+V440+W440+X440+Y440</f>
        <v>0</v>
      </c>
      <c r="AD440" s="256" t="s">
        <v>981</v>
      </c>
      <c r="AE440" s="281">
        <f>AF440+AG440+AH440</f>
        <v>0</v>
      </c>
      <c r="AF440" s="276">
        <v>0</v>
      </c>
      <c r="AG440" s="276">
        <v>0</v>
      </c>
      <c r="AH440" s="276">
        <v>0</v>
      </c>
      <c r="AI440" s="273" t="s">
        <v>65</v>
      </c>
      <c r="AJ440" s="273" t="s">
        <v>65</v>
      </c>
      <c r="AK440" s="276"/>
      <c r="AL440" s="276" t="s">
        <v>67</v>
      </c>
      <c r="AM440" s="276"/>
      <c r="AN440" s="276"/>
      <c r="AO440" s="276" t="s">
        <v>67</v>
      </c>
      <c r="AP440" s="276" t="s">
        <v>67</v>
      </c>
      <c r="AQ440" s="276" t="s">
        <v>67</v>
      </c>
      <c r="AR440" s="276"/>
      <c r="AS440" s="276"/>
      <c r="AT440" s="276" t="s">
        <v>67</v>
      </c>
      <c r="AU440" s="276"/>
      <c r="AV440" s="276"/>
      <c r="AW440" s="7"/>
      <c r="AX440" s="8"/>
    </row>
    <row r="441" spans="1:50" s="9" customFormat="1" ht="35.1" customHeight="1" x14ac:dyDescent="0.25">
      <c r="A441" s="581"/>
      <c r="B441" s="286"/>
      <c r="C441" s="280"/>
      <c r="D441" s="263"/>
      <c r="E441" s="251"/>
      <c r="F441" s="252"/>
      <c r="G441" s="252"/>
      <c r="H441" s="252"/>
      <c r="I441" s="251" t="s">
        <v>726</v>
      </c>
      <c r="J441" s="252"/>
      <c r="K441" s="271"/>
      <c r="L441" s="465" t="s">
        <v>753</v>
      </c>
      <c r="M441" s="225"/>
      <c r="N441" s="225"/>
      <c r="O441" s="225"/>
      <c r="P441" s="225"/>
      <c r="Q441" s="225"/>
      <c r="R441" s="225"/>
      <c r="S441" s="225"/>
      <c r="T441" s="225"/>
      <c r="U441" s="38" t="s">
        <v>756</v>
      </c>
      <c r="V441" s="63">
        <v>0.01</v>
      </c>
      <c r="W441" s="63">
        <v>0.01</v>
      </c>
      <c r="X441" s="63">
        <v>0.01</v>
      </c>
      <c r="Y441" s="63">
        <v>0.01</v>
      </c>
      <c r="Z441" s="62">
        <f>+V441</f>
        <v>0.01</v>
      </c>
      <c r="AA441" s="62">
        <f>+V441+W441</f>
        <v>0.02</v>
      </c>
      <c r="AB441" s="62">
        <f>+V441+W441+X441</f>
        <v>0.03</v>
      </c>
      <c r="AC441" s="62">
        <f>V441+W441+X441+Y441</f>
        <v>0.04</v>
      </c>
      <c r="AD441" s="257"/>
      <c r="AE441" s="274"/>
      <c r="AF441" s="274"/>
      <c r="AG441" s="274"/>
      <c r="AH441" s="274"/>
      <c r="AI441" s="274"/>
      <c r="AJ441" s="274"/>
      <c r="AK441" s="274"/>
      <c r="AL441" s="274"/>
      <c r="AM441" s="274"/>
      <c r="AN441" s="274"/>
      <c r="AO441" s="274"/>
      <c r="AP441" s="274"/>
      <c r="AQ441" s="274"/>
      <c r="AR441" s="274"/>
      <c r="AS441" s="274"/>
      <c r="AT441" s="274"/>
      <c r="AU441" s="274"/>
      <c r="AV441" s="274"/>
      <c r="AW441" s="7"/>
      <c r="AX441" s="8"/>
    </row>
    <row r="442" spans="1:50" s="9" customFormat="1" ht="24.95" customHeight="1" x14ac:dyDescent="0.25">
      <c r="A442" s="581"/>
      <c r="B442" s="286"/>
      <c r="C442" s="280"/>
      <c r="D442" s="263"/>
      <c r="E442" s="251"/>
      <c r="F442" s="252"/>
      <c r="G442" s="252"/>
      <c r="H442" s="252"/>
      <c r="I442" s="252"/>
      <c r="J442" s="252"/>
      <c r="K442" s="271"/>
      <c r="L442" s="465"/>
      <c r="M442" s="225"/>
      <c r="N442" s="225"/>
      <c r="O442" s="225"/>
      <c r="P442" s="225"/>
      <c r="Q442" s="225"/>
      <c r="R442" s="225"/>
      <c r="S442" s="225"/>
      <c r="T442" s="225"/>
      <c r="U442" s="86" t="s">
        <v>69</v>
      </c>
      <c r="V442" s="42">
        <f>V440/V441</f>
        <v>0</v>
      </c>
      <c r="W442" s="42">
        <f t="shared" ref="W442:AC442" si="144">W440/W441</f>
        <v>0</v>
      </c>
      <c r="X442" s="42">
        <f t="shared" si="144"/>
        <v>0</v>
      </c>
      <c r="Y442" s="42">
        <f t="shared" si="144"/>
        <v>0</v>
      </c>
      <c r="Z442" s="42">
        <f t="shared" si="144"/>
        <v>0</v>
      </c>
      <c r="AA442" s="42">
        <f t="shared" si="144"/>
        <v>0</v>
      </c>
      <c r="AB442" s="42">
        <f t="shared" si="144"/>
        <v>0</v>
      </c>
      <c r="AC442" s="42">
        <f t="shared" si="144"/>
        <v>0</v>
      </c>
      <c r="AD442" s="257"/>
      <c r="AE442" s="274"/>
      <c r="AF442" s="274"/>
      <c r="AG442" s="274"/>
      <c r="AH442" s="274"/>
      <c r="AI442" s="274"/>
      <c r="AJ442" s="274"/>
      <c r="AK442" s="274"/>
      <c r="AL442" s="274"/>
      <c r="AM442" s="274"/>
      <c r="AN442" s="274"/>
      <c r="AO442" s="274"/>
      <c r="AP442" s="274"/>
      <c r="AQ442" s="274"/>
      <c r="AR442" s="274"/>
      <c r="AS442" s="274"/>
      <c r="AT442" s="274"/>
      <c r="AU442" s="274"/>
      <c r="AV442" s="274"/>
      <c r="AW442" s="7"/>
      <c r="AX442" s="8"/>
    </row>
    <row r="443" spans="1:50" s="9" customFormat="1" ht="270" customHeight="1" x14ac:dyDescent="0.25">
      <c r="A443" s="581"/>
      <c r="B443" s="286"/>
      <c r="C443" s="280"/>
      <c r="D443" s="263"/>
      <c r="E443" s="251"/>
      <c r="F443" s="252"/>
      <c r="G443" s="252"/>
      <c r="H443" s="252"/>
      <c r="I443" s="252"/>
      <c r="J443" s="252"/>
      <c r="K443" s="272"/>
      <c r="L443" s="466"/>
      <c r="M443" s="226"/>
      <c r="N443" s="226"/>
      <c r="O443" s="226"/>
      <c r="P443" s="226"/>
      <c r="Q443" s="226"/>
      <c r="R443" s="226"/>
      <c r="S443" s="226"/>
      <c r="T443" s="226"/>
      <c r="U443" s="86" t="s">
        <v>70</v>
      </c>
      <c r="V443" s="44" t="s">
        <v>806</v>
      </c>
      <c r="W443" s="44" t="s">
        <v>806</v>
      </c>
      <c r="X443" s="44" t="s">
        <v>806</v>
      </c>
      <c r="Y443" s="44" t="s">
        <v>806</v>
      </c>
      <c r="Z443" s="253"/>
      <c r="AA443" s="254"/>
      <c r="AB443" s="254"/>
      <c r="AC443" s="255"/>
      <c r="AD443" s="258"/>
      <c r="AE443" s="275"/>
      <c r="AF443" s="275"/>
      <c r="AG443" s="275"/>
      <c r="AH443" s="275"/>
      <c r="AI443" s="275"/>
      <c r="AJ443" s="275"/>
      <c r="AK443" s="275"/>
      <c r="AL443" s="275"/>
      <c r="AM443" s="275"/>
      <c r="AN443" s="275"/>
      <c r="AO443" s="275"/>
      <c r="AP443" s="275"/>
      <c r="AQ443" s="275"/>
      <c r="AR443" s="275"/>
      <c r="AS443" s="275"/>
      <c r="AT443" s="275"/>
      <c r="AU443" s="275"/>
      <c r="AV443" s="275"/>
      <c r="AW443" s="7"/>
      <c r="AX443" s="8"/>
    </row>
    <row r="444" spans="1:50" s="9" customFormat="1" ht="35.1" customHeight="1" x14ac:dyDescent="0.25">
      <c r="A444" s="581">
        <v>4</v>
      </c>
      <c r="B444" s="286"/>
      <c r="C444" s="280"/>
      <c r="D444" s="263"/>
      <c r="E444" s="251"/>
      <c r="F444" s="252"/>
      <c r="G444" s="252"/>
      <c r="H444" s="252"/>
      <c r="I444" s="131" t="s">
        <v>63</v>
      </c>
      <c r="J444" s="251">
        <v>0.25</v>
      </c>
      <c r="K444" s="270" t="s">
        <v>727</v>
      </c>
      <c r="L444" s="227" t="s">
        <v>982</v>
      </c>
      <c r="M444" s="227" t="s">
        <v>728</v>
      </c>
      <c r="N444" s="227" t="s">
        <v>983</v>
      </c>
      <c r="O444" s="224" t="s">
        <v>62</v>
      </c>
      <c r="P444" s="227">
        <v>0</v>
      </c>
      <c r="Q444" s="227">
        <v>1</v>
      </c>
      <c r="R444" s="227">
        <v>0.5</v>
      </c>
      <c r="S444" s="227">
        <v>0.1</v>
      </c>
      <c r="T444" s="269" t="s">
        <v>64</v>
      </c>
      <c r="U444" s="38" t="s">
        <v>758</v>
      </c>
      <c r="V444" s="124"/>
      <c r="W444" s="124"/>
      <c r="X444" s="124"/>
      <c r="Y444" s="124"/>
      <c r="Z444" s="103">
        <f>+V444</f>
        <v>0</v>
      </c>
      <c r="AA444" s="103">
        <f>+V444+W444</f>
        <v>0</v>
      </c>
      <c r="AB444" s="103">
        <f>+V444+W444+X444</f>
        <v>0</v>
      </c>
      <c r="AC444" s="103">
        <f>+V444+W444+X444+Y444</f>
        <v>0</v>
      </c>
      <c r="AD444" s="256" t="s">
        <v>729</v>
      </c>
      <c r="AE444" s="256">
        <f>AF444+AG444+AH444</f>
        <v>1000000000</v>
      </c>
      <c r="AF444" s="256">
        <v>0</v>
      </c>
      <c r="AG444" s="256">
        <v>1000000000</v>
      </c>
      <c r="AH444" s="256">
        <v>0</v>
      </c>
      <c r="AI444" s="279" t="s">
        <v>760</v>
      </c>
      <c r="AJ444" s="279" t="s">
        <v>65</v>
      </c>
      <c r="AK444" s="256"/>
      <c r="AL444" s="256" t="s">
        <v>67</v>
      </c>
      <c r="AM444" s="256"/>
      <c r="AN444" s="256"/>
      <c r="AO444" s="256" t="s">
        <v>67</v>
      </c>
      <c r="AP444" s="256"/>
      <c r="AQ444" s="256"/>
      <c r="AR444" s="256"/>
      <c r="AS444" s="256" t="s">
        <v>67</v>
      </c>
      <c r="AT444" s="256"/>
      <c r="AU444" s="256"/>
      <c r="AV444" s="256" t="s">
        <v>67</v>
      </c>
      <c r="AW444" s="7"/>
      <c r="AX444" s="8"/>
    </row>
    <row r="445" spans="1:50" s="9" customFormat="1" ht="35.1" customHeight="1" x14ac:dyDescent="0.25">
      <c r="A445" s="581"/>
      <c r="B445" s="286"/>
      <c r="C445" s="280"/>
      <c r="D445" s="263"/>
      <c r="E445" s="251"/>
      <c r="F445" s="252"/>
      <c r="G445" s="252"/>
      <c r="H445" s="252"/>
      <c r="I445" s="251" t="s">
        <v>730</v>
      </c>
      <c r="J445" s="252"/>
      <c r="K445" s="271"/>
      <c r="L445" s="225"/>
      <c r="M445" s="225"/>
      <c r="N445" s="225"/>
      <c r="O445" s="225"/>
      <c r="P445" s="225"/>
      <c r="Q445" s="225"/>
      <c r="R445" s="225"/>
      <c r="S445" s="225"/>
      <c r="T445" s="225"/>
      <c r="U445" s="38" t="s">
        <v>759</v>
      </c>
      <c r="V445" s="87">
        <v>1E-8</v>
      </c>
      <c r="W445" s="87">
        <v>40</v>
      </c>
      <c r="X445" s="87">
        <v>40</v>
      </c>
      <c r="Y445" s="87">
        <v>27</v>
      </c>
      <c r="Z445" s="103">
        <f>+V445</f>
        <v>1E-8</v>
      </c>
      <c r="AA445" s="103">
        <f>+V445+W445</f>
        <v>40.000000010000001</v>
      </c>
      <c r="AB445" s="103">
        <f>+V445+W445+X445</f>
        <v>80.000000010000008</v>
      </c>
      <c r="AC445" s="103">
        <f>+V445+W445+X445+Y445</f>
        <v>107.00000001000001</v>
      </c>
      <c r="AD445" s="257"/>
      <c r="AE445" s="257"/>
      <c r="AF445" s="257"/>
      <c r="AG445" s="257"/>
      <c r="AH445" s="257"/>
      <c r="AI445" s="257"/>
      <c r="AJ445" s="257"/>
      <c r="AK445" s="257"/>
      <c r="AL445" s="257"/>
      <c r="AM445" s="257"/>
      <c r="AN445" s="257"/>
      <c r="AO445" s="257"/>
      <c r="AP445" s="257"/>
      <c r="AQ445" s="257"/>
      <c r="AR445" s="257"/>
      <c r="AS445" s="257"/>
      <c r="AT445" s="257"/>
      <c r="AU445" s="257"/>
      <c r="AV445" s="257"/>
      <c r="AW445" s="7"/>
      <c r="AX445" s="8"/>
    </row>
    <row r="446" spans="1:50" s="9" customFormat="1" ht="24.95" customHeight="1" x14ac:dyDescent="0.25">
      <c r="A446" s="581"/>
      <c r="B446" s="286"/>
      <c r="C446" s="280"/>
      <c r="D446" s="263"/>
      <c r="E446" s="251"/>
      <c r="F446" s="252"/>
      <c r="G446" s="252"/>
      <c r="H446" s="252"/>
      <c r="I446" s="252"/>
      <c r="J446" s="252"/>
      <c r="K446" s="271"/>
      <c r="L446" s="225"/>
      <c r="M446" s="225"/>
      <c r="N446" s="225"/>
      <c r="O446" s="225"/>
      <c r="P446" s="225"/>
      <c r="Q446" s="225"/>
      <c r="R446" s="225"/>
      <c r="S446" s="225"/>
      <c r="T446" s="225"/>
      <c r="U446" s="86" t="s">
        <v>69</v>
      </c>
      <c r="V446" s="42">
        <f>V444/V445</f>
        <v>0</v>
      </c>
      <c r="W446" s="42">
        <f t="shared" ref="W446:AC446" si="145">W444/W445</f>
        <v>0</v>
      </c>
      <c r="X446" s="42">
        <f t="shared" si="145"/>
        <v>0</v>
      </c>
      <c r="Y446" s="42">
        <f t="shared" si="145"/>
        <v>0</v>
      </c>
      <c r="Z446" s="42">
        <f t="shared" si="145"/>
        <v>0</v>
      </c>
      <c r="AA446" s="42">
        <f t="shared" si="145"/>
        <v>0</v>
      </c>
      <c r="AB446" s="42">
        <f t="shared" si="145"/>
        <v>0</v>
      </c>
      <c r="AC446" s="42">
        <f t="shared" si="145"/>
        <v>0</v>
      </c>
      <c r="AD446" s="257"/>
      <c r="AE446" s="257"/>
      <c r="AF446" s="257"/>
      <c r="AG446" s="257"/>
      <c r="AH446" s="257"/>
      <c r="AI446" s="257"/>
      <c r="AJ446" s="257"/>
      <c r="AK446" s="257"/>
      <c r="AL446" s="257"/>
      <c r="AM446" s="257"/>
      <c r="AN446" s="257"/>
      <c r="AO446" s="257"/>
      <c r="AP446" s="257"/>
      <c r="AQ446" s="257"/>
      <c r="AR446" s="257"/>
      <c r="AS446" s="257"/>
      <c r="AT446" s="257"/>
      <c r="AU446" s="257"/>
      <c r="AV446" s="257"/>
      <c r="AW446" s="7"/>
      <c r="AX446" s="8"/>
    </row>
    <row r="447" spans="1:50" s="9" customFormat="1" ht="270" customHeight="1" x14ac:dyDescent="0.25">
      <c r="A447" s="581"/>
      <c r="B447" s="286"/>
      <c r="C447" s="280"/>
      <c r="D447" s="263"/>
      <c r="E447" s="251"/>
      <c r="F447" s="252"/>
      <c r="G447" s="252"/>
      <c r="H447" s="252"/>
      <c r="I447" s="252"/>
      <c r="J447" s="252"/>
      <c r="K447" s="272"/>
      <c r="L447" s="226"/>
      <c r="M447" s="226"/>
      <c r="N447" s="226"/>
      <c r="O447" s="226"/>
      <c r="P447" s="226"/>
      <c r="Q447" s="226"/>
      <c r="R447" s="226"/>
      <c r="S447" s="226"/>
      <c r="T447" s="226"/>
      <c r="U447" s="86" t="s">
        <v>70</v>
      </c>
      <c r="V447" s="45" t="s">
        <v>984</v>
      </c>
      <c r="W447" s="44" t="s">
        <v>806</v>
      </c>
      <c r="X447" s="44" t="s">
        <v>806</v>
      </c>
      <c r="Y447" s="44" t="s">
        <v>806</v>
      </c>
      <c r="Z447" s="253"/>
      <c r="AA447" s="254"/>
      <c r="AB447" s="254"/>
      <c r="AC447" s="255"/>
      <c r="AD447" s="258"/>
      <c r="AE447" s="258"/>
      <c r="AF447" s="258"/>
      <c r="AG447" s="258"/>
      <c r="AH447" s="258"/>
      <c r="AI447" s="258"/>
      <c r="AJ447" s="258"/>
      <c r="AK447" s="258"/>
      <c r="AL447" s="258"/>
      <c r="AM447" s="258"/>
      <c r="AN447" s="258"/>
      <c r="AO447" s="258"/>
      <c r="AP447" s="258"/>
      <c r="AQ447" s="258"/>
      <c r="AR447" s="258"/>
      <c r="AS447" s="258"/>
      <c r="AT447" s="258"/>
      <c r="AU447" s="258"/>
      <c r="AV447" s="258"/>
      <c r="AW447" s="25"/>
      <c r="AX447" s="26"/>
    </row>
  </sheetData>
  <autoFilter ref="A1:AV447" xr:uid="{00000000-0009-0000-0000-000000000000}">
    <filterColumn colId="10" showButton="0"/>
    <filterColumn colId="11" showButton="0"/>
    <filterColumn colId="21" showButton="0"/>
    <filterColumn colId="22" showButton="0"/>
    <filterColumn colId="23" showButton="0"/>
    <filterColumn colId="25" showButton="0"/>
    <filterColumn colId="26" showButton="0"/>
    <filterColumn colId="27" showButton="0"/>
    <filterColumn colId="30" showButton="0"/>
    <filterColumn colId="31" showButton="0"/>
    <filterColumn colId="32" showButton="0"/>
    <filterColumn colId="36" showButton="0"/>
    <filterColumn colId="38" showButton="0"/>
    <filterColumn colId="39" showButton="0"/>
    <filterColumn colId="40" showButton="0"/>
    <filterColumn colId="42" showButton="0"/>
    <filterColumn colId="43" showButton="0"/>
    <filterColumn colId="44" showButton="0"/>
    <filterColumn colId="45" showButton="0"/>
    <filterColumn colId="46" showButton="0"/>
  </autoFilter>
  <mergeCells count="3959">
    <mergeCell ref="A244:A247"/>
    <mergeCell ref="U1:U3"/>
    <mergeCell ref="H1:H3"/>
    <mergeCell ref="I1:I3"/>
    <mergeCell ref="J1:J3"/>
    <mergeCell ref="K1:M2"/>
    <mergeCell ref="N1:N3"/>
    <mergeCell ref="O1:O3"/>
    <mergeCell ref="B1:B3"/>
    <mergeCell ref="C1:C3"/>
    <mergeCell ref="D1:D3"/>
    <mergeCell ref="E1:E3"/>
    <mergeCell ref="F1:F3"/>
    <mergeCell ref="G1:G3"/>
    <mergeCell ref="L441:L443"/>
    <mergeCell ref="L4:L7"/>
    <mergeCell ref="M4:M7"/>
    <mergeCell ref="N4:N7"/>
    <mergeCell ref="O4:O7"/>
    <mergeCell ref="J8:J11"/>
    <mergeCell ref="K8:K11"/>
    <mergeCell ref="L8:L11"/>
    <mergeCell ref="M8:M11"/>
    <mergeCell ref="N8:N11"/>
    <mergeCell ref="O8:O11"/>
    <mergeCell ref="J4:J7"/>
    <mergeCell ref="K4:K7"/>
    <mergeCell ref="T16:T19"/>
    <mergeCell ref="O32:O35"/>
    <mergeCell ref="P32:P35"/>
    <mergeCell ref="P20:P23"/>
    <mergeCell ref="Q20:Q23"/>
    <mergeCell ref="AM2:AP2"/>
    <mergeCell ref="AQ2:AV2"/>
    <mergeCell ref="A4:A7"/>
    <mergeCell ref="B4:B19"/>
    <mergeCell ref="C4:C19"/>
    <mergeCell ref="G4:G19"/>
    <mergeCell ref="H4:H7"/>
    <mergeCell ref="AK1:AL1"/>
    <mergeCell ref="AM1:AP1"/>
    <mergeCell ref="AQ1:AV1"/>
    <mergeCell ref="V2:Y2"/>
    <mergeCell ref="Z2:AC2"/>
    <mergeCell ref="AE2:AE3"/>
    <mergeCell ref="AF2:AF3"/>
    <mergeCell ref="AG2:AG3"/>
    <mergeCell ref="AH2:AH3"/>
    <mergeCell ref="AK2:AL2"/>
    <mergeCell ref="V1:Y1"/>
    <mergeCell ref="Z1:AC1"/>
    <mergeCell ref="AD1:AD3"/>
    <mergeCell ref="AE1:AH1"/>
    <mergeCell ref="AI1:AI3"/>
    <mergeCell ref="AJ1:AJ3"/>
    <mergeCell ref="P1:P3"/>
    <mergeCell ref="Q1:Q3"/>
    <mergeCell ref="R1:R3"/>
    <mergeCell ref="S1:S3"/>
    <mergeCell ref="T1:T3"/>
    <mergeCell ref="I5:I7"/>
    <mergeCell ref="Z7:AC7"/>
    <mergeCell ref="A8:A11"/>
    <mergeCell ref="H8:H11"/>
    <mergeCell ref="AQ4:AQ7"/>
    <mergeCell ref="AR4:AR7"/>
    <mergeCell ref="AS4:AS7"/>
    <mergeCell ref="AT4:AT7"/>
    <mergeCell ref="AU4:AU7"/>
    <mergeCell ref="AV4:AV7"/>
    <mergeCell ref="AK4:AK7"/>
    <mergeCell ref="AL4:AL7"/>
    <mergeCell ref="AM4:AM7"/>
    <mergeCell ref="AN4:AN7"/>
    <mergeCell ref="AO4:AO7"/>
    <mergeCell ref="AP4:AP7"/>
    <mergeCell ref="AI4:AI7"/>
    <mergeCell ref="AJ4:AJ7"/>
    <mergeCell ref="P4:P7"/>
    <mergeCell ref="Q4:Q7"/>
    <mergeCell ref="R4:R7"/>
    <mergeCell ref="S4:S7"/>
    <mergeCell ref="T4:T7"/>
    <mergeCell ref="AD4:AD7"/>
    <mergeCell ref="AQ8:AQ11"/>
    <mergeCell ref="AR8:AR11"/>
    <mergeCell ref="AS8:AS11"/>
    <mergeCell ref="AT8:AT11"/>
    <mergeCell ref="AU8:AU11"/>
    <mergeCell ref="AV8:AV11"/>
    <mergeCell ref="AK8:AK11"/>
    <mergeCell ref="AL8:AL11"/>
    <mergeCell ref="AM8:AM11"/>
    <mergeCell ref="AN8:AN11"/>
    <mergeCell ref="AO8:AO11"/>
    <mergeCell ref="AP8:AP11"/>
    <mergeCell ref="AI8:AI11"/>
    <mergeCell ref="AJ8:AJ11"/>
    <mergeCell ref="P8:P11"/>
    <mergeCell ref="Q8:Q11"/>
    <mergeCell ref="R8:R11"/>
    <mergeCell ref="S8:S11"/>
    <mergeCell ref="T8:T11"/>
    <mergeCell ref="AD8:AD11"/>
    <mergeCell ref="AD16:AD19"/>
    <mergeCell ref="N16:N19"/>
    <mergeCell ref="O16:O19"/>
    <mergeCell ref="P16:P19"/>
    <mergeCell ref="Q16:Q19"/>
    <mergeCell ref="R16:R19"/>
    <mergeCell ref="S16:S19"/>
    <mergeCell ref="I9:I11"/>
    <mergeCell ref="Z11:AC11"/>
    <mergeCell ref="M12:M15"/>
    <mergeCell ref="N12:N15"/>
    <mergeCell ref="T12:T15"/>
    <mergeCell ref="J12:J15"/>
    <mergeCell ref="K12:K15"/>
    <mergeCell ref="L12:L15"/>
    <mergeCell ref="I13:I15"/>
    <mergeCell ref="A16:A19"/>
    <mergeCell ref="E16:E19"/>
    <mergeCell ref="F16:F19"/>
    <mergeCell ref="J16:J19"/>
    <mergeCell ref="K16:K19"/>
    <mergeCell ref="L16:L19"/>
    <mergeCell ref="M16:M19"/>
    <mergeCell ref="R20:R23"/>
    <mergeCell ref="S20:S23"/>
    <mergeCell ref="G20:G27"/>
    <mergeCell ref="H20:H23"/>
    <mergeCell ref="J20:J23"/>
    <mergeCell ref="K20:K23"/>
    <mergeCell ref="L20:L23"/>
    <mergeCell ref="M20:M23"/>
    <mergeCell ref="L24:L27"/>
    <mergeCell ref="M24:M27"/>
    <mergeCell ref="N20:N23"/>
    <mergeCell ref="O20:O23"/>
    <mergeCell ref="A20:A23"/>
    <mergeCell ref="B20:B27"/>
    <mergeCell ref="C20:C27"/>
    <mergeCell ref="D20:D27"/>
    <mergeCell ref="E20:E27"/>
    <mergeCell ref="F20:F27"/>
    <mergeCell ref="R24:R27"/>
    <mergeCell ref="S24:S27"/>
    <mergeCell ref="A24:A27"/>
    <mergeCell ref="H24:H27"/>
    <mergeCell ref="J24:J27"/>
    <mergeCell ref="K24:K27"/>
    <mergeCell ref="AU16:AU19"/>
    <mergeCell ref="AV16:AV19"/>
    <mergeCell ref="I17:I19"/>
    <mergeCell ref="Z19:AC19"/>
    <mergeCell ref="AU20:AU23"/>
    <mergeCell ref="AV20:AV23"/>
    <mergeCell ref="AI20:AI23"/>
    <mergeCell ref="AJ20:AJ23"/>
    <mergeCell ref="AK20:AK23"/>
    <mergeCell ref="AL20:AL23"/>
    <mergeCell ref="AM20:AM23"/>
    <mergeCell ref="AN20:AN23"/>
    <mergeCell ref="T20:T23"/>
    <mergeCell ref="AD20:AD23"/>
    <mergeCell ref="AE20:AE23"/>
    <mergeCell ref="AF20:AF23"/>
    <mergeCell ref="AG20:AG23"/>
    <mergeCell ref="AH20:AH23"/>
    <mergeCell ref="AO16:AO19"/>
    <mergeCell ref="AP16:AP19"/>
    <mergeCell ref="AQ16:AQ19"/>
    <mergeCell ref="AR16:AR19"/>
    <mergeCell ref="AS16:AS19"/>
    <mergeCell ref="AT16:AT19"/>
    <mergeCell ref="AI16:AI19"/>
    <mergeCell ref="AJ16:AJ19"/>
    <mergeCell ref="AK16:AK19"/>
    <mergeCell ref="AL16:AL19"/>
    <mergeCell ref="AM16:AM19"/>
    <mergeCell ref="AN16:AN19"/>
    <mergeCell ref="I21:I23"/>
    <mergeCell ref="Z23:AC23"/>
    <mergeCell ref="AO20:AO23"/>
    <mergeCell ref="AP20:AP23"/>
    <mergeCell ref="AQ20:AQ23"/>
    <mergeCell ref="AR20:AR23"/>
    <mergeCell ref="AS20:AS23"/>
    <mergeCell ref="AT20:AT23"/>
    <mergeCell ref="A28:A31"/>
    <mergeCell ref="B28:B51"/>
    <mergeCell ref="C28:C31"/>
    <mergeCell ref="D28:D31"/>
    <mergeCell ref="E28:E31"/>
    <mergeCell ref="F28:F31"/>
    <mergeCell ref="AO24:AO27"/>
    <mergeCell ref="AP24:AP27"/>
    <mergeCell ref="AQ24:AQ27"/>
    <mergeCell ref="AR24:AR27"/>
    <mergeCell ref="AS24:AS27"/>
    <mergeCell ref="AT24:AT27"/>
    <mergeCell ref="AI24:AI27"/>
    <mergeCell ref="AJ24:AJ27"/>
    <mergeCell ref="AK24:AK27"/>
    <mergeCell ref="AL24:AL27"/>
    <mergeCell ref="R32:R35"/>
    <mergeCell ref="AM24:AM27"/>
    <mergeCell ref="AN24:AN27"/>
    <mergeCell ref="T24:T27"/>
    <mergeCell ref="AD24:AD27"/>
    <mergeCell ref="AE24:AE27"/>
    <mergeCell ref="AF24:AF27"/>
    <mergeCell ref="AH28:AH31"/>
    <mergeCell ref="N28:N31"/>
    <mergeCell ref="O28:O31"/>
    <mergeCell ref="P28:P31"/>
    <mergeCell ref="Q28:Q31"/>
    <mergeCell ref="R28:R31"/>
    <mergeCell ref="S28:S31"/>
    <mergeCell ref="G28:G31"/>
    <mergeCell ref="H28:H31"/>
    <mergeCell ref="J28:J31"/>
    <mergeCell ref="K28:K31"/>
    <mergeCell ref="L28:L31"/>
    <mergeCell ref="M28:M31"/>
    <mergeCell ref="AG24:AG27"/>
    <mergeCell ref="AH24:AH27"/>
    <mergeCell ref="N24:N27"/>
    <mergeCell ref="O24:O27"/>
    <mergeCell ref="P24:P27"/>
    <mergeCell ref="Q24:Q27"/>
    <mergeCell ref="AU24:AU27"/>
    <mergeCell ref="AV24:AV27"/>
    <mergeCell ref="I25:I27"/>
    <mergeCell ref="Z27:AC27"/>
    <mergeCell ref="AN28:AN31"/>
    <mergeCell ref="T28:T31"/>
    <mergeCell ref="AD28:AD31"/>
    <mergeCell ref="AE28:AE31"/>
    <mergeCell ref="AU28:AU31"/>
    <mergeCell ref="AV28:AV31"/>
    <mergeCell ref="I29:I31"/>
    <mergeCell ref="Z31:AC31"/>
    <mergeCell ref="AV32:AV35"/>
    <mergeCell ref="H32:H35"/>
    <mergeCell ref="J32:J35"/>
    <mergeCell ref="K32:K35"/>
    <mergeCell ref="S32:S35"/>
    <mergeCell ref="AP32:AP35"/>
    <mergeCell ref="AQ32:AQ35"/>
    <mergeCell ref="AR32:AR35"/>
    <mergeCell ref="AS32:AS35"/>
    <mergeCell ref="AT32:AT35"/>
    <mergeCell ref="AU32:AU35"/>
    <mergeCell ref="AJ32:AJ35"/>
    <mergeCell ref="AK32:AK35"/>
    <mergeCell ref="AL32:AL35"/>
    <mergeCell ref="AM32:AM35"/>
    <mergeCell ref="AN32:AN35"/>
    <mergeCell ref="AO32:AO35"/>
    <mergeCell ref="AD32:AD35"/>
    <mergeCell ref="AE32:AE35"/>
    <mergeCell ref="AF32:AF35"/>
    <mergeCell ref="AG32:AG35"/>
    <mergeCell ref="A32:A35"/>
    <mergeCell ref="C32:C47"/>
    <mergeCell ref="D32:D47"/>
    <mergeCell ref="E32:E47"/>
    <mergeCell ref="F32:F47"/>
    <mergeCell ref="G32:G35"/>
    <mergeCell ref="AO28:AO31"/>
    <mergeCell ref="AP28:AP31"/>
    <mergeCell ref="AQ28:AQ31"/>
    <mergeCell ref="AR28:AR31"/>
    <mergeCell ref="AS28:AS31"/>
    <mergeCell ref="AT28:AT31"/>
    <mergeCell ref="AI28:AI31"/>
    <mergeCell ref="AJ28:AJ31"/>
    <mergeCell ref="AK28:AK31"/>
    <mergeCell ref="AL28:AL31"/>
    <mergeCell ref="P36:P39"/>
    <mergeCell ref="Q36:Q39"/>
    <mergeCell ref="R36:R39"/>
    <mergeCell ref="S36:S39"/>
    <mergeCell ref="AM28:AM31"/>
    <mergeCell ref="AF28:AF31"/>
    <mergeCell ref="AG28:AG31"/>
    <mergeCell ref="I33:I35"/>
    <mergeCell ref="Z35:AC35"/>
    <mergeCell ref="A36:A39"/>
    <mergeCell ref="G36:G39"/>
    <mergeCell ref="H36:H39"/>
    <mergeCell ref="J36:J39"/>
    <mergeCell ref="K36:K39"/>
    <mergeCell ref="L36:L39"/>
    <mergeCell ref="M36:M39"/>
    <mergeCell ref="AH32:AH35"/>
    <mergeCell ref="AI32:AI35"/>
    <mergeCell ref="T32:T35"/>
    <mergeCell ref="L32:L35"/>
    <mergeCell ref="M32:M35"/>
    <mergeCell ref="N32:N35"/>
    <mergeCell ref="Q32:Q35"/>
    <mergeCell ref="Q40:Q43"/>
    <mergeCell ref="R40:R43"/>
    <mergeCell ref="AU36:AU39"/>
    <mergeCell ref="AV36:AV39"/>
    <mergeCell ref="I37:I39"/>
    <mergeCell ref="Z39:AC39"/>
    <mergeCell ref="A40:A43"/>
    <mergeCell ref="G40:G43"/>
    <mergeCell ref="H40:H43"/>
    <mergeCell ref="J40:J43"/>
    <mergeCell ref="K40:K43"/>
    <mergeCell ref="L40:L43"/>
    <mergeCell ref="AO36:AO39"/>
    <mergeCell ref="AP36:AP39"/>
    <mergeCell ref="AQ36:AQ39"/>
    <mergeCell ref="AR36:AR39"/>
    <mergeCell ref="AS36:AS39"/>
    <mergeCell ref="AT36:AT39"/>
    <mergeCell ref="AI36:AI39"/>
    <mergeCell ref="AJ36:AJ39"/>
    <mergeCell ref="AK36:AK39"/>
    <mergeCell ref="AL36:AL39"/>
    <mergeCell ref="AM36:AM39"/>
    <mergeCell ref="AN36:AN39"/>
    <mergeCell ref="T36:T39"/>
    <mergeCell ref="AD36:AD39"/>
    <mergeCell ref="AE36:AE39"/>
    <mergeCell ref="AF36:AF39"/>
    <mergeCell ref="AG36:AG39"/>
    <mergeCell ref="AH36:AH39"/>
    <mergeCell ref="N36:N39"/>
    <mergeCell ref="O36:O39"/>
    <mergeCell ref="AT40:AT43"/>
    <mergeCell ref="AU40:AU43"/>
    <mergeCell ref="AV40:AV43"/>
    <mergeCell ref="I41:I43"/>
    <mergeCell ref="Z43:AC43"/>
    <mergeCell ref="A44:A47"/>
    <mergeCell ref="G44:G47"/>
    <mergeCell ref="H44:H47"/>
    <mergeCell ref="J44:J47"/>
    <mergeCell ref="K44:K47"/>
    <mergeCell ref="AN40:AN43"/>
    <mergeCell ref="AO40:AO43"/>
    <mergeCell ref="AP40:AP43"/>
    <mergeCell ref="AQ40:AQ43"/>
    <mergeCell ref="AR40:AR43"/>
    <mergeCell ref="AS40:AS43"/>
    <mergeCell ref="AH40:AH43"/>
    <mergeCell ref="AI40:AI43"/>
    <mergeCell ref="AJ40:AJ43"/>
    <mergeCell ref="AK40:AK43"/>
    <mergeCell ref="AL40:AL43"/>
    <mergeCell ref="AM40:AM43"/>
    <mergeCell ref="S40:S43"/>
    <mergeCell ref="T40:T43"/>
    <mergeCell ref="AD40:AD43"/>
    <mergeCell ref="AE40:AE43"/>
    <mergeCell ref="AF40:AF43"/>
    <mergeCell ref="AG40:AG43"/>
    <mergeCell ref="M40:M43"/>
    <mergeCell ref="N40:N43"/>
    <mergeCell ref="O40:O43"/>
    <mergeCell ref="P40:P43"/>
    <mergeCell ref="AS44:AS47"/>
    <mergeCell ref="AT44:AT47"/>
    <mergeCell ref="AU44:AU47"/>
    <mergeCell ref="AV44:AV47"/>
    <mergeCell ref="I45:I47"/>
    <mergeCell ref="Z47:AC47"/>
    <mergeCell ref="AM44:AM47"/>
    <mergeCell ref="AN44:AN47"/>
    <mergeCell ref="AO44:AO47"/>
    <mergeCell ref="AP44:AP47"/>
    <mergeCell ref="AQ44:AQ47"/>
    <mergeCell ref="AR44:AR47"/>
    <mergeCell ref="AG44:AG47"/>
    <mergeCell ref="AH44:AH47"/>
    <mergeCell ref="AI44:AI47"/>
    <mergeCell ref="AJ44:AJ47"/>
    <mergeCell ref="AK44:AK47"/>
    <mergeCell ref="AL44:AL47"/>
    <mergeCell ref="R44:R47"/>
    <mergeCell ref="S44:S47"/>
    <mergeCell ref="T44:T47"/>
    <mergeCell ref="AD44:AD47"/>
    <mergeCell ref="AE44:AE47"/>
    <mergeCell ref="AF44:AF47"/>
    <mergeCell ref="L44:L47"/>
    <mergeCell ref="M44:M47"/>
    <mergeCell ref="N44:N47"/>
    <mergeCell ref="O44:O47"/>
    <mergeCell ref="P44:P47"/>
    <mergeCell ref="Q44:Q47"/>
    <mergeCell ref="AH48:AH51"/>
    <mergeCell ref="AI48:AI51"/>
    <mergeCell ref="O48:O51"/>
    <mergeCell ref="P48:P51"/>
    <mergeCell ref="Q48:Q51"/>
    <mergeCell ref="R48:R51"/>
    <mergeCell ref="S48:S51"/>
    <mergeCell ref="T48:T51"/>
    <mergeCell ref="H48:H51"/>
    <mergeCell ref="J48:J51"/>
    <mergeCell ref="K48:K51"/>
    <mergeCell ref="L48:L51"/>
    <mergeCell ref="M48:M51"/>
    <mergeCell ref="N48:N51"/>
    <mergeCell ref="D48:D51"/>
    <mergeCell ref="E48:E51"/>
    <mergeCell ref="F48:F51"/>
    <mergeCell ref="G48:G51"/>
    <mergeCell ref="H52:H55"/>
    <mergeCell ref="J52:J55"/>
    <mergeCell ref="K52:K55"/>
    <mergeCell ref="L52:L55"/>
    <mergeCell ref="M52:M55"/>
    <mergeCell ref="N52:N55"/>
    <mergeCell ref="AV48:AV51"/>
    <mergeCell ref="I49:I51"/>
    <mergeCell ref="Z51:AC51"/>
    <mergeCell ref="A52:A55"/>
    <mergeCell ref="B52:B59"/>
    <mergeCell ref="C52:C59"/>
    <mergeCell ref="D52:D59"/>
    <mergeCell ref="E52:E59"/>
    <mergeCell ref="F52:F59"/>
    <mergeCell ref="G52:G55"/>
    <mergeCell ref="AP48:AP51"/>
    <mergeCell ref="AQ48:AQ51"/>
    <mergeCell ref="AR48:AR51"/>
    <mergeCell ref="AS48:AS51"/>
    <mergeCell ref="AT48:AT51"/>
    <mergeCell ref="AU48:AU51"/>
    <mergeCell ref="AJ48:AJ51"/>
    <mergeCell ref="AK48:AK51"/>
    <mergeCell ref="AL48:AL51"/>
    <mergeCell ref="AM48:AM51"/>
    <mergeCell ref="AN48:AN51"/>
    <mergeCell ref="AO48:AO51"/>
    <mergeCell ref="AD48:AD51"/>
    <mergeCell ref="AE48:AE51"/>
    <mergeCell ref="AF48:AF51"/>
    <mergeCell ref="AG48:AG51"/>
    <mergeCell ref="I53:I55"/>
    <mergeCell ref="Z55:AC55"/>
    <mergeCell ref="A56:A59"/>
    <mergeCell ref="G56:G59"/>
    <mergeCell ref="H56:H59"/>
    <mergeCell ref="J56:J59"/>
    <mergeCell ref="K56:K59"/>
    <mergeCell ref="L56:L59"/>
    <mergeCell ref="M56:M59"/>
    <mergeCell ref="AP52:AP55"/>
    <mergeCell ref="AQ52:AQ55"/>
    <mergeCell ref="AM56:AM59"/>
    <mergeCell ref="AN56:AN59"/>
    <mergeCell ref="T56:T59"/>
    <mergeCell ref="AD56:AD59"/>
    <mergeCell ref="AE56:AE59"/>
    <mergeCell ref="AF56:AF59"/>
    <mergeCell ref="AG56:AG59"/>
    <mergeCell ref="AH56:AH59"/>
    <mergeCell ref="N56:N59"/>
    <mergeCell ref="O56:O59"/>
    <mergeCell ref="P56:P59"/>
    <mergeCell ref="Q56:Q59"/>
    <mergeCell ref="R56:R59"/>
    <mergeCell ref="S56:S59"/>
    <mergeCell ref="A48:A51"/>
    <mergeCell ref="C48:C51"/>
    <mergeCell ref="AR52:AR55"/>
    <mergeCell ref="AS52:AS55"/>
    <mergeCell ref="AT52:AT55"/>
    <mergeCell ref="AU52:AU55"/>
    <mergeCell ref="AJ52:AJ55"/>
    <mergeCell ref="AK52:AK55"/>
    <mergeCell ref="AL52:AL55"/>
    <mergeCell ref="AM52:AM55"/>
    <mergeCell ref="AN52:AN55"/>
    <mergeCell ref="AO52:AO55"/>
    <mergeCell ref="AD52:AD55"/>
    <mergeCell ref="AE52:AE55"/>
    <mergeCell ref="AF52:AF55"/>
    <mergeCell ref="AG52:AG55"/>
    <mergeCell ref="AH52:AH55"/>
    <mergeCell ref="AI52:AI55"/>
    <mergeCell ref="O52:O55"/>
    <mergeCell ref="P52:P55"/>
    <mergeCell ref="Q52:Q55"/>
    <mergeCell ref="R52:R55"/>
    <mergeCell ref="S52:S55"/>
    <mergeCell ref="AG60:AG63"/>
    <mergeCell ref="AH60:AH63"/>
    <mergeCell ref="AV52:AV55"/>
    <mergeCell ref="T52:T55"/>
    <mergeCell ref="L60:L63"/>
    <mergeCell ref="M60:M63"/>
    <mergeCell ref="AU56:AU59"/>
    <mergeCell ref="AV56:AV59"/>
    <mergeCell ref="I57:I59"/>
    <mergeCell ref="Z59:AC59"/>
    <mergeCell ref="M64:M67"/>
    <mergeCell ref="N64:N67"/>
    <mergeCell ref="O64:O67"/>
    <mergeCell ref="P64:P67"/>
    <mergeCell ref="Q64:Q67"/>
    <mergeCell ref="R64:R67"/>
    <mergeCell ref="AU60:AU63"/>
    <mergeCell ref="AV60:AV63"/>
    <mergeCell ref="I61:I63"/>
    <mergeCell ref="Z63:AC63"/>
    <mergeCell ref="AM60:AM63"/>
    <mergeCell ref="AN60:AN63"/>
    <mergeCell ref="T60:T63"/>
    <mergeCell ref="AD60:AD63"/>
    <mergeCell ref="AE60:AE63"/>
    <mergeCell ref="AF60:AF63"/>
    <mergeCell ref="N60:N63"/>
    <mergeCell ref="O60:O63"/>
    <mergeCell ref="P60:P63"/>
    <mergeCell ref="Q60:Q63"/>
    <mergeCell ref="R60:R63"/>
    <mergeCell ref="S60:S63"/>
    <mergeCell ref="A60:A63"/>
    <mergeCell ref="B60:B103"/>
    <mergeCell ref="C60:C95"/>
    <mergeCell ref="D60:D95"/>
    <mergeCell ref="E60:E79"/>
    <mergeCell ref="F60:F79"/>
    <mergeCell ref="AO56:AO59"/>
    <mergeCell ref="AP56:AP59"/>
    <mergeCell ref="AQ56:AQ59"/>
    <mergeCell ref="AR56:AR59"/>
    <mergeCell ref="AS56:AS59"/>
    <mergeCell ref="AT56:AT59"/>
    <mergeCell ref="AI56:AI59"/>
    <mergeCell ref="AJ56:AJ59"/>
    <mergeCell ref="AK56:AK59"/>
    <mergeCell ref="AL56:AL59"/>
    <mergeCell ref="A64:A67"/>
    <mergeCell ref="G64:G67"/>
    <mergeCell ref="H64:H67"/>
    <mergeCell ref="J64:J67"/>
    <mergeCell ref="K64:K67"/>
    <mergeCell ref="L64:L67"/>
    <mergeCell ref="AO60:AO63"/>
    <mergeCell ref="AP60:AP63"/>
    <mergeCell ref="AQ60:AQ63"/>
    <mergeCell ref="AR60:AR63"/>
    <mergeCell ref="AS60:AS63"/>
    <mergeCell ref="AT60:AT63"/>
    <mergeCell ref="AI60:AI63"/>
    <mergeCell ref="AJ60:AJ63"/>
    <mergeCell ref="AK60:AK63"/>
    <mergeCell ref="AL60:AL63"/>
    <mergeCell ref="G60:G63"/>
    <mergeCell ref="H60:H63"/>
    <mergeCell ref="J60:J63"/>
    <mergeCell ref="K60:K63"/>
    <mergeCell ref="O68:O71"/>
    <mergeCell ref="P68:P71"/>
    <mergeCell ref="Q68:Q71"/>
    <mergeCell ref="R68:R71"/>
    <mergeCell ref="AT64:AT67"/>
    <mergeCell ref="AU64:AU67"/>
    <mergeCell ref="AV64:AV67"/>
    <mergeCell ref="I65:I67"/>
    <mergeCell ref="A68:A71"/>
    <mergeCell ref="G68:G71"/>
    <mergeCell ref="H68:H71"/>
    <mergeCell ref="J68:J71"/>
    <mergeCell ref="K68:K71"/>
    <mergeCell ref="L68:L71"/>
    <mergeCell ref="AN64:AN67"/>
    <mergeCell ref="AO64:AO67"/>
    <mergeCell ref="AP64:AP67"/>
    <mergeCell ref="AQ64:AQ67"/>
    <mergeCell ref="AR64:AR67"/>
    <mergeCell ref="AS64:AS67"/>
    <mergeCell ref="AH64:AH67"/>
    <mergeCell ref="AI64:AI67"/>
    <mergeCell ref="AJ64:AJ67"/>
    <mergeCell ref="AK64:AK67"/>
    <mergeCell ref="AL64:AL67"/>
    <mergeCell ref="AM64:AM67"/>
    <mergeCell ref="S64:S67"/>
    <mergeCell ref="T64:T67"/>
    <mergeCell ref="AD64:AD67"/>
    <mergeCell ref="AE64:AE67"/>
    <mergeCell ref="AF64:AF67"/>
    <mergeCell ref="AG64:AG67"/>
    <mergeCell ref="Q72:Q75"/>
    <mergeCell ref="R72:R75"/>
    <mergeCell ref="AT68:AT71"/>
    <mergeCell ref="AU68:AU71"/>
    <mergeCell ref="AV68:AV71"/>
    <mergeCell ref="I69:I71"/>
    <mergeCell ref="A72:A75"/>
    <mergeCell ref="G72:G75"/>
    <mergeCell ref="H72:H75"/>
    <mergeCell ref="J72:J75"/>
    <mergeCell ref="K72:K75"/>
    <mergeCell ref="L72:L75"/>
    <mergeCell ref="AN68:AN71"/>
    <mergeCell ref="AO68:AO71"/>
    <mergeCell ref="AP68:AP71"/>
    <mergeCell ref="AQ68:AQ71"/>
    <mergeCell ref="AR68:AR71"/>
    <mergeCell ref="AS68:AS71"/>
    <mergeCell ref="AH68:AH71"/>
    <mergeCell ref="AI68:AI71"/>
    <mergeCell ref="AJ68:AJ71"/>
    <mergeCell ref="AK68:AK71"/>
    <mergeCell ref="AL68:AL71"/>
    <mergeCell ref="AM68:AM71"/>
    <mergeCell ref="S68:S71"/>
    <mergeCell ref="T68:T71"/>
    <mergeCell ref="AD68:AD71"/>
    <mergeCell ref="AE68:AE71"/>
    <mergeCell ref="AF68:AF71"/>
    <mergeCell ref="AG68:AG71"/>
    <mergeCell ref="M68:M71"/>
    <mergeCell ref="N68:N71"/>
    <mergeCell ref="AT72:AT75"/>
    <mergeCell ref="AU72:AU75"/>
    <mergeCell ref="AV72:AV75"/>
    <mergeCell ref="I73:I75"/>
    <mergeCell ref="Z75:AC75"/>
    <mergeCell ref="A76:A79"/>
    <mergeCell ref="G76:G79"/>
    <mergeCell ref="H76:H79"/>
    <mergeCell ref="J76:J79"/>
    <mergeCell ref="K76:K79"/>
    <mergeCell ref="AN72:AN75"/>
    <mergeCell ref="AO72:AO75"/>
    <mergeCell ref="AP72:AP75"/>
    <mergeCell ref="AQ72:AQ75"/>
    <mergeCell ref="AR72:AR75"/>
    <mergeCell ref="AS72:AS75"/>
    <mergeCell ref="AH72:AH75"/>
    <mergeCell ref="AI72:AI75"/>
    <mergeCell ref="AJ72:AJ75"/>
    <mergeCell ref="AK72:AK75"/>
    <mergeCell ref="AL72:AL75"/>
    <mergeCell ref="AM72:AM75"/>
    <mergeCell ref="S72:S75"/>
    <mergeCell ref="T72:T75"/>
    <mergeCell ref="AD72:AD75"/>
    <mergeCell ref="AE72:AE75"/>
    <mergeCell ref="AF72:AF75"/>
    <mergeCell ref="AG72:AG75"/>
    <mergeCell ref="M72:M75"/>
    <mergeCell ref="N72:N75"/>
    <mergeCell ref="O72:O75"/>
    <mergeCell ref="P72:P75"/>
    <mergeCell ref="AT76:AT79"/>
    <mergeCell ref="AU76:AU79"/>
    <mergeCell ref="AV76:AV79"/>
    <mergeCell ref="I77:I79"/>
    <mergeCell ref="Z79:AC79"/>
    <mergeCell ref="AM76:AM79"/>
    <mergeCell ref="AN76:AN79"/>
    <mergeCell ref="AO76:AO79"/>
    <mergeCell ref="AP76:AP79"/>
    <mergeCell ref="AQ76:AQ79"/>
    <mergeCell ref="AR76:AR79"/>
    <mergeCell ref="AG76:AG79"/>
    <mergeCell ref="AH76:AH79"/>
    <mergeCell ref="AI76:AI79"/>
    <mergeCell ref="AJ76:AJ79"/>
    <mergeCell ref="AK76:AK79"/>
    <mergeCell ref="AL76:AL79"/>
    <mergeCell ref="R76:R79"/>
    <mergeCell ref="S76:S79"/>
    <mergeCell ref="T76:T79"/>
    <mergeCell ref="AD76:AD79"/>
    <mergeCell ref="AE76:AE79"/>
    <mergeCell ref="AF76:AF79"/>
    <mergeCell ref="L76:L79"/>
    <mergeCell ref="M76:M79"/>
    <mergeCell ref="N76:N79"/>
    <mergeCell ref="O76:O79"/>
    <mergeCell ref="P76:P79"/>
    <mergeCell ref="Q76:Q79"/>
    <mergeCell ref="K80:K83"/>
    <mergeCell ref="L80:L83"/>
    <mergeCell ref="M80:M83"/>
    <mergeCell ref="N80:N83"/>
    <mergeCell ref="O80:O83"/>
    <mergeCell ref="P80:P83"/>
    <mergeCell ref="A80:A83"/>
    <mergeCell ref="E80:E95"/>
    <mergeCell ref="F80:F95"/>
    <mergeCell ref="G80:G83"/>
    <mergeCell ref="H80:H83"/>
    <mergeCell ref="J80:J83"/>
    <mergeCell ref="I81:I83"/>
    <mergeCell ref="A84:A87"/>
    <mergeCell ref="G84:G87"/>
    <mergeCell ref="H84:H87"/>
    <mergeCell ref="K84:K87"/>
    <mergeCell ref="L84:L87"/>
    <mergeCell ref="M84:M87"/>
    <mergeCell ref="N84:N87"/>
    <mergeCell ref="P92:P95"/>
    <mergeCell ref="Q92:Q95"/>
    <mergeCell ref="AS76:AS79"/>
    <mergeCell ref="AM80:AM83"/>
    <mergeCell ref="AN80:AN83"/>
    <mergeCell ref="AO80:AO83"/>
    <mergeCell ref="AP80:AP83"/>
    <mergeCell ref="AQ80:AQ83"/>
    <mergeCell ref="I85:I87"/>
    <mergeCell ref="A88:A91"/>
    <mergeCell ref="G88:G91"/>
    <mergeCell ref="H88:H91"/>
    <mergeCell ref="J88:J91"/>
    <mergeCell ref="K88:K91"/>
    <mergeCell ref="L88:L91"/>
    <mergeCell ref="M88:M91"/>
    <mergeCell ref="N88:N91"/>
    <mergeCell ref="J84:J87"/>
    <mergeCell ref="AU80:AU83"/>
    <mergeCell ref="AF80:AF83"/>
    <mergeCell ref="AG80:AG83"/>
    <mergeCell ref="AH80:AH83"/>
    <mergeCell ref="AI80:AI83"/>
    <mergeCell ref="AJ80:AJ83"/>
    <mergeCell ref="AL80:AL83"/>
    <mergeCell ref="Q80:Q83"/>
    <mergeCell ref="R80:R83"/>
    <mergeCell ref="S80:S83"/>
    <mergeCell ref="T80:T83"/>
    <mergeCell ref="AD80:AD83"/>
    <mergeCell ref="AE80:AE83"/>
    <mergeCell ref="Z83:AC83"/>
    <mergeCell ref="AR84:AR87"/>
    <mergeCell ref="AS84:AS87"/>
    <mergeCell ref="AV84:AV87"/>
    <mergeCell ref="AK84:AK87"/>
    <mergeCell ref="AL84:AL87"/>
    <mergeCell ref="AM84:AM87"/>
    <mergeCell ref="AN84:AN87"/>
    <mergeCell ref="AO84:AO87"/>
    <mergeCell ref="AP84:AP87"/>
    <mergeCell ref="AE84:AE87"/>
    <mergeCell ref="AF84:AF87"/>
    <mergeCell ref="AG84:AG87"/>
    <mergeCell ref="AH84:AH87"/>
    <mergeCell ref="AI84:AI87"/>
    <mergeCell ref="AJ84:AJ87"/>
    <mergeCell ref="O88:O91"/>
    <mergeCell ref="P88:P91"/>
    <mergeCell ref="Q88:Q91"/>
    <mergeCell ref="R88:R91"/>
    <mergeCell ref="S88:S91"/>
    <mergeCell ref="T88:T91"/>
    <mergeCell ref="Z87:AC87"/>
    <mergeCell ref="AQ84:AQ87"/>
    <mergeCell ref="P84:P87"/>
    <mergeCell ref="Q84:Q87"/>
    <mergeCell ref="R84:R87"/>
    <mergeCell ref="S84:S87"/>
    <mergeCell ref="T84:T87"/>
    <mergeCell ref="AD84:AD87"/>
    <mergeCell ref="AE88:AE91"/>
    <mergeCell ref="AF88:AF91"/>
    <mergeCell ref="AG88:AG91"/>
    <mergeCell ref="O84:O87"/>
    <mergeCell ref="AT84:AT87"/>
    <mergeCell ref="I89:I91"/>
    <mergeCell ref="Z91:AC91"/>
    <mergeCell ref="A92:A95"/>
    <mergeCell ref="G92:G95"/>
    <mergeCell ref="H92:H95"/>
    <mergeCell ref="J92:J95"/>
    <mergeCell ref="K92:K95"/>
    <mergeCell ref="L92:L95"/>
    <mergeCell ref="M92:M95"/>
    <mergeCell ref="AP88:AP91"/>
    <mergeCell ref="AQ88:AQ91"/>
    <mergeCell ref="AR88:AR91"/>
    <mergeCell ref="AS88:AS91"/>
    <mergeCell ref="AT88:AT91"/>
    <mergeCell ref="AU88:AU91"/>
    <mergeCell ref="AJ88:AJ91"/>
    <mergeCell ref="AK88:AK91"/>
    <mergeCell ref="AL88:AL91"/>
    <mergeCell ref="AM88:AM91"/>
    <mergeCell ref="AN88:AN91"/>
    <mergeCell ref="AU84:AU87"/>
    <mergeCell ref="AO88:AO91"/>
    <mergeCell ref="AD88:AD91"/>
    <mergeCell ref="AU92:AU95"/>
    <mergeCell ref="AV92:AV95"/>
    <mergeCell ref="I93:I95"/>
    <mergeCell ref="Z95:AC95"/>
    <mergeCell ref="AO92:AO95"/>
    <mergeCell ref="AP92:AP95"/>
    <mergeCell ref="AQ92:AQ95"/>
    <mergeCell ref="AR92:AR95"/>
    <mergeCell ref="AS92:AS95"/>
    <mergeCell ref="AT92:AT95"/>
    <mergeCell ref="AI92:AI95"/>
    <mergeCell ref="AJ92:AJ95"/>
    <mergeCell ref="AK92:AK95"/>
    <mergeCell ref="AL92:AL95"/>
    <mergeCell ref="AM92:AM95"/>
    <mergeCell ref="AN92:AN95"/>
    <mergeCell ref="T92:T95"/>
    <mergeCell ref="AD92:AD95"/>
    <mergeCell ref="AE92:AE95"/>
    <mergeCell ref="AF92:AF95"/>
    <mergeCell ref="AG92:AG95"/>
    <mergeCell ref="AH92:AH95"/>
    <mergeCell ref="N92:N95"/>
    <mergeCell ref="O92:O95"/>
    <mergeCell ref="AH88:AH91"/>
    <mergeCell ref="AI88:AI91"/>
    <mergeCell ref="R92:R95"/>
    <mergeCell ref="S92:S95"/>
    <mergeCell ref="AV88:AV91"/>
    <mergeCell ref="H96:H99"/>
    <mergeCell ref="J96:J99"/>
    <mergeCell ref="K96:K99"/>
    <mergeCell ref="L96:L99"/>
    <mergeCell ref="M96:M99"/>
    <mergeCell ref="N96:N99"/>
    <mergeCell ref="A96:A99"/>
    <mergeCell ref="C96:C99"/>
    <mergeCell ref="D96:D99"/>
    <mergeCell ref="E96:E99"/>
    <mergeCell ref="F96:F99"/>
    <mergeCell ref="G96:G99"/>
    <mergeCell ref="AV96:AV99"/>
    <mergeCell ref="I97:I99"/>
    <mergeCell ref="A100:A103"/>
    <mergeCell ref="C100:C103"/>
    <mergeCell ref="D100:D103"/>
    <mergeCell ref="E100:E103"/>
    <mergeCell ref="F100:F103"/>
    <mergeCell ref="G100:G103"/>
    <mergeCell ref="H100:H103"/>
    <mergeCell ref="J100:J103"/>
    <mergeCell ref="AP96:AP99"/>
    <mergeCell ref="AQ96:AQ99"/>
    <mergeCell ref="AR96:AR99"/>
    <mergeCell ref="AS96:AS99"/>
    <mergeCell ref="AT96:AT99"/>
    <mergeCell ref="AU96:AU99"/>
    <mergeCell ref="AJ96:AJ99"/>
    <mergeCell ref="AK96:AK99"/>
    <mergeCell ref="AL96:AL99"/>
    <mergeCell ref="AM96:AM99"/>
    <mergeCell ref="AN96:AN99"/>
    <mergeCell ref="AO96:AO99"/>
    <mergeCell ref="AD96:AD99"/>
    <mergeCell ref="AE96:AE99"/>
    <mergeCell ref="AF96:AF99"/>
    <mergeCell ref="AG96:AG99"/>
    <mergeCell ref="AH96:AH99"/>
    <mergeCell ref="AI96:AI99"/>
    <mergeCell ref="O96:O99"/>
    <mergeCell ref="P96:P99"/>
    <mergeCell ref="Q96:Q99"/>
    <mergeCell ref="R96:R99"/>
    <mergeCell ref="AR100:AR103"/>
    <mergeCell ref="AS100:AS103"/>
    <mergeCell ref="AT100:AT103"/>
    <mergeCell ref="S96:S99"/>
    <mergeCell ref="T96:T99"/>
    <mergeCell ref="AU100:AU103"/>
    <mergeCell ref="AV100:AV103"/>
    <mergeCell ref="I101:I103"/>
    <mergeCell ref="Z103:AC103"/>
    <mergeCell ref="AL100:AL103"/>
    <mergeCell ref="AM100:AM103"/>
    <mergeCell ref="AN100:AN103"/>
    <mergeCell ref="AO100:AO103"/>
    <mergeCell ref="AP100:AP103"/>
    <mergeCell ref="AQ100:AQ103"/>
    <mergeCell ref="AF100:AF103"/>
    <mergeCell ref="AG100:AG103"/>
    <mergeCell ref="AH100:AH103"/>
    <mergeCell ref="AI100:AI103"/>
    <mergeCell ref="AJ100:AJ103"/>
    <mergeCell ref="AK100:AK103"/>
    <mergeCell ref="Q100:Q103"/>
    <mergeCell ref="R100:R103"/>
    <mergeCell ref="S100:S103"/>
    <mergeCell ref="T100:T103"/>
    <mergeCell ref="AD100:AD103"/>
    <mergeCell ref="AE100:AE103"/>
    <mergeCell ref="K100:K103"/>
    <mergeCell ref="L100:L103"/>
    <mergeCell ref="M100:M103"/>
    <mergeCell ref="N100:N103"/>
    <mergeCell ref="O100:O103"/>
    <mergeCell ref="P100:P103"/>
    <mergeCell ref="R104:R107"/>
    <mergeCell ref="S104:S107"/>
    <mergeCell ref="G104:G107"/>
    <mergeCell ref="H104:H107"/>
    <mergeCell ref="J104:J107"/>
    <mergeCell ref="K104:K107"/>
    <mergeCell ref="L104:L107"/>
    <mergeCell ref="M104:M107"/>
    <mergeCell ref="A104:A107"/>
    <mergeCell ref="B104:B115"/>
    <mergeCell ref="C104:C155"/>
    <mergeCell ref="D104:D155"/>
    <mergeCell ref="E104:E107"/>
    <mergeCell ref="F104:F107"/>
    <mergeCell ref="A112:A115"/>
    <mergeCell ref="E112:E115"/>
    <mergeCell ref="F112:F115"/>
    <mergeCell ref="A124:A127"/>
    <mergeCell ref="S116:S119"/>
    <mergeCell ref="I117:I119"/>
    <mergeCell ref="H124:H127"/>
    <mergeCell ref="J124:J127"/>
    <mergeCell ref="K124:K127"/>
    <mergeCell ref="L124:L127"/>
    <mergeCell ref="M124:M127"/>
    <mergeCell ref="I125:I127"/>
    <mergeCell ref="Q128:Q131"/>
    <mergeCell ref="R128:R131"/>
    <mergeCell ref="A128:A131"/>
    <mergeCell ref="G128:G131"/>
    <mergeCell ref="H128:H131"/>
    <mergeCell ref="J128:J131"/>
    <mergeCell ref="AU104:AU107"/>
    <mergeCell ref="AV104:AV107"/>
    <mergeCell ref="I105:I107"/>
    <mergeCell ref="Z107:AC107"/>
    <mergeCell ref="A108:A111"/>
    <mergeCell ref="E108:E111"/>
    <mergeCell ref="F108:F111"/>
    <mergeCell ref="G108:G111"/>
    <mergeCell ref="H108:H111"/>
    <mergeCell ref="J108:J111"/>
    <mergeCell ref="AO104:AO107"/>
    <mergeCell ref="AP104:AP107"/>
    <mergeCell ref="AQ104:AQ107"/>
    <mergeCell ref="AR104:AR107"/>
    <mergeCell ref="AS104:AS107"/>
    <mergeCell ref="AT104:AT107"/>
    <mergeCell ref="AI104:AI107"/>
    <mergeCell ref="AJ104:AJ107"/>
    <mergeCell ref="AK104:AK107"/>
    <mergeCell ref="AL104:AL107"/>
    <mergeCell ref="AM104:AM107"/>
    <mergeCell ref="AN104:AN107"/>
    <mergeCell ref="T104:T107"/>
    <mergeCell ref="AD104:AD107"/>
    <mergeCell ref="AE104:AE107"/>
    <mergeCell ref="AF104:AF107"/>
    <mergeCell ref="AG104:AG107"/>
    <mergeCell ref="AH104:AH107"/>
    <mergeCell ref="N104:N107"/>
    <mergeCell ref="O104:O107"/>
    <mergeCell ref="P104:P107"/>
    <mergeCell ref="Q104:Q107"/>
    <mergeCell ref="AR108:AR111"/>
    <mergeCell ref="AS108:AS111"/>
    <mergeCell ref="AT108:AT111"/>
    <mergeCell ref="AU108:AU111"/>
    <mergeCell ref="AV108:AV111"/>
    <mergeCell ref="I109:I111"/>
    <mergeCell ref="Z111:AC111"/>
    <mergeCell ref="AL108:AL111"/>
    <mergeCell ref="AM108:AM111"/>
    <mergeCell ref="AN108:AN111"/>
    <mergeCell ref="AO108:AO111"/>
    <mergeCell ref="AP108:AP111"/>
    <mergeCell ref="AQ108:AQ111"/>
    <mergeCell ref="AF108:AF111"/>
    <mergeCell ref="AG108:AG111"/>
    <mergeCell ref="AH108:AH111"/>
    <mergeCell ref="AI108:AI111"/>
    <mergeCell ref="AJ108:AJ111"/>
    <mergeCell ref="AK108:AK111"/>
    <mergeCell ref="Q108:Q111"/>
    <mergeCell ref="R108:R111"/>
    <mergeCell ref="S108:S111"/>
    <mergeCell ref="T108:T111"/>
    <mergeCell ref="AD108:AD111"/>
    <mergeCell ref="AE108:AE111"/>
    <mergeCell ref="K108:K111"/>
    <mergeCell ref="L108:L111"/>
    <mergeCell ref="M108:M111"/>
    <mergeCell ref="N108:N111"/>
    <mergeCell ref="O108:O111"/>
    <mergeCell ref="P108:P111"/>
    <mergeCell ref="AD112:AD115"/>
    <mergeCell ref="AE112:AE115"/>
    <mergeCell ref="AF112:AF115"/>
    <mergeCell ref="AG112:AG115"/>
    <mergeCell ref="AH112:AH115"/>
    <mergeCell ref="N112:N115"/>
    <mergeCell ref="O112:O115"/>
    <mergeCell ref="P112:P115"/>
    <mergeCell ref="Q112:Q115"/>
    <mergeCell ref="R112:R115"/>
    <mergeCell ref="S112:S115"/>
    <mergeCell ref="G112:G115"/>
    <mergeCell ref="H112:H115"/>
    <mergeCell ref="J112:J115"/>
    <mergeCell ref="K112:K115"/>
    <mergeCell ref="L112:L115"/>
    <mergeCell ref="M112:M115"/>
    <mergeCell ref="T116:T119"/>
    <mergeCell ref="AD116:AD119"/>
    <mergeCell ref="J116:J119"/>
    <mergeCell ref="K116:K119"/>
    <mergeCell ref="L116:L119"/>
    <mergeCell ref="M116:M119"/>
    <mergeCell ref="N116:N119"/>
    <mergeCell ref="O116:O119"/>
    <mergeCell ref="AU112:AU115"/>
    <mergeCell ref="AV112:AV115"/>
    <mergeCell ref="I113:I115"/>
    <mergeCell ref="Z115:AC115"/>
    <mergeCell ref="A116:A119"/>
    <mergeCell ref="B116:B143"/>
    <mergeCell ref="E116:E155"/>
    <mergeCell ref="F116:F155"/>
    <mergeCell ref="G116:G119"/>
    <mergeCell ref="H116:H119"/>
    <mergeCell ref="AO112:AO115"/>
    <mergeCell ref="AP112:AP115"/>
    <mergeCell ref="AQ112:AQ115"/>
    <mergeCell ref="AR112:AR115"/>
    <mergeCell ref="AS112:AS115"/>
    <mergeCell ref="AT112:AT115"/>
    <mergeCell ref="AI112:AI115"/>
    <mergeCell ref="AJ112:AJ115"/>
    <mergeCell ref="AK112:AK115"/>
    <mergeCell ref="AL112:AL115"/>
    <mergeCell ref="AM112:AM115"/>
    <mergeCell ref="AN112:AN115"/>
    <mergeCell ref="T112:T115"/>
    <mergeCell ref="T120:T123"/>
    <mergeCell ref="Z119:AC119"/>
    <mergeCell ref="A120:A123"/>
    <mergeCell ref="G120:G123"/>
    <mergeCell ref="H120:H123"/>
    <mergeCell ref="J120:J123"/>
    <mergeCell ref="K120:K123"/>
    <mergeCell ref="L120:L123"/>
    <mergeCell ref="M120:M123"/>
    <mergeCell ref="N120:N123"/>
    <mergeCell ref="AQ116:AQ119"/>
    <mergeCell ref="AR116:AR119"/>
    <mergeCell ref="AS116:AS119"/>
    <mergeCell ref="AT116:AT119"/>
    <mergeCell ref="AU116:AU119"/>
    <mergeCell ref="AV116:AV119"/>
    <mergeCell ref="AK116:AK119"/>
    <mergeCell ref="AL116:AL119"/>
    <mergeCell ref="AM116:AM119"/>
    <mergeCell ref="AN116:AN119"/>
    <mergeCell ref="AO116:AO119"/>
    <mergeCell ref="AP116:AP119"/>
    <mergeCell ref="AE116:AE127"/>
    <mergeCell ref="AF116:AF119"/>
    <mergeCell ref="AG116:AG119"/>
    <mergeCell ref="AH116:AH127"/>
    <mergeCell ref="AI116:AI119"/>
    <mergeCell ref="AJ116:AJ119"/>
    <mergeCell ref="P116:P119"/>
    <mergeCell ref="Q116:Q119"/>
    <mergeCell ref="R116:R119"/>
    <mergeCell ref="S124:S127"/>
    <mergeCell ref="G124:G127"/>
    <mergeCell ref="N124:N127"/>
    <mergeCell ref="O124:O127"/>
    <mergeCell ref="P124:P127"/>
    <mergeCell ref="Q124:Q127"/>
    <mergeCell ref="R124:R127"/>
    <mergeCell ref="AT128:AT131"/>
    <mergeCell ref="AU128:AU131"/>
    <mergeCell ref="AV128:AV131"/>
    <mergeCell ref="AR120:AR123"/>
    <mergeCell ref="AS120:AS123"/>
    <mergeCell ref="AT120:AT123"/>
    <mergeCell ref="AU120:AU123"/>
    <mergeCell ref="AV120:AV123"/>
    <mergeCell ref="I121:I123"/>
    <mergeCell ref="Z123:AC123"/>
    <mergeCell ref="AL120:AL123"/>
    <mergeCell ref="AM120:AM123"/>
    <mergeCell ref="AN120:AN123"/>
    <mergeCell ref="AO120:AO123"/>
    <mergeCell ref="AP120:AP123"/>
    <mergeCell ref="AQ120:AQ123"/>
    <mergeCell ref="AD120:AD123"/>
    <mergeCell ref="AF120:AF123"/>
    <mergeCell ref="AG120:AG123"/>
    <mergeCell ref="AI120:AI123"/>
    <mergeCell ref="AJ120:AJ123"/>
    <mergeCell ref="AK120:AK123"/>
    <mergeCell ref="O120:O123"/>
    <mergeCell ref="P120:P123"/>
    <mergeCell ref="Q120:Q123"/>
    <mergeCell ref="R120:R123"/>
    <mergeCell ref="S120:S123"/>
    <mergeCell ref="AQ124:AQ127"/>
    <mergeCell ref="AR124:AR127"/>
    <mergeCell ref="AS124:AS127"/>
    <mergeCell ref="AT124:AT127"/>
    <mergeCell ref="AU124:AU127"/>
    <mergeCell ref="AV124:AV127"/>
    <mergeCell ref="AK124:AK127"/>
    <mergeCell ref="AL124:AL127"/>
    <mergeCell ref="AM124:AM127"/>
    <mergeCell ref="AN124:AN127"/>
    <mergeCell ref="AO124:AO127"/>
    <mergeCell ref="AP124:AP127"/>
    <mergeCell ref="T124:T127"/>
    <mergeCell ref="AD124:AD127"/>
    <mergeCell ref="AF124:AF127"/>
    <mergeCell ref="AG124:AG127"/>
    <mergeCell ref="AI124:AI127"/>
    <mergeCell ref="AJ124:AJ127"/>
    <mergeCell ref="Z127:AC127"/>
    <mergeCell ref="I129:I131"/>
    <mergeCell ref="Z131:AC131"/>
    <mergeCell ref="A132:A135"/>
    <mergeCell ref="G132:G135"/>
    <mergeCell ref="H132:H135"/>
    <mergeCell ref="J132:J135"/>
    <mergeCell ref="K132:K135"/>
    <mergeCell ref="AN128:AN131"/>
    <mergeCell ref="AO128:AO131"/>
    <mergeCell ref="AP128:AP131"/>
    <mergeCell ref="AQ128:AQ131"/>
    <mergeCell ref="AR128:AR131"/>
    <mergeCell ref="AS128:AS131"/>
    <mergeCell ref="AH128:AH131"/>
    <mergeCell ref="AI128:AI131"/>
    <mergeCell ref="AJ128:AJ131"/>
    <mergeCell ref="AK128:AK131"/>
    <mergeCell ref="AL128:AL131"/>
    <mergeCell ref="AM128:AM131"/>
    <mergeCell ref="S128:S131"/>
    <mergeCell ref="T128:T131"/>
    <mergeCell ref="AD128:AD131"/>
    <mergeCell ref="AE128:AE131"/>
    <mergeCell ref="AF128:AF131"/>
    <mergeCell ref="AG128:AG131"/>
    <mergeCell ref="M128:M131"/>
    <mergeCell ref="N128:N131"/>
    <mergeCell ref="O128:O131"/>
    <mergeCell ref="P128:P131"/>
    <mergeCell ref="K128:K131"/>
    <mergeCell ref="L128:L131"/>
    <mergeCell ref="AT132:AT135"/>
    <mergeCell ref="AU132:AU135"/>
    <mergeCell ref="AV132:AV135"/>
    <mergeCell ref="I133:I135"/>
    <mergeCell ref="Z135:AC135"/>
    <mergeCell ref="AM132:AM135"/>
    <mergeCell ref="AN132:AN135"/>
    <mergeCell ref="AO132:AO135"/>
    <mergeCell ref="AP132:AP135"/>
    <mergeCell ref="AQ132:AQ135"/>
    <mergeCell ref="AR132:AR135"/>
    <mergeCell ref="AG132:AG135"/>
    <mergeCell ref="AH132:AH135"/>
    <mergeCell ref="AI132:AI135"/>
    <mergeCell ref="AJ132:AJ135"/>
    <mergeCell ref="AK132:AK135"/>
    <mergeCell ref="AL132:AL135"/>
    <mergeCell ref="R132:R135"/>
    <mergeCell ref="S132:S135"/>
    <mergeCell ref="T132:T135"/>
    <mergeCell ref="AD132:AD135"/>
    <mergeCell ref="AE132:AE135"/>
    <mergeCell ref="AF132:AF135"/>
    <mergeCell ref="L132:L135"/>
    <mergeCell ref="M132:M135"/>
    <mergeCell ref="N132:N135"/>
    <mergeCell ref="O132:O135"/>
    <mergeCell ref="P132:P135"/>
    <mergeCell ref="Q132:Q135"/>
    <mergeCell ref="AD136:AD139"/>
    <mergeCell ref="AE136:AE139"/>
    <mergeCell ref="AF136:AF139"/>
    <mergeCell ref="AG136:AG139"/>
    <mergeCell ref="M136:M139"/>
    <mergeCell ref="N136:N139"/>
    <mergeCell ref="O136:O139"/>
    <mergeCell ref="P136:P139"/>
    <mergeCell ref="Q136:Q139"/>
    <mergeCell ref="R136:R139"/>
    <mergeCell ref="A136:A139"/>
    <mergeCell ref="G136:G139"/>
    <mergeCell ref="H136:H139"/>
    <mergeCell ref="J136:J139"/>
    <mergeCell ref="K136:K139"/>
    <mergeCell ref="L136:L139"/>
    <mergeCell ref="AS132:AS135"/>
    <mergeCell ref="AE140:AE143"/>
    <mergeCell ref="AF140:AF143"/>
    <mergeCell ref="L140:L143"/>
    <mergeCell ref="M140:M143"/>
    <mergeCell ref="N140:N143"/>
    <mergeCell ref="O140:O143"/>
    <mergeCell ref="P140:P143"/>
    <mergeCell ref="Q140:Q143"/>
    <mergeCell ref="AT136:AT139"/>
    <mergeCell ref="AU136:AU139"/>
    <mergeCell ref="AV136:AV139"/>
    <mergeCell ref="I137:I139"/>
    <mergeCell ref="Z139:AC139"/>
    <mergeCell ref="A140:A143"/>
    <mergeCell ref="G140:G143"/>
    <mergeCell ref="H140:H143"/>
    <mergeCell ref="J140:J143"/>
    <mergeCell ref="K140:K143"/>
    <mergeCell ref="AN136:AN139"/>
    <mergeCell ref="AO136:AO139"/>
    <mergeCell ref="AP136:AP139"/>
    <mergeCell ref="AQ136:AQ139"/>
    <mergeCell ref="AR136:AR139"/>
    <mergeCell ref="AS136:AS139"/>
    <mergeCell ref="AH136:AH139"/>
    <mergeCell ref="AI136:AI139"/>
    <mergeCell ref="AJ136:AJ139"/>
    <mergeCell ref="AK136:AK139"/>
    <mergeCell ref="AL136:AL139"/>
    <mergeCell ref="AM136:AM139"/>
    <mergeCell ref="S136:S139"/>
    <mergeCell ref="T136:T139"/>
    <mergeCell ref="A144:A147"/>
    <mergeCell ref="B144:B175"/>
    <mergeCell ref="G144:G147"/>
    <mergeCell ref="H144:H147"/>
    <mergeCell ref="J144:J147"/>
    <mergeCell ref="K144:K147"/>
    <mergeCell ref="A148:A151"/>
    <mergeCell ref="G148:G151"/>
    <mergeCell ref="H148:H151"/>
    <mergeCell ref="J148:J151"/>
    <mergeCell ref="AS140:AS143"/>
    <mergeCell ref="AT140:AT143"/>
    <mergeCell ref="AU140:AU143"/>
    <mergeCell ref="AV140:AV143"/>
    <mergeCell ref="I141:I143"/>
    <mergeCell ref="Z143:AC143"/>
    <mergeCell ref="AM140:AM143"/>
    <mergeCell ref="AN140:AN143"/>
    <mergeCell ref="AO140:AO143"/>
    <mergeCell ref="AP140:AP143"/>
    <mergeCell ref="AQ140:AQ143"/>
    <mergeCell ref="AR140:AR143"/>
    <mergeCell ref="AG140:AG143"/>
    <mergeCell ref="AH140:AH143"/>
    <mergeCell ref="AI140:AI143"/>
    <mergeCell ref="AJ140:AJ143"/>
    <mergeCell ref="AK140:AK143"/>
    <mergeCell ref="AL140:AL143"/>
    <mergeCell ref="R140:R143"/>
    <mergeCell ref="S140:S143"/>
    <mergeCell ref="T140:T143"/>
    <mergeCell ref="AD140:AD143"/>
    <mergeCell ref="AS144:AS147"/>
    <mergeCell ref="AT144:AT147"/>
    <mergeCell ref="AU144:AU147"/>
    <mergeCell ref="AV144:AV147"/>
    <mergeCell ref="I145:I147"/>
    <mergeCell ref="Z147:AC147"/>
    <mergeCell ref="AM144:AM147"/>
    <mergeCell ref="AN144:AN147"/>
    <mergeCell ref="AO144:AO147"/>
    <mergeCell ref="AP144:AP147"/>
    <mergeCell ref="AQ144:AQ147"/>
    <mergeCell ref="AR144:AR147"/>
    <mergeCell ref="AG144:AG147"/>
    <mergeCell ref="AH144:AH147"/>
    <mergeCell ref="AI144:AI147"/>
    <mergeCell ref="AJ144:AJ147"/>
    <mergeCell ref="AK144:AK147"/>
    <mergeCell ref="AL144:AL147"/>
    <mergeCell ref="R144:R147"/>
    <mergeCell ref="S144:S147"/>
    <mergeCell ref="T144:T147"/>
    <mergeCell ref="AD144:AD147"/>
    <mergeCell ref="AE144:AE147"/>
    <mergeCell ref="AF144:AF147"/>
    <mergeCell ref="L144:L147"/>
    <mergeCell ref="M144:M147"/>
    <mergeCell ref="N144:N147"/>
    <mergeCell ref="O144:O147"/>
    <mergeCell ref="P144:P147"/>
    <mergeCell ref="Q144:Q147"/>
    <mergeCell ref="AU148:AU151"/>
    <mergeCell ref="AV148:AV151"/>
    <mergeCell ref="I149:I151"/>
    <mergeCell ref="Z151:AC151"/>
    <mergeCell ref="AL148:AL151"/>
    <mergeCell ref="AM148:AM151"/>
    <mergeCell ref="AN148:AN151"/>
    <mergeCell ref="AO148:AO151"/>
    <mergeCell ref="AP148:AP151"/>
    <mergeCell ref="AQ148:AQ151"/>
    <mergeCell ref="AF148:AF151"/>
    <mergeCell ref="AG148:AG151"/>
    <mergeCell ref="AH148:AH151"/>
    <mergeCell ref="AI148:AI151"/>
    <mergeCell ref="AJ148:AJ151"/>
    <mergeCell ref="AK148:AK151"/>
    <mergeCell ref="Q148:Q151"/>
    <mergeCell ref="R148:R151"/>
    <mergeCell ref="S148:S151"/>
    <mergeCell ref="T148:T151"/>
    <mergeCell ref="AD148:AD151"/>
    <mergeCell ref="AE148:AE151"/>
    <mergeCell ref="K148:K151"/>
    <mergeCell ref="L148:L151"/>
    <mergeCell ref="M148:M151"/>
    <mergeCell ref="N148:N151"/>
    <mergeCell ref="O148:O151"/>
    <mergeCell ref="P148:P151"/>
    <mergeCell ref="AF152:AF155"/>
    <mergeCell ref="AG152:AG155"/>
    <mergeCell ref="M152:M155"/>
    <mergeCell ref="N152:N155"/>
    <mergeCell ref="O152:O155"/>
    <mergeCell ref="P152:P155"/>
    <mergeCell ref="Q152:Q155"/>
    <mergeCell ref="R152:R155"/>
    <mergeCell ref="A152:A155"/>
    <mergeCell ref="G152:G155"/>
    <mergeCell ref="H152:H155"/>
    <mergeCell ref="J152:J155"/>
    <mergeCell ref="K152:K155"/>
    <mergeCell ref="L152:L155"/>
    <mergeCell ref="AR148:AR151"/>
    <mergeCell ref="AS148:AS151"/>
    <mergeCell ref="AT148:AT151"/>
    <mergeCell ref="G156:G159"/>
    <mergeCell ref="H156:H159"/>
    <mergeCell ref="J156:J159"/>
    <mergeCell ref="K156:K159"/>
    <mergeCell ref="L156:L159"/>
    <mergeCell ref="M156:M159"/>
    <mergeCell ref="AT152:AT155"/>
    <mergeCell ref="AU152:AU155"/>
    <mergeCell ref="AV152:AV155"/>
    <mergeCell ref="I153:I155"/>
    <mergeCell ref="Z155:AC155"/>
    <mergeCell ref="A156:A159"/>
    <mergeCell ref="C156:C159"/>
    <mergeCell ref="D156:D159"/>
    <mergeCell ref="E156:E159"/>
    <mergeCell ref="F156:F159"/>
    <mergeCell ref="AN152:AN155"/>
    <mergeCell ref="AO152:AO155"/>
    <mergeCell ref="AP152:AP155"/>
    <mergeCell ref="AQ152:AQ155"/>
    <mergeCell ref="AR152:AR155"/>
    <mergeCell ref="AS152:AS155"/>
    <mergeCell ref="AH152:AH155"/>
    <mergeCell ref="AI152:AI155"/>
    <mergeCell ref="AJ152:AJ155"/>
    <mergeCell ref="AK152:AK155"/>
    <mergeCell ref="AL152:AL155"/>
    <mergeCell ref="AM152:AM155"/>
    <mergeCell ref="S152:S155"/>
    <mergeCell ref="T152:T155"/>
    <mergeCell ref="AD152:AD155"/>
    <mergeCell ref="AE152:AE155"/>
    <mergeCell ref="AV156:AV159"/>
    <mergeCell ref="I157:I159"/>
    <mergeCell ref="Z159:AC159"/>
    <mergeCell ref="A160:A163"/>
    <mergeCell ref="C160:C175"/>
    <mergeCell ref="D160:D175"/>
    <mergeCell ref="E160:E175"/>
    <mergeCell ref="F160:F175"/>
    <mergeCell ref="G160:G163"/>
    <mergeCell ref="AO156:AO159"/>
    <mergeCell ref="AP156:AP159"/>
    <mergeCell ref="AQ156:AQ159"/>
    <mergeCell ref="AR156:AR159"/>
    <mergeCell ref="AS156:AS159"/>
    <mergeCell ref="AT156:AT159"/>
    <mergeCell ref="AI156:AI159"/>
    <mergeCell ref="AJ156:AJ159"/>
    <mergeCell ref="AK156:AK159"/>
    <mergeCell ref="AL156:AL159"/>
    <mergeCell ref="AM156:AM159"/>
    <mergeCell ref="AN156:AN159"/>
    <mergeCell ref="T156:T159"/>
    <mergeCell ref="AD156:AD159"/>
    <mergeCell ref="AE156:AE159"/>
    <mergeCell ref="AF156:AF159"/>
    <mergeCell ref="AG156:AG159"/>
    <mergeCell ref="AH156:AH159"/>
    <mergeCell ref="N156:N159"/>
    <mergeCell ref="O156:O159"/>
    <mergeCell ref="P156:P159"/>
    <mergeCell ref="Q156:Q159"/>
    <mergeCell ref="R156:R159"/>
    <mergeCell ref="AF160:AF163"/>
    <mergeCell ref="AG160:AG163"/>
    <mergeCell ref="AH160:AH163"/>
    <mergeCell ref="AI160:AI163"/>
    <mergeCell ref="O160:O163"/>
    <mergeCell ref="P160:P163"/>
    <mergeCell ref="Q160:Q163"/>
    <mergeCell ref="R160:R163"/>
    <mergeCell ref="S160:S163"/>
    <mergeCell ref="T160:T163"/>
    <mergeCell ref="H160:H163"/>
    <mergeCell ref="J160:J163"/>
    <mergeCell ref="K160:K163"/>
    <mergeCell ref="L160:L163"/>
    <mergeCell ref="M160:M163"/>
    <mergeCell ref="N160:N163"/>
    <mergeCell ref="AU156:AU159"/>
    <mergeCell ref="S156:S159"/>
    <mergeCell ref="AG164:AG167"/>
    <mergeCell ref="AH164:AH167"/>
    <mergeCell ref="N164:N167"/>
    <mergeCell ref="O164:O167"/>
    <mergeCell ref="P164:P167"/>
    <mergeCell ref="Q164:Q167"/>
    <mergeCell ref="R164:R167"/>
    <mergeCell ref="S164:S167"/>
    <mergeCell ref="AV160:AV163"/>
    <mergeCell ref="I161:I163"/>
    <mergeCell ref="Z163:AC163"/>
    <mergeCell ref="A164:A167"/>
    <mergeCell ref="G164:G167"/>
    <mergeCell ref="H164:H167"/>
    <mergeCell ref="J164:J167"/>
    <mergeCell ref="K164:K167"/>
    <mergeCell ref="L164:L167"/>
    <mergeCell ref="M164:M167"/>
    <mergeCell ref="AP160:AP163"/>
    <mergeCell ref="AQ160:AQ163"/>
    <mergeCell ref="AR160:AR163"/>
    <mergeCell ref="AS160:AS163"/>
    <mergeCell ref="AT160:AT163"/>
    <mergeCell ref="AU160:AU163"/>
    <mergeCell ref="AJ160:AJ163"/>
    <mergeCell ref="AK160:AK163"/>
    <mergeCell ref="AL160:AL163"/>
    <mergeCell ref="AM160:AM163"/>
    <mergeCell ref="AN160:AN163"/>
    <mergeCell ref="AO160:AO163"/>
    <mergeCell ref="AD160:AD163"/>
    <mergeCell ref="AE160:AE163"/>
    <mergeCell ref="M168:M171"/>
    <mergeCell ref="N168:N171"/>
    <mergeCell ref="O168:O171"/>
    <mergeCell ref="P168:P171"/>
    <mergeCell ref="Q168:Q171"/>
    <mergeCell ref="R168:R171"/>
    <mergeCell ref="AU164:AU167"/>
    <mergeCell ref="AV164:AV167"/>
    <mergeCell ref="I165:I167"/>
    <mergeCell ref="Z167:AC167"/>
    <mergeCell ref="A168:A171"/>
    <mergeCell ref="G168:G171"/>
    <mergeCell ref="H168:H171"/>
    <mergeCell ref="J168:J171"/>
    <mergeCell ref="K168:K171"/>
    <mergeCell ref="L168:L171"/>
    <mergeCell ref="AO164:AO167"/>
    <mergeCell ref="AP164:AP167"/>
    <mergeCell ref="AQ164:AQ167"/>
    <mergeCell ref="AR164:AR167"/>
    <mergeCell ref="AS164:AS167"/>
    <mergeCell ref="AT164:AT167"/>
    <mergeCell ref="AI164:AI167"/>
    <mergeCell ref="AJ164:AJ167"/>
    <mergeCell ref="AK164:AK167"/>
    <mergeCell ref="AL164:AL167"/>
    <mergeCell ref="AM164:AM167"/>
    <mergeCell ref="AN164:AN167"/>
    <mergeCell ref="T164:T167"/>
    <mergeCell ref="AD164:AD167"/>
    <mergeCell ref="AE164:AE167"/>
    <mergeCell ref="AF164:AF167"/>
    <mergeCell ref="N172:N175"/>
    <mergeCell ref="O172:O175"/>
    <mergeCell ref="P172:P175"/>
    <mergeCell ref="Q172:Q175"/>
    <mergeCell ref="AT168:AT171"/>
    <mergeCell ref="AU168:AU171"/>
    <mergeCell ref="AV168:AV171"/>
    <mergeCell ref="I169:I171"/>
    <mergeCell ref="Z171:AC171"/>
    <mergeCell ref="A172:A175"/>
    <mergeCell ref="G172:G175"/>
    <mergeCell ref="H172:H175"/>
    <mergeCell ref="J172:J175"/>
    <mergeCell ref="K172:K175"/>
    <mergeCell ref="AN168:AN171"/>
    <mergeCell ref="AO168:AO171"/>
    <mergeCell ref="AP168:AP171"/>
    <mergeCell ref="AQ168:AQ171"/>
    <mergeCell ref="AR168:AR171"/>
    <mergeCell ref="AS168:AS171"/>
    <mergeCell ref="AH168:AH171"/>
    <mergeCell ref="AI168:AI171"/>
    <mergeCell ref="AJ168:AJ171"/>
    <mergeCell ref="AK168:AK171"/>
    <mergeCell ref="AL168:AL171"/>
    <mergeCell ref="AM168:AM171"/>
    <mergeCell ref="S168:S171"/>
    <mergeCell ref="T168:T171"/>
    <mergeCell ref="AD168:AD171"/>
    <mergeCell ref="AE168:AE171"/>
    <mergeCell ref="AF168:AF171"/>
    <mergeCell ref="AG168:AG171"/>
    <mergeCell ref="N188:N191"/>
    <mergeCell ref="A176:A179"/>
    <mergeCell ref="B176:B203"/>
    <mergeCell ref="E176:E195"/>
    <mergeCell ref="F176:F195"/>
    <mergeCell ref="A188:A191"/>
    <mergeCell ref="AS172:AS175"/>
    <mergeCell ref="AT172:AT175"/>
    <mergeCell ref="AU172:AU175"/>
    <mergeCell ref="AV172:AV175"/>
    <mergeCell ref="I173:I175"/>
    <mergeCell ref="Z175:AC175"/>
    <mergeCell ref="AM172:AM175"/>
    <mergeCell ref="AN172:AN175"/>
    <mergeCell ref="AO172:AO175"/>
    <mergeCell ref="AP172:AP175"/>
    <mergeCell ref="AQ172:AQ175"/>
    <mergeCell ref="AR172:AR175"/>
    <mergeCell ref="AG172:AG175"/>
    <mergeCell ref="AH172:AH175"/>
    <mergeCell ref="AI172:AI175"/>
    <mergeCell ref="AJ172:AJ175"/>
    <mergeCell ref="AK172:AK175"/>
    <mergeCell ref="AL172:AL175"/>
    <mergeCell ref="R172:R175"/>
    <mergeCell ref="S172:S175"/>
    <mergeCell ref="T172:T175"/>
    <mergeCell ref="AD172:AD175"/>
    <mergeCell ref="AE172:AE175"/>
    <mergeCell ref="AF172:AF175"/>
    <mergeCell ref="L172:L175"/>
    <mergeCell ref="M172:M175"/>
    <mergeCell ref="AM176:AM179"/>
    <mergeCell ref="AN176:AN179"/>
    <mergeCell ref="T176:T179"/>
    <mergeCell ref="AV180:AV183"/>
    <mergeCell ref="I181:I183"/>
    <mergeCell ref="AD176:AD179"/>
    <mergeCell ref="AE176:AE179"/>
    <mergeCell ref="AF176:AF179"/>
    <mergeCell ref="AG176:AG179"/>
    <mergeCell ref="AH176:AH179"/>
    <mergeCell ref="N176:N179"/>
    <mergeCell ref="O176:O179"/>
    <mergeCell ref="P176:P179"/>
    <mergeCell ref="Q176:Q179"/>
    <mergeCell ref="R176:R179"/>
    <mergeCell ref="S176:S179"/>
    <mergeCell ref="G176:G195"/>
    <mergeCell ref="J176:J179"/>
    <mergeCell ref="K176:K179"/>
    <mergeCell ref="L176:L179"/>
    <mergeCell ref="M176:M179"/>
    <mergeCell ref="I185:I187"/>
    <mergeCell ref="J188:J191"/>
    <mergeCell ref="K188:K191"/>
    <mergeCell ref="L188:L191"/>
    <mergeCell ref="AG180:AG183"/>
    <mergeCell ref="AH180:AH183"/>
    <mergeCell ref="P184:P187"/>
    <mergeCell ref="Q184:Q187"/>
    <mergeCell ref="R184:R187"/>
    <mergeCell ref="S184:S187"/>
    <mergeCell ref="T184:T187"/>
    <mergeCell ref="AD188:AD191"/>
    <mergeCell ref="AE188:AE191"/>
    <mergeCell ref="AF188:AF191"/>
    <mergeCell ref="AG188:AG191"/>
    <mergeCell ref="M188:M191"/>
    <mergeCell ref="AI180:AI183"/>
    <mergeCell ref="O180:O183"/>
    <mergeCell ref="P180:P183"/>
    <mergeCell ref="Q180:Q183"/>
    <mergeCell ref="R180:R183"/>
    <mergeCell ref="S180:S183"/>
    <mergeCell ref="T180:T183"/>
    <mergeCell ref="AU176:AU179"/>
    <mergeCell ref="AV176:AV179"/>
    <mergeCell ref="I177:I179"/>
    <mergeCell ref="Z179:AC179"/>
    <mergeCell ref="A180:A183"/>
    <mergeCell ref="J180:J183"/>
    <mergeCell ref="K180:K183"/>
    <mergeCell ref="L180:L183"/>
    <mergeCell ref="M180:M183"/>
    <mergeCell ref="N180:N183"/>
    <mergeCell ref="AO176:AO179"/>
    <mergeCell ref="AP176:AP179"/>
    <mergeCell ref="AQ176:AQ179"/>
    <mergeCell ref="AR176:AR179"/>
    <mergeCell ref="AS176:AS179"/>
    <mergeCell ref="AT176:AT179"/>
    <mergeCell ref="AI176:AI179"/>
    <mergeCell ref="AJ176:AJ179"/>
    <mergeCell ref="AK176:AK179"/>
    <mergeCell ref="AL176:AL179"/>
    <mergeCell ref="L184:L187"/>
    <mergeCell ref="M184:M187"/>
    <mergeCell ref="O184:O187"/>
    <mergeCell ref="AP180:AP183"/>
    <mergeCell ref="AQ180:AQ183"/>
    <mergeCell ref="AR180:AR183"/>
    <mergeCell ref="AS180:AS183"/>
    <mergeCell ref="AT180:AT183"/>
    <mergeCell ref="AU180:AU183"/>
    <mergeCell ref="AJ180:AJ183"/>
    <mergeCell ref="AK180:AK183"/>
    <mergeCell ref="AL180:AL183"/>
    <mergeCell ref="AM180:AM183"/>
    <mergeCell ref="AN180:AN183"/>
    <mergeCell ref="AO180:AO183"/>
    <mergeCell ref="AD180:AD183"/>
    <mergeCell ref="AE180:AE183"/>
    <mergeCell ref="AF180:AF183"/>
    <mergeCell ref="AQ184:AQ187"/>
    <mergeCell ref="AR184:AR187"/>
    <mergeCell ref="AS184:AS187"/>
    <mergeCell ref="AT184:AT187"/>
    <mergeCell ref="AU184:AU187"/>
    <mergeCell ref="AD184:AD187"/>
    <mergeCell ref="Z187:AC187"/>
    <mergeCell ref="Z183:AC183"/>
    <mergeCell ref="AV184:AV187"/>
    <mergeCell ref="AK184:AK187"/>
    <mergeCell ref="AL184:AL187"/>
    <mergeCell ref="AM184:AM187"/>
    <mergeCell ref="AN184:AN187"/>
    <mergeCell ref="AO184:AO187"/>
    <mergeCell ref="AP184:AP187"/>
    <mergeCell ref="AE184:AE187"/>
    <mergeCell ref="AF184:AF187"/>
    <mergeCell ref="AG184:AG187"/>
    <mergeCell ref="AH184:AH187"/>
    <mergeCell ref="AI184:AI187"/>
    <mergeCell ref="AJ184:AJ187"/>
    <mergeCell ref="A192:A195"/>
    <mergeCell ref="J192:J195"/>
    <mergeCell ref="K192:K195"/>
    <mergeCell ref="L192:L195"/>
    <mergeCell ref="M192:M195"/>
    <mergeCell ref="AN188:AN191"/>
    <mergeCell ref="AO188:AO191"/>
    <mergeCell ref="AP188:AP191"/>
    <mergeCell ref="AQ188:AQ191"/>
    <mergeCell ref="AR188:AR191"/>
    <mergeCell ref="AS188:AS191"/>
    <mergeCell ref="AH188:AH191"/>
    <mergeCell ref="AI188:AI191"/>
    <mergeCell ref="AJ188:AJ191"/>
    <mergeCell ref="AK188:AK191"/>
    <mergeCell ref="AL188:AL191"/>
    <mergeCell ref="AM188:AM191"/>
    <mergeCell ref="S188:S191"/>
    <mergeCell ref="T188:T191"/>
    <mergeCell ref="C200:C203"/>
    <mergeCell ref="D176:D195"/>
    <mergeCell ref="D196:D199"/>
    <mergeCell ref="D200:D203"/>
    <mergeCell ref="H176:H195"/>
    <mergeCell ref="N192:N195"/>
    <mergeCell ref="AU188:AU191"/>
    <mergeCell ref="AV188:AV191"/>
    <mergeCell ref="I189:I191"/>
    <mergeCell ref="Z191:AC191"/>
    <mergeCell ref="AD196:AD199"/>
    <mergeCell ref="AE196:AE199"/>
    <mergeCell ref="AF196:AF199"/>
    <mergeCell ref="AG196:AG199"/>
    <mergeCell ref="L196:L199"/>
    <mergeCell ref="M196:M199"/>
    <mergeCell ref="O196:O199"/>
    <mergeCell ref="P196:P199"/>
    <mergeCell ref="Q196:Q199"/>
    <mergeCell ref="R196:R199"/>
    <mergeCell ref="AV192:AV195"/>
    <mergeCell ref="I193:I195"/>
    <mergeCell ref="Z195:AC195"/>
    <mergeCell ref="O188:O191"/>
    <mergeCell ref="P188:P191"/>
    <mergeCell ref="Q188:Q191"/>
    <mergeCell ref="R188:R191"/>
    <mergeCell ref="AD192:AD195"/>
    <mergeCell ref="AE192:AE195"/>
    <mergeCell ref="AF192:AF195"/>
    <mergeCell ref="AG192:AG195"/>
    <mergeCell ref="AH192:AH195"/>
    <mergeCell ref="A196:A199"/>
    <mergeCell ref="E196:E199"/>
    <mergeCell ref="F196:F199"/>
    <mergeCell ref="G196:G199"/>
    <mergeCell ref="H196:H199"/>
    <mergeCell ref="J196:J199"/>
    <mergeCell ref="K196:K199"/>
    <mergeCell ref="AP192:AP195"/>
    <mergeCell ref="AQ192:AQ195"/>
    <mergeCell ref="AR192:AR195"/>
    <mergeCell ref="AS192:AS195"/>
    <mergeCell ref="AT192:AT195"/>
    <mergeCell ref="AU192:AU195"/>
    <mergeCell ref="AJ192:AJ195"/>
    <mergeCell ref="AK192:AK195"/>
    <mergeCell ref="AL192:AL195"/>
    <mergeCell ref="AM192:AM195"/>
    <mergeCell ref="AN192:AN195"/>
    <mergeCell ref="AO192:AO195"/>
    <mergeCell ref="T192:T195"/>
    <mergeCell ref="C176:C195"/>
    <mergeCell ref="C196:C199"/>
    <mergeCell ref="AI192:AI195"/>
    <mergeCell ref="O192:O195"/>
    <mergeCell ref="P192:P195"/>
    <mergeCell ref="Q192:Q195"/>
    <mergeCell ref="R192:R195"/>
    <mergeCell ref="S192:S195"/>
    <mergeCell ref="AT188:AT191"/>
    <mergeCell ref="A184:A187"/>
    <mergeCell ref="J184:J187"/>
    <mergeCell ref="K184:K187"/>
    <mergeCell ref="T200:T203"/>
    <mergeCell ref="AD200:AD203"/>
    <mergeCell ref="J200:J203"/>
    <mergeCell ref="K200:K203"/>
    <mergeCell ref="L200:L203"/>
    <mergeCell ref="M200:M203"/>
    <mergeCell ref="N200:N203"/>
    <mergeCell ref="O200:O203"/>
    <mergeCell ref="AT196:AT199"/>
    <mergeCell ref="AU196:AU199"/>
    <mergeCell ref="AV196:AV199"/>
    <mergeCell ref="I197:I199"/>
    <mergeCell ref="Z199:AC199"/>
    <mergeCell ref="A200:A203"/>
    <mergeCell ref="E200:E203"/>
    <mergeCell ref="F200:F203"/>
    <mergeCell ref="G200:G203"/>
    <mergeCell ref="H200:H203"/>
    <mergeCell ref="AN196:AN199"/>
    <mergeCell ref="AO196:AO199"/>
    <mergeCell ref="AP196:AP199"/>
    <mergeCell ref="AQ196:AQ199"/>
    <mergeCell ref="AR196:AR199"/>
    <mergeCell ref="AS196:AS199"/>
    <mergeCell ref="AH196:AH199"/>
    <mergeCell ref="AI196:AI199"/>
    <mergeCell ref="AJ196:AJ199"/>
    <mergeCell ref="AK196:AK199"/>
    <mergeCell ref="AL196:AL199"/>
    <mergeCell ref="AM196:AM199"/>
    <mergeCell ref="S196:S199"/>
    <mergeCell ref="T196:T199"/>
    <mergeCell ref="I201:I203"/>
    <mergeCell ref="Z203:AC203"/>
    <mergeCell ref="A204:A207"/>
    <mergeCell ref="B204:B231"/>
    <mergeCell ref="C204:C231"/>
    <mergeCell ref="D204:D231"/>
    <mergeCell ref="E204:E231"/>
    <mergeCell ref="F204:F227"/>
    <mergeCell ref="G204:G207"/>
    <mergeCell ref="H204:H207"/>
    <mergeCell ref="AQ200:AQ203"/>
    <mergeCell ref="AR200:AR203"/>
    <mergeCell ref="AS200:AS203"/>
    <mergeCell ref="AT200:AT203"/>
    <mergeCell ref="AU200:AU203"/>
    <mergeCell ref="AV200:AV203"/>
    <mergeCell ref="AK200:AK203"/>
    <mergeCell ref="AL200:AL203"/>
    <mergeCell ref="AM200:AM203"/>
    <mergeCell ref="AN200:AN203"/>
    <mergeCell ref="AO200:AO203"/>
    <mergeCell ref="AP200:AP203"/>
    <mergeCell ref="AE200:AE203"/>
    <mergeCell ref="AF200:AF203"/>
    <mergeCell ref="AG200:AG203"/>
    <mergeCell ref="AH200:AH203"/>
    <mergeCell ref="AI200:AI203"/>
    <mergeCell ref="AJ200:AJ203"/>
    <mergeCell ref="P200:P203"/>
    <mergeCell ref="Q200:Q203"/>
    <mergeCell ref="R200:R203"/>
    <mergeCell ref="S200:S203"/>
    <mergeCell ref="AR204:AR207"/>
    <mergeCell ref="AS204:AS207"/>
    <mergeCell ref="AT204:AT207"/>
    <mergeCell ref="AU204:AU207"/>
    <mergeCell ref="AV204:AV207"/>
    <mergeCell ref="AK204:AK207"/>
    <mergeCell ref="AL204:AL207"/>
    <mergeCell ref="AM204:AM207"/>
    <mergeCell ref="AN204:AN207"/>
    <mergeCell ref="AO204:AO207"/>
    <mergeCell ref="AP204:AP207"/>
    <mergeCell ref="AE204:AE207"/>
    <mergeCell ref="AF204:AF207"/>
    <mergeCell ref="AG204:AG207"/>
    <mergeCell ref="AH204:AH207"/>
    <mergeCell ref="AI204:AI207"/>
    <mergeCell ref="AJ204:AJ207"/>
    <mergeCell ref="Q208:Q211"/>
    <mergeCell ref="R208:R211"/>
    <mergeCell ref="S208:S211"/>
    <mergeCell ref="T208:T211"/>
    <mergeCell ref="I205:I207"/>
    <mergeCell ref="Z207:AC207"/>
    <mergeCell ref="A208:A211"/>
    <mergeCell ref="G208:G211"/>
    <mergeCell ref="H208:H211"/>
    <mergeCell ref="J208:J211"/>
    <mergeCell ref="K208:K211"/>
    <mergeCell ref="L208:L211"/>
    <mergeCell ref="M208:M211"/>
    <mergeCell ref="N208:N211"/>
    <mergeCell ref="AQ204:AQ207"/>
    <mergeCell ref="P204:P207"/>
    <mergeCell ref="Q204:Q207"/>
    <mergeCell ref="R204:R207"/>
    <mergeCell ref="S204:S207"/>
    <mergeCell ref="T204:T207"/>
    <mergeCell ref="AD204:AD207"/>
    <mergeCell ref="J204:J207"/>
    <mergeCell ref="K204:K207"/>
    <mergeCell ref="L204:L207"/>
    <mergeCell ref="M204:M207"/>
    <mergeCell ref="N204:N207"/>
    <mergeCell ref="O204:O207"/>
    <mergeCell ref="R212:R215"/>
    <mergeCell ref="S212:S215"/>
    <mergeCell ref="AV208:AV211"/>
    <mergeCell ref="I209:I211"/>
    <mergeCell ref="Z211:AC211"/>
    <mergeCell ref="A212:A215"/>
    <mergeCell ref="G212:G215"/>
    <mergeCell ref="H212:H215"/>
    <mergeCell ref="J212:J215"/>
    <mergeCell ref="K212:K215"/>
    <mergeCell ref="L212:L215"/>
    <mergeCell ref="M212:M215"/>
    <mergeCell ref="AP208:AP211"/>
    <mergeCell ref="AQ208:AQ211"/>
    <mergeCell ref="AR208:AR211"/>
    <mergeCell ref="AS208:AS211"/>
    <mergeCell ref="AT208:AT211"/>
    <mergeCell ref="AU208:AU211"/>
    <mergeCell ref="AJ208:AJ211"/>
    <mergeCell ref="AK208:AK211"/>
    <mergeCell ref="AL208:AL211"/>
    <mergeCell ref="AM208:AM211"/>
    <mergeCell ref="AN208:AN211"/>
    <mergeCell ref="AO208:AO211"/>
    <mergeCell ref="AD208:AD211"/>
    <mergeCell ref="AE208:AE211"/>
    <mergeCell ref="AF208:AF211"/>
    <mergeCell ref="AG208:AG211"/>
    <mergeCell ref="AH208:AH211"/>
    <mergeCell ref="AI208:AI211"/>
    <mergeCell ref="O208:O211"/>
    <mergeCell ref="P208:P211"/>
    <mergeCell ref="AU212:AU215"/>
    <mergeCell ref="AV212:AV215"/>
    <mergeCell ref="I213:I215"/>
    <mergeCell ref="Z215:AC215"/>
    <mergeCell ref="A216:A219"/>
    <mergeCell ref="G216:G219"/>
    <mergeCell ref="H216:H219"/>
    <mergeCell ref="J216:J219"/>
    <mergeCell ref="K216:K219"/>
    <mergeCell ref="L216:L219"/>
    <mergeCell ref="AO212:AO215"/>
    <mergeCell ref="AP212:AP215"/>
    <mergeCell ref="AQ212:AQ215"/>
    <mergeCell ref="AR212:AR215"/>
    <mergeCell ref="AS212:AS215"/>
    <mergeCell ref="AT212:AT215"/>
    <mergeCell ref="AI212:AI215"/>
    <mergeCell ref="AJ212:AJ215"/>
    <mergeCell ref="AK212:AK215"/>
    <mergeCell ref="AL212:AL215"/>
    <mergeCell ref="AM212:AM215"/>
    <mergeCell ref="AN212:AN215"/>
    <mergeCell ref="T212:T215"/>
    <mergeCell ref="AD212:AD215"/>
    <mergeCell ref="AE212:AE215"/>
    <mergeCell ref="AF212:AF215"/>
    <mergeCell ref="AG212:AG215"/>
    <mergeCell ref="AH212:AH215"/>
    <mergeCell ref="N212:N215"/>
    <mergeCell ref="O212:O215"/>
    <mergeCell ref="P212:P215"/>
    <mergeCell ref="Q212:Q215"/>
    <mergeCell ref="AU216:AU219"/>
    <mergeCell ref="AV216:AV219"/>
    <mergeCell ref="I217:I219"/>
    <mergeCell ref="A220:A223"/>
    <mergeCell ref="G220:G223"/>
    <mergeCell ref="H220:H223"/>
    <mergeCell ref="J220:J223"/>
    <mergeCell ref="K220:K223"/>
    <mergeCell ref="L220:L223"/>
    <mergeCell ref="AN216:AN219"/>
    <mergeCell ref="AO216:AO219"/>
    <mergeCell ref="AP216:AP219"/>
    <mergeCell ref="AQ216:AQ219"/>
    <mergeCell ref="AR216:AR219"/>
    <mergeCell ref="AS216:AS219"/>
    <mergeCell ref="AH216:AH219"/>
    <mergeCell ref="AI216:AI219"/>
    <mergeCell ref="AJ216:AJ219"/>
    <mergeCell ref="AK216:AK219"/>
    <mergeCell ref="AL216:AL219"/>
    <mergeCell ref="AM216:AM219"/>
    <mergeCell ref="S216:S219"/>
    <mergeCell ref="T216:T219"/>
    <mergeCell ref="AD216:AD219"/>
    <mergeCell ref="AE216:AE219"/>
    <mergeCell ref="AF216:AF219"/>
    <mergeCell ref="AG216:AG219"/>
    <mergeCell ref="M216:M219"/>
    <mergeCell ref="N216:N219"/>
    <mergeCell ref="O216:O219"/>
    <mergeCell ref="P216:P219"/>
    <mergeCell ref="Q216:Q219"/>
    <mergeCell ref="AM220:AM223"/>
    <mergeCell ref="S220:S223"/>
    <mergeCell ref="T220:T223"/>
    <mergeCell ref="AD220:AD223"/>
    <mergeCell ref="AE220:AE223"/>
    <mergeCell ref="AF220:AF223"/>
    <mergeCell ref="AG220:AG223"/>
    <mergeCell ref="M220:M223"/>
    <mergeCell ref="N220:N223"/>
    <mergeCell ref="O220:O223"/>
    <mergeCell ref="P220:P223"/>
    <mergeCell ref="Q220:Q223"/>
    <mergeCell ref="R220:R223"/>
    <mergeCell ref="AM224:AM227"/>
    <mergeCell ref="S224:S227"/>
    <mergeCell ref="AT216:AT219"/>
    <mergeCell ref="R216:R219"/>
    <mergeCell ref="AT220:AT223"/>
    <mergeCell ref="AU220:AU223"/>
    <mergeCell ref="AV220:AV223"/>
    <mergeCell ref="I221:I223"/>
    <mergeCell ref="S228:S231"/>
    <mergeCell ref="T228:T231"/>
    <mergeCell ref="AD228:AD231"/>
    <mergeCell ref="AE228:AE231"/>
    <mergeCell ref="AF228:AF231"/>
    <mergeCell ref="L228:L231"/>
    <mergeCell ref="M228:M231"/>
    <mergeCell ref="N228:N231"/>
    <mergeCell ref="O228:O231"/>
    <mergeCell ref="P228:P231"/>
    <mergeCell ref="Q228:Q231"/>
    <mergeCell ref="AT224:AT227"/>
    <mergeCell ref="AU224:AU227"/>
    <mergeCell ref="AV224:AV227"/>
    <mergeCell ref="I225:I227"/>
    <mergeCell ref="J224:J227"/>
    <mergeCell ref="K224:K227"/>
    <mergeCell ref="L224:L227"/>
    <mergeCell ref="AN220:AN223"/>
    <mergeCell ref="AO220:AO223"/>
    <mergeCell ref="AP220:AP223"/>
    <mergeCell ref="AQ220:AQ223"/>
    <mergeCell ref="AR220:AR223"/>
    <mergeCell ref="AS220:AS223"/>
    <mergeCell ref="AH220:AH223"/>
    <mergeCell ref="AI220:AI223"/>
    <mergeCell ref="AJ220:AJ223"/>
    <mergeCell ref="AK220:AK223"/>
    <mergeCell ref="AL220:AL223"/>
    <mergeCell ref="A228:A231"/>
    <mergeCell ref="F228:F231"/>
    <mergeCell ref="G228:G231"/>
    <mergeCell ref="H228:H231"/>
    <mergeCell ref="J228:J231"/>
    <mergeCell ref="K228:K231"/>
    <mergeCell ref="AN224:AN227"/>
    <mergeCell ref="AO224:AO227"/>
    <mergeCell ref="AP224:AP227"/>
    <mergeCell ref="AQ224:AQ227"/>
    <mergeCell ref="AR224:AR227"/>
    <mergeCell ref="AS224:AS227"/>
    <mergeCell ref="AH224:AH227"/>
    <mergeCell ref="AI224:AI227"/>
    <mergeCell ref="AJ224:AJ227"/>
    <mergeCell ref="AK224:AK227"/>
    <mergeCell ref="AL224:AL227"/>
    <mergeCell ref="T224:T227"/>
    <mergeCell ref="AD224:AD227"/>
    <mergeCell ref="AE224:AE227"/>
    <mergeCell ref="AF224:AF227"/>
    <mergeCell ref="AG224:AG227"/>
    <mergeCell ref="M224:M227"/>
    <mergeCell ref="N224:N227"/>
    <mergeCell ref="O224:O227"/>
    <mergeCell ref="P224:P227"/>
    <mergeCell ref="Q224:Q227"/>
    <mergeCell ref="R224:R227"/>
    <mergeCell ref="A224:A227"/>
    <mergeCell ref="G224:G227"/>
    <mergeCell ref="H224:H227"/>
    <mergeCell ref="Q232:Q235"/>
    <mergeCell ref="R232:R235"/>
    <mergeCell ref="F232:F239"/>
    <mergeCell ref="G232:G235"/>
    <mergeCell ref="H232:H235"/>
    <mergeCell ref="J232:J235"/>
    <mergeCell ref="K232:K235"/>
    <mergeCell ref="L232:L235"/>
    <mergeCell ref="L236:L239"/>
    <mergeCell ref="AS228:AS231"/>
    <mergeCell ref="AT228:AT231"/>
    <mergeCell ref="AU228:AU231"/>
    <mergeCell ref="AV228:AV231"/>
    <mergeCell ref="I229:I231"/>
    <mergeCell ref="A232:A235"/>
    <mergeCell ref="B232:B259"/>
    <mergeCell ref="C232:C239"/>
    <mergeCell ref="D232:D239"/>
    <mergeCell ref="E232:E239"/>
    <mergeCell ref="AM228:AM231"/>
    <mergeCell ref="AN228:AN231"/>
    <mergeCell ref="AO228:AO231"/>
    <mergeCell ref="AP228:AP231"/>
    <mergeCell ref="AQ228:AQ231"/>
    <mergeCell ref="AR228:AR231"/>
    <mergeCell ref="AG228:AG231"/>
    <mergeCell ref="AH228:AH231"/>
    <mergeCell ref="AI228:AI231"/>
    <mergeCell ref="AJ228:AJ231"/>
    <mergeCell ref="AK228:AK231"/>
    <mergeCell ref="AL228:AL231"/>
    <mergeCell ref="R228:R231"/>
    <mergeCell ref="AT232:AT235"/>
    <mergeCell ref="AU232:AU235"/>
    <mergeCell ref="AV232:AV235"/>
    <mergeCell ref="I233:I235"/>
    <mergeCell ref="Z235:AC235"/>
    <mergeCell ref="A236:A239"/>
    <mergeCell ref="G236:G239"/>
    <mergeCell ref="H236:H239"/>
    <mergeCell ref="J236:J239"/>
    <mergeCell ref="K236:K239"/>
    <mergeCell ref="AN232:AN235"/>
    <mergeCell ref="AO232:AO235"/>
    <mergeCell ref="AP232:AP235"/>
    <mergeCell ref="AQ232:AQ235"/>
    <mergeCell ref="AR232:AR235"/>
    <mergeCell ref="AS232:AS235"/>
    <mergeCell ref="AH232:AH235"/>
    <mergeCell ref="AI232:AI235"/>
    <mergeCell ref="AJ232:AJ235"/>
    <mergeCell ref="AK232:AK235"/>
    <mergeCell ref="AL232:AL235"/>
    <mergeCell ref="AM232:AM235"/>
    <mergeCell ref="S232:S235"/>
    <mergeCell ref="T232:T235"/>
    <mergeCell ref="AD232:AD235"/>
    <mergeCell ref="AE232:AE235"/>
    <mergeCell ref="AF232:AF235"/>
    <mergeCell ref="AG232:AG235"/>
    <mergeCell ref="M232:M235"/>
    <mergeCell ref="N232:N235"/>
    <mergeCell ref="O232:O235"/>
    <mergeCell ref="P232:P235"/>
    <mergeCell ref="C240:C251"/>
    <mergeCell ref="D240:D251"/>
    <mergeCell ref="E240:E243"/>
    <mergeCell ref="F240:F243"/>
    <mergeCell ref="AN236:AN239"/>
    <mergeCell ref="AO236:AO239"/>
    <mergeCell ref="AP236:AP239"/>
    <mergeCell ref="AQ236:AQ239"/>
    <mergeCell ref="AR236:AR239"/>
    <mergeCell ref="AS236:AS239"/>
    <mergeCell ref="AH236:AH239"/>
    <mergeCell ref="AI236:AI239"/>
    <mergeCell ref="AJ236:AJ239"/>
    <mergeCell ref="AK236:AK239"/>
    <mergeCell ref="AL236:AL239"/>
    <mergeCell ref="AM236:AM239"/>
    <mergeCell ref="S236:S239"/>
    <mergeCell ref="T236:T239"/>
    <mergeCell ref="AD236:AD239"/>
    <mergeCell ref="AE236:AE239"/>
    <mergeCell ref="AF236:AF239"/>
    <mergeCell ref="AG236:AG239"/>
    <mergeCell ref="M236:M239"/>
    <mergeCell ref="N236:N239"/>
    <mergeCell ref="O236:O239"/>
    <mergeCell ref="P236:P239"/>
    <mergeCell ref="Q236:Q239"/>
    <mergeCell ref="R236:R239"/>
    <mergeCell ref="AH244:AH247"/>
    <mergeCell ref="AH248:AH251"/>
    <mergeCell ref="N240:N243"/>
    <mergeCell ref="O240:O243"/>
    <mergeCell ref="G240:G243"/>
    <mergeCell ref="H240:H243"/>
    <mergeCell ref="J240:J243"/>
    <mergeCell ref="K240:K243"/>
    <mergeCell ref="L240:L243"/>
    <mergeCell ref="M240:M243"/>
    <mergeCell ref="AT236:AT239"/>
    <mergeCell ref="AU236:AU239"/>
    <mergeCell ref="AV236:AV239"/>
    <mergeCell ref="I237:I239"/>
    <mergeCell ref="Z239:AC239"/>
    <mergeCell ref="M244:M247"/>
    <mergeCell ref="N244:N247"/>
    <mergeCell ref="O244:O247"/>
    <mergeCell ref="P244:P247"/>
    <mergeCell ref="AU240:AU243"/>
    <mergeCell ref="AV240:AV243"/>
    <mergeCell ref="I241:I243"/>
    <mergeCell ref="Z243:AC243"/>
    <mergeCell ref="AU244:AU247"/>
    <mergeCell ref="AV244:AV247"/>
    <mergeCell ref="AO240:AO243"/>
    <mergeCell ref="AP240:AP243"/>
    <mergeCell ref="AQ240:AQ243"/>
    <mergeCell ref="AR240:AR243"/>
    <mergeCell ref="AS240:AS243"/>
    <mergeCell ref="AT240:AT243"/>
    <mergeCell ref="AI240:AI243"/>
    <mergeCell ref="AJ240:AJ243"/>
    <mergeCell ref="AK240:AK243"/>
    <mergeCell ref="AL240:AL243"/>
    <mergeCell ref="AM240:AM243"/>
    <mergeCell ref="AN240:AN243"/>
    <mergeCell ref="T240:T243"/>
    <mergeCell ref="AD240:AD243"/>
    <mergeCell ref="AE240:AE251"/>
    <mergeCell ref="AF240:AF243"/>
    <mergeCell ref="AG240:AG251"/>
    <mergeCell ref="AH240:AH243"/>
    <mergeCell ref="A248:A250"/>
    <mergeCell ref="E248:E251"/>
    <mergeCell ref="F248:F251"/>
    <mergeCell ref="G248:G251"/>
    <mergeCell ref="H248:H251"/>
    <mergeCell ref="J248:J251"/>
    <mergeCell ref="K244:K247"/>
    <mergeCell ref="L244:L247"/>
    <mergeCell ref="E244:E247"/>
    <mergeCell ref="F244:F247"/>
    <mergeCell ref="G244:G247"/>
    <mergeCell ref="H244:H247"/>
    <mergeCell ref="J244:J247"/>
    <mergeCell ref="O248:O251"/>
    <mergeCell ref="L248:L251"/>
    <mergeCell ref="M248:M251"/>
    <mergeCell ref="N248:N251"/>
    <mergeCell ref="P240:P243"/>
    <mergeCell ref="Q240:Q243"/>
    <mergeCell ref="R240:R243"/>
    <mergeCell ref="S240:S243"/>
    <mergeCell ref="R248:R251"/>
    <mergeCell ref="S248:S251"/>
    <mergeCell ref="T248:T251"/>
    <mergeCell ref="AD248:AD251"/>
    <mergeCell ref="AF248:AF251"/>
    <mergeCell ref="K248:K251"/>
    <mergeCell ref="AO244:AO247"/>
    <mergeCell ref="AP244:AP247"/>
    <mergeCell ref="AQ244:AQ247"/>
    <mergeCell ref="AR244:AR247"/>
    <mergeCell ref="AS244:AS247"/>
    <mergeCell ref="AT244:AT247"/>
    <mergeCell ref="AI244:AI247"/>
    <mergeCell ref="AJ244:AJ247"/>
    <mergeCell ref="AK244:AK247"/>
    <mergeCell ref="AL244:AL247"/>
    <mergeCell ref="AM244:AM247"/>
    <mergeCell ref="AN244:AN247"/>
    <mergeCell ref="Q244:Q247"/>
    <mergeCell ref="R244:R247"/>
    <mergeCell ref="S244:S247"/>
    <mergeCell ref="T244:T247"/>
    <mergeCell ref="AD244:AD247"/>
    <mergeCell ref="AF244:AF247"/>
    <mergeCell ref="H252:H255"/>
    <mergeCell ref="I252:I255"/>
    <mergeCell ref="J252:J255"/>
    <mergeCell ref="K252:K255"/>
    <mergeCell ref="L252:L255"/>
    <mergeCell ref="M252:M255"/>
    <mergeCell ref="AU248:AU251"/>
    <mergeCell ref="AV248:AV251"/>
    <mergeCell ref="I249:I251"/>
    <mergeCell ref="Z251:AC251"/>
    <mergeCell ref="P248:P251"/>
    <mergeCell ref="I245:I247"/>
    <mergeCell ref="Z247:AC247"/>
    <mergeCell ref="A252:A255"/>
    <mergeCell ref="C252:C259"/>
    <mergeCell ref="D252:D259"/>
    <mergeCell ref="E252:E255"/>
    <mergeCell ref="F252:F255"/>
    <mergeCell ref="G252:G255"/>
    <mergeCell ref="AO248:AO251"/>
    <mergeCell ref="AP248:AP251"/>
    <mergeCell ref="AQ248:AQ251"/>
    <mergeCell ref="AR248:AR251"/>
    <mergeCell ref="AS248:AS251"/>
    <mergeCell ref="AT248:AT251"/>
    <mergeCell ref="AI248:AI251"/>
    <mergeCell ref="AJ248:AJ251"/>
    <mergeCell ref="AK248:AK251"/>
    <mergeCell ref="AL248:AL251"/>
    <mergeCell ref="AM248:AM251"/>
    <mergeCell ref="AN248:AN251"/>
    <mergeCell ref="Q248:Q251"/>
    <mergeCell ref="S256:S259"/>
    <mergeCell ref="T256:T259"/>
    <mergeCell ref="AD256:AD259"/>
    <mergeCell ref="AE256:AE259"/>
    <mergeCell ref="K256:K259"/>
    <mergeCell ref="L256:L259"/>
    <mergeCell ref="M256:M259"/>
    <mergeCell ref="N256:N259"/>
    <mergeCell ref="O256:O259"/>
    <mergeCell ref="P256:P259"/>
    <mergeCell ref="AF256:AF259"/>
    <mergeCell ref="AG256:AG259"/>
    <mergeCell ref="AH256:AH259"/>
    <mergeCell ref="AU252:AU255"/>
    <mergeCell ref="AV252:AV255"/>
    <mergeCell ref="Z255:AC255"/>
    <mergeCell ref="AU256:AU259"/>
    <mergeCell ref="AV256:AV259"/>
    <mergeCell ref="AM252:AM255"/>
    <mergeCell ref="AN252:AN255"/>
    <mergeCell ref="T252:T255"/>
    <mergeCell ref="AD252:AD255"/>
    <mergeCell ref="AE252:AE255"/>
    <mergeCell ref="AF252:AF255"/>
    <mergeCell ref="AG252:AG255"/>
    <mergeCell ref="AH252:AH255"/>
    <mergeCell ref="N252:N255"/>
    <mergeCell ref="O252:O255"/>
    <mergeCell ref="P252:P255"/>
    <mergeCell ref="Q252:Q255"/>
    <mergeCell ref="R252:R255"/>
    <mergeCell ref="S252:S255"/>
    <mergeCell ref="A256:A259"/>
    <mergeCell ref="E256:E259"/>
    <mergeCell ref="F256:F259"/>
    <mergeCell ref="G256:G259"/>
    <mergeCell ref="H256:H259"/>
    <mergeCell ref="I256:I259"/>
    <mergeCell ref="J256:J259"/>
    <mergeCell ref="AO252:AO255"/>
    <mergeCell ref="AP252:AP255"/>
    <mergeCell ref="AQ252:AQ255"/>
    <mergeCell ref="AR252:AR255"/>
    <mergeCell ref="AS252:AS255"/>
    <mergeCell ref="AT252:AT255"/>
    <mergeCell ref="AI252:AI255"/>
    <mergeCell ref="AJ252:AJ255"/>
    <mergeCell ref="AK252:AK255"/>
    <mergeCell ref="AL252:AL255"/>
    <mergeCell ref="AR256:AR259"/>
    <mergeCell ref="AS256:AS259"/>
    <mergeCell ref="AT256:AT259"/>
    <mergeCell ref="Z259:AC259"/>
    <mergeCell ref="AL256:AL259"/>
    <mergeCell ref="AM256:AM259"/>
    <mergeCell ref="AN256:AN259"/>
    <mergeCell ref="AO256:AO259"/>
    <mergeCell ref="AP256:AP259"/>
    <mergeCell ref="AQ256:AQ259"/>
    <mergeCell ref="AI256:AI259"/>
    <mergeCell ref="AJ256:AJ259"/>
    <mergeCell ref="AK256:AK259"/>
    <mergeCell ref="Q256:Q259"/>
    <mergeCell ref="R256:R259"/>
    <mergeCell ref="N260:N263"/>
    <mergeCell ref="O260:O263"/>
    <mergeCell ref="P260:P263"/>
    <mergeCell ref="Q260:Q263"/>
    <mergeCell ref="R260:R263"/>
    <mergeCell ref="S260:S263"/>
    <mergeCell ref="G260:G287"/>
    <mergeCell ref="H260:H263"/>
    <mergeCell ref="J260:J263"/>
    <mergeCell ref="K260:K263"/>
    <mergeCell ref="L260:L263"/>
    <mergeCell ref="M260:M263"/>
    <mergeCell ref="I261:I263"/>
    <mergeCell ref="H264:H267"/>
    <mergeCell ref="J264:J267"/>
    <mergeCell ref="K264:K267"/>
    <mergeCell ref="H280:H283"/>
    <mergeCell ref="A260:A263"/>
    <mergeCell ref="B260:B287"/>
    <mergeCell ref="C260:C287"/>
    <mergeCell ref="D260:D287"/>
    <mergeCell ref="E260:E283"/>
    <mergeCell ref="F260:F283"/>
    <mergeCell ref="A264:A267"/>
    <mergeCell ref="A272:A275"/>
    <mergeCell ref="A276:A279"/>
    <mergeCell ref="A280:A283"/>
    <mergeCell ref="P264:P267"/>
    <mergeCell ref="Q264:Q267"/>
    <mergeCell ref="K272:K275"/>
    <mergeCell ref="L272:L275"/>
    <mergeCell ref="M272:M275"/>
    <mergeCell ref="N272:N275"/>
    <mergeCell ref="AO260:AO263"/>
    <mergeCell ref="H276:H279"/>
    <mergeCell ref="J276:J279"/>
    <mergeCell ref="K276:K279"/>
    <mergeCell ref="L276:L279"/>
    <mergeCell ref="M276:M279"/>
    <mergeCell ref="N276:N279"/>
    <mergeCell ref="H272:H275"/>
    <mergeCell ref="L280:L283"/>
    <mergeCell ref="M280:M283"/>
    <mergeCell ref="N280:N283"/>
    <mergeCell ref="E284:E287"/>
    <mergeCell ref="F284:F287"/>
    <mergeCell ref="H284:H287"/>
    <mergeCell ref="J284:J287"/>
    <mergeCell ref="K284:K287"/>
    <mergeCell ref="AP260:AP263"/>
    <mergeCell ref="AQ260:AQ263"/>
    <mergeCell ref="AR260:AR263"/>
    <mergeCell ref="AT260:AT263"/>
    <mergeCell ref="AV260:AV263"/>
    <mergeCell ref="AI260:AI263"/>
    <mergeCell ref="AJ260:AJ263"/>
    <mergeCell ref="AK260:AK263"/>
    <mergeCell ref="AL260:AL263"/>
    <mergeCell ref="AM260:AM263"/>
    <mergeCell ref="AN260:AN263"/>
    <mergeCell ref="T260:T263"/>
    <mergeCell ref="AD260:AD263"/>
    <mergeCell ref="AE260:AE263"/>
    <mergeCell ref="AF260:AF263"/>
    <mergeCell ref="AG260:AG263"/>
    <mergeCell ref="AH260:AH263"/>
    <mergeCell ref="Z263:AC263"/>
    <mergeCell ref="AV264:AV267"/>
    <mergeCell ref="I265:I267"/>
    <mergeCell ref="Z267:AC267"/>
    <mergeCell ref="A268:A271"/>
    <mergeCell ref="H268:H271"/>
    <mergeCell ref="J268:J271"/>
    <mergeCell ref="K268:K271"/>
    <mergeCell ref="L268:L271"/>
    <mergeCell ref="M268:M271"/>
    <mergeCell ref="N268:N271"/>
    <mergeCell ref="AM264:AM267"/>
    <mergeCell ref="AN264:AN267"/>
    <mergeCell ref="AO264:AO267"/>
    <mergeCell ref="AP264:AP267"/>
    <mergeCell ref="AQ264:AQ267"/>
    <mergeCell ref="AU264:AU267"/>
    <mergeCell ref="AG264:AG267"/>
    <mergeCell ref="AH264:AH267"/>
    <mergeCell ref="AI264:AI267"/>
    <mergeCell ref="AJ264:AJ267"/>
    <mergeCell ref="AK264:AK267"/>
    <mergeCell ref="AL264:AL267"/>
    <mergeCell ref="R264:R267"/>
    <mergeCell ref="S264:S267"/>
    <mergeCell ref="T264:T267"/>
    <mergeCell ref="AD264:AD267"/>
    <mergeCell ref="AE264:AE267"/>
    <mergeCell ref="AF264:AF267"/>
    <mergeCell ref="L264:L267"/>
    <mergeCell ref="M264:M267"/>
    <mergeCell ref="N264:N267"/>
    <mergeCell ref="O264:O267"/>
    <mergeCell ref="AP268:AP271"/>
    <mergeCell ref="AQ268:AQ271"/>
    <mergeCell ref="AU268:AU271"/>
    <mergeCell ref="AV268:AV271"/>
    <mergeCell ref="I269:I271"/>
    <mergeCell ref="Z271:AC271"/>
    <mergeCell ref="AJ268:AJ271"/>
    <mergeCell ref="AK268:AK271"/>
    <mergeCell ref="AL268:AL271"/>
    <mergeCell ref="AM268:AM271"/>
    <mergeCell ref="AN268:AN271"/>
    <mergeCell ref="AO268:AO271"/>
    <mergeCell ref="AD268:AD271"/>
    <mergeCell ref="AE268:AE271"/>
    <mergeCell ref="AF268:AF271"/>
    <mergeCell ref="AG268:AG271"/>
    <mergeCell ref="AH268:AH271"/>
    <mergeCell ref="AI268:AI271"/>
    <mergeCell ref="O268:O271"/>
    <mergeCell ref="P268:P271"/>
    <mergeCell ref="Q268:Q271"/>
    <mergeCell ref="R268:R271"/>
    <mergeCell ref="S268:S271"/>
    <mergeCell ref="T268:T271"/>
    <mergeCell ref="AP272:AP275"/>
    <mergeCell ref="AQ272:AQ275"/>
    <mergeCell ref="AT272:AT275"/>
    <mergeCell ref="AV272:AV275"/>
    <mergeCell ref="I273:I275"/>
    <mergeCell ref="Z275:AC275"/>
    <mergeCell ref="AJ272:AJ275"/>
    <mergeCell ref="AK272:AK275"/>
    <mergeCell ref="AL272:AL275"/>
    <mergeCell ref="AM272:AM275"/>
    <mergeCell ref="AN272:AN275"/>
    <mergeCell ref="AO272:AO275"/>
    <mergeCell ref="AD272:AD275"/>
    <mergeCell ref="AE272:AE275"/>
    <mergeCell ref="AF272:AF275"/>
    <mergeCell ref="AG272:AG275"/>
    <mergeCell ref="AH272:AH275"/>
    <mergeCell ref="AI272:AI275"/>
    <mergeCell ref="O272:O275"/>
    <mergeCell ref="P272:P275"/>
    <mergeCell ref="Q272:Q275"/>
    <mergeCell ref="R272:R275"/>
    <mergeCell ref="S272:S275"/>
    <mergeCell ref="T272:T275"/>
    <mergeCell ref="J272:J275"/>
    <mergeCell ref="AP276:AP279"/>
    <mergeCell ref="AQ276:AQ279"/>
    <mergeCell ref="AU276:AU279"/>
    <mergeCell ref="AV276:AV279"/>
    <mergeCell ref="I277:I279"/>
    <mergeCell ref="Z279:AC279"/>
    <mergeCell ref="AJ276:AJ279"/>
    <mergeCell ref="AK276:AK279"/>
    <mergeCell ref="AL276:AL279"/>
    <mergeCell ref="AM276:AM279"/>
    <mergeCell ref="AN276:AN279"/>
    <mergeCell ref="AO276:AO279"/>
    <mergeCell ref="AD276:AD279"/>
    <mergeCell ref="AE276:AE279"/>
    <mergeCell ref="AF276:AF279"/>
    <mergeCell ref="AG276:AG279"/>
    <mergeCell ref="AH276:AH279"/>
    <mergeCell ref="AI276:AI279"/>
    <mergeCell ref="O276:O279"/>
    <mergeCell ref="P276:P279"/>
    <mergeCell ref="Q276:Q279"/>
    <mergeCell ref="R276:R279"/>
    <mergeCell ref="S276:S279"/>
    <mergeCell ref="T276:T279"/>
    <mergeCell ref="AU280:AU283"/>
    <mergeCell ref="AV280:AV283"/>
    <mergeCell ref="I281:I283"/>
    <mergeCell ref="Z283:AC283"/>
    <mergeCell ref="AJ280:AJ283"/>
    <mergeCell ref="AK280:AK283"/>
    <mergeCell ref="AL280:AL283"/>
    <mergeCell ref="AM280:AM283"/>
    <mergeCell ref="AN280:AN283"/>
    <mergeCell ref="AO280:AO283"/>
    <mergeCell ref="AD280:AD283"/>
    <mergeCell ref="AE280:AE283"/>
    <mergeCell ref="AF280:AF283"/>
    <mergeCell ref="AG280:AG283"/>
    <mergeCell ref="AH280:AH283"/>
    <mergeCell ref="AI280:AI283"/>
    <mergeCell ref="O280:O283"/>
    <mergeCell ref="P280:P283"/>
    <mergeCell ref="Q280:Q283"/>
    <mergeCell ref="R280:R283"/>
    <mergeCell ref="S280:S283"/>
    <mergeCell ref="T280:T283"/>
    <mergeCell ref="J280:J283"/>
    <mergeCell ref="K280:K283"/>
    <mergeCell ref="AK284:AK287"/>
    <mergeCell ref="AL284:AL287"/>
    <mergeCell ref="R284:R287"/>
    <mergeCell ref="S284:S287"/>
    <mergeCell ref="T284:T287"/>
    <mergeCell ref="AD284:AD287"/>
    <mergeCell ref="AE284:AE287"/>
    <mergeCell ref="AF284:AF287"/>
    <mergeCell ref="L284:L287"/>
    <mergeCell ref="M284:M287"/>
    <mergeCell ref="N284:N287"/>
    <mergeCell ref="O284:O287"/>
    <mergeCell ref="P284:P287"/>
    <mergeCell ref="Q284:Q287"/>
    <mergeCell ref="A284:A287"/>
    <mergeCell ref="AP280:AP283"/>
    <mergeCell ref="AQ280:AQ283"/>
    <mergeCell ref="N288:N291"/>
    <mergeCell ref="O288:O291"/>
    <mergeCell ref="P288:P291"/>
    <mergeCell ref="Q288:Q291"/>
    <mergeCell ref="R288:R291"/>
    <mergeCell ref="S288:S291"/>
    <mergeCell ref="J288:J291"/>
    <mergeCell ref="K288:K291"/>
    <mergeCell ref="L288:L291"/>
    <mergeCell ref="M288:M291"/>
    <mergeCell ref="H288:H291"/>
    <mergeCell ref="I288:I291"/>
    <mergeCell ref="AV284:AV287"/>
    <mergeCell ref="I285:I287"/>
    <mergeCell ref="Z287:AC287"/>
    <mergeCell ref="A288:A291"/>
    <mergeCell ref="B288:B303"/>
    <mergeCell ref="C288:C303"/>
    <mergeCell ref="D288:D303"/>
    <mergeCell ref="E288:E303"/>
    <mergeCell ref="F288:F303"/>
    <mergeCell ref="G288:G303"/>
    <mergeCell ref="AM284:AM287"/>
    <mergeCell ref="AN284:AN287"/>
    <mergeCell ref="AO284:AO287"/>
    <mergeCell ref="AP284:AP287"/>
    <mergeCell ref="AQ284:AQ287"/>
    <mergeCell ref="AT284:AT287"/>
    <mergeCell ref="AG284:AG287"/>
    <mergeCell ref="AH284:AH287"/>
    <mergeCell ref="AI284:AI287"/>
    <mergeCell ref="AJ284:AJ287"/>
    <mergeCell ref="AU288:AU291"/>
    <mergeCell ref="AV288:AV291"/>
    <mergeCell ref="Z291:AC291"/>
    <mergeCell ref="AO288:AO291"/>
    <mergeCell ref="AP288:AP291"/>
    <mergeCell ref="AQ288:AQ291"/>
    <mergeCell ref="AR288:AR291"/>
    <mergeCell ref="AS288:AS291"/>
    <mergeCell ref="AT288:AT291"/>
    <mergeCell ref="AI288:AI291"/>
    <mergeCell ref="AJ288:AJ291"/>
    <mergeCell ref="AK288:AK291"/>
    <mergeCell ref="AL288:AL291"/>
    <mergeCell ref="AM288:AM291"/>
    <mergeCell ref="AN288:AN291"/>
    <mergeCell ref="T288:T291"/>
    <mergeCell ref="AD288:AD291"/>
    <mergeCell ref="AE288:AE291"/>
    <mergeCell ref="AF288:AF291"/>
    <mergeCell ref="AG288:AG291"/>
    <mergeCell ref="AH288:AH291"/>
    <mergeCell ref="M292:M295"/>
    <mergeCell ref="N292:N295"/>
    <mergeCell ref="O292:O295"/>
    <mergeCell ref="P292:P295"/>
    <mergeCell ref="Q292:Q295"/>
    <mergeCell ref="R292:R295"/>
    <mergeCell ref="A292:A295"/>
    <mergeCell ref="H292:H303"/>
    <mergeCell ref="I292:I303"/>
    <mergeCell ref="J292:J295"/>
    <mergeCell ref="K292:K295"/>
    <mergeCell ref="L292:L295"/>
    <mergeCell ref="A296:A299"/>
    <mergeCell ref="J296:J299"/>
    <mergeCell ref="K296:K299"/>
    <mergeCell ref="L296:L299"/>
    <mergeCell ref="S292:S295"/>
    <mergeCell ref="N296:N299"/>
    <mergeCell ref="O296:O299"/>
    <mergeCell ref="P296:P299"/>
    <mergeCell ref="Q296:Q299"/>
    <mergeCell ref="R296:R299"/>
    <mergeCell ref="AU292:AU295"/>
    <mergeCell ref="AV292:AV295"/>
    <mergeCell ref="Z295:AC295"/>
    <mergeCell ref="AO292:AO295"/>
    <mergeCell ref="AP292:AP295"/>
    <mergeCell ref="AQ292:AQ295"/>
    <mergeCell ref="AR292:AR295"/>
    <mergeCell ref="AS292:AS295"/>
    <mergeCell ref="AT292:AT295"/>
    <mergeCell ref="AI292:AI295"/>
    <mergeCell ref="AJ292:AJ295"/>
    <mergeCell ref="AK292:AK295"/>
    <mergeCell ref="AL292:AL295"/>
    <mergeCell ref="AM292:AM295"/>
    <mergeCell ref="AN292:AN295"/>
    <mergeCell ref="T292:T295"/>
    <mergeCell ref="AD292:AD295"/>
    <mergeCell ref="AE292:AE295"/>
    <mergeCell ref="AF292:AF295"/>
    <mergeCell ref="AG292:AG295"/>
    <mergeCell ref="AH292:AH295"/>
    <mergeCell ref="T300:T303"/>
    <mergeCell ref="AD300:AD303"/>
    <mergeCell ref="Z303:AC303"/>
    <mergeCell ref="AT296:AT299"/>
    <mergeCell ref="AU296:AU299"/>
    <mergeCell ref="AV296:AV299"/>
    <mergeCell ref="A300:A303"/>
    <mergeCell ref="J300:J303"/>
    <mergeCell ref="K300:K303"/>
    <mergeCell ref="L300:L303"/>
    <mergeCell ref="M300:M303"/>
    <mergeCell ref="N300:N303"/>
    <mergeCell ref="O300:O303"/>
    <mergeCell ref="AN296:AN299"/>
    <mergeCell ref="AO296:AO299"/>
    <mergeCell ref="AP296:AP299"/>
    <mergeCell ref="AQ296:AQ299"/>
    <mergeCell ref="AR296:AR299"/>
    <mergeCell ref="AS296:AS299"/>
    <mergeCell ref="AH296:AH299"/>
    <mergeCell ref="AI296:AI299"/>
    <mergeCell ref="AJ296:AJ299"/>
    <mergeCell ref="AK296:AK299"/>
    <mergeCell ref="AL296:AL299"/>
    <mergeCell ref="AM296:AM299"/>
    <mergeCell ref="S296:S299"/>
    <mergeCell ref="T296:T299"/>
    <mergeCell ref="AD296:AD299"/>
    <mergeCell ref="AE296:AE299"/>
    <mergeCell ref="AF296:AF299"/>
    <mergeCell ref="AG296:AG299"/>
    <mergeCell ref="M296:M299"/>
    <mergeCell ref="A304:A307"/>
    <mergeCell ref="B304:B331"/>
    <mergeCell ref="C304:C331"/>
    <mergeCell ref="D304:D331"/>
    <mergeCell ref="E304:E307"/>
    <mergeCell ref="F304:F307"/>
    <mergeCell ref="A312:A315"/>
    <mergeCell ref="E312:E315"/>
    <mergeCell ref="F312:F315"/>
    <mergeCell ref="A320:A323"/>
    <mergeCell ref="AQ300:AQ303"/>
    <mergeCell ref="AR300:AR303"/>
    <mergeCell ref="AS300:AS303"/>
    <mergeCell ref="AT300:AT303"/>
    <mergeCell ref="AU300:AU303"/>
    <mergeCell ref="AV300:AV303"/>
    <mergeCell ref="AK300:AK303"/>
    <mergeCell ref="AL300:AL303"/>
    <mergeCell ref="AM300:AM303"/>
    <mergeCell ref="AN300:AN303"/>
    <mergeCell ref="AO300:AO303"/>
    <mergeCell ref="AP300:AP303"/>
    <mergeCell ref="AE300:AE303"/>
    <mergeCell ref="AF300:AF303"/>
    <mergeCell ref="AG300:AG303"/>
    <mergeCell ref="AH300:AH303"/>
    <mergeCell ref="AI300:AI303"/>
    <mergeCell ref="AJ300:AJ303"/>
    <mergeCell ref="P300:P303"/>
    <mergeCell ref="Q300:Q303"/>
    <mergeCell ref="R300:R303"/>
    <mergeCell ref="S300:S303"/>
    <mergeCell ref="A308:A311"/>
    <mergeCell ref="E308:E311"/>
    <mergeCell ref="F308:F311"/>
    <mergeCell ref="G308:G311"/>
    <mergeCell ref="H308:H311"/>
    <mergeCell ref="I308:I311"/>
    <mergeCell ref="AO304:AO307"/>
    <mergeCell ref="AP304:AP307"/>
    <mergeCell ref="AQ304:AQ307"/>
    <mergeCell ref="AR304:AR307"/>
    <mergeCell ref="AS304:AS307"/>
    <mergeCell ref="AT304:AT307"/>
    <mergeCell ref="AI304:AI307"/>
    <mergeCell ref="AJ304:AJ307"/>
    <mergeCell ref="AK304:AK307"/>
    <mergeCell ref="AL304:AL307"/>
    <mergeCell ref="AM304:AM307"/>
    <mergeCell ref="AN304:AN307"/>
    <mergeCell ref="T304:T307"/>
    <mergeCell ref="AD304:AD307"/>
    <mergeCell ref="AE304:AE307"/>
    <mergeCell ref="AF304:AF307"/>
    <mergeCell ref="AG304:AG307"/>
    <mergeCell ref="AH304:AH307"/>
    <mergeCell ref="N304:N307"/>
    <mergeCell ref="O304:O307"/>
    <mergeCell ref="P304:P307"/>
    <mergeCell ref="Q304:Q307"/>
    <mergeCell ref="R304:R307"/>
    <mergeCell ref="S304:S307"/>
    <mergeCell ref="G304:G307"/>
    <mergeCell ref="H304:H307"/>
    <mergeCell ref="Z311:AC311"/>
    <mergeCell ref="J308:J311"/>
    <mergeCell ref="K308:K311"/>
    <mergeCell ref="L308:L311"/>
    <mergeCell ref="M308:M311"/>
    <mergeCell ref="N308:N311"/>
    <mergeCell ref="O308:O311"/>
    <mergeCell ref="AU304:AU307"/>
    <mergeCell ref="AV304:AV307"/>
    <mergeCell ref="I305:I307"/>
    <mergeCell ref="Z307:AC307"/>
    <mergeCell ref="J304:J307"/>
    <mergeCell ref="K304:K307"/>
    <mergeCell ref="L304:L307"/>
    <mergeCell ref="M304:M307"/>
    <mergeCell ref="AQ308:AQ311"/>
    <mergeCell ref="AR308:AR311"/>
    <mergeCell ref="AS308:AS311"/>
    <mergeCell ref="AT308:AT311"/>
    <mergeCell ref="AU308:AU311"/>
    <mergeCell ref="AV308:AV311"/>
    <mergeCell ref="AK308:AK311"/>
    <mergeCell ref="AL308:AL311"/>
    <mergeCell ref="AM308:AM311"/>
    <mergeCell ref="AN308:AN311"/>
    <mergeCell ref="AO308:AO311"/>
    <mergeCell ref="K316:K319"/>
    <mergeCell ref="L316:L319"/>
    <mergeCell ref="M316:M319"/>
    <mergeCell ref="N316:N319"/>
    <mergeCell ref="O316:O319"/>
    <mergeCell ref="P316:P319"/>
    <mergeCell ref="AP308:AP311"/>
    <mergeCell ref="AE308:AE311"/>
    <mergeCell ref="AF308:AF311"/>
    <mergeCell ref="AG308:AG311"/>
    <mergeCell ref="AH308:AH311"/>
    <mergeCell ref="AI308:AI311"/>
    <mergeCell ref="AJ308:AJ311"/>
    <mergeCell ref="AM312:AM315"/>
    <mergeCell ref="S312:S315"/>
    <mergeCell ref="T312:T315"/>
    <mergeCell ref="AD312:AD315"/>
    <mergeCell ref="AE312:AE315"/>
    <mergeCell ref="AF312:AF315"/>
    <mergeCell ref="AG312:AG315"/>
    <mergeCell ref="M312:M315"/>
    <mergeCell ref="N312:N315"/>
    <mergeCell ref="O312:O315"/>
    <mergeCell ref="P312:P315"/>
    <mergeCell ref="Q312:Q315"/>
    <mergeCell ref="R312:R315"/>
    <mergeCell ref="P308:P311"/>
    <mergeCell ref="Q308:Q311"/>
    <mergeCell ref="R308:R311"/>
    <mergeCell ref="S308:S311"/>
    <mergeCell ref="T308:T311"/>
    <mergeCell ref="AD308:AD311"/>
    <mergeCell ref="AT312:AT315"/>
    <mergeCell ref="AU312:AU315"/>
    <mergeCell ref="AV312:AV315"/>
    <mergeCell ref="Z315:AC315"/>
    <mergeCell ref="A316:A319"/>
    <mergeCell ref="E316:E319"/>
    <mergeCell ref="F316:F319"/>
    <mergeCell ref="G316:G319"/>
    <mergeCell ref="H316:H319"/>
    <mergeCell ref="J316:J319"/>
    <mergeCell ref="AN312:AN315"/>
    <mergeCell ref="AO312:AO315"/>
    <mergeCell ref="AP312:AP315"/>
    <mergeCell ref="AQ312:AQ315"/>
    <mergeCell ref="AR312:AR315"/>
    <mergeCell ref="AS312:AS315"/>
    <mergeCell ref="AH312:AH315"/>
    <mergeCell ref="AI312:AI315"/>
    <mergeCell ref="AJ312:AJ315"/>
    <mergeCell ref="AK312:AK315"/>
    <mergeCell ref="AL312:AL315"/>
    <mergeCell ref="G312:G315"/>
    <mergeCell ref="H312:H315"/>
    <mergeCell ref="I312:I315"/>
    <mergeCell ref="J312:J315"/>
    <mergeCell ref="K312:K315"/>
    <mergeCell ref="L312:L315"/>
    <mergeCell ref="R316:R319"/>
    <mergeCell ref="S316:S319"/>
    <mergeCell ref="T316:T319"/>
    <mergeCell ref="AD316:AD319"/>
    <mergeCell ref="AE316:AE319"/>
    <mergeCell ref="L320:L323"/>
    <mergeCell ref="M320:M323"/>
    <mergeCell ref="N320:N323"/>
    <mergeCell ref="O320:O323"/>
    <mergeCell ref="P320:P323"/>
    <mergeCell ref="Q320:Q323"/>
    <mergeCell ref="E320:E331"/>
    <mergeCell ref="F320:F331"/>
    <mergeCell ref="G320:G323"/>
    <mergeCell ref="H320:H323"/>
    <mergeCell ref="J320:J323"/>
    <mergeCell ref="K320:K323"/>
    <mergeCell ref="AR316:AR319"/>
    <mergeCell ref="AS316:AS319"/>
    <mergeCell ref="AT316:AT319"/>
    <mergeCell ref="AU316:AU319"/>
    <mergeCell ref="AV316:AV319"/>
    <mergeCell ref="I317:I319"/>
    <mergeCell ref="Z319:AC319"/>
    <mergeCell ref="AL316:AL319"/>
    <mergeCell ref="AM316:AM319"/>
    <mergeCell ref="AN316:AN319"/>
    <mergeCell ref="AO316:AO319"/>
    <mergeCell ref="AP316:AP319"/>
    <mergeCell ref="AQ316:AQ319"/>
    <mergeCell ref="AF316:AF319"/>
    <mergeCell ref="AG316:AG319"/>
    <mergeCell ref="AH316:AH319"/>
    <mergeCell ref="AI316:AI319"/>
    <mergeCell ref="AJ316:AJ319"/>
    <mergeCell ref="AK316:AK319"/>
    <mergeCell ref="Q316:Q319"/>
    <mergeCell ref="AS320:AS323"/>
    <mergeCell ref="AT320:AT323"/>
    <mergeCell ref="AU320:AU323"/>
    <mergeCell ref="AV320:AV323"/>
    <mergeCell ref="I321:I323"/>
    <mergeCell ref="Z323:AC323"/>
    <mergeCell ref="AM320:AM323"/>
    <mergeCell ref="AN320:AN323"/>
    <mergeCell ref="AO320:AO323"/>
    <mergeCell ref="AP320:AP323"/>
    <mergeCell ref="AQ320:AQ323"/>
    <mergeCell ref="AR320:AR323"/>
    <mergeCell ref="AG320:AG331"/>
    <mergeCell ref="AH320:AH331"/>
    <mergeCell ref="AI320:AI323"/>
    <mergeCell ref="AJ320:AJ323"/>
    <mergeCell ref="AK320:AK323"/>
    <mergeCell ref="AL320:AL323"/>
    <mergeCell ref="AI324:AI327"/>
    <mergeCell ref="AJ324:AJ327"/>
    <mergeCell ref="AK324:AK327"/>
    <mergeCell ref="AL324:AL327"/>
    <mergeCell ref="R320:R323"/>
    <mergeCell ref="S320:S323"/>
    <mergeCell ref="T320:T323"/>
    <mergeCell ref="AD320:AD323"/>
    <mergeCell ref="AE320:AE331"/>
    <mergeCell ref="AF320:AF331"/>
    <mergeCell ref="S324:S327"/>
    <mergeCell ref="T324:T327"/>
    <mergeCell ref="AD324:AD327"/>
    <mergeCell ref="S328:S331"/>
    <mergeCell ref="A328:A331"/>
    <mergeCell ref="G328:G331"/>
    <mergeCell ref="H328:H331"/>
    <mergeCell ref="J328:J331"/>
    <mergeCell ref="K328:K331"/>
    <mergeCell ref="L328:L331"/>
    <mergeCell ref="AS324:AS327"/>
    <mergeCell ref="AT324:AT327"/>
    <mergeCell ref="AU324:AU327"/>
    <mergeCell ref="AV324:AV327"/>
    <mergeCell ref="I325:I327"/>
    <mergeCell ref="Z327:AC327"/>
    <mergeCell ref="AM324:AM327"/>
    <mergeCell ref="AN324:AN327"/>
    <mergeCell ref="AO324:AO327"/>
    <mergeCell ref="AP324:AP327"/>
    <mergeCell ref="AQ324:AQ327"/>
    <mergeCell ref="AR324:AR327"/>
    <mergeCell ref="M324:M327"/>
    <mergeCell ref="N324:N327"/>
    <mergeCell ref="O324:O327"/>
    <mergeCell ref="P324:P327"/>
    <mergeCell ref="Q324:Q327"/>
    <mergeCell ref="R324:R327"/>
    <mergeCell ref="A324:A327"/>
    <mergeCell ref="G324:G327"/>
    <mergeCell ref="H324:H327"/>
    <mergeCell ref="J324:J327"/>
    <mergeCell ref="K324:K327"/>
    <mergeCell ref="L324:L327"/>
    <mergeCell ref="AS328:AS331"/>
    <mergeCell ref="AT328:AT331"/>
    <mergeCell ref="AU328:AU331"/>
    <mergeCell ref="AV328:AV331"/>
    <mergeCell ref="I329:I331"/>
    <mergeCell ref="Z331:AC331"/>
    <mergeCell ref="AM328:AM331"/>
    <mergeCell ref="AN328:AN331"/>
    <mergeCell ref="AO328:AO331"/>
    <mergeCell ref="AP328:AP331"/>
    <mergeCell ref="AQ328:AQ331"/>
    <mergeCell ref="AR328:AR331"/>
    <mergeCell ref="T328:T331"/>
    <mergeCell ref="AD328:AD331"/>
    <mergeCell ref="AI328:AI331"/>
    <mergeCell ref="AJ328:AJ331"/>
    <mergeCell ref="AK328:AK331"/>
    <mergeCell ref="AL328:AL331"/>
    <mergeCell ref="M328:M331"/>
    <mergeCell ref="N328:N331"/>
    <mergeCell ref="O328:O331"/>
    <mergeCell ref="P328:P331"/>
    <mergeCell ref="Q328:Q331"/>
    <mergeCell ref="R328:R331"/>
    <mergeCell ref="N332:N335"/>
    <mergeCell ref="O332:O335"/>
    <mergeCell ref="P332:P335"/>
    <mergeCell ref="Q332:Q335"/>
    <mergeCell ref="R332:R335"/>
    <mergeCell ref="S332:S335"/>
    <mergeCell ref="G332:G335"/>
    <mergeCell ref="H332:H335"/>
    <mergeCell ref="J332:J335"/>
    <mergeCell ref="K332:K335"/>
    <mergeCell ref="L332:L335"/>
    <mergeCell ref="M332:M335"/>
    <mergeCell ref="A332:A335"/>
    <mergeCell ref="B332:B359"/>
    <mergeCell ref="C332:C343"/>
    <mergeCell ref="D332:D343"/>
    <mergeCell ref="E332:E335"/>
    <mergeCell ref="F332:F335"/>
    <mergeCell ref="A356:A359"/>
    <mergeCell ref="C356:C359"/>
    <mergeCell ref="D356:D359"/>
    <mergeCell ref="E356:E359"/>
    <mergeCell ref="O336:O339"/>
    <mergeCell ref="P336:P339"/>
    <mergeCell ref="O344:O347"/>
    <mergeCell ref="P344:P347"/>
    <mergeCell ref="A344:A347"/>
    <mergeCell ref="C344:C355"/>
    <mergeCell ref="D344:D355"/>
    <mergeCell ref="E344:E355"/>
    <mergeCell ref="F344:F355"/>
    <mergeCell ref="G344:G347"/>
    <mergeCell ref="AU332:AU335"/>
    <mergeCell ref="AV332:AV335"/>
    <mergeCell ref="I333:I335"/>
    <mergeCell ref="Z335:AC335"/>
    <mergeCell ref="A336:A339"/>
    <mergeCell ref="E336:E339"/>
    <mergeCell ref="F336:F339"/>
    <mergeCell ref="G336:G339"/>
    <mergeCell ref="H336:H339"/>
    <mergeCell ref="J336:J339"/>
    <mergeCell ref="AO332:AO335"/>
    <mergeCell ref="AP332:AP335"/>
    <mergeCell ref="AQ332:AQ335"/>
    <mergeCell ref="AR332:AR335"/>
    <mergeCell ref="AS332:AS335"/>
    <mergeCell ref="AT332:AT335"/>
    <mergeCell ref="AI332:AI335"/>
    <mergeCell ref="AJ332:AJ335"/>
    <mergeCell ref="AK332:AK335"/>
    <mergeCell ref="AL332:AL335"/>
    <mergeCell ref="AM332:AM335"/>
    <mergeCell ref="AN332:AN335"/>
    <mergeCell ref="T332:T335"/>
    <mergeCell ref="AD332:AD335"/>
    <mergeCell ref="AE332:AE359"/>
    <mergeCell ref="AF332:AF359"/>
    <mergeCell ref="AG332:AG359"/>
    <mergeCell ref="AH332:AH359"/>
    <mergeCell ref="T348:T351"/>
    <mergeCell ref="AD348:AD351"/>
    <mergeCell ref="AV336:AV339"/>
    <mergeCell ref="I337:I339"/>
    <mergeCell ref="Z339:AC339"/>
    <mergeCell ref="A340:A343"/>
    <mergeCell ref="E340:E343"/>
    <mergeCell ref="F340:F343"/>
    <mergeCell ref="G340:G343"/>
    <mergeCell ref="H340:H343"/>
    <mergeCell ref="J340:J343"/>
    <mergeCell ref="K340:K343"/>
    <mergeCell ref="AP336:AP339"/>
    <mergeCell ref="AQ336:AQ339"/>
    <mergeCell ref="AR336:AR339"/>
    <mergeCell ref="AS336:AS339"/>
    <mergeCell ref="AT336:AT339"/>
    <mergeCell ref="AU336:AU339"/>
    <mergeCell ref="AJ336:AJ339"/>
    <mergeCell ref="AK336:AK339"/>
    <mergeCell ref="AL336:AL339"/>
    <mergeCell ref="AM336:AM339"/>
    <mergeCell ref="AN336:AN339"/>
    <mergeCell ref="AO336:AO339"/>
    <mergeCell ref="Q336:Q339"/>
    <mergeCell ref="R336:R339"/>
    <mergeCell ref="S336:S339"/>
    <mergeCell ref="T336:T339"/>
    <mergeCell ref="AD336:AD339"/>
    <mergeCell ref="AI336:AI339"/>
    <mergeCell ref="K336:K339"/>
    <mergeCell ref="L336:L339"/>
    <mergeCell ref="M336:M339"/>
    <mergeCell ref="N336:N339"/>
    <mergeCell ref="I341:I343"/>
    <mergeCell ref="AV340:AV343"/>
    <mergeCell ref="AK340:AK343"/>
    <mergeCell ref="AL340:AL343"/>
    <mergeCell ref="AM340:AM343"/>
    <mergeCell ref="AN340:AN343"/>
    <mergeCell ref="AO340:AO343"/>
    <mergeCell ref="AP340:AP343"/>
    <mergeCell ref="R340:R343"/>
    <mergeCell ref="S340:S343"/>
    <mergeCell ref="T340:T343"/>
    <mergeCell ref="AD340:AD343"/>
    <mergeCell ref="AI340:AI343"/>
    <mergeCell ref="AJ340:AJ343"/>
    <mergeCell ref="L340:L343"/>
    <mergeCell ref="M340:M343"/>
    <mergeCell ref="N340:N343"/>
    <mergeCell ref="O340:O343"/>
    <mergeCell ref="P340:P343"/>
    <mergeCell ref="Q340:Q343"/>
    <mergeCell ref="Z343:AC343"/>
    <mergeCell ref="H344:H347"/>
    <mergeCell ref="J344:J347"/>
    <mergeCell ref="AQ340:AQ343"/>
    <mergeCell ref="AR340:AR343"/>
    <mergeCell ref="AS340:AS343"/>
    <mergeCell ref="AT340:AT343"/>
    <mergeCell ref="AU340:AU343"/>
    <mergeCell ref="AV344:AV347"/>
    <mergeCell ref="I345:I347"/>
    <mergeCell ref="Z347:AC347"/>
    <mergeCell ref="A348:A351"/>
    <mergeCell ref="G348:G351"/>
    <mergeCell ref="H348:H351"/>
    <mergeCell ref="J348:J351"/>
    <mergeCell ref="K348:K351"/>
    <mergeCell ref="L348:L351"/>
    <mergeCell ref="M348:M351"/>
    <mergeCell ref="AP344:AP347"/>
    <mergeCell ref="AQ344:AQ347"/>
    <mergeCell ref="AR344:AR347"/>
    <mergeCell ref="AS344:AS347"/>
    <mergeCell ref="AT344:AT347"/>
    <mergeCell ref="AU344:AU347"/>
    <mergeCell ref="AJ344:AJ347"/>
    <mergeCell ref="AK344:AK347"/>
    <mergeCell ref="AL344:AL347"/>
    <mergeCell ref="AM344:AM347"/>
    <mergeCell ref="AN344:AN347"/>
    <mergeCell ref="AO344:AO347"/>
    <mergeCell ref="Q344:Q347"/>
    <mergeCell ref="R344:R347"/>
    <mergeCell ref="S344:S347"/>
    <mergeCell ref="T344:T347"/>
    <mergeCell ref="AD344:AD347"/>
    <mergeCell ref="AI344:AI347"/>
    <mergeCell ref="K344:K347"/>
    <mergeCell ref="L344:L347"/>
    <mergeCell ref="M344:M347"/>
    <mergeCell ref="N344:N347"/>
    <mergeCell ref="AU348:AU351"/>
    <mergeCell ref="AV348:AV351"/>
    <mergeCell ref="I349:I351"/>
    <mergeCell ref="Z351:AC351"/>
    <mergeCell ref="A352:A355"/>
    <mergeCell ref="G352:G355"/>
    <mergeCell ref="H352:H355"/>
    <mergeCell ref="J352:J355"/>
    <mergeCell ref="K352:K355"/>
    <mergeCell ref="L352:L355"/>
    <mergeCell ref="AO348:AO351"/>
    <mergeCell ref="AP348:AP351"/>
    <mergeCell ref="AQ348:AQ351"/>
    <mergeCell ref="AR348:AR351"/>
    <mergeCell ref="AS348:AS351"/>
    <mergeCell ref="AT348:AT351"/>
    <mergeCell ref="AI348:AI351"/>
    <mergeCell ref="AJ348:AJ351"/>
    <mergeCell ref="AK348:AK351"/>
    <mergeCell ref="AL348:AL351"/>
    <mergeCell ref="AM348:AM351"/>
    <mergeCell ref="AN348:AN351"/>
    <mergeCell ref="N348:N351"/>
    <mergeCell ref="O348:O351"/>
    <mergeCell ref="P348:P351"/>
    <mergeCell ref="Q348:Q351"/>
    <mergeCell ref="R348:R351"/>
    <mergeCell ref="S348:S351"/>
    <mergeCell ref="G356:G359"/>
    <mergeCell ref="H356:H359"/>
    <mergeCell ref="J356:J359"/>
    <mergeCell ref="K356:K359"/>
    <mergeCell ref="L356:L359"/>
    <mergeCell ref="AR352:AR355"/>
    <mergeCell ref="AS352:AS355"/>
    <mergeCell ref="AT352:AT355"/>
    <mergeCell ref="AU352:AU355"/>
    <mergeCell ref="AV352:AV355"/>
    <mergeCell ref="I353:I355"/>
    <mergeCell ref="Z355:AC355"/>
    <mergeCell ref="AL352:AL355"/>
    <mergeCell ref="AM352:AM355"/>
    <mergeCell ref="AN352:AN355"/>
    <mergeCell ref="AO352:AO355"/>
    <mergeCell ref="AP352:AP355"/>
    <mergeCell ref="AQ352:AQ355"/>
    <mergeCell ref="S352:S355"/>
    <mergeCell ref="T352:T355"/>
    <mergeCell ref="AD352:AD355"/>
    <mergeCell ref="AI352:AI355"/>
    <mergeCell ref="AJ352:AJ355"/>
    <mergeCell ref="AK352:AK355"/>
    <mergeCell ref="M352:M355"/>
    <mergeCell ref="N352:N355"/>
    <mergeCell ref="O352:O355"/>
    <mergeCell ref="P352:P355"/>
    <mergeCell ref="Q352:Q355"/>
    <mergeCell ref="R352:R355"/>
    <mergeCell ref="AR356:AR359"/>
    <mergeCell ref="AS356:AS359"/>
    <mergeCell ref="AT356:AT359"/>
    <mergeCell ref="AU356:AU359"/>
    <mergeCell ref="AV356:AV359"/>
    <mergeCell ref="I357:I359"/>
    <mergeCell ref="Z359:AC359"/>
    <mergeCell ref="AL356:AL359"/>
    <mergeCell ref="AM356:AM359"/>
    <mergeCell ref="AN356:AN359"/>
    <mergeCell ref="AO356:AO359"/>
    <mergeCell ref="AP356:AP359"/>
    <mergeCell ref="AQ356:AQ359"/>
    <mergeCell ref="S356:S359"/>
    <mergeCell ref="T356:T359"/>
    <mergeCell ref="AD356:AD359"/>
    <mergeCell ref="AI356:AI359"/>
    <mergeCell ref="AJ356:AJ359"/>
    <mergeCell ref="AK356:AK359"/>
    <mergeCell ref="M356:M359"/>
    <mergeCell ref="N356:N359"/>
    <mergeCell ref="O356:O359"/>
    <mergeCell ref="P356:P359"/>
    <mergeCell ref="Q356:Q359"/>
    <mergeCell ref="R356:R359"/>
    <mergeCell ref="AE364:AE367"/>
    <mergeCell ref="AF364:AF367"/>
    <mergeCell ref="L364:L367"/>
    <mergeCell ref="M364:M367"/>
    <mergeCell ref="N364:N367"/>
    <mergeCell ref="O364:O367"/>
    <mergeCell ref="F356:F359"/>
    <mergeCell ref="O360:O363"/>
    <mergeCell ref="P360:P363"/>
    <mergeCell ref="Q360:Q363"/>
    <mergeCell ref="R360:R363"/>
    <mergeCell ref="G360:G363"/>
    <mergeCell ref="H360:H363"/>
    <mergeCell ref="I360:I363"/>
    <mergeCell ref="J360:J363"/>
    <mergeCell ref="K360:K363"/>
    <mergeCell ref="L360:L363"/>
    <mergeCell ref="A360:A363"/>
    <mergeCell ref="B360:B403"/>
    <mergeCell ref="C360:C383"/>
    <mergeCell ref="D360:D383"/>
    <mergeCell ref="E360:E379"/>
    <mergeCell ref="F360:F379"/>
    <mergeCell ref="A372:A375"/>
    <mergeCell ref="A376:A379"/>
    <mergeCell ref="A384:A387"/>
    <mergeCell ref="C384:C403"/>
    <mergeCell ref="P364:P367"/>
    <mergeCell ref="Q364:Q367"/>
    <mergeCell ref="K368:K371"/>
    <mergeCell ref="L368:L371"/>
    <mergeCell ref="M368:M371"/>
    <mergeCell ref="N368:N375"/>
    <mergeCell ref="O368:O371"/>
    <mergeCell ref="P368:P371"/>
    <mergeCell ref="I376:I379"/>
    <mergeCell ref="J376:J379"/>
    <mergeCell ref="K376:K379"/>
    <mergeCell ref="L376:L379"/>
    <mergeCell ref="A380:A383"/>
    <mergeCell ref="E380:E383"/>
    <mergeCell ref="F380:F383"/>
    <mergeCell ref="G380:G383"/>
    <mergeCell ref="H380:H383"/>
    <mergeCell ref="I380:I383"/>
    <mergeCell ref="Q372:Q375"/>
    <mergeCell ref="K400:K403"/>
    <mergeCell ref="L400:L403"/>
    <mergeCell ref="M400:M403"/>
    <mergeCell ref="AT360:AT363"/>
    <mergeCell ref="AU360:AU363"/>
    <mergeCell ref="AV360:AV363"/>
    <mergeCell ref="Z363:AC363"/>
    <mergeCell ref="A364:A367"/>
    <mergeCell ref="G364:G367"/>
    <mergeCell ref="H364:H367"/>
    <mergeCell ref="I364:I367"/>
    <mergeCell ref="J364:J367"/>
    <mergeCell ref="K364:K367"/>
    <mergeCell ref="AN360:AN363"/>
    <mergeCell ref="AO360:AO363"/>
    <mergeCell ref="AP360:AP363"/>
    <mergeCell ref="AQ360:AQ363"/>
    <mergeCell ref="AR360:AR363"/>
    <mergeCell ref="AS360:AS363"/>
    <mergeCell ref="AH360:AH363"/>
    <mergeCell ref="AI360:AI363"/>
    <mergeCell ref="AJ360:AJ363"/>
    <mergeCell ref="AK360:AK363"/>
    <mergeCell ref="AL360:AL363"/>
    <mergeCell ref="AM360:AM363"/>
    <mergeCell ref="S360:S363"/>
    <mergeCell ref="T360:T363"/>
    <mergeCell ref="AD360:AD363"/>
    <mergeCell ref="AE360:AE363"/>
    <mergeCell ref="AF360:AF363"/>
    <mergeCell ref="AG360:AG363"/>
    <mergeCell ref="M360:M363"/>
    <mergeCell ref="N360:N363"/>
    <mergeCell ref="AS364:AS367"/>
    <mergeCell ref="AT364:AT367"/>
    <mergeCell ref="AU364:AU367"/>
    <mergeCell ref="AV364:AV367"/>
    <mergeCell ref="Z367:AC367"/>
    <mergeCell ref="A368:A371"/>
    <mergeCell ref="G368:G375"/>
    <mergeCell ref="H368:H375"/>
    <mergeCell ref="I368:I375"/>
    <mergeCell ref="J368:J371"/>
    <mergeCell ref="AM364:AM367"/>
    <mergeCell ref="AN364:AN367"/>
    <mergeCell ref="AO364:AO367"/>
    <mergeCell ref="AP364:AP367"/>
    <mergeCell ref="AQ364:AQ367"/>
    <mergeCell ref="AR364:AR367"/>
    <mergeCell ref="AG364:AG367"/>
    <mergeCell ref="AH364:AH367"/>
    <mergeCell ref="AI364:AI367"/>
    <mergeCell ref="AJ364:AJ367"/>
    <mergeCell ref="AK364:AK367"/>
    <mergeCell ref="AL364:AL367"/>
    <mergeCell ref="R364:R367"/>
    <mergeCell ref="S364:S367"/>
    <mergeCell ref="T364:T367"/>
    <mergeCell ref="AD364:AD367"/>
    <mergeCell ref="O372:O375"/>
    <mergeCell ref="P372:P375"/>
    <mergeCell ref="AR368:AR371"/>
    <mergeCell ref="AS368:AS371"/>
    <mergeCell ref="AT368:AT371"/>
    <mergeCell ref="AU368:AU371"/>
    <mergeCell ref="AV368:AV371"/>
    <mergeCell ref="Z371:AC371"/>
    <mergeCell ref="AL368:AL371"/>
    <mergeCell ref="AM368:AM371"/>
    <mergeCell ref="AN368:AN371"/>
    <mergeCell ref="AO368:AO371"/>
    <mergeCell ref="AP368:AP371"/>
    <mergeCell ref="AQ368:AQ371"/>
    <mergeCell ref="AF368:AF371"/>
    <mergeCell ref="AG368:AG371"/>
    <mergeCell ref="AH368:AH371"/>
    <mergeCell ref="AI368:AI371"/>
    <mergeCell ref="AJ368:AJ371"/>
    <mergeCell ref="AK368:AK371"/>
    <mergeCell ref="Q368:Q371"/>
    <mergeCell ref="R368:R371"/>
    <mergeCell ref="S368:S371"/>
    <mergeCell ref="T368:T371"/>
    <mergeCell ref="AD368:AD371"/>
    <mergeCell ref="AE368:AE371"/>
    <mergeCell ref="AR372:AR375"/>
    <mergeCell ref="AS372:AS375"/>
    <mergeCell ref="AT372:AT375"/>
    <mergeCell ref="AU372:AU375"/>
    <mergeCell ref="AV372:AV375"/>
    <mergeCell ref="Z375:AC375"/>
    <mergeCell ref="AL372:AL375"/>
    <mergeCell ref="AM372:AM375"/>
    <mergeCell ref="AN372:AN375"/>
    <mergeCell ref="AO372:AO375"/>
    <mergeCell ref="AP372:AP375"/>
    <mergeCell ref="AQ372:AQ375"/>
    <mergeCell ref="AF372:AF375"/>
    <mergeCell ref="AG372:AG375"/>
    <mergeCell ref="AH372:AH375"/>
    <mergeCell ref="AI372:AI375"/>
    <mergeCell ref="AJ372:AJ375"/>
    <mergeCell ref="AK372:AK375"/>
    <mergeCell ref="G376:G379"/>
    <mergeCell ref="H376:H379"/>
    <mergeCell ref="P380:P383"/>
    <mergeCell ref="Q380:Q383"/>
    <mergeCell ref="R380:R383"/>
    <mergeCell ref="S380:S383"/>
    <mergeCell ref="T380:T383"/>
    <mergeCell ref="AD380:AD383"/>
    <mergeCell ref="Z383:AC383"/>
    <mergeCell ref="AM376:AM379"/>
    <mergeCell ref="S376:S379"/>
    <mergeCell ref="T376:T379"/>
    <mergeCell ref="AD376:AD379"/>
    <mergeCell ref="AE376:AE379"/>
    <mergeCell ref="AF376:AF379"/>
    <mergeCell ref="AG376:AG379"/>
    <mergeCell ref="J380:J383"/>
    <mergeCell ref="K380:K383"/>
    <mergeCell ref="L380:L383"/>
    <mergeCell ref="M380:M383"/>
    <mergeCell ref="N380:N383"/>
    <mergeCell ref="O380:O383"/>
    <mergeCell ref="AT376:AT379"/>
    <mergeCell ref="AU376:AU379"/>
    <mergeCell ref="AV376:AV379"/>
    <mergeCell ref="Z379:AC379"/>
    <mergeCell ref="AQ380:AQ383"/>
    <mergeCell ref="AR380:AR383"/>
    <mergeCell ref="AS380:AS383"/>
    <mergeCell ref="AT380:AT383"/>
    <mergeCell ref="AU380:AU383"/>
    <mergeCell ref="AV380:AV383"/>
    <mergeCell ref="AK380:AK383"/>
    <mergeCell ref="AL380:AL383"/>
    <mergeCell ref="AM380:AM383"/>
    <mergeCell ref="AN380:AN383"/>
    <mergeCell ref="AO380:AO383"/>
    <mergeCell ref="AP380:AP383"/>
    <mergeCell ref="AE380:AE383"/>
    <mergeCell ref="AF380:AF383"/>
    <mergeCell ref="AG380:AG383"/>
    <mergeCell ref="AH380:AH383"/>
    <mergeCell ref="AI380:AI383"/>
    <mergeCell ref="AJ380:AJ383"/>
    <mergeCell ref="AO376:AO379"/>
    <mergeCell ref="AI396:AI399"/>
    <mergeCell ref="AJ396:AJ399"/>
    <mergeCell ref="AK396:AK399"/>
    <mergeCell ref="AL396:AL399"/>
    <mergeCell ref="AM396:AM399"/>
    <mergeCell ref="S396:S399"/>
    <mergeCell ref="T396:T399"/>
    <mergeCell ref="AD396:AD399"/>
    <mergeCell ref="AE396:AE399"/>
    <mergeCell ref="R372:R375"/>
    <mergeCell ref="S372:S375"/>
    <mergeCell ref="T372:T375"/>
    <mergeCell ref="AD372:AD375"/>
    <mergeCell ref="AE372:AE375"/>
    <mergeCell ref="J372:J375"/>
    <mergeCell ref="K372:K375"/>
    <mergeCell ref="L372:L375"/>
    <mergeCell ref="M372:M375"/>
    <mergeCell ref="M376:M379"/>
    <mergeCell ref="N376:N379"/>
    <mergeCell ref="O376:O379"/>
    <mergeCell ref="P376:P379"/>
    <mergeCell ref="Q376:Q379"/>
    <mergeCell ref="R376:R379"/>
    <mergeCell ref="I397:I399"/>
    <mergeCell ref="J396:J399"/>
    <mergeCell ref="K396:K399"/>
    <mergeCell ref="L396:L399"/>
    <mergeCell ref="G388:G391"/>
    <mergeCell ref="H388:H391"/>
    <mergeCell ref="J388:J391"/>
    <mergeCell ref="K388:K391"/>
    <mergeCell ref="L388:L391"/>
    <mergeCell ref="Q388:Q391"/>
    <mergeCell ref="N400:N403"/>
    <mergeCell ref="O400:O403"/>
    <mergeCell ref="P400:P403"/>
    <mergeCell ref="AP376:AP379"/>
    <mergeCell ref="AQ376:AQ379"/>
    <mergeCell ref="AR376:AR379"/>
    <mergeCell ref="AS376:AS379"/>
    <mergeCell ref="AH376:AH379"/>
    <mergeCell ref="AI376:AI379"/>
    <mergeCell ref="AJ376:AJ379"/>
    <mergeCell ref="AK376:AK379"/>
    <mergeCell ref="AL376:AL379"/>
    <mergeCell ref="R388:R391"/>
    <mergeCell ref="Q400:Q403"/>
    <mergeCell ref="R400:R403"/>
    <mergeCell ref="S400:S403"/>
    <mergeCell ref="T400:T403"/>
    <mergeCell ref="AD400:AD403"/>
    <mergeCell ref="AE400:AE403"/>
    <mergeCell ref="Z403:AC403"/>
    <mergeCell ref="AN376:AN379"/>
    <mergeCell ref="R392:R395"/>
    <mergeCell ref="AV384:AV387"/>
    <mergeCell ref="AW384:AW387"/>
    <mergeCell ref="AL384:AL387"/>
    <mergeCell ref="AM384:AM387"/>
    <mergeCell ref="AN384:AN387"/>
    <mergeCell ref="AO384:AO387"/>
    <mergeCell ref="AP384:AP387"/>
    <mergeCell ref="AQ384:AQ387"/>
    <mergeCell ref="AF384:AF387"/>
    <mergeCell ref="AG384:AG387"/>
    <mergeCell ref="AH384:AH387"/>
    <mergeCell ref="AI384:AI387"/>
    <mergeCell ref="AJ384:AJ387"/>
    <mergeCell ref="AK384:AK387"/>
    <mergeCell ref="M384:M387"/>
    <mergeCell ref="N384:N387"/>
    <mergeCell ref="O384:O387"/>
    <mergeCell ref="P384:P387"/>
    <mergeCell ref="Q384:Q387"/>
    <mergeCell ref="R384:R387"/>
    <mergeCell ref="S384:S387"/>
    <mergeCell ref="T384:T387"/>
    <mergeCell ref="AD384:AD387"/>
    <mergeCell ref="AE384:AE387"/>
    <mergeCell ref="Z387:AC387"/>
    <mergeCell ref="K384:K387"/>
    <mergeCell ref="L384:L387"/>
    <mergeCell ref="A392:A395"/>
    <mergeCell ref="G392:G395"/>
    <mergeCell ref="H392:H395"/>
    <mergeCell ref="J392:J395"/>
    <mergeCell ref="K392:K395"/>
    <mergeCell ref="L392:L395"/>
    <mergeCell ref="AT388:AT391"/>
    <mergeCell ref="AU388:AU391"/>
    <mergeCell ref="A388:A391"/>
    <mergeCell ref="AR384:AR387"/>
    <mergeCell ref="AS384:AS387"/>
    <mergeCell ref="AT384:AT387"/>
    <mergeCell ref="AU384:AU387"/>
    <mergeCell ref="D384:D403"/>
    <mergeCell ref="E384:E399"/>
    <mergeCell ref="F384:F399"/>
    <mergeCell ref="G384:G387"/>
    <mergeCell ref="H384:H387"/>
    <mergeCell ref="J384:J387"/>
    <mergeCell ref="I385:I387"/>
    <mergeCell ref="J400:J403"/>
    <mergeCell ref="I401:I403"/>
    <mergeCell ref="O388:O391"/>
    <mergeCell ref="AV388:AV391"/>
    <mergeCell ref="AW388:AW391"/>
    <mergeCell ref="I389:I391"/>
    <mergeCell ref="Z391:AC391"/>
    <mergeCell ref="AN388:AN391"/>
    <mergeCell ref="AO388:AO391"/>
    <mergeCell ref="AP388:AP391"/>
    <mergeCell ref="AQ388:AQ391"/>
    <mergeCell ref="AR388:AR391"/>
    <mergeCell ref="AS388:AS391"/>
    <mergeCell ref="AH388:AH391"/>
    <mergeCell ref="AI388:AI391"/>
    <mergeCell ref="AJ388:AJ391"/>
    <mergeCell ref="AK388:AK391"/>
    <mergeCell ref="AL388:AL391"/>
    <mergeCell ref="AM388:AM391"/>
    <mergeCell ref="S388:S391"/>
    <mergeCell ref="T388:T391"/>
    <mergeCell ref="AD388:AD391"/>
    <mergeCell ref="AE388:AE391"/>
    <mergeCell ref="AF388:AF391"/>
    <mergeCell ref="AG388:AG391"/>
    <mergeCell ref="M388:M391"/>
    <mergeCell ref="P388:P391"/>
    <mergeCell ref="N388:N391"/>
    <mergeCell ref="A396:A399"/>
    <mergeCell ref="G396:G399"/>
    <mergeCell ref="H396:H399"/>
    <mergeCell ref="AT392:AT395"/>
    <mergeCell ref="AU392:AU395"/>
    <mergeCell ref="AV392:AV395"/>
    <mergeCell ref="AW392:AW395"/>
    <mergeCell ref="I393:I395"/>
    <mergeCell ref="Z395:AC395"/>
    <mergeCell ref="AN392:AN395"/>
    <mergeCell ref="AO392:AO395"/>
    <mergeCell ref="AP392:AP395"/>
    <mergeCell ref="AQ392:AQ395"/>
    <mergeCell ref="AR392:AR395"/>
    <mergeCell ref="AS392:AS395"/>
    <mergeCell ref="AH392:AH395"/>
    <mergeCell ref="AI392:AI395"/>
    <mergeCell ref="AJ392:AJ395"/>
    <mergeCell ref="AK392:AK395"/>
    <mergeCell ref="AL392:AL395"/>
    <mergeCell ref="AM392:AM395"/>
    <mergeCell ref="S392:S395"/>
    <mergeCell ref="T392:T395"/>
    <mergeCell ref="AD392:AD395"/>
    <mergeCell ref="AE392:AE395"/>
    <mergeCell ref="AF392:AF395"/>
    <mergeCell ref="AG392:AG395"/>
    <mergeCell ref="M392:M395"/>
    <mergeCell ref="N392:N395"/>
    <mergeCell ref="O392:O395"/>
    <mergeCell ref="P392:P395"/>
    <mergeCell ref="Q392:Q395"/>
    <mergeCell ref="AF396:AF399"/>
    <mergeCell ref="AG396:AG399"/>
    <mergeCell ref="M396:M399"/>
    <mergeCell ref="N396:N399"/>
    <mergeCell ref="O396:O399"/>
    <mergeCell ref="P396:P399"/>
    <mergeCell ref="Q396:Q399"/>
    <mergeCell ref="R396:R399"/>
    <mergeCell ref="AW400:AW403"/>
    <mergeCell ref="AL400:AL403"/>
    <mergeCell ref="AM400:AM403"/>
    <mergeCell ref="AN400:AN403"/>
    <mergeCell ref="AO400:AO403"/>
    <mergeCell ref="AP400:AP403"/>
    <mergeCell ref="AQ400:AQ403"/>
    <mergeCell ref="AF400:AF403"/>
    <mergeCell ref="AG400:AG403"/>
    <mergeCell ref="AH400:AH403"/>
    <mergeCell ref="AI400:AI403"/>
    <mergeCell ref="AJ400:AJ403"/>
    <mergeCell ref="AK400:AK403"/>
    <mergeCell ref="AT396:AT399"/>
    <mergeCell ref="AU396:AU399"/>
    <mergeCell ref="AV396:AV399"/>
    <mergeCell ref="Z399:AC399"/>
    <mergeCell ref="AR400:AR403"/>
    <mergeCell ref="AS400:AS403"/>
    <mergeCell ref="AT400:AT403"/>
    <mergeCell ref="AU400:AU403"/>
    <mergeCell ref="AV400:AV403"/>
    <mergeCell ref="AN396:AN399"/>
    <mergeCell ref="AO396:AO399"/>
    <mergeCell ref="A400:A403"/>
    <mergeCell ref="E400:E403"/>
    <mergeCell ref="F400:F403"/>
    <mergeCell ref="G400:G403"/>
    <mergeCell ref="H400:H403"/>
    <mergeCell ref="P408:P411"/>
    <mergeCell ref="A416:A419"/>
    <mergeCell ref="G416:G419"/>
    <mergeCell ref="H416:H419"/>
    <mergeCell ref="J416:J419"/>
    <mergeCell ref="K416:K419"/>
    <mergeCell ref="L416:L419"/>
    <mergeCell ref="J420:J423"/>
    <mergeCell ref="G412:G415"/>
    <mergeCell ref="H412:H415"/>
    <mergeCell ref="J412:J415"/>
    <mergeCell ref="K412:K415"/>
    <mergeCell ref="D404:D423"/>
    <mergeCell ref="A420:A423"/>
    <mergeCell ref="M408:M411"/>
    <mergeCell ref="N408:N411"/>
    <mergeCell ref="O408:O411"/>
    <mergeCell ref="K408:K411"/>
    <mergeCell ref="L408:L411"/>
    <mergeCell ref="I413:I415"/>
    <mergeCell ref="L412:L415"/>
    <mergeCell ref="M412:M415"/>
    <mergeCell ref="N412:N415"/>
    <mergeCell ref="O412:O415"/>
    <mergeCell ref="E404:E423"/>
    <mergeCell ref="F404:F423"/>
    <mergeCell ref="AP396:AP399"/>
    <mergeCell ref="AQ396:AQ399"/>
    <mergeCell ref="AR396:AR399"/>
    <mergeCell ref="AS396:AS399"/>
    <mergeCell ref="AH396:AH399"/>
    <mergeCell ref="T404:T407"/>
    <mergeCell ref="AD404:AD407"/>
    <mergeCell ref="AE404:AE419"/>
    <mergeCell ref="AF404:AF419"/>
    <mergeCell ref="AG404:AG419"/>
    <mergeCell ref="AH404:AH419"/>
    <mergeCell ref="P412:P415"/>
    <mergeCell ref="Q412:Q415"/>
    <mergeCell ref="AV408:AV411"/>
    <mergeCell ref="I409:I411"/>
    <mergeCell ref="Z411:AC411"/>
    <mergeCell ref="A412:A415"/>
    <mergeCell ref="N404:N407"/>
    <mergeCell ref="O404:O407"/>
    <mergeCell ref="P404:P407"/>
    <mergeCell ref="Q404:Q407"/>
    <mergeCell ref="R404:R407"/>
    <mergeCell ref="S404:S407"/>
    <mergeCell ref="G404:G407"/>
    <mergeCell ref="H404:H407"/>
    <mergeCell ref="J404:J407"/>
    <mergeCell ref="K404:K407"/>
    <mergeCell ref="L404:L407"/>
    <mergeCell ref="M404:M407"/>
    <mergeCell ref="A404:A407"/>
    <mergeCell ref="B404:B423"/>
    <mergeCell ref="C404:C423"/>
    <mergeCell ref="Q408:Q411"/>
    <mergeCell ref="R408:R411"/>
    <mergeCell ref="S408:S411"/>
    <mergeCell ref="T408:T411"/>
    <mergeCell ref="AD408:AD411"/>
    <mergeCell ref="AI408:AI411"/>
    <mergeCell ref="AU404:AU407"/>
    <mergeCell ref="AV404:AV407"/>
    <mergeCell ref="I405:I407"/>
    <mergeCell ref="Z407:AC407"/>
    <mergeCell ref="A408:A411"/>
    <mergeCell ref="G408:G411"/>
    <mergeCell ref="H408:H411"/>
    <mergeCell ref="J408:J411"/>
    <mergeCell ref="AO404:AO407"/>
    <mergeCell ref="AP404:AP407"/>
    <mergeCell ref="AQ404:AQ407"/>
    <mergeCell ref="AR404:AR407"/>
    <mergeCell ref="AS404:AS407"/>
    <mergeCell ref="AT404:AT407"/>
    <mergeCell ref="AI404:AI407"/>
    <mergeCell ref="AJ404:AJ407"/>
    <mergeCell ref="AK404:AK407"/>
    <mergeCell ref="AL404:AL407"/>
    <mergeCell ref="AM404:AM407"/>
    <mergeCell ref="AN404:AN407"/>
    <mergeCell ref="AT412:AT415"/>
    <mergeCell ref="AU412:AU415"/>
    <mergeCell ref="AV412:AV415"/>
    <mergeCell ref="AK412:AK415"/>
    <mergeCell ref="AL412:AL415"/>
    <mergeCell ref="AM412:AM415"/>
    <mergeCell ref="AN412:AN415"/>
    <mergeCell ref="AO412:AO415"/>
    <mergeCell ref="AP412:AP415"/>
    <mergeCell ref="R412:R415"/>
    <mergeCell ref="S412:S415"/>
    <mergeCell ref="T412:T415"/>
    <mergeCell ref="AD412:AD415"/>
    <mergeCell ref="AI412:AI415"/>
    <mergeCell ref="AJ412:AJ415"/>
    <mergeCell ref="AJ408:AJ411"/>
    <mergeCell ref="AK408:AK411"/>
    <mergeCell ref="AL408:AL411"/>
    <mergeCell ref="AM408:AM411"/>
    <mergeCell ref="AN408:AN411"/>
    <mergeCell ref="AO408:AO411"/>
    <mergeCell ref="AP408:AP411"/>
    <mergeCell ref="AQ408:AQ411"/>
    <mergeCell ref="AR408:AR411"/>
    <mergeCell ref="AS408:AS411"/>
    <mergeCell ref="AT408:AT411"/>
    <mergeCell ref="AU408:AU411"/>
    <mergeCell ref="Z415:AC415"/>
    <mergeCell ref="AQ412:AQ415"/>
    <mergeCell ref="AR412:AR415"/>
    <mergeCell ref="AS412:AS415"/>
    <mergeCell ref="AU416:AU419"/>
    <mergeCell ref="AV416:AV419"/>
    <mergeCell ref="I417:I419"/>
    <mergeCell ref="Z419:AC419"/>
    <mergeCell ref="AL416:AL419"/>
    <mergeCell ref="AM416:AM419"/>
    <mergeCell ref="AN416:AN419"/>
    <mergeCell ref="AO416:AO419"/>
    <mergeCell ref="AP416:AP419"/>
    <mergeCell ref="AQ416:AQ419"/>
    <mergeCell ref="S416:S419"/>
    <mergeCell ref="T416:T419"/>
    <mergeCell ref="AD416:AD419"/>
    <mergeCell ref="AI416:AI419"/>
    <mergeCell ref="AJ416:AJ419"/>
    <mergeCell ref="AK416:AK419"/>
    <mergeCell ref="M416:M419"/>
    <mergeCell ref="N416:N419"/>
    <mergeCell ref="O416:O419"/>
    <mergeCell ref="P416:P419"/>
    <mergeCell ref="Q416:Q419"/>
    <mergeCell ref="R416:R419"/>
    <mergeCell ref="AD424:AD427"/>
    <mergeCell ref="AE424:AE427"/>
    <mergeCell ref="AF424:AF427"/>
    <mergeCell ref="L424:L427"/>
    <mergeCell ref="AQ420:AQ423"/>
    <mergeCell ref="AE420:AE423"/>
    <mergeCell ref="AF420:AF423"/>
    <mergeCell ref="AG420:AG423"/>
    <mergeCell ref="AH420:AH423"/>
    <mergeCell ref="AT424:AT427"/>
    <mergeCell ref="AL420:AL423"/>
    <mergeCell ref="AM420:AM423"/>
    <mergeCell ref="AN420:AN423"/>
    <mergeCell ref="AO420:AO423"/>
    <mergeCell ref="AP420:AP423"/>
    <mergeCell ref="Z427:AC427"/>
    <mergeCell ref="AR416:AR419"/>
    <mergeCell ref="AS416:AS419"/>
    <mergeCell ref="AT416:AT419"/>
    <mergeCell ref="P428:P431"/>
    <mergeCell ref="Q428:Q431"/>
    <mergeCell ref="R428:R431"/>
    <mergeCell ref="S428:S431"/>
    <mergeCell ref="AU420:AU423"/>
    <mergeCell ref="AV420:AV423"/>
    <mergeCell ref="I421:I423"/>
    <mergeCell ref="Z423:AC423"/>
    <mergeCell ref="A424:A427"/>
    <mergeCell ref="B424:B431"/>
    <mergeCell ref="C424:C431"/>
    <mergeCell ref="D424:D431"/>
    <mergeCell ref="E424:E431"/>
    <mergeCell ref="R420:R423"/>
    <mergeCell ref="S420:S423"/>
    <mergeCell ref="T420:T423"/>
    <mergeCell ref="AD420:AD423"/>
    <mergeCell ref="AI420:AI423"/>
    <mergeCell ref="AJ420:AJ423"/>
    <mergeCell ref="L420:L423"/>
    <mergeCell ref="M420:M423"/>
    <mergeCell ref="N420:N423"/>
    <mergeCell ref="O420:O423"/>
    <mergeCell ref="P420:P423"/>
    <mergeCell ref="Q420:Q423"/>
    <mergeCell ref="AS424:AS427"/>
    <mergeCell ref="G420:G423"/>
    <mergeCell ref="H420:H423"/>
    <mergeCell ref="AU424:AU427"/>
    <mergeCell ref="AV424:AV427"/>
    <mergeCell ref="K420:K423"/>
    <mergeCell ref="T424:T427"/>
    <mergeCell ref="R432:R435"/>
    <mergeCell ref="A428:A431"/>
    <mergeCell ref="J428:J431"/>
    <mergeCell ref="K428:K431"/>
    <mergeCell ref="L428:L431"/>
    <mergeCell ref="M428:M431"/>
    <mergeCell ref="AM424:AM427"/>
    <mergeCell ref="AN424:AN427"/>
    <mergeCell ref="AO424:AO427"/>
    <mergeCell ref="AP424:AP427"/>
    <mergeCell ref="AQ424:AQ427"/>
    <mergeCell ref="AR424:AR427"/>
    <mergeCell ref="AG424:AG427"/>
    <mergeCell ref="AH424:AH427"/>
    <mergeCell ref="AI424:AI427"/>
    <mergeCell ref="AJ424:AJ427"/>
    <mergeCell ref="AK424:AK427"/>
    <mergeCell ref="AL424:AL427"/>
    <mergeCell ref="R424:R427"/>
    <mergeCell ref="S424:S427"/>
    <mergeCell ref="M424:M427"/>
    <mergeCell ref="N424:N427"/>
    <mergeCell ref="O424:O427"/>
    <mergeCell ref="P424:P427"/>
    <mergeCell ref="Q424:Q427"/>
    <mergeCell ref="F424:F431"/>
    <mergeCell ref="G424:G431"/>
    <mergeCell ref="H424:H431"/>
    <mergeCell ref="AG428:AG431"/>
    <mergeCell ref="AH428:AH431"/>
    <mergeCell ref="N428:N431"/>
    <mergeCell ref="O428:O431"/>
    <mergeCell ref="AH440:AH443"/>
    <mergeCell ref="A432:A435"/>
    <mergeCell ref="B432:B447"/>
    <mergeCell ref="D432:D447"/>
    <mergeCell ref="E432:E439"/>
    <mergeCell ref="F432:F439"/>
    <mergeCell ref="G432:G435"/>
    <mergeCell ref="H432:H435"/>
    <mergeCell ref="AO428:AO431"/>
    <mergeCell ref="AP428:AP431"/>
    <mergeCell ref="AQ428:AQ431"/>
    <mergeCell ref="AR428:AR431"/>
    <mergeCell ref="AS428:AS431"/>
    <mergeCell ref="AT428:AT431"/>
    <mergeCell ref="AI428:AI431"/>
    <mergeCell ref="AJ428:AJ431"/>
    <mergeCell ref="AK428:AK431"/>
    <mergeCell ref="AL428:AL431"/>
    <mergeCell ref="AM428:AM431"/>
    <mergeCell ref="AN428:AN431"/>
    <mergeCell ref="T428:T431"/>
    <mergeCell ref="AD428:AD431"/>
    <mergeCell ref="AE428:AE431"/>
    <mergeCell ref="AF428:AF431"/>
    <mergeCell ref="I424:I431"/>
    <mergeCell ref="J424:J427"/>
    <mergeCell ref="K424:K427"/>
    <mergeCell ref="AG436:AG439"/>
    <mergeCell ref="AH436:AH439"/>
    <mergeCell ref="AI436:AI439"/>
    <mergeCell ref="P432:P435"/>
    <mergeCell ref="Q432:Q435"/>
    <mergeCell ref="AF440:AF443"/>
    <mergeCell ref="S432:S435"/>
    <mergeCell ref="T432:T435"/>
    <mergeCell ref="AD432:AD439"/>
    <mergeCell ref="J432:J435"/>
    <mergeCell ref="K432:K435"/>
    <mergeCell ref="L432:L435"/>
    <mergeCell ref="M432:M435"/>
    <mergeCell ref="N432:N435"/>
    <mergeCell ref="O432:O435"/>
    <mergeCell ref="AU428:AU431"/>
    <mergeCell ref="AV428:AV431"/>
    <mergeCell ref="Z431:AC431"/>
    <mergeCell ref="R440:R443"/>
    <mergeCell ref="S440:S443"/>
    <mergeCell ref="T440:T443"/>
    <mergeCell ref="AD440:AD443"/>
    <mergeCell ref="J440:J443"/>
    <mergeCell ref="K440:K443"/>
    <mergeCell ref="M440:M443"/>
    <mergeCell ref="N440:N443"/>
    <mergeCell ref="O440:O443"/>
    <mergeCell ref="AQ432:AQ435"/>
    <mergeCell ref="AT432:AT435"/>
    <mergeCell ref="AQ436:AQ439"/>
    <mergeCell ref="AT436:AT439"/>
    <mergeCell ref="AR440:AR443"/>
    <mergeCell ref="AS440:AS443"/>
    <mergeCell ref="AT440:AT443"/>
    <mergeCell ref="AU440:AU443"/>
    <mergeCell ref="AV440:AV443"/>
    <mergeCell ref="AG440:AG443"/>
    <mergeCell ref="Q436:Q439"/>
    <mergeCell ref="C433:C447"/>
    <mergeCell ref="I433:I435"/>
    <mergeCell ref="Z435:AC435"/>
    <mergeCell ref="A436:A439"/>
    <mergeCell ref="G436:G439"/>
    <mergeCell ref="H436:H439"/>
    <mergeCell ref="J436:J439"/>
    <mergeCell ref="K436:K439"/>
    <mergeCell ref="AK432:AK435"/>
    <mergeCell ref="AL432:AL435"/>
    <mergeCell ref="AM432:AM435"/>
    <mergeCell ref="AN432:AN435"/>
    <mergeCell ref="AO432:AO435"/>
    <mergeCell ref="AP432:AP435"/>
    <mergeCell ref="AE432:AE439"/>
    <mergeCell ref="AF432:AF435"/>
    <mergeCell ref="AG432:AG435"/>
    <mergeCell ref="AH432:AH435"/>
    <mergeCell ref="AI432:AI435"/>
    <mergeCell ref="AJ432:AJ435"/>
    <mergeCell ref="AF436:AF439"/>
    <mergeCell ref="AP436:AP439"/>
    <mergeCell ref="I437:I439"/>
    <mergeCell ref="Z439:AC439"/>
    <mergeCell ref="AK440:AK443"/>
    <mergeCell ref="AL440:AL443"/>
    <mergeCell ref="AM440:AM443"/>
    <mergeCell ref="AN440:AN443"/>
    <mergeCell ref="AO440:AO443"/>
    <mergeCell ref="AP440:AP443"/>
    <mergeCell ref="AE440:AE443"/>
    <mergeCell ref="H440:H447"/>
    <mergeCell ref="AI440:AI443"/>
    <mergeCell ref="AJ440:AJ443"/>
    <mergeCell ref="Z443:AC443"/>
    <mergeCell ref="AQ440:AQ443"/>
    <mergeCell ref="AJ436:AJ439"/>
    <mergeCell ref="AK436:AK439"/>
    <mergeCell ref="AL436:AL439"/>
    <mergeCell ref="AM436:AM439"/>
    <mergeCell ref="AN436:AN439"/>
    <mergeCell ref="AO436:AO439"/>
    <mergeCell ref="L436:L439"/>
    <mergeCell ref="M436:M439"/>
    <mergeCell ref="AU444:AU447"/>
    <mergeCell ref="AV444:AV447"/>
    <mergeCell ref="AL444:AL447"/>
    <mergeCell ref="AM444:AM447"/>
    <mergeCell ref="AN444:AN447"/>
    <mergeCell ref="AO444:AO447"/>
    <mergeCell ref="AP444:AP447"/>
    <mergeCell ref="AQ444:AQ447"/>
    <mergeCell ref="AF444:AF447"/>
    <mergeCell ref="AG444:AG447"/>
    <mergeCell ref="AH444:AH447"/>
    <mergeCell ref="AI444:AI447"/>
    <mergeCell ref="AJ444:AJ447"/>
    <mergeCell ref="AK444:AK447"/>
    <mergeCell ref="AD444:AD447"/>
    <mergeCell ref="AE444:AE447"/>
    <mergeCell ref="N436:N439"/>
    <mergeCell ref="O436:O439"/>
    <mergeCell ref="P436:P439"/>
    <mergeCell ref="S12:S15"/>
    <mergeCell ref="I445:I447"/>
    <mergeCell ref="Z447:AC447"/>
    <mergeCell ref="AR444:AR447"/>
    <mergeCell ref="AS444:AS447"/>
    <mergeCell ref="AT444:AT447"/>
    <mergeCell ref="O444:O447"/>
    <mergeCell ref="P444:P447"/>
    <mergeCell ref="Q444:Q447"/>
    <mergeCell ref="R444:R447"/>
    <mergeCell ref="E8:E11"/>
    <mergeCell ref="D4:D15"/>
    <mergeCell ref="A12:A15"/>
    <mergeCell ref="E12:E15"/>
    <mergeCell ref="E4:E7"/>
    <mergeCell ref="F4:F7"/>
    <mergeCell ref="F8:F11"/>
    <mergeCell ref="F12:F15"/>
    <mergeCell ref="H12:H15"/>
    <mergeCell ref="S444:S447"/>
    <mergeCell ref="T444:T447"/>
    <mergeCell ref="A444:A447"/>
    <mergeCell ref="J444:J447"/>
    <mergeCell ref="K444:K447"/>
    <mergeCell ref="L444:L447"/>
    <mergeCell ref="M444:M447"/>
    <mergeCell ref="N444:N447"/>
    <mergeCell ref="I441:I443"/>
    <mergeCell ref="A440:A443"/>
    <mergeCell ref="E440:E447"/>
    <mergeCell ref="F440:F447"/>
    <mergeCell ref="G440:G447"/>
    <mergeCell ref="A1:A3"/>
    <mergeCell ref="R436:R439"/>
    <mergeCell ref="S436:S439"/>
    <mergeCell ref="T436:T439"/>
    <mergeCell ref="P440:P443"/>
    <mergeCell ref="Q440:Q443"/>
    <mergeCell ref="AS12:AS15"/>
    <mergeCell ref="AT12:AT15"/>
    <mergeCell ref="AU12:AU15"/>
    <mergeCell ref="AV12:AV15"/>
    <mergeCell ref="D16:D19"/>
    <mergeCell ref="H16:H19"/>
    <mergeCell ref="AE4:AE19"/>
    <mergeCell ref="AF4:AF19"/>
    <mergeCell ref="AG4:AG19"/>
    <mergeCell ref="AM12:AM15"/>
    <mergeCell ref="AN12:AN15"/>
    <mergeCell ref="AO12:AO15"/>
    <mergeCell ref="AP12:AP15"/>
    <mergeCell ref="AQ12:AQ15"/>
    <mergeCell ref="AR12:AR15"/>
    <mergeCell ref="AD12:AD15"/>
    <mergeCell ref="Z15:AC15"/>
    <mergeCell ref="AI12:AI15"/>
    <mergeCell ref="AJ12:AJ15"/>
    <mergeCell ref="AK12:AK15"/>
    <mergeCell ref="AL12:AL15"/>
    <mergeCell ref="AH4:AH19"/>
    <mergeCell ref="O12:O15"/>
    <mergeCell ref="P12:P15"/>
    <mergeCell ref="Q12:Q15"/>
    <mergeCell ref="R12:R15"/>
  </mergeCells>
  <conditionalFormatting sqref="V6:AC6">
    <cfRule type="cellIs" dxfId="491" priority="613" stopIfTrue="1" operator="lessThanOrEqual">
      <formula>#REF!</formula>
    </cfRule>
  </conditionalFormatting>
  <conditionalFormatting sqref="V6:AC6">
    <cfRule type="cellIs" dxfId="490" priority="614" stopIfTrue="1" operator="between">
      <formula>#REF!</formula>
      <formula>#REF!</formula>
    </cfRule>
  </conditionalFormatting>
  <conditionalFormatting sqref="V6:AC6">
    <cfRule type="cellIs" dxfId="489" priority="615" stopIfTrue="1" operator="greaterThanOrEqual">
      <formula>#REF!</formula>
    </cfRule>
  </conditionalFormatting>
  <conditionalFormatting sqref="W42:AC42">
    <cfRule type="cellIs" dxfId="488" priority="598" stopIfTrue="1" operator="lessThanOrEqual">
      <formula>#REF!</formula>
    </cfRule>
  </conditionalFormatting>
  <conditionalFormatting sqref="W42:AC42">
    <cfRule type="cellIs" dxfId="487" priority="599" stopIfTrue="1" operator="between">
      <formula>#REF!</formula>
      <formula>#REF!</formula>
    </cfRule>
  </conditionalFormatting>
  <conditionalFormatting sqref="W42:AC42">
    <cfRule type="cellIs" dxfId="486" priority="600" stopIfTrue="1" operator="greaterThanOrEqual">
      <formula>#REF!</formula>
    </cfRule>
  </conditionalFormatting>
  <conditionalFormatting sqref="AA22:AC22">
    <cfRule type="cellIs" dxfId="485" priority="607" stopIfTrue="1" operator="lessThanOrEqual">
      <formula>#REF!</formula>
    </cfRule>
  </conditionalFormatting>
  <conditionalFormatting sqref="AA22:AC22">
    <cfRule type="cellIs" dxfId="484" priority="608" stopIfTrue="1" operator="between">
      <formula>#REF!</formula>
      <formula>#REF!</formula>
    </cfRule>
  </conditionalFormatting>
  <conditionalFormatting sqref="AA22:AC22">
    <cfRule type="cellIs" dxfId="483" priority="609" stopIfTrue="1" operator="greaterThanOrEqual">
      <formula>#REF!</formula>
    </cfRule>
  </conditionalFormatting>
  <conditionalFormatting sqref="V26:AC26">
    <cfRule type="cellIs" dxfId="482" priority="604" stopIfTrue="1" operator="lessThanOrEqual">
      <formula>#REF!</formula>
    </cfRule>
  </conditionalFormatting>
  <conditionalFormatting sqref="V26:AC26">
    <cfRule type="cellIs" dxfId="481" priority="605" stopIfTrue="1" operator="between">
      <formula>#REF!</formula>
      <formula>#REF!</formula>
    </cfRule>
  </conditionalFormatting>
  <conditionalFormatting sqref="V26:AC26">
    <cfRule type="cellIs" dxfId="480" priority="606" stopIfTrue="1" operator="greaterThanOrEqual">
      <formula>#REF!</formula>
    </cfRule>
  </conditionalFormatting>
  <conditionalFormatting sqref="V34:AC34">
    <cfRule type="cellIs" dxfId="479" priority="601" stopIfTrue="1" operator="lessThanOrEqual">
      <formula>#REF!</formula>
    </cfRule>
  </conditionalFormatting>
  <conditionalFormatting sqref="V34:AC34">
    <cfRule type="cellIs" dxfId="478" priority="602" stopIfTrue="1" operator="between">
      <formula>#REF!</formula>
      <formula>#REF!</formula>
    </cfRule>
  </conditionalFormatting>
  <conditionalFormatting sqref="V34:AC34">
    <cfRule type="cellIs" dxfId="477" priority="603" stopIfTrue="1" operator="greaterThanOrEqual">
      <formula>#REF!</formula>
    </cfRule>
  </conditionalFormatting>
  <conditionalFormatting sqref="W50:AC50">
    <cfRule type="cellIs" dxfId="476" priority="595" stopIfTrue="1" operator="lessThanOrEqual">
      <formula>#REF!</formula>
    </cfRule>
  </conditionalFormatting>
  <conditionalFormatting sqref="W50:AC50">
    <cfRule type="cellIs" dxfId="475" priority="596" stopIfTrue="1" operator="between">
      <formula>#REF!</formula>
      <formula>#REF!</formula>
    </cfRule>
  </conditionalFormatting>
  <conditionalFormatting sqref="W50:AC50">
    <cfRule type="cellIs" dxfId="474" priority="597" stopIfTrue="1" operator="greaterThanOrEqual">
      <formula>#REF!</formula>
    </cfRule>
  </conditionalFormatting>
  <conditionalFormatting sqref="Z70:AC70">
    <cfRule type="cellIs" dxfId="473" priority="574" stopIfTrue="1" operator="lessThanOrEqual">
      <formula>#REF!</formula>
    </cfRule>
  </conditionalFormatting>
  <conditionalFormatting sqref="Z70:AC70">
    <cfRule type="cellIs" dxfId="472" priority="575" stopIfTrue="1" operator="between">
      <formula>#REF!</formula>
      <formula>#REF!</formula>
    </cfRule>
  </conditionalFormatting>
  <conditionalFormatting sqref="Z70:AC70">
    <cfRule type="cellIs" dxfId="471" priority="576" stopIfTrue="1" operator="greaterThanOrEqual">
      <formula>#REF!</formula>
    </cfRule>
  </conditionalFormatting>
  <conditionalFormatting sqref="V62:Y62">
    <cfRule type="cellIs" dxfId="470" priority="559" stopIfTrue="1" operator="lessThanOrEqual">
      <formula>#REF!</formula>
    </cfRule>
  </conditionalFormatting>
  <conditionalFormatting sqref="V62:Y62">
    <cfRule type="cellIs" dxfId="469" priority="560" stopIfTrue="1" operator="between">
      <formula>#REF!</formula>
      <formula>#REF!</formula>
    </cfRule>
  </conditionalFormatting>
  <conditionalFormatting sqref="V62:Y62">
    <cfRule type="cellIs" dxfId="468" priority="561" stopIfTrue="1" operator="greaterThanOrEqual">
      <formula>#REF!</formula>
    </cfRule>
  </conditionalFormatting>
  <conditionalFormatting sqref="Z62:AC62">
    <cfRule type="cellIs" dxfId="467" priority="562" stopIfTrue="1" operator="lessThanOrEqual">
      <formula>#REF!</formula>
    </cfRule>
  </conditionalFormatting>
  <conditionalFormatting sqref="Z62:AC62">
    <cfRule type="cellIs" dxfId="466" priority="563" stopIfTrue="1" operator="between">
      <formula>#REF!</formula>
      <formula>#REF!</formula>
    </cfRule>
  </conditionalFormatting>
  <conditionalFormatting sqref="Z62:AC62">
    <cfRule type="cellIs" dxfId="465" priority="564" stopIfTrue="1" operator="greaterThanOrEqual">
      <formula>#REF!</formula>
    </cfRule>
  </conditionalFormatting>
  <conditionalFormatting sqref="W66:Y66">
    <cfRule type="cellIs" dxfId="464" priority="565" stopIfTrue="1" operator="lessThanOrEqual">
      <formula>#REF!</formula>
    </cfRule>
  </conditionalFormatting>
  <conditionalFormatting sqref="W66:Y66">
    <cfRule type="cellIs" dxfId="463" priority="566" stopIfTrue="1" operator="between">
      <formula>#REF!</formula>
      <formula>#REF!</formula>
    </cfRule>
  </conditionalFormatting>
  <conditionalFormatting sqref="W66:Y66">
    <cfRule type="cellIs" dxfId="462" priority="567" stopIfTrue="1" operator="greaterThanOrEqual">
      <formula>#REF!</formula>
    </cfRule>
  </conditionalFormatting>
  <conditionalFormatting sqref="Z66:AC66">
    <cfRule type="cellIs" dxfId="461" priority="568" stopIfTrue="1" operator="lessThanOrEqual">
      <formula>#REF!</formula>
    </cfRule>
  </conditionalFormatting>
  <conditionalFormatting sqref="Z66:AC66">
    <cfRule type="cellIs" dxfId="460" priority="569" stopIfTrue="1" operator="between">
      <formula>#REF!</formula>
      <formula>#REF!</formula>
    </cfRule>
  </conditionalFormatting>
  <conditionalFormatting sqref="Z66:AC66">
    <cfRule type="cellIs" dxfId="459" priority="570" stopIfTrue="1" operator="greaterThanOrEqual">
      <formula>#REF!</formula>
    </cfRule>
  </conditionalFormatting>
  <conditionalFormatting sqref="W70:Y70">
    <cfRule type="cellIs" dxfId="458" priority="571" stopIfTrue="1" operator="lessThanOrEqual">
      <formula>#REF!</formula>
    </cfRule>
  </conditionalFormatting>
  <conditionalFormatting sqref="W70:Y70">
    <cfRule type="cellIs" dxfId="457" priority="572" stopIfTrue="1" operator="between">
      <formula>#REF!</formula>
      <formula>#REF!</formula>
    </cfRule>
  </conditionalFormatting>
  <conditionalFormatting sqref="W70:Y70">
    <cfRule type="cellIs" dxfId="456" priority="573" stopIfTrue="1" operator="greaterThanOrEqual">
      <formula>#REF!</formula>
    </cfRule>
  </conditionalFormatting>
  <conditionalFormatting sqref="W98:Y98">
    <cfRule type="cellIs" dxfId="455" priority="541" stopIfTrue="1" operator="lessThanOrEqual">
      <formula>#REF!</formula>
    </cfRule>
  </conditionalFormatting>
  <conditionalFormatting sqref="W98:Y98">
    <cfRule type="cellIs" dxfId="454" priority="542" stopIfTrue="1" operator="between">
      <formula>#REF!</formula>
      <formula>#REF!</formula>
    </cfRule>
  </conditionalFormatting>
  <conditionalFormatting sqref="W98:Y98">
    <cfRule type="cellIs" dxfId="453" priority="543" stopIfTrue="1" operator="greaterThanOrEqual">
      <formula>#REF!</formula>
    </cfRule>
  </conditionalFormatting>
  <conditionalFormatting sqref="Z98:AC98">
    <cfRule type="cellIs" dxfId="452" priority="544" stopIfTrue="1" operator="lessThanOrEqual">
      <formula>#REF!</formula>
    </cfRule>
  </conditionalFormatting>
  <conditionalFormatting sqref="Z98:AC98">
    <cfRule type="cellIs" dxfId="451" priority="545" stopIfTrue="1" operator="between">
      <formula>#REF!</formula>
      <formula>#REF!</formula>
    </cfRule>
  </conditionalFormatting>
  <conditionalFormatting sqref="Z98:AC98">
    <cfRule type="cellIs" dxfId="450" priority="546" stopIfTrue="1" operator="greaterThanOrEqual">
      <formula>#REF!</formula>
    </cfRule>
  </conditionalFormatting>
  <conditionalFormatting sqref="W102:AC102">
    <cfRule type="cellIs" dxfId="449" priority="538" stopIfTrue="1" operator="lessThanOrEqual">
      <formula>#REF!</formula>
    </cfRule>
  </conditionalFormatting>
  <conditionalFormatting sqref="W102:AC102">
    <cfRule type="cellIs" dxfId="448" priority="539" stopIfTrue="1" operator="between">
      <formula>#REF!</formula>
      <formula>#REF!</formula>
    </cfRule>
  </conditionalFormatting>
  <conditionalFormatting sqref="W102:AC102">
    <cfRule type="cellIs" dxfId="447" priority="540" stopIfTrue="1" operator="greaterThanOrEqual">
      <formula>#REF!</formula>
    </cfRule>
  </conditionalFormatting>
  <conditionalFormatting sqref="W74:Y74">
    <cfRule type="cellIs" dxfId="446" priority="532" stopIfTrue="1" operator="lessThanOrEqual">
      <formula>#REF!</formula>
    </cfRule>
  </conditionalFormatting>
  <conditionalFormatting sqref="W74:Y74">
    <cfRule type="cellIs" dxfId="445" priority="533" stopIfTrue="1" operator="between">
      <formula>#REF!</formula>
      <formula>#REF!</formula>
    </cfRule>
  </conditionalFormatting>
  <conditionalFormatting sqref="W74:Y74">
    <cfRule type="cellIs" dxfId="444" priority="534" stopIfTrue="1" operator="greaterThanOrEqual">
      <formula>#REF!</formula>
    </cfRule>
  </conditionalFormatting>
  <conditionalFormatting sqref="Z74:AC74">
    <cfRule type="cellIs" dxfId="443" priority="535" stopIfTrue="1" operator="lessThanOrEqual">
      <formula>#REF!</formula>
    </cfRule>
  </conditionalFormatting>
  <conditionalFormatting sqref="Z74:AC74">
    <cfRule type="cellIs" dxfId="442" priority="536" stopIfTrue="1" operator="between">
      <formula>#REF!</formula>
      <formula>#REF!</formula>
    </cfRule>
  </conditionalFormatting>
  <conditionalFormatting sqref="Z74:AC74">
    <cfRule type="cellIs" dxfId="441" priority="537" stopIfTrue="1" operator="greaterThanOrEqual">
      <formula>#REF!</formula>
    </cfRule>
  </conditionalFormatting>
  <conditionalFormatting sqref="V66">
    <cfRule type="cellIs" dxfId="440" priority="529" stopIfTrue="1" operator="lessThanOrEqual">
      <formula>#REF!</formula>
    </cfRule>
  </conditionalFormatting>
  <conditionalFormatting sqref="V66">
    <cfRule type="cellIs" dxfId="439" priority="530" stopIfTrue="1" operator="between">
      <formula>#REF!</formula>
      <formula>#REF!</formula>
    </cfRule>
  </conditionalFormatting>
  <conditionalFormatting sqref="V66">
    <cfRule type="cellIs" dxfId="438" priority="531" stopIfTrue="1" operator="greaterThanOrEqual">
      <formula>#REF!</formula>
    </cfRule>
  </conditionalFormatting>
  <conditionalFormatting sqref="V70">
    <cfRule type="cellIs" dxfId="437" priority="526" stopIfTrue="1" operator="lessThanOrEqual">
      <formula>#REF!</formula>
    </cfRule>
  </conditionalFormatting>
  <conditionalFormatting sqref="V70">
    <cfRule type="cellIs" dxfId="436" priority="527" stopIfTrue="1" operator="between">
      <formula>#REF!</formula>
      <formula>#REF!</formula>
    </cfRule>
  </conditionalFormatting>
  <conditionalFormatting sqref="V70">
    <cfRule type="cellIs" dxfId="435" priority="528" stopIfTrue="1" operator="greaterThanOrEqual">
      <formula>#REF!</formula>
    </cfRule>
  </conditionalFormatting>
  <conditionalFormatting sqref="V74">
    <cfRule type="cellIs" dxfId="434" priority="523" stopIfTrue="1" operator="lessThanOrEqual">
      <formula>#REF!</formula>
    </cfRule>
  </conditionalFormatting>
  <conditionalFormatting sqref="V74">
    <cfRule type="cellIs" dxfId="433" priority="524" stopIfTrue="1" operator="between">
      <formula>#REF!</formula>
      <formula>#REF!</formula>
    </cfRule>
  </conditionalFormatting>
  <conditionalFormatting sqref="V74">
    <cfRule type="cellIs" dxfId="432" priority="525" stopIfTrue="1" operator="greaterThanOrEqual">
      <formula>#REF!</formula>
    </cfRule>
  </conditionalFormatting>
  <conditionalFormatting sqref="V98">
    <cfRule type="cellIs" dxfId="431" priority="520" stopIfTrue="1" operator="lessThanOrEqual">
      <formula>#REF!</formula>
    </cfRule>
  </conditionalFormatting>
  <conditionalFormatting sqref="V98">
    <cfRule type="cellIs" dxfId="430" priority="521" stopIfTrue="1" operator="between">
      <formula>#REF!</formula>
      <formula>#REF!</formula>
    </cfRule>
  </conditionalFormatting>
  <conditionalFormatting sqref="V98">
    <cfRule type="cellIs" dxfId="429" priority="522" stopIfTrue="1" operator="greaterThanOrEqual">
      <formula>#REF!</formula>
    </cfRule>
  </conditionalFormatting>
  <conditionalFormatting sqref="Z106:AC106">
    <cfRule type="cellIs" dxfId="425" priority="481" stopIfTrue="1" operator="lessThanOrEqual">
      <formula>#REF!</formula>
    </cfRule>
  </conditionalFormatting>
  <conditionalFormatting sqref="Z106:AC106">
    <cfRule type="cellIs" dxfId="424" priority="482" stopIfTrue="1" operator="between">
      <formula>#REF!</formula>
      <formula>#REF!</formula>
    </cfRule>
  </conditionalFormatting>
  <conditionalFormatting sqref="Z106:AC106">
    <cfRule type="cellIs" dxfId="423" priority="483" stopIfTrue="1" operator="greaterThanOrEqual">
      <formula>#REF!</formula>
    </cfRule>
  </conditionalFormatting>
  <conditionalFormatting sqref="V110:AC110">
    <cfRule type="cellIs" dxfId="422" priority="478" stopIfTrue="1" operator="lessThanOrEqual">
      <formula>#REF!</formula>
    </cfRule>
  </conditionalFormatting>
  <conditionalFormatting sqref="V110:AC110">
    <cfRule type="cellIs" dxfId="421" priority="479" stopIfTrue="1" operator="between">
      <formula>#REF!</formula>
      <formula>#REF!</formula>
    </cfRule>
  </conditionalFormatting>
  <conditionalFormatting sqref="V110:AC110">
    <cfRule type="cellIs" dxfId="420" priority="480" stopIfTrue="1" operator="greaterThanOrEqual">
      <formula>#REF!</formula>
    </cfRule>
  </conditionalFormatting>
  <conditionalFormatting sqref="V114:AC114">
    <cfRule type="cellIs" dxfId="419" priority="475" stopIfTrue="1" operator="lessThanOrEqual">
      <formula>#REF!</formula>
    </cfRule>
  </conditionalFormatting>
  <conditionalFormatting sqref="V114:AC114">
    <cfRule type="cellIs" dxfId="418" priority="476" stopIfTrue="1" operator="between">
      <formula>#REF!</formula>
      <formula>#REF!</formula>
    </cfRule>
  </conditionalFormatting>
  <conditionalFormatting sqref="V114:AC114">
    <cfRule type="cellIs" dxfId="417" priority="477" stopIfTrue="1" operator="greaterThanOrEqual">
      <formula>#REF!</formula>
    </cfRule>
  </conditionalFormatting>
  <conditionalFormatting sqref="V106:Y106">
    <cfRule type="cellIs" dxfId="416" priority="472" stopIfTrue="1" operator="lessThanOrEqual">
      <formula>#REF!</formula>
    </cfRule>
  </conditionalFormatting>
  <conditionalFormatting sqref="V106:Y106">
    <cfRule type="cellIs" dxfId="415" priority="473" stopIfTrue="1" operator="between">
      <formula>#REF!</formula>
      <formula>#REF!</formula>
    </cfRule>
  </conditionalFormatting>
  <conditionalFormatting sqref="V106:Y106">
    <cfRule type="cellIs" dxfId="414" priority="474" stopIfTrue="1" operator="greaterThanOrEqual">
      <formula>#REF!</formula>
    </cfRule>
  </conditionalFormatting>
  <conditionalFormatting sqref="V142:AC142">
    <cfRule type="cellIs" dxfId="413" priority="469" stopIfTrue="1" operator="lessThanOrEqual">
      <formula>#REF!</formula>
    </cfRule>
  </conditionalFormatting>
  <conditionalFormatting sqref="V142:AC142">
    <cfRule type="cellIs" dxfId="412" priority="470" stopIfTrue="1" operator="between">
      <formula>#REF!</formula>
      <formula>#REF!</formula>
    </cfRule>
  </conditionalFormatting>
  <conditionalFormatting sqref="V142:AC142">
    <cfRule type="cellIs" dxfId="411" priority="471" stopIfTrue="1" operator="greaterThanOrEqual">
      <formula>#REF!</formula>
    </cfRule>
  </conditionalFormatting>
  <conditionalFormatting sqref="V138:AC138">
    <cfRule type="cellIs" dxfId="410" priority="466" stopIfTrue="1" operator="lessThanOrEqual">
      <formula>#REF!</formula>
    </cfRule>
  </conditionalFormatting>
  <conditionalFormatting sqref="V138:AC138">
    <cfRule type="cellIs" dxfId="409" priority="467" stopIfTrue="1" operator="between">
      <formula>#REF!</formula>
      <formula>#REF!</formula>
    </cfRule>
  </conditionalFormatting>
  <conditionalFormatting sqref="V138:AC138">
    <cfRule type="cellIs" dxfId="408" priority="468" stopIfTrue="1" operator="greaterThanOrEqual">
      <formula>#REF!</formula>
    </cfRule>
  </conditionalFormatting>
  <conditionalFormatting sqref="Z134:AC134">
    <cfRule type="cellIs" dxfId="407" priority="463" stopIfTrue="1" operator="lessThanOrEqual">
      <formula>#REF!</formula>
    </cfRule>
  </conditionalFormatting>
  <conditionalFormatting sqref="Z134:AC134">
    <cfRule type="cellIs" dxfId="406" priority="464" stopIfTrue="1" operator="between">
      <formula>#REF!</formula>
      <formula>#REF!</formula>
    </cfRule>
  </conditionalFormatting>
  <conditionalFormatting sqref="Z134:AC134">
    <cfRule type="cellIs" dxfId="405" priority="465" stopIfTrue="1" operator="greaterThanOrEqual">
      <formula>#REF!</formula>
    </cfRule>
  </conditionalFormatting>
  <conditionalFormatting sqref="V134:Y134">
    <cfRule type="cellIs" dxfId="404" priority="460" stopIfTrue="1" operator="lessThanOrEqual">
      <formula>#REF!</formula>
    </cfRule>
  </conditionalFormatting>
  <conditionalFormatting sqref="V134:Y134">
    <cfRule type="cellIs" dxfId="403" priority="461" stopIfTrue="1" operator="between">
      <formula>#REF!</formula>
      <formula>#REF!</formula>
    </cfRule>
  </conditionalFormatting>
  <conditionalFormatting sqref="V134:Y134">
    <cfRule type="cellIs" dxfId="402" priority="462" stopIfTrue="1" operator="greaterThanOrEqual">
      <formula>#REF!</formula>
    </cfRule>
  </conditionalFormatting>
  <conditionalFormatting sqref="V126:Y126">
    <cfRule type="cellIs" dxfId="401" priority="448" stopIfTrue="1" operator="lessThanOrEqual">
      <formula>#REF!</formula>
    </cfRule>
  </conditionalFormatting>
  <conditionalFormatting sqref="V126:Y126">
    <cfRule type="cellIs" dxfId="400" priority="449" stopIfTrue="1" operator="between">
      <formula>#REF!</formula>
      <formula>#REF!</formula>
    </cfRule>
  </conditionalFormatting>
  <conditionalFormatting sqref="V126:Y126">
    <cfRule type="cellIs" dxfId="399" priority="450" stopIfTrue="1" operator="greaterThanOrEqual">
      <formula>#REF!</formula>
    </cfRule>
  </conditionalFormatting>
  <conditionalFormatting sqref="Z126:AC126">
    <cfRule type="cellIs" dxfId="398" priority="451" stopIfTrue="1" operator="lessThanOrEqual">
      <formula>#REF!</formula>
    </cfRule>
  </conditionalFormatting>
  <conditionalFormatting sqref="Z126:AC126">
    <cfRule type="cellIs" dxfId="397" priority="452" stopIfTrue="1" operator="between">
      <formula>#REF!</formula>
      <formula>#REF!</formula>
    </cfRule>
  </conditionalFormatting>
  <conditionalFormatting sqref="Z126:AC126">
    <cfRule type="cellIs" dxfId="396" priority="453" stopIfTrue="1" operator="greaterThanOrEqual">
      <formula>#REF!</formula>
    </cfRule>
  </conditionalFormatting>
  <conditionalFormatting sqref="V130:Y130">
    <cfRule type="cellIs" dxfId="395" priority="454" stopIfTrue="1" operator="lessThanOrEqual">
      <formula>#REF!</formula>
    </cfRule>
  </conditionalFormatting>
  <conditionalFormatting sqref="V130:Y130">
    <cfRule type="cellIs" dxfId="394" priority="455" stopIfTrue="1" operator="between">
      <formula>#REF!</formula>
      <formula>#REF!</formula>
    </cfRule>
  </conditionalFormatting>
  <conditionalFormatting sqref="V130:Y130">
    <cfRule type="cellIs" dxfId="393" priority="456" stopIfTrue="1" operator="greaterThanOrEqual">
      <formula>#REF!</formula>
    </cfRule>
  </conditionalFormatting>
  <conditionalFormatting sqref="Z130:AC130">
    <cfRule type="cellIs" dxfId="392" priority="457" stopIfTrue="1" operator="lessThanOrEqual">
      <formula>#REF!</formula>
    </cfRule>
  </conditionalFormatting>
  <conditionalFormatting sqref="Z130:AC130">
    <cfRule type="cellIs" dxfId="391" priority="458" stopIfTrue="1" operator="between">
      <formula>#REF!</formula>
      <formula>#REF!</formula>
    </cfRule>
  </conditionalFormatting>
  <conditionalFormatting sqref="Z130:AC130">
    <cfRule type="cellIs" dxfId="390" priority="459" stopIfTrue="1" operator="greaterThanOrEqual">
      <formula>#REF!</formula>
    </cfRule>
  </conditionalFormatting>
  <conditionalFormatting sqref="V118:Y118">
    <cfRule type="cellIs" dxfId="389" priority="442" stopIfTrue="1" operator="lessThanOrEqual">
      <formula>#REF!</formula>
    </cfRule>
  </conditionalFormatting>
  <conditionalFormatting sqref="V118:Y118">
    <cfRule type="cellIs" dxfId="388" priority="443" stopIfTrue="1" operator="between">
      <formula>#REF!</formula>
      <formula>#REF!</formula>
    </cfRule>
  </conditionalFormatting>
  <conditionalFormatting sqref="V118:Y118">
    <cfRule type="cellIs" dxfId="387" priority="444" stopIfTrue="1" operator="greaterThanOrEqual">
      <formula>#REF!</formula>
    </cfRule>
  </conditionalFormatting>
  <conditionalFormatting sqref="Z118:AC118">
    <cfRule type="cellIs" dxfId="386" priority="445" stopIfTrue="1" operator="lessThanOrEqual">
      <formula>#REF!</formula>
    </cfRule>
  </conditionalFormatting>
  <conditionalFormatting sqref="Z118:AC118">
    <cfRule type="cellIs" dxfId="385" priority="446" stopIfTrue="1" operator="between">
      <formula>#REF!</formula>
      <formula>#REF!</formula>
    </cfRule>
  </conditionalFormatting>
  <conditionalFormatting sqref="Z118:AC118">
    <cfRule type="cellIs" dxfId="384" priority="447" stopIfTrue="1" operator="greaterThanOrEqual">
      <formula>#REF!</formula>
    </cfRule>
  </conditionalFormatting>
  <conditionalFormatting sqref="V122:Y122">
    <cfRule type="cellIs" dxfId="383" priority="436" stopIfTrue="1" operator="lessThanOrEqual">
      <formula>#REF!</formula>
    </cfRule>
  </conditionalFormatting>
  <conditionalFormatting sqref="V122:Y122">
    <cfRule type="cellIs" dxfId="382" priority="437" stopIfTrue="1" operator="between">
      <formula>#REF!</formula>
      <formula>#REF!</formula>
    </cfRule>
  </conditionalFormatting>
  <conditionalFormatting sqref="V122:Y122">
    <cfRule type="cellIs" dxfId="381" priority="438" stopIfTrue="1" operator="greaterThanOrEqual">
      <formula>#REF!</formula>
    </cfRule>
  </conditionalFormatting>
  <conditionalFormatting sqref="Z122:AC122">
    <cfRule type="cellIs" dxfId="380" priority="439" stopIfTrue="1" operator="lessThanOrEqual">
      <formula>#REF!</formula>
    </cfRule>
  </conditionalFormatting>
  <conditionalFormatting sqref="Z122:AC122">
    <cfRule type="cellIs" dxfId="379" priority="440" stopIfTrue="1" operator="between">
      <formula>#REF!</formula>
      <formula>#REF!</formula>
    </cfRule>
  </conditionalFormatting>
  <conditionalFormatting sqref="Z122:AC122">
    <cfRule type="cellIs" dxfId="378" priority="441" stopIfTrue="1" operator="greaterThanOrEqual">
      <formula>#REF!</formula>
    </cfRule>
  </conditionalFormatting>
  <conditionalFormatting sqref="V150:AC150">
    <cfRule type="cellIs" dxfId="377" priority="433" stopIfTrue="1" operator="lessThanOrEqual">
      <formula>#REF!</formula>
    </cfRule>
  </conditionalFormatting>
  <conditionalFormatting sqref="V150:AC150">
    <cfRule type="cellIs" dxfId="376" priority="434" stopIfTrue="1" operator="between">
      <formula>#REF!</formula>
      <formula>#REF!</formula>
    </cfRule>
  </conditionalFormatting>
  <conditionalFormatting sqref="V150:AC150">
    <cfRule type="cellIs" dxfId="375" priority="435" stopIfTrue="1" operator="greaterThanOrEqual">
      <formula>#REF!</formula>
    </cfRule>
  </conditionalFormatting>
  <conditionalFormatting sqref="Z153:AC153">
    <cfRule type="cellIs" dxfId="374" priority="418" stopIfTrue="1" operator="lessThanOrEqual">
      <formula>#REF!</formula>
    </cfRule>
  </conditionalFormatting>
  <conditionalFormatting sqref="V154:AC154">
    <cfRule type="cellIs" dxfId="373" priority="427" stopIfTrue="1" operator="lessThanOrEqual">
      <formula>#REF!</formula>
    </cfRule>
  </conditionalFormatting>
  <conditionalFormatting sqref="V154:AC154">
    <cfRule type="cellIs" dxfId="372" priority="428" stopIfTrue="1" operator="between">
      <formula>#REF!</formula>
      <formula>#REF!</formula>
    </cfRule>
  </conditionalFormatting>
  <conditionalFormatting sqref="V154:AC154">
    <cfRule type="cellIs" dxfId="371" priority="429" stopIfTrue="1" operator="greaterThanOrEqual">
      <formula>#REF!</formula>
    </cfRule>
  </conditionalFormatting>
  <conditionalFormatting sqref="W153">
    <cfRule type="cellIs" dxfId="370" priority="424" stopIfTrue="1" operator="lessThanOrEqual">
      <formula>#REF!</formula>
    </cfRule>
  </conditionalFormatting>
  <conditionalFormatting sqref="W153">
    <cfRule type="cellIs" dxfId="369" priority="425" stopIfTrue="1" operator="between">
      <formula>#REF!</formula>
      <formula>#REF!</formula>
    </cfRule>
  </conditionalFormatting>
  <conditionalFormatting sqref="W153">
    <cfRule type="cellIs" dxfId="368" priority="426" stopIfTrue="1" operator="greaterThanOrEqual">
      <formula>#REF!</formula>
    </cfRule>
  </conditionalFormatting>
  <conditionalFormatting sqref="Y153">
    <cfRule type="cellIs" dxfId="367" priority="421" stopIfTrue="1" operator="lessThanOrEqual">
      <formula>#REF!</formula>
    </cfRule>
  </conditionalFormatting>
  <conditionalFormatting sqref="Y153">
    <cfRule type="cellIs" dxfId="366" priority="422" stopIfTrue="1" operator="between">
      <formula>#REF!</formula>
      <formula>#REF!</formula>
    </cfRule>
  </conditionalFormatting>
  <conditionalFormatting sqref="Y153">
    <cfRule type="cellIs" dxfId="365" priority="423" stopIfTrue="1" operator="greaterThanOrEqual">
      <formula>#REF!</formula>
    </cfRule>
  </conditionalFormatting>
  <conditionalFormatting sqref="Z153:AC153">
    <cfRule type="cellIs" dxfId="364" priority="419" stopIfTrue="1" operator="between">
      <formula>#REF!</formula>
      <formula>#REF!</formula>
    </cfRule>
  </conditionalFormatting>
  <conditionalFormatting sqref="Z153:AC153">
    <cfRule type="cellIs" dxfId="363" priority="420" stopIfTrue="1" operator="greaterThanOrEqual">
      <formula>#REF!</formula>
    </cfRule>
  </conditionalFormatting>
  <conditionalFormatting sqref="Z152:AC152">
    <cfRule type="cellIs" dxfId="362" priority="415" stopIfTrue="1" operator="lessThanOrEqual">
      <formula>#REF!</formula>
    </cfRule>
  </conditionalFormatting>
  <conditionalFormatting sqref="Z152:AC152">
    <cfRule type="cellIs" dxfId="361" priority="416" stopIfTrue="1" operator="between">
      <formula>#REF!</formula>
      <formula>#REF!</formula>
    </cfRule>
  </conditionalFormatting>
  <conditionalFormatting sqref="Z152:AC152">
    <cfRule type="cellIs" dxfId="360" priority="417" stopIfTrue="1" operator="greaterThanOrEqual">
      <formula>#REF!</formula>
    </cfRule>
  </conditionalFormatting>
  <conditionalFormatting sqref="W152">
    <cfRule type="cellIs" dxfId="359" priority="412" stopIfTrue="1" operator="lessThanOrEqual">
      <formula>#REF!</formula>
    </cfRule>
  </conditionalFormatting>
  <conditionalFormatting sqref="W152">
    <cfRule type="cellIs" dxfId="358" priority="413" stopIfTrue="1" operator="between">
      <formula>#REF!</formula>
      <formula>#REF!</formula>
    </cfRule>
  </conditionalFormatting>
  <conditionalFormatting sqref="W152">
    <cfRule type="cellIs" dxfId="357" priority="414" stopIfTrue="1" operator="greaterThanOrEqual">
      <formula>#REF!</formula>
    </cfRule>
  </conditionalFormatting>
  <conditionalFormatting sqref="Y152">
    <cfRule type="cellIs" dxfId="356" priority="409" stopIfTrue="1" operator="lessThanOrEqual">
      <formula>#REF!</formula>
    </cfRule>
  </conditionalFormatting>
  <conditionalFormatting sqref="Y152">
    <cfRule type="cellIs" dxfId="355" priority="410" stopIfTrue="1" operator="between">
      <formula>#REF!</formula>
      <formula>#REF!</formula>
    </cfRule>
  </conditionalFormatting>
  <conditionalFormatting sqref="Y152">
    <cfRule type="cellIs" dxfId="354" priority="411" stopIfTrue="1" operator="greaterThanOrEqual">
      <formula>#REF!</formula>
    </cfRule>
  </conditionalFormatting>
  <conditionalFormatting sqref="V158:Y158">
    <cfRule type="cellIs" dxfId="353" priority="406" stopIfTrue="1" operator="lessThanOrEqual">
      <formula>#REF!</formula>
    </cfRule>
  </conditionalFormatting>
  <conditionalFormatting sqref="V158:Y158">
    <cfRule type="cellIs" dxfId="352" priority="407" stopIfTrue="1" operator="between">
      <formula>#REF!</formula>
      <formula>#REF!</formula>
    </cfRule>
  </conditionalFormatting>
  <conditionalFormatting sqref="V158:Y158">
    <cfRule type="cellIs" dxfId="351" priority="408" stopIfTrue="1" operator="greaterThanOrEqual">
      <formula>#REF!</formula>
    </cfRule>
  </conditionalFormatting>
  <conditionalFormatting sqref="V157:Y157">
    <cfRule type="cellIs" dxfId="350" priority="403" stopIfTrue="1" operator="lessThanOrEqual">
      <formula>#REF!</formula>
    </cfRule>
  </conditionalFormatting>
  <conditionalFormatting sqref="V157:Y157">
    <cfRule type="cellIs" dxfId="349" priority="404" stopIfTrue="1" operator="between">
      <formula>#REF!</formula>
      <formula>#REF!</formula>
    </cfRule>
  </conditionalFormatting>
  <conditionalFormatting sqref="V157:Y157">
    <cfRule type="cellIs" dxfId="348" priority="405" stopIfTrue="1" operator="greaterThanOrEqual">
      <formula>#REF!</formula>
    </cfRule>
  </conditionalFormatting>
  <conditionalFormatting sqref="Z157:AC157">
    <cfRule type="cellIs" dxfId="347" priority="400" stopIfTrue="1" operator="lessThanOrEqual">
      <formula>#REF!</formula>
    </cfRule>
  </conditionalFormatting>
  <conditionalFormatting sqref="Z157:AC157">
    <cfRule type="cellIs" dxfId="346" priority="401" stopIfTrue="1" operator="between">
      <formula>#REF!</formula>
      <formula>#REF!</formula>
    </cfRule>
  </conditionalFormatting>
  <conditionalFormatting sqref="Z157:AC157">
    <cfRule type="cellIs" dxfId="345" priority="402" stopIfTrue="1" operator="greaterThanOrEqual">
      <formula>#REF!</formula>
    </cfRule>
  </conditionalFormatting>
  <conditionalFormatting sqref="V156:AC156">
    <cfRule type="cellIs" dxfId="344" priority="397" stopIfTrue="1" operator="lessThanOrEqual">
      <formula>#REF!</formula>
    </cfRule>
  </conditionalFormatting>
  <conditionalFormatting sqref="V156:AC156">
    <cfRule type="cellIs" dxfId="343" priority="398" stopIfTrue="1" operator="between">
      <formula>#REF!</formula>
      <formula>#REF!</formula>
    </cfRule>
  </conditionalFormatting>
  <conditionalFormatting sqref="V156:AC156">
    <cfRule type="cellIs" dxfId="342" priority="399" stopIfTrue="1" operator="greaterThanOrEqual">
      <formula>#REF!</formula>
    </cfRule>
  </conditionalFormatting>
  <conditionalFormatting sqref="Z158:AC158">
    <cfRule type="cellIs" dxfId="341" priority="394" stopIfTrue="1" operator="lessThanOrEqual">
      <formula>#REF!</formula>
    </cfRule>
  </conditionalFormatting>
  <conditionalFormatting sqref="Z158:AC158">
    <cfRule type="cellIs" dxfId="340" priority="395" stopIfTrue="1" operator="between">
      <formula>#REF!</formula>
      <formula>#REF!</formula>
    </cfRule>
  </conditionalFormatting>
  <conditionalFormatting sqref="Z158:AC158">
    <cfRule type="cellIs" dxfId="339" priority="396" stopIfTrue="1" operator="greaterThanOrEqual">
      <formula>#REF!</formula>
    </cfRule>
  </conditionalFormatting>
  <conditionalFormatting sqref="V162:AC162">
    <cfRule type="cellIs" dxfId="338" priority="391" stopIfTrue="1" operator="lessThanOrEqual">
      <formula>#REF!</formula>
    </cfRule>
  </conditionalFormatting>
  <conditionalFormatting sqref="V162:AC162">
    <cfRule type="cellIs" dxfId="337" priority="392" stopIfTrue="1" operator="between">
      <formula>#REF!</formula>
      <formula>#REF!</formula>
    </cfRule>
  </conditionalFormatting>
  <conditionalFormatting sqref="V162:AC162">
    <cfRule type="cellIs" dxfId="336" priority="393" stopIfTrue="1" operator="greaterThanOrEqual">
      <formula>#REF!</formula>
    </cfRule>
  </conditionalFormatting>
  <conditionalFormatting sqref="V166:Y166">
    <cfRule type="cellIs" dxfId="335" priority="385" stopIfTrue="1" operator="lessThanOrEqual">
      <formula>#REF!</formula>
    </cfRule>
  </conditionalFormatting>
  <conditionalFormatting sqref="V166:Y166">
    <cfRule type="cellIs" dxfId="334" priority="386" stopIfTrue="1" operator="between">
      <formula>#REF!</formula>
      <formula>#REF!</formula>
    </cfRule>
  </conditionalFormatting>
  <conditionalFormatting sqref="V166:Y166">
    <cfRule type="cellIs" dxfId="333" priority="387" stopIfTrue="1" operator="greaterThanOrEqual">
      <formula>#REF!</formula>
    </cfRule>
  </conditionalFormatting>
  <conditionalFormatting sqref="Z166:AC166">
    <cfRule type="cellIs" dxfId="332" priority="388" stopIfTrue="1" operator="lessThanOrEqual">
      <formula>#REF!</formula>
    </cfRule>
  </conditionalFormatting>
  <conditionalFormatting sqref="Z166:AC166">
    <cfRule type="cellIs" dxfId="331" priority="389" stopIfTrue="1" operator="between">
      <formula>#REF!</formula>
      <formula>#REF!</formula>
    </cfRule>
  </conditionalFormatting>
  <conditionalFormatting sqref="Z166:AC166">
    <cfRule type="cellIs" dxfId="330" priority="390" stopIfTrue="1" operator="greaterThanOrEqual">
      <formula>#REF!</formula>
    </cfRule>
  </conditionalFormatting>
  <conditionalFormatting sqref="V170:AC170">
    <cfRule type="cellIs" dxfId="329" priority="382" stopIfTrue="1" operator="lessThanOrEqual">
      <formula>#REF!</formula>
    </cfRule>
  </conditionalFormatting>
  <conditionalFormatting sqref="V170:AC170">
    <cfRule type="cellIs" dxfId="328" priority="383" stopIfTrue="1" operator="between">
      <formula>#REF!</formula>
      <formula>#REF!</formula>
    </cfRule>
  </conditionalFormatting>
  <conditionalFormatting sqref="V170:AC170">
    <cfRule type="cellIs" dxfId="327" priority="384" stopIfTrue="1" operator="greaterThanOrEqual">
      <formula>#REF!</formula>
    </cfRule>
  </conditionalFormatting>
  <conditionalFormatting sqref="V174:AC174">
    <cfRule type="cellIs" dxfId="326" priority="379" stopIfTrue="1" operator="lessThanOrEqual">
      <formula>#REF!</formula>
    </cfRule>
  </conditionalFormatting>
  <conditionalFormatting sqref="V174:AC174">
    <cfRule type="cellIs" dxfId="325" priority="380" stopIfTrue="1" operator="between">
      <formula>#REF!</formula>
      <formula>#REF!</formula>
    </cfRule>
  </conditionalFormatting>
  <conditionalFormatting sqref="V174:AC174">
    <cfRule type="cellIs" dxfId="324" priority="381" stopIfTrue="1" operator="greaterThanOrEqual">
      <formula>#REF!</formula>
    </cfRule>
  </conditionalFormatting>
  <conditionalFormatting sqref="V178:AC178">
    <cfRule type="cellIs" dxfId="323" priority="376" stopIfTrue="1" operator="lessThanOrEqual">
      <formula>#REF!</formula>
    </cfRule>
  </conditionalFormatting>
  <conditionalFormatting sqref="V178:AC178">
    <cfRule type="cellIs" dxfId="322" priority="377" stopIfTrue="1" operator="between">
      <formula>#REF!</formula>
      <formula>#REF!</formula>
    </cfRule>
  </conditionalFormatting>
  <conditionalFormatting sqref="V178:AC178">
    <cfRule type="cellIs" dxfId="321" priority="378" stopIfTrue="1" operator="greaterThanOrEqual">
      <formula>#REF!</formula>
    </cfRule>
  </conditionalFormatting>
  <conditionalFormatting sqref="V198:AC198">
    <cfRule type="cellIs" dxfId="320" priority="364" stopIfTrue="1" operator="lessThanOrEqual">
      <formula>#REF!</formula>
    </cfRule>
  </conditionalFormatting>
  <conditionalFormatting sqref="V198:AC198">
    <cfRule type="cellIs" dxfId="319" priority="365" stopIfTrue="1" operator="between">
      <formula>#REF!</formula>
      <formula>#REF!</formula>
    </cfRule>
  </conditionalFormatting>
  <conditionalFormatting sqref="V198:AC198">
    <cfRule type="cellIs" dxfId="318" priority="366" stopIfTrue="1" operator="greaterThanOrEqual">
      <formula>#REF!</formula>
    </cfRule>
  </conditionalFormatting>
  <conditionalFormatting sqref="V186:AC186">
    <cfRule type="cellIs" dxfId="317" priority="373" stopIfTrue="1" operator="lessThanOrEqual">
      <formula>#REF!</formula>
    </cfRule>
  </conditionalFormatting>
  <conditionalFormatting sqref="V186:AC186">
    <cfRule type="cellIs" dxfId="316" priority="374" stopIfTrue="1" operator="between">
      <formula>#REF!</formula>
      <formula>#REF!</formula>
    </cfRule>
  </conditionalFormatting>
  <conditionalFormatting sqref="V186:AC186">
    <cfRule type="cellIs" dxfId="315" priority="375" stopIfTrue="1" operator="greaterThanOrEqual">
      <formula>#REF!</formula>
    </cfRule>
  </conditionalFormatting>
  <conditionalFormatting sqref="V190:AC190">
    <cfRule type="cellIs" dxfId="314" priority="370" stopIfTrue="1" operator="lessThanOrEqual">
      <formula>#REF!</formula>
    </cfRule>
  </conditionalFormatting>
  <conditionalFormatting sqref="V190:AC190">
    <cfRule type="cellIs" dxfId="313" priority="371" stopIfTrue="1" operator="between">
      <formula>#REF!</formula>
      <formula>#REF!</formula>
    </cfRule>
  </conditionalFormatting>
  <conditionalFormatting sqref="V190:AC190">
    <cfRule type="cellIs" dxfId="312" priority="372" stopIfTrue="1" operator="greaterThanOrEqual">
      <formula>#REF!</formula>
    </cfRule>
  </conditionalFormatting>
  <conditionalFormatting sqref="V194:AC194">
    <cfRule type="cellIs" dxfId="311" priority="367" stopIfTrue="1" operator="lessThanOrEqual">
      <formula>#REF!</formula>
    </cfRule>
  </conditionalFormatting>
  <conditionalFormatting sqref="V194:AC194">
    <cfRule type="cellIs" dxfId="310" priority="368" stopIfTrue="1" operator="between">
      <formula>#REF!</formula>
      <formula>#REF!</formula>
    </cfRule>
  </conditionalFormatting>
  <conditionalFormatting sqref="V194:AC194">
    <cfRule type="cellIs" dxfId="309" priority="369" stopIfTrue="1" operator="greaterThanOrEqual">
      <formula>#REF!</formula>
    </cfRule>
  </conditionalFormatting>
  <conditionalFormatting sqref="V182:Y182">
    <cfRule type="cellIs" dxfId="308" priority="361" stopIfTrue="1" operator="lessThanOrEqual">
      <formula>#REF!</formula>
    </cfRule>
  </conditionalFormatting>
  <conditionalFormatting sqref="V182:Y182">
    <cfRule type="cellIs" dxfId="307" priority="362" stopIfTrue="1" operator="between">
      <formula>#REF!</formula>
      <formula>#REF!</formula>
    </cfRule>
  </conditionalFormatting>
  <conditionalFormatting sqref="V182:Y182">
    <cfRule type="cellIs" dxfId="306" priority="363" stopIfTrue="1" operator="greaterThanOrEqual">
      <formula>#REF!</formula>
    </cfRule>
  </conditionalFormatting>
  <conditionalFormatting sqref="Z182:AC182">
    <cfRule type="cellIs" dxfId="305" priority="358" stopIfTrue="1" operator="lessThanOrEqual">
      <formula>#REF!</formula>
    </cfRule>
  </conditionalFormatting>
  <conditionalFormatting sqref="Z182:AC182">
    <cfRule type="cellIs" dxfId="304" priority="359" stopIfTrue="1" operator="between">
      <formula>#REF!</formula>
      <formula>#REF!</formula>
    </cfRule>
  </conditionalFormatting>
  <conditionalFormatting sqref="Z182:AC182">
    <cfRule type="cellIs" dxfId="303" priority="360" stopIfTrue="1" operator="greaterThanOrEqual">
      <formula>#REF!</formula>
    </cfRule>
  </conditionalFormatting>
  <conditionalFormatting sqref="V202:Y202">
    <cfRule type="cellIs" dxfId="302" priority="355" stopIfTrue="1" operator="lessThanOrEqual">
      <formula>#REF!</formula>
    </cfRule>
  </conditionalFormatting>
  <conditionalFormatting sqref="V202:Y202">
    <cfRule type="cellIs" dxfId="301" priority="356" stopIfTrue="1" operator="between">
      <formula>#REF!</formula>
      <formula>#REF!</formula>
    </cfRule>
  </conditionalFormatting>
  <conditionalFormatting sqref="V202:Y202">
    <cfRule type="cellIs" dxfId="300" priority="357" stopIfTrue="1" operator="greaterThanOrEqual">
      <formula>#REF!</formula>
    </cfRule>
  </conditionalFormatting>
  <conditionalFormatting sqref="Z202:AC202">
    <cfRule type="cellIs" dxfId="299" priority="352" stopIfTrue="1" operator="lessThanOrEqual">
      <formula>#REF!</formula>
    </cfRule>
  </conditionalFormatting>
  <conditionalFormatting sqref="Z202:AC202">
    <cfRule type="cellIs" dxfId="298" priority="353" stopIfTrue="1" operator="between">
      <formula>#REF!</formula>
      <formula>#REF!</formula>
    </cfRule>
  </conditionalFormatting>
  <conditionalFormatting sqref="Z202:AC202">
    <cfRule type="cellIs" dxfId="297" priority="354" stopIfTrue="1" operator="greaterThanOrEqual">
      <formula>#REF!</formula>
    </cfRule>
  </conditionalFormatting>
  <conditionalFormatting sqref="Z230:AC230">
    <cfRule type="cellIs" dxfId="296" priority="313" stopIfTrue="1" operator="lessThanOrEqual">
      <formula>#REF!</formula>
    </cfRule>
  </conditionalFormatting>
  <conditionalFormatting sqref="Z230:AC230">
    <cfRule type="cellIs" dxfId="295" priority="314" stopIfTrue="1" operator="between">
      <formula>#REF!</formula>
      <formula>#REF!</formula>
    </cfRule>
  </conditionalFormatting>
  <conditionalFormatting sqref="Z230:AC230">
    <cfRule type="cellIs" dxfId="294" priority="315" stopIfTrue="1" operator="greaterThanOrEqual">
      <formula>#REF!</formula>
    </cfRule>
  </conditionalFormatting>
  <conditionalFormatting sqref="V230:Y230">
    <cfRule type="cellIs" dxfId="293" priority="310" stopIfTrue="1" operator="lessThanOrEqual">
      <formula>#REF!</formula>
    </cfRule>
  </conditionalFormatting>
  <conditionalFormatting sqref="V230:Y230">
    <cfRule type="cellIs" dxfId="292" priority="311" stopIfTrue="1" operator="between">
      <formula>#REF!</formula>
      <formula>#REF!</formula>
    </cfRule>
  </conditionalFormatting>
  <conditionalFormatting sqref="V230:Y230">
    <cfRule type="cellIs" dxfId="291" priority="312" stopIfTrue="1" operator="greaterThanOrEqual">
      <formula>#REF!</formula>
    </cfRule>
  </conditionalFormatting>
  <conditionalFormatting sqref="V226:Y226">
    <cfRule type="cellIs" dxfId="290" priority="316" stopIfTrue="1" operator="lessThanOrEqual">
      <formula>#REF!</formula>
    </cfRule>
  </conditionalFormatting>
  <conditionalFormatting sqref="V226:Y226">
    <cfRule type="cellIs" dxfId="289" priority="317" stopIfTrue="1" operator="between">
      <formula>#REF!</formula>
      <formula>#REF!</formula>
    </cfRule>
  </conditionalFormatting>
  <conditionalFormatting sqref="V226:Y226">
    <cfRule type="cellIs" dxfId="288" priority="318" stopIfTrue="1" operator="greaterThanOrEqual">
      <formula>#REF!</formula>
    </cfRule>
  </conditionalFormatting>
  <conditionalFormatting sqref="Z226:AC226">
    <cfRule type="cellIs" dxfId="287" priority="319" stopIfTrue="1" operator="lessThanOrEqual">
      <formula>#REF!</formula>
    </cfRule>
  </conditionalFormatting>
  <conditionalFormatting sqref="Z226:AC226">
    <cfRule type="cellIs" dxfId="286" priority="320" stopIfTrue="1" operator="between">
      <formula>#REF!</formula>
      <formula>#REF!</formula>
    </cfRule>
  </conditionalFormatting>
  <conditionalFormatting sqref="Z226:AC226">
    <cfRule type="cellIs" dxfId="285" priority="321" stopIfTrue="1" operator="greaterThanOrEqual">
      <formula>#REF!</formula>
    </cfRule>
  </conditionalFormatting>
  <conditionalFormatting sqref="V222:Y222">
    <cfRule type="cellIs" dxfId="284" priority="322" stopIfTrue="1" operator="lessThanOrEqual">
      <formula>#REF!</formula>
    </cfRule>
  </conditionalFormatting>
  <conditionalFormatting sqref="V222:Y222">
    <cfRule type="cellIs" dxfId="283" priority="323" stopIfTrue="1" operator="between">
      <formula>#REF!</formula>
      <formula>#REF!</formula>
    </cfRule>
  </conditionalFormatting>
  <conditionalFormatting sqref="V222:Y222">
    <cfRule type="cellIs" dxfId="282" priority="324" stopIfTrue="1" operator="greaterThanOrEqual">
      <formula>#REF!</formula>
    </cfRule>
  </conditionalFormatting>
  <conditionalFormatting sqref="Z222:AC222">
    <cfRule type="cellIs" dxfId="281" priority="325" stopIfTrue="1" operator="lessThanOrEqual">
      <formula>#REF!</formula>
    </cfRule>
  </conditionalFormatting>
  <conditionalFormatting sqref="Z222:AC222">
    <cfRule type="cellIs" dxfId="280" priority="326" stopIfTrue="1" operator="between">
      <formula>#REF!</formula>
      <formula>#REF!</formula>
    </cfRule>
  </conditionalFormatting>
  <conditionalFormatting sqref="Z222:AC222">
    <cfRule type="cellIs" dxfId="279" priority="327" stopIfTrue="1" operator="greaterThanOrEqual">
      <formula>#REF!</formula>
    </cfRule>
  </conditionalFormatting>
  <conditionalFormatting sqref="Z206:AC206">
    <cfRule type="cellIs" dxfId="278" priority="349" stopIfTrue="1" operator="lessThanOrEqual">
      <formula>#REF!</formula>
    </cfRule>
  </conditionalFormatting>
  <conditionalFormatting sqref="Z206:AC206">
    <cfRule type="cellIs" dxfId="277" priority="350" stopIfTrue="1" operator="between">
      <formula>#REF!</formula>
      <formula>#REF!</formula>
    </cfRule>
  </conditionalFormatting>
  <conditionalFormatting sqref="Z206:AC206">
    <cfRule type="cellIs" dxfId="276" priority="351" stopIfTrue="1" operator="greaterThanOrEqual">
      <formula>#REF!</formula>
    </cfRule>
  </conditionalFormatting>
  <conditionalFormatting sqref="V206:Y206">
    <cfRule type="cellIs" dxfId="275" priority="346" stopIfTrue="1" operator="lessThanOrEqual">
      <formula>#REF!</formula>
    </cfRule>
  </conditionalFormatting>
  <conditionalFormatting sqref="V206:Y206">
    <cfRule type="cellIs" dxfId="274" priority="347" stopIfTrue="1" operator="between">
      <formula>#REF!</formula>
      <formula>#REF!</formula>
    </cfRule>
  </conditionalFormatting>
  <conditionalFormatting sqref="V206:Y206">
    <cfRule type="cellIs" dxfId="273" priority="348" stopIfTrue="1" operator="greaterThanOrEqual">
      <formula>#REF!</formula>
    </cfRule>
  </conditionalFormatting>
  <conditionalFormatting sqref="Z210:AC210">
    <cfRule type="cellIs" dxfId="272" priority="343" stopIfTrue="1" operator="lessThanOrEqual">
      <formula>#REF!</formula>
    </cfRule>
  </conditionalFormatting>
  <conditionalFormatting sqref="Z210:AC210">
    <cfRule type="cellIs" dxfId="271" priority="344" stopIfTrue="1" operator="between">
      <formula>#REF!</formula>
      <formula>#REF!</formula>
    </cfRule>
  </conditionalFormatting>
  <conditionalFormatting sqref="Z210:AC210">
    <cfRule type="cellIs" dxfId="270" priority="345" stopIfTrue="1" operator="greaterThanOrEqual">
      <formula>#REF!</formula>
    </cfRule>
  </conditionalFormatting>
  <conditionalFormatting sqref="V210:Y210">
    <cfRule type="cellIs" dxfId="269" priority="340" stopIfTrue="1" operator="lessThanOrEqual">
      <formula>#REF!</formula>
    </cfRule>
  </conditionalFormatting>
  <conditionalFormatting sqref="V210:Y210">
    <cfRule type="cellIs" dxfId="268" priority="341" stopIfTrue="1" operator="between">
      <formula>#REF!</formula>
      <formula>#REF!</formula>
    </cfRule>
  </conditionalFormatting>
  <conditionalFormatting sqref="V210:Y210">
    <cfRule type="cellIs" dxfId="267" priority="342" stopIfTrue="1" operator="greaterThanOrEqual">
      <formula>#REF!</formula>
    </cfRule>
  </conditionalFormatting>
  <conditionalFormatting sqref="Z214:AC214">
    <cfRule type="cellIs" dxfId="266" priority="337" stopIfTrue="1" operator="lessThanOrEqual">
      <formula>#REF!</formula>
    </cfRule>
  </conditionalFormatting>
  <conditionalFormatting sqref="Z214:AC214">
    <cfRule type="cellIs" dxfId="265" priority="338" stopIfTrue="1" operator="between">
      <formula>#REF!</formula>
      <formula>#REF!</formula>
    </cfRule>
  </conditionalFormatting>
  <conditionalFormatting sqref="Z214:AC214">
    <cfRule type="cellIs" dxfId="264" priority="339" stopIfTrue="1" operator="greaterThanOrEqual">
      <formula>#REF!</formula>
    </cfRule>
  </conditionalFormatting>
  <conditionalFormatting sqref="V214:Y214">
    <cfRule type="cellIs" dxfId="263" priority="334" stopIfTrue="1" operator="lessThanOrEqual">
      <formula>#REF!</formula>
    </cfRule>
  </conditionalFormatting>
  <conditionalFormatting sqref="V214:Y214">
    <cfRule type="cellIs" dxfId="262" priority="335" stopIfTrue="1" operator="between">
      <formula>#REF!</formula>
      <formula>#REF!</formula>
    </cfRule>
  </conditionalFormatting>
  <conditionalFormatting sqref="V214:Y214">
    <cfRule type="cellIs" dxfId="261" priority="336" stopIfTrue="1" operator="greaterThanOrEqual">
      <formula>#REF!</formula>
    </cfRule>
  </conditionalFormatting>
  <conditionalFormatting sqref="Z218:AC218">
    <cfRule type="cellIs" dxfId="260" priority="331" stopIfTrue="1" operator="lessThanOrEqual">
      <formula>#REF!</formula>
    </cfRule>
  </conditionalFormatting>
  <conditionalFormatting sqref="Z218:AC218">
    <cfRule type="cellIs" dxfId="259" priority="332" stopIfTrue="1" operator="between">
      <formula>#REF!</formula>
      <formula>#REF!</formula>
    </cfRule>
  </conditionalFormatting>
  <conditionalFormatting sqref="Z218:AC218">
    <cfRule type="cellIs" dxfId="258" priority="333" stopIfTrue="1" operator="greaterThanOrEqual">
      <formula>#REF!</formula>
    </cfRule>
  </conditionalFormatting>
  <conditionalFormatting sqref="V218:Y218">
    <cfRule type="cellIs" dxfId="257" priority="328" stopIfTrue="1" operator="lessThanOrEqual">
      <formula>#REF!</formula>
    </cfRule>
  </conditionalFormatting>
  <conditionalFormatting sqref="V218:Y218">
    <cfRule type="cellIs" dxfId="256" priority="329" stopIfTrue="1" operator="between">
      <formula>#REF!</formula>
      <formula>#REF!</formula>
    </cfRule>
  </conditionalFormatting>
  <conditionalFormatting sqref="V218:Y218">
    <cfRule type="cellIs" dxfId="255" priority="330" stopIfTrue="1" operator="greaterThanOrEqual">
      <formula>#REF!</formula>
    </cfRule>
  </conditionalFormatting>
  <conditionalFormatting sqref="Z254:AC254">
    <cfRule type="cellIs" dxfId="248" priority="283" stopIfTrue="1" operator="lessThanOrEqual">
      <formula>#REF!</formula>
    </cfRule>
  </conditionalFormatting>
  <conditionalFormatting sqref="Z254:AC254">
    <cfRule type="cellIs" dxfId="247" priority="284" stopIfTrue="1" operator="between">
      <formula>#REF!</formula>
      <formula>#REF!</formula>
    </cfRule>
  </conditionalFormatting>
  <conditionalFormatting sqref="Z254:AC254">
    <cfRule type="cellIs" dxfId="246" priority="285" stopIfTrue="1" operator="greaterThanOrEqual">
      <formula>#REF!</formula>
    </cfRule>
  </conditionalFormatting>
  <conditionalFormatting sqref="Z258:AC258">
    <cfRule type="cellIs" dxfId="245" priority="280" stopIfTrue="1" operator="lessThanOrEqual">
      <formula>#REF!</formula>
    </cfRule>
  </conditionalFormatting>
  <conditionalFormatting sqref="Z258:AC258">
    <cfRule type="cellIs" dxfId="244" priority="281" stopIfTrue="1" operator="between">
      <formula>#REF!</formula>
      <formula>#REF!</formula>
    </cfRule>
  </conditionalFormatting>
  <conditionalFormatting sqref="Z258:AC258">
    <cfRule type="cellIs" dxfId="243" priority="282" stopIfTrue="1" operator="greaterThanOrEqual">
      <formula>#REF!</formula>
    </cfRule>
  </conditionalFormatting>
  <conditionalFormatting sqref="V254:Y254">
    <cfRule type="cellIs" dxfId="242" priority="277" stopIfTrue="1" operator="lessThanOrEqual">
      <formula>#REF!</formula>
    </cfRule>
  </conditionalFormatting>
  <conditionalFormatting sqref="V254:Y254">
    <cfRule type="cellIs" dxfId="241" priority="278" stopIfTrue="1" operator="between">
      <formula>#REF!</formula>
      <formula>#REF!</formula>
    </cfRule>
  </conditionalFormatting>
  <conditionalFormatting sqref="V254:Y254">
    <cfRule type="cellIs" dxfId="240" priority="279" stopIfTrue="1" operator="greaterThanOrEqual">
      <formula>#REF!</formula>
    </cfRule>
  </conditionalFormatting>
  <conditionalFormatting sqref="V258:Y258">
    <cfRule type="cellIs" dxfId="239" priority="274" stopIfTrue="1" operator="lessThanOrEqual">
      <formula>#REF!</formula>
    </cfRule>
  </conditionalFormatting>
  <conditionalFormatting sqref="V258:Y258">
    <cfRule type="cellIs" dxfId="238" priority="275" stopIfTrue="1" operator="between">
      <formula>#REF!</formula>
      <formula>#REF!</formula>
    </cfRule>
  </conditionalFormatting>
  <conditionalFormatting sqref="V258:Y258">
    <cfRule type="cellIs" dxfId="237" priority="276" stopIfTrue="1" operator="greaterThanOrEqual">
      <formula>#REF!</formula>
    </cfRule>
  </conditionalFormatting>
  <conditionalFormatting sqref="V282:AC282">
    <cfRule type="cellIs" dxfId="236" priority="259" stopIfTrue="1" operator="lessThanOrEqual">
      <formula>#REF!</formula>
    </cfRule>
  </conditionalFormatting>
  <conditionalFormatting sqref="V282:AC282">
    <cfRule type="cellIs" dxfId="235" priority="260" stopIfTrue="1" operator="between">
      <formula>#REF!</formula>
      <formula>#REF!</formula>
    </cfRule>
  </conditionalFormatting>
  <conditionalFormatting sqref="V282:AC282">
    <cfRule type="cellIs" dxfId="234" priority="261" stopIfTrue="1" operator="greaterThanOrEqual">
      <formula>#REF!</formula>
    </cfRule>
  </conditionalFormatting>
  <conditionalFormatting sqref="V286:AC286">
    <cfRule type="cellIs" dxfId="233" priority="256" stopIfTrue="1" operator="lessThanOrEqual">
      <formula>#REF!</formula>
    </cfRule>
  </conditionalFormatting>
  <conditionalFormatting sqref="V286:AC286">
    <cfRule type="cellIs" dxfId="232" priority="257" stopIfTrue="1" operator="between">
      <formula>#REF!</formula>
      <formula>#REF!</formula>
    </cfRule>
  </conditionalFormatting>
  <conditionalFormatting sqref="V286:AC286">
    <cfRule type="cellIs" dxfId="231" priority="258" stopIfTrue="1" operator="greaterThanOrEqual">
      <formula>#REF!</formula>
    </cfRule>
  </conditionalFormatting>
  <conditionalFormatting sqref="V262:AC262">
    <cfRule type="cellIs" dxfId="230" priority="271" stopIfTrue="1" operator="lessThanOrEqual">
      <formula>#REF!</formula>
    </cfRule>
  </conditionalFormatting>
  <conditionalFormatting sqref="V262:AC262">
    <cfRule type="cellIs" dxfId="229" priority="272" stopIfTrue="1" operator="between">
      <formula>#REF!</formula>
      <formula>#REF!</formula>
    </cfRule>
  </conditionalFormatting>
  <conditionalFormatting sqref="V262:AC262">
    <cfRule type="cellIs" dxfId="228" priority="273" stopIfTrue="1" operator="greaterThanOrEqual">
      <formula>#REF!</formula>
    </cfRule>
  </conditionalFormatting>
  <conditionalFormatting sqref="V266:AC266">
    <cfRule type="cellIs" dxfId="227" priority="268" stopIfTrue="1" operator="lessThanOrEqual">
      <formula>#REF!</formula>
    </cfRule>
  </conditionalFormatting>
  <conditionalFormatting sqref="V266:AC266">
    <cfRule type="cellIs" dxfId="226" priority="269" stopIfTrue="1" operator="between">
      <formula>#REF!</formula>
      <formula>#REF!</formula>
    </cfRule>
  </conditionalFormatting>
  <conditionalFormatting sqref="V266:AC266">
    <cfRule type="cellIs" dxfId="225" priority="270" stopIfTrue="1" operator="greaterThanOrEqual">
      <formula>#REF!</formula>
    </cfRule>
  </conditionalFormatting>
  <conditionalFormatting sqref="V270:AC270">
    <cfRule type="cellIs" dxfId="224" priority="265" stopIfTrue="1" operator="lessThanOrEqual">
      <formula>#REF!</formula>
    </cfRule>
  </conditionalFormatting>
  <conditionalFormatting sqref="V270:AC270">
    <cfRule type="cellIs" dxfId="223" priority="266" stopIfTrue="1" operator="between">
      <formula>#REF!</formula>
      <formula>#REF!</formula>
    </cfRule>
  </conditionalFormatting>
  <conditionalFormatting sqref="V270:AC270">
    <cfRule type="cellIs" dxfId="222" priority="267" stopIfTrue="1" operator="greaterThanOrEqual">
      <formula>#REF!</formula>
    </cfRule>
  </conditionalFormatting>
  <conditionalFormatting sqref="V278:AC278">
    <cfRule type="cellIs" dxfId="221" priority="262" stopIfTrue="1" operator="lessThanOrEqual">
      <formula>#REF!</formula>
    </cfRule>
  </conditionalFormatting>
  <conditionalFormatting sqref="V278:AC278">
    <cfRule type="cellIs" dxfId="220" priority="263" stopIfTrue="1" operator="between">
      <formula>#REF!</formula>
      <formula>#REF!</formula>
    </cfRule>
  </conditionalFormatting>
  <conditionalFormatting sqref="V278:AC278">
    <cfRule type="cellIs" dxfId="219" priority="264" stopIfTrue="1" operator="greaterThanOrEqual">
      <formula>#REF!</formula>
    </cfRule>
  </conditionalFormatting>
  <conditionalFormatting sqref="V318:AC318">
    <cfRule type="cellIs" dxfId="218" priority="211" stopIfTrue="1" operator="lessThanOrEqual">
      <formula>#REF!</formula>
    </cfRule>
  </conditionalFormatting>
  <conditionalFormatting sqref="V318:AC318">
    <cfRule type="cellIs" dxfId="217" priority="212" stopIfTrue="1" operator="between">
      <formula>#REF!</formula>
      <formula>#REF!</formula>
    </cfRule>
  </conditionalFormatting>
  <conditionalFormatting sqref="V318:AC318">
    <cfRule type="cellIs" dxfId="216" priority="213" stopIfTrue="1" operator="greaterThanOrEqual">
      <formula>#REF!</formula>
    </cfRule>
  </conditionalFormatting>
  <conditionalFormatting sqref="V298:AC298">
    <cfRule type="cellIs" dxfId="215" priority="235" stopIfTrue="1" operator="lessThanOrEqual">
      <formula>#REF!</formula>
    </cfRule>
  </conditionalFormatting>
  <conditionalFormatting sqref="V298:AC298">
    <cfRule type="cellIs" dxfId="214" priority="236" stopIfTrue="1" operator="between">
      <formula>#REF!</formula>
      <formula>#REF!</formula>
    </cfRule>
  </conditionalFormatting>
  <conditionalFormatting sqref="V298:AC298">
    <cfRule type="cellIs" dxfId="213" priority="237" stopIfTrue="1" operator="greaterThanOrEqual">
      <formula>#REF!</formula>
    </cfRule>
  </conditionalFormatting>
  <conditionalFormatting sqref="Z302:AC302">
    <cfRule type="cellIs" dxfId="212" priority="232" stopIfTrue="1" operator="lessThanOrEqual">
      <formula>#REF!</formula>
    </cfRule>
  </conditionalFormatting>
  <conditionalFormatting sqref="Z302:AC302">
    <cfRule type="cellIs" dxfId="211" priority="233" stopIfTrue="1" operator="between">
      <formula>#REF!</formula>
      <formula>#REF!</formula>
    </cfRule>
  </conditionalFormatting>
  <conditionalFormatting sqref="Z302:AC302">
    <cfRule type="cellIs" dxfId="210" priority="234" stopIfTrue="1" operator="greaterThanOrEqual">
      <formula>#REF!</formula>
    </cfRule>
  </conditionalFormatting>
  <conditionalFormatting sqref="V302:Y302">
    <cfRule type="cellIs" dxfId="209" priority="223" stopIfTrue="1" operator="lessThanOrEqual">
      <formula>#REF!</formula>
    </cfRule>
  </conditionalFormatting>
  <conditionalFormatting sqref="V302:Y302">
    <cfRule type="cellIs" dxfId="208" priority="224" stopIfTrue="1" operator="between">
      <formula>#REF!</formula>
      <formula>#REF!</formula>
    </cfRule>
  </conditionalFormatting>
  <conditionalFormatting sqref="V302:Y302">
    <cfRule type="cellIs" dxfId="207" priority="225" stopIfTrue="1" operator="greaterThanOrEqual">
      <formula>#REF!</formula>
    </cfRule>
  </conditionalFormatting>
  <conditionalFormatting sqref="V310:AC310">
    <cfRule type="cellIs" dxfId="206" priority="217" stopIfTrue="1" operator="lessThanOrEqual">
      <formula>#REF!</formula>
    </cfRule>
  </conditionalFormatting>
  <conditionalFormatting sqref="V310:AC310">
    <cfRule type="cellIs" dxfId="205" priority="218" stopIfTrue="1" operator="between">
      <formula>#REF!</formula>
      <formula>#REF!</formula>
    </cfRule>
  </conditionalFormatting>
  <conditionalFormatting sqref="V310:AC310">
    <cfRule type="cellIs" dxfId="204" priority="219" stopIfTrue="1" operator="greaterThanOrEqual">
      <formula>#REF!</formula>
    </cfRule>
  </conditionalFormatting>
  <conditionalFormatting sqref="V306:AC306">
    <cfRule type="cellIs" dxfId="203" priority="220" stopIfTrue="1" operator="lessThanOrEqual">
      <formula>#REF!</formula>
    </cfRule>
  </conditionalFormatting>
  <conditionalFormatting sqref="V306:AC306">
    <cfRule type="cellIs" dxfId="202" priority="221" stopIfTrue="1" operator="between">
      <formula>#REF!</formula>
      <formula>#REF!</formula>
    </cfRule>
  </conditionalFormatting>
  <conditionalFormatting sqref="V306:AC306">
    <cfRule type="cellIs" dxfId="201" priority="222" stopIfTrue="1" operator="greaterThanOrEqual">
      <formula>#REF!</formula>
    </cfRule>
  </conditionalFormatting>
  <conditionalFormatting sqref="V314:AC314">
    <cfRule type="cellIs" dxfId="200" priority="214" stopIfTrue="1" operator="lessThanOrEqual">
      <formula>#REF!</formula>
    </cfRule>
  </conditionalFormatting>
  <conditionalFormatting sqref="V314:AC314">
    <cfRule type="cellIs" dxfId="199" priority="215" stopIfTrue="1" operator="between">
      <formula>#REF!</formula>
      <formula>#REF!</formula>
    </cfRule>
  </conditionalFormatting>
  <conditionalFormatting sqref="V314:AC314">
    <cfRule type="cellIs" dxfId="198" priority="216" stopIfTrue="1" operator="greaterThanOrEqual">
      <formula>#REF!</formula>
    </cfRule>
  </conditionalFormatting>
  <conditionalFormatting sqref="Y326">
    <cfRule type="cellIs" dxfId="197" priority="202" stopIfTrue="1" operator="lessThanOrEqual">
      <formula>#REF!</formula>
    </cfRule>
  </conditionalFormatting>
  <conditionalFormatting sqref="Y326">
    <cfRule type="cellIs" dxfId="196" priority="203" stopIfTrue="1" operator="between">
      <formula>#REF!</formula>
      <formula>#REF!</formula>
    </cfRule>
  </conditionalFormatting>
  <conditionalFormatting sqref="Y326">
    <cfRule type="cellIs" dxfId="195" priority="204" stopIfTrue="1" operator="greaterThanOrEqual">
      <formula>#REF!</formula>
    </cfRule>
  </conditionalFormatting>
  <conditionalFormatting sqref="W326">
    <cfRule type="cellIs" dxfId="194" priority="205" stopIfTrue="1" operator="lessThanOrEqual">
      <formula>#REF!</formula>
    </cfRule>
  </conditionalFormatting>
  <conditionalFormatting sqref="W326">
    <cfRule type="cellIs" dxfId="193" priority="206" stopIfTrue="1" operator="between">
      <formula>#REF!</formula>
      <formula>#REF!</formula>
    </cfRule>
  </conditionalFormatting>
  <conditionalFormatting sqref="W326">
    <cfRule type="cellIs" dxfId="192" priority="207" stopIfTrue="1" operator="greaterThanOrEqual">
      <formula>#REF!</formula>
    </cfRule>
  </conditionalFormatting>
  <conditionalFormatting sqref="W326 Y326">
    <cfRule type="cellIs" dxfId="191" priority="208" stopIfTrue="1" operator="lessThanOrEqual">
      <formula>#REF!</formula>
    </cfRule>
  </conditionalFormatting>
  <conditionalFormatting sqref="W326 Y326">
    <cfRule type="cellIs" dxfId="190" priority="209" stopIfTrue="1" operator="between">
      <formula>#REF!</formula>
      <formula>#REF!</formula>
    </cfRule>
  </conditionalFormatting>
  <conditionalFormatting sqref="W326 Y326">
    <cfRule type="cellIs" dxfId="189" priority="210" stopIfTrue="1" operator="greaterThanOrEqual">
      <formula>#REF!</formula>
    </cfRule>
  </conditionalFormatting>
  <conditionalFormatting sqref="V362:AC362">
    <cfRule type="cellIs" dxfId="188" priority="190" stopIfTrue="1" operator="lessThanOrEqual">
      <formula>#REF!</formula>
    </cfRule>
  </conditionalFormatting>
  <conditionalFormatting sqref="V362:AC362">
    <cfRule type="cellIs" dxfId="187" priority="191" stopIfTrue="1" operator="between">
      <formula>#REF!</formula>
      <formula>#REF!</formula>
    </cfRule>
  </conditionalFormatting>
  <conditionalFormatting sqref="V362:AC362">
    <cfRule type="cellIs" dxfId="186" priority="192" stopIfTrue="1" operator="greaterThanOrEqual">
      <formula>#REF!</formula>
    </cfRule>
  </conditionalFormatting>
  <conditionalFormatting sqref="V330">
    <cfRule type="cellIs" dxfId="185" priority="193" stopIfTrue="1" operator="lessThanOrEqual">
      <formula>#REF!</formula>
    </cfRule>
  </conditionalFormatting>
  <conditionalFormatting sqref="V330">
    <cfRule type="cellIs" dxfId="184" priority="194" stopIfTrue="1" operator="between">
      <formula>#REF!</formula>
      <formula>#REF!</formula>
    </cfRule>
  </conditionalFormatting>
  <conditionalFormatting sqref="V330">
    <cfRule type="cellIs" dxfId="183" priority="195" stopIfTrue="1" operator="greaterThanOrEqual">
      <formula>#REF!</formula>
    </cfRule>
  </conditionalFormatting>
  <conditionalFormatting sqref="W330:Y330">
    <cfRule type="cellIs" dxfId="182" priority="196" stopIfTrue="1" operator="lessThanOrEqual">
      <formula>#REF!</formula>
    </cfRule>
  </conditionalFormatting>
  <conditionalFormatting sqref="W330:Y330">
    <cfRule type="cellIs" dxfId="181" priority="197" stopIfTrue="1" operator="between">
      <formula>#REF!</formula>
      <formula>#REF!</formula>
    </cfRule>
  </conditionalFormatting>
  <conditionalFormatting sqref="W330:Y330">
    <cfRule type="cellIs" dxfId="180" priority="198" stopIfTrue="1" operator="greaterThanOrEqual">
      <formula>#REF!</formula>
    </cfRule>
  </conditionalFormatting>
  <conditionalFormatting sqref="Z322:AC322">
    <cfRule type="cellIs" dxfId="179" priority="199" stopIfTrue="1" operator="lessThanOrEqual">
      <formula>#REF!</formula>
    </cfRule>
  </conditionalFormatting>
  <conditionalFormatting sqref="Z322:AC322">
    <cfRule type="cellIs" dxfId="178" priority="200" stopIfTrue="1" operator="between">
      <formula>#REF!</formula>
      <formula>#REF!</formula>
    </cfRule>
  </conditionalFormatting>
  <conditionalFormatting sqref="Z322:AC322">
    <cfRule type="cellIs" dxfId="177" priority="201" stopIfTrue="1" operator="greaterThanOrEqual">
      <formula>#REF!</formula>
    </cfRule>
  </conditionalFormatting>
  <conditionalFormatting sqref="V362:AC362">
    <cfRule type="cellIs" dxfId="176" priority="187" stopIfTrue="1" operator="lessThanOrEqual">
      <formula>#REF!</formula>
    </cfRule>
  </conditionalFormatting>
  <conditionalFormatting sqref="V362:AC362">
    <cfRule type="cellIs" dxfId="175" priority="188" stopIfTrue="1" operator="between">
      <formula>#REF!</formula>
      <formula>#REF!</formula>
    </cfRule>
  </conditionalFormatting>
  <conditionalFormatting sqref="V362:AC362">
    <cfRule type="cellIs" dxfId="174" priority="189" stopIfTrue="1" operator="greaterThanOrEqual">
      <formula>#REF!</formula>
    </cfRule>
  </conditionalFormatting>
  <conditionalFormatting sqref="W370 Y370">
    <cfRule type="cellIs" dxfId="173" priority="178" stopIfTrue="1" operator="lessThanOrEqual">
      <formula>#REF!</formula>
    </cfRule>
  </conditionalFormatting>
  <conditionalFormatting sqref="W370 Y370">
    <cfRule type="cellIs" dxfId="172" priority="179" stopIfTrue="1" operator="between">
      <formula>#REF!</formula>
      <formula>#REF!</formula>
    </cfRule>
  </conditionalFormatting>
  <conditionalFormatting sqref="W370 Y370">
    <cfRule type="cellIs" dxfId="171" priority="180" stopIfTrue="1" operator="greaterThanOrEqual">
      <formula>#REF!</formula>
    </cfRule>
  </conditionalFormatting>
  <conditionalFormatting sqref="W382:Y382">
    <cfRule type="cellIs" dxfId="170" priority="184" stopIfTrue="1" operator="lessThanOrEqual">
      <formula>#REF!</formula>
    </cfRule>
  </conditionalFormatting>
  <conditionalFormatting sqref="W382:Y382">
    <cfRule type="cellIs" dxfId="169" priority="185" stopIfTrue="1" operator="between">
      <formula>#REF!</formula>
      <formula>#REF!</formula>
    </cfRule>
  </conditionalFormatting>
  <conditionalFormatting sqref="W382:Y382">
    <cfRule type="cellIs" dxfId="168" priority="186" stopIfTrue="1" operator="greaterThanOrEqual">
      <formula>#REF!</formula>
    </cfRule>
  </conditionalFormatting>
  <conditionalFormatting sqref="W374 Y374">
    <cfRule type="cellIs" dxfId="167" priority="169" stopIfTrue="1" operator="lessThanOrEqual">
      <formula>#REF!</formula>
    </cfRule>
  </conditionalFormatting>
  <conditionalFormatting sqref="W374 Y374">
    <cfRule type="cellIs" dxfId="166" priority="170" stopIfTrue="1" operator="between">
      <formula>#REF!</formula>
      <formula>#REF!</formula>
    </cfRule>
  </conditionalFormatting>
  <conditionalFormatting sqref="W374 Y374">
    <cfRule type="cellIs" dxfId="165" priority="171" stopIfTrue="1" operator="greaterThanOrEqual">
      <formula>#REF!</formula>
    </cfRule>
  </conditionalFormatting>
  <conditionalFormatting sqref="W382:Y382">
    <cfRule type="cellIs" dxfId="164" priority="181" stopIfTrue="1" operator="lessThanOrEqual">
      <formula>#REF!</formula>
    </cfRule>
  </conditionalFormatting>
  <conditionalFormatting sqref="W382:Y382">
    <cfRule type="cellIs" dxfId="163" priority="182" stopIfTrue="1" operator="between">
      <formula>#REF!</formula>
      <formula>#REF!</formula>
    </cfRule>
  </conditionalFormatting>
  <conditionalFormatting sqref="W382:Y382">
    <cfRule type="cellIs" dxfId="162" priority="183" stopIfTrue="1" operator="greaterThanOrEqual">
      <formula>#REF!</formula>
    </cfRule>
  </conditionalFormatting>
  <conditionalFormatting sqref="W370">
    <cfRule type="cellIs" dxfId="161" priority="175" stopIfTrue="1" operator="lessThanOrEqual">
      <formula>#REF!</formula>
    </cfRule>
  </conditionalFormatting>
  <conditionalFormatting sqref="W370">
    <cfRule type="cellIs" dxfId="160" priority="176" stopIfTrue="1" operator="between">
      <formula>#REF!</formula>
      <formula>#REF!</formula>
    </cfRule>
  </conditionalFormatting>
  <conditionalFormatting sqref="W370">
    <cfRule type="cellIs" dxfId="159" priority="177" stopIfTrue="1" operator="greaterThanOrEqual">
      <formula>#REF!</formula>
    </cfRule>
  </conditionalFormatting>
  <conditionalFormatting sqref="Y370">
    <cfRule type="cellIs" dxfId="158" priority="172" stopIfTrue="1" operator="lessThanOrEqual">
      <formula>#REF!</formula>
    </cfRule>
  </conditionalFormatting>
  <conditionalFormatting sqref="Y370">
    <cfRule type="cellIs" dxfId="157" priority="173" stopIfTrue="1" operator="between">
      <formula>#REF!</formula>
      <formula>#REF!</formula>
    </cfRule>
  </conditionalFormatting>
  <conditionalFormatting sqref="Y370">
    <cfRule type="cellIs" dxfId="156" priority="174" stopIfTrue="1" operator="greaterThanOrEqual">
      <formula>#REF!</formula>
    </cfRule>
  </conditionalFormatting>
  <conditionalFormatting sqref="W374">
    <cfRule type="cellIs" dxfId="155" priority="166" stopIfTrue="1" operator="lessThanOrEqual">
      <formula>#REF!</formula>
    </cfRule>
  </conditionalFormatting>
  <conditionalFormatting sqref="W374">
    <cfRule type="cellIs" dxfId="154" priority="167" stopIfTrue="1" operator="between">
      <formula>#REF!</formula>
      <formula>#REF!</formula>
    </cfRule>
  </conditionalFormatting>
  <conditionalFormatting sqref="W374">
    <cfRule type="cellIs" dxfId="153" priority="168" stopIfTrue="1" operator="greaterThanOrEqual">
      <formula>#REF!</formula>
    </cfRule>
  </conditionalFormatting>
  <conditionalFormatting sqref="Y374">
    <cfRule type="cellIs" dxfId="152" priority="163" stopIfTrue="1" operator="lessThanOrEqual">
      <formula>#REF!</formula>
    </cfRule>
  </conditionalFormatting>
  <conditionalFormatting sqref="Y374">
    <cfRule type="cellIs" dxfId="151" priority="164" stopIfTrue="1" operator="between">
      <formula>#REF!</formula>
      <formula>#REF!</formula>
    </cfRule>
  </conditionalFormatting>
  <conditionalFormatting sqref="Y374">
    <cfRule type="cellIs" dxfId="150" priority="165" stopIfTrue="1" operator="greaterThanOrEqual">
      <formula>#REF!</formula>
    </cfRule>
  </conditionalFormatting>
  <conditionalFormatting sqref="AC370">
    <cfRule type="cellIs" dxfId="149" priority="157" stopIfTrue="1" operator="lessThanOrEqual">
      <formula>#REF!</formula>
    </cfRule>
  </conditionalFormatting>
  <conditionalFormatting sqref="AC370">
    <cfRule type="cellIs" dxfId="148" priority="158" stopIfTrue="1" operator="between">
      <formula>#REF!</formula>
      <formula>#REF!</formula>
    </cfRule>
  </conditionalFormatting>
  <conditionalFormatting sqref="AC370">
    <cfRule type="cellIs" dxfId="147" priority="159" stopIfTrue="1" operator="greaterThanOrEqual">
      <formula>#REF!</formula>
    </cfRule>
  </conditionalFormatting>
  <conditionalFormatting sqref="AC370">
    <cfRule type="cellIs" dxfId="146" priority="160" stopIfTrue="1" operator="lessThanOrEqual">
      <formula>#REF!</formula>
    </cfRule>
  </conditionalFormatting>
  <conditionalFormatting sqref="AC370">
    <cfRule type="cellIs" dxfId="145" priority="161" stopIfTrue="1" operator="between">
      <formula>#REF!</formula>
      <formula>#REF!</formula>
    </cfRule>
  </conditionalFormatting>
  <conditionalFormatting sqref="AC370">
    <cfRule type="cellIs" dxfId="144" priority="162" stopIfTrue="1" operator="greaterThanOrEqual">
      <formula>#REF!</formula>
    </cfRule>
  </conditionalFormatting>
  <conditionalFormatting sqref="AC374">
    <cfRule type="cellIs" dxfId="143" priority="151" stopIfTrue="1" operator="lessThanOrEqual">
      <formula>#REF!</formula>
    </cfRule>
  </conditionalFormatting>
  <conditionalFormatting sqref="AC374">
    <cfRule type="cellIs" dxfId="142" priority="152" stopIfTrue="1" operator="between">
      <formula>#REF!</formula>
      <formula>#REF!</formula>
    </cfRule>
  </conditionalFormatting>
  <conditionalFormatting sqref="AC374">
    <cfRule type="cellIs" dxfId="141" priority="153" stopIfTrue="1" operator="greaterThanOrEqual">
      <formula>#REF!</formula>
    </cfRule>
  </conditionalFormatting>
  <conditionalFormatting sqref="AC374">
    <cfRule type="cellIs" dxfId="140" priority="154" stopIfTrue="1" operator="lessThanOrEqual">
      <formula>#REF!</formula>
    </cfRule>
  </conditionalFormatting>
  <conditionalFormatting sqref="AC374">
    <cfRule type="cellIs" dxfId="139" priority="155" stopIfTrue="1" operator="between">
      <formula>#REF!</formula>
      <formula>#REF!</formula>
    </cfRule>
  </conditionalFormatting>
  <conditionalFormatting sqref="AC374">
    <cfRule type="cellIs" dxfId="138" priority="156" stopIfTrue="1" operator="greaterThanOrEqual">
      <formula>#REF!</formula>
    </cfRule>
  </conditionalFormatting>
  <conditionalFormatting sqref="V386:Y386">
    <cfRule type="cellIs" dxfId="137" priority="145" stopIfTrue="1" operator="lessThanOrEqual">
      <formula>#REF!</formula>
    </cfRule>
  </conditionalFormatting>
  <conditionalFormatting sqref="V386:Y386">
    <cfRule type="cellIs" dxfId="136" priority="146" stopIfTrue="1" operator="between">
      <formula>#REF!</formula>
      <formula>#REF!</formula>
    </cfRule>
  </conditionalFormatting>
  <conditionalFormatting sqref="V386:Y386">
    <cfRule type="cellIs" dxfId="135" priority="147" stopIfTrue="1" operator="greaterThanOrEqual">
      <formula>#REF!</formula>
    </cfRule>
  </conditionalFormatting>
  <conditionalFormatting sqref="V386:Y386">
    <cfRule type="cellIs" dxfId="134" priority="148" stopIfTrue="1" operator="lessThanOrEqual">
      <formula>#REF!</formula>
    </cfRule>
  </conditionalFormatting>
  <conditionalFormatting sqref="V386:Y386">
    <cfRule type="cellIs" dxfId="133" priority="149" stopIfTrue="1" operator="between">
      <formula>#REF!</formula>
      <formula>#REF!</formula>
    </cfRule>
  </conditionalFormatting>
  <conditionalFormatting sqref="V386:Y386">
    <cfRule type="cellIs" dxfId="132" priority="150" stopIfTrue="1" operator="greaterThanOrEqual">
      <formula>#REF!</formula>
    </cfRule>
  </conditionalFormatting>
  <conditionalFormatting sqref="V346:Y346">
    <cfRule type="cellIs" dxfId="131" priority="139" stopIfTrue="1" operator="lessThanOrEqual">
      <formula>#REF!</formula>
    </cfRule>
  </conditionalFormatting>
  <conditionalFormatting sqref="V346:Y346">
    <cfRule type="cellIs" dxfId="130" priority="140" stopIfTrue="1" operator="between">
      <formula>#REF!</formula>
      <formula>#REF!</formula>
    </cfRule>
  </conditionalFormatting>
  <conditionalFormatting sqref="V346:Y346">
    <cfRule type="cellIs" dxfId="129" priority="141" stopIfTrue="1" operator="greaterThanOrEqual">
      <formula>#REF!</formula>
    </cfRule>
  </conditionalFormatting>
  <conditionalFormatting sqref="Z338:AC338">
    <cfRule type="cellIs" dxfId="128" priority="130" stopIfTrue="1" operator="lessThanOrEqual">
      <formula>#REF!</formula>
    </cfRule>
  </conditionalFormatting>
  <conditionalFormatting sqref="Z338:AC338">
    <cfRule type="cellIs" dxfId="127" priority="131" stopIfTrue="1" operator="between">
      <formula>#REF!</formula>
      <formula>#REF!</formula>
    </cfRule>
  </conditionalFormatting>
  <conditionalFormatting sqref="Z338:AC338">
    <cfRule type="cellIs" dxfId="126" priority="132" stopIfTrue="1" operator="greaterThanOrEqual">
      <formula>#REF!</formula>
    </cfRule>
  </conditionalFormatting>
  <conditionalFormatting sqref="Z346:AC346">
    <cfRule type="cellIs" dxfId="125" priority="142" stopIfTrue="1" operator="lessThanOrEqual">
      <formula>#REF!</formula>
    </cfRule>
  </conditionalFormatting>
  <conditionalFormatting sqref="Z346:AC346">
    <cfRule type="cellIs" dxfId="124" priority="143" stopIfTrue="1" operator="between">
      <formula>#REF!</formula>
      <formula>#REF!</formula>
    </cfRule>
  </conditionalFormatting>
  <conditionalFormatting sqref="Z346:AC346">
    <cfRule type="cellIs" dxfId="123" priority="144" stopIfTrue="1" operator="greaterThanOrEqual">
      <formula>#REF!</formula>
    </cfRule>
  </conditionalFormatting>
  <conditionalFormatting sqref="Z334:AC334">
    <cfRule type="cellIs" dxfId="122" priority="136" stopIfTrue="1" operator="lessThanOrEqual">
      <formula>#REF!</formula>
    </cfRule>
  </conditionalFormatting>
  <conditionalFormatting sqref="Z334:AC334">
    <cfRule type="cellIs" dxfId="121" priority="137" stopIfTrue="1" operator="between">
      <formula>#REF!</formula>
      <formula>#REF!</formula>
    </cfRule>
  </conditionalFormatting>
  <conditionalFormatting sqref="Z334:AC334">
    <cfRule type="cellIs" dxfId="120" priority="138" stopIfTrue="1" operator="greaterThanOrEqual">
      <formula>#REF!</formula>
    </cfRule>
  </conditionalFormatting>
  <conditionalFormatting sqref="Z358:AC358">
    <cfRule type="cellIs" dxfId="119" priority="121" stopIfTrue="1" operator="lessThanOrEqual">
      <formula>#REF!</formula>
    </cfRule>
  </conditionalFormatting>
  <conditionalFormatting sqref="Z358:AC358">
    <cfRule type="cellIs" dxfId="118" priority="122" stopIfTrue="1" operator="between">
      <formula>#REF!</formula>
      <formula>#REF!</formula>
    </cfRule>
  </conditionalFormatting>
  <conditionalFormatting sqref="Z358:AC358">
    <cfRule type="cellIs" dxfId="117" priority="123" stopIfTrue="1" operator="greaterThanOrEqual">
      <formula>#REF!</formula>
    </cfRule>
  </conditionalFormatting>
  <conditionalFormatting sqref="V334:Y334">
    <cfRule type="cellIs" dxfId="116" priority="133" stopIfTrue="1" operator="lessThanOrEqual">
      <formula>#REF!</formula>
    </cfRule>
  </conditionalFormatting>
  <conditionalFormatting sqref="V334:Y334">
    <cfRule type="cellIs" dxfId="115" priority="134" stopIfTrue="1" operator="between">
      <formula>#REF!</formula>
      <formula>#REF!</formula>
    </cfRule>
  </conditionalFormatting>
  <conditionalFormatting sqref="V334:Y334">
    <cfRule type="cellIs" dxfId="114" priority="135" stopIfTrue="1" operator="greaterThanOrEqual">
      <formula>#REF!</formula>
    </cfRule>
  </conditionalFormatting>
  <conditionalFormatting sqref="V338:Y338">
    <cfRule type="cellIs" dxfId="113" priority="127" stopIfTrue="1" operator="lessThanOrEqual">
      <formula>#REF!</formula>
    </cfRule>
  </conditionalFormatting>
  <conditionalFormatting sqref="V338:Y338">
    <cfRule type="cellIs" dxfId="112" priority="128" stopIfTrue="1" operator="between">
      <formula>#REF!</formula>
      <formula>#REF!</formula>
    </cfRule>
  </conditionalFormatting>
  <conditionalFormatting sqref="V338:Y338">
    <cfRule type="cellIs" dxfId="111" priority="129" stopIfTrue="1" operator="greaterThanOrEqual">
      <formula>#REF!</formula>
    </cfRule>
  </conditionalFormatting>
  <conditionalFormatting sqref="V354:AC354">
    <cfRule type="cellIs" dxfId="110" priority="124" stopIfTrue="1" operator="lessThanOrEqual">
      <formula>#REF!</formula>
    </cfRule>
  </conditionalFormatting>
  <conditionalFormatting sqref="V354:AC354">
    <cfRule type="cellIs" dxfId="109" priority="125" stopIfTrue="1" operator="between">
      <formula>#REF!</formula>
      <formula>#REF!</formula>
    </cfRule>
  </conditionalFormatting>
  <conditionalFormatting sqref="V354:AC354">
    <cfRule type="cellIs" dxfId="108" priority="126" stopIfTrue="1" operator="greaterThanOrEqual">
      <formula>#REF!</formula>
    </cfRule>
  </conditionalFormatting>
  <conditionalFormatting sqref="V358:Y358">
    <cfRule type="cellIs" dxfId="107" priority="118" stopIfTrue="1" operator="lessThanOrEqual">
      <formula>#REF!</formula>
    </cfRule>
  </conditionalFormatting>
  <conditionalFormatting sqref="V358:Y358">
    <cfRule type="cellIs" dxfId="106" priority="119" stopIfTrue="1" operator="between">
      <formula>#REF!</formula>
      <formula>#REF!</formula>
    </cfRule>
  </conditionalFormatting>
  <conditionalFormatting sqref="V358:Y358">
    <cfRule type="cellIs" dxfId="105" priority="120" stopIfTrue="1" operator="greaterThanOrEqual">
      <formula>#REF!</formula>
    </cfRule>
  </conditionalFormatting>
  <conditionalFormatting sqref="V342:AC342">
    <cfRule type="cellIs" dxfId="104" priority="115" stopIfTrue="1" operator="lessThanOrEqual">
      <formula>#REF!</formula>
    </cfRule>
  </conditionalFormatting>
  <conditionalFormatting sqref="V342:AC342">
    <cfRule type="cellIs" dxfId="103" priority="116" stopIfTrue="1" operator="between">
      <formula>#REF!</formula>
      <formula>#REF!</formula>
    </cfRule>
  </conditionalFormatting>
  <conditionalFormatting sqref="V342:AC342">
    <cfRule type="cellIs" dxfId="102" priority="117" stopIfTrue="1" operator="greaterThanOrEqual">
      <formula>#REF!</formula>
    </cfRule>
  </conditionalFormatting>
  <conditionalFormatting sqref="V426:AC426">
    <cfRule type="cellIs" dxfId="101" priority="109" stopIfTrue="1" operator="lessThanOrEqual">
      <formula>#REF!</formula>
    </cfRule>
  </conditionalFormatting>
  <conditionalFormatting sqref="V426:AC426">
    <cfRule type="cellIs" dxfId="100" priority="110" stopIfTrue="1" operator="between">
      <formula>#REF!</formula>
      <formula>#REF!</formula>
    </cfRule>
  </conditionalFormatting>
  <conditionalFormatting sqref="V426:AC426">
    <cfRule type="cellIs" dxfId="99" priority="111" stopIfTrue="1" operator="greaterThanOrEqual">
      <formula>#REF!</formula>
    </cfRule>
  </conditionalFormatting>
  <conditionalFormatting sqref="V426:AC426">
    <cfRule type="cellIs" dxfId="98" priority="112" stopIfTrue="1" operator="lessThanOrEqual">
      <formula>#REF!</formula>
    </cfRule>
  </conditionalFormatting>
  <conditionalFormatting sqref="V426:AC426">
    <cfRule type="cellIs" dxfId="97" priority="113" stopIfTrue="1" operator="between">
      <formula>#REF!</formula>
      <formula>#REF!</formula>
    </cfRule>
  </conditionalFormatting>
  <conditionalFormatting sqref="V426:AC426">
    <cfRule type="cellIs" dxfId="96" priority="114" stopIfTrue="1" operator="greaterThanOrEqual">
      <formula>#REF!</formula>
    </cfRule>
  </conditionalFormatting>
  <conditionalFormatting sqref="V430:AC430">
    <cfRule type="cellIs" dxfId="95" priority="103" stopIfTrue="1" operator="lessThanOrEqual">
      <formula>#REF!</formula>
    </cfRule>
  </conditionalFormatting>
  <conditionalFormatting sqref="V430:AC430">
    <cfRule type="cellIs" dxfId="94" priority="104" stopIfTrue="1" operator="between">
      <formula>#REF!</formula>
      <formula>#REF!</formula>
    </cfRule>
  </conditionalFormatting>
  <conditionalFormatting sqref="V430:AC430">
    <cfRule type="cellIs" dxfId="93" priority="105" stopIfTrue="1" operator="greaterThanOrEqual">
      <formula>#REF!</formula>
    </cfRule>
  </conditionalFormatting>
  <conditionalFormatting sqref="V430:AC430">
    <cfRule type="cellIs" dxfId="92" priority="106" stopIfTrue="1" operator="lessThanOrEqual">
      <formula>#REF!</formula>
    </cfRule>
  </conditionalFormatting>
  <conditionalFormatting sqref="V430:AC430">
    <cfRule type="cellIs" dxfId="91" priority="107" stopIfTrue="1" operator="between">
      <formula>#REF!</formula>
      <formula>#REF!</formula>
    </cfRule>
  </conditionalFormatting>
  <conditionalFormatting sqref="V430:AC430">
    <cfRule type="cellIs" dxfId="90" priority="108" stopIfTrue="1" operator="greaterThanOrEqual">
      <formula>#REF!</formula>
    </cfRule>
  </conditionalFormatting>
  <conditionalFormatting sqref="V438:AC438">
    <cfRule type="cellIs" dxfId="89" priority="97" stopIfTrue="1" operator="lessThanOrEqual">
      <formula>#REF!</formula>
    </cfRule>
  </conditionalFormatting>
  <conditionalFormatting sqref="V438:AC438">
    <cfRule type="cellIs" dxfId="88" priority="98" stopIfTrue="1" operator="between">
      <formula>#REF!</formula>
      <formula>#REF!</formula>
    </cfRule>
  </conditionalFormatting>
  <conditionalFormatting sqref="V438:AC438">
    <cfRule type="cellIs" dxfId="87" priority="99" stopIfTrue="1" operator="greaterThanOrEqual">
      <formula>#REF!</formula>
    </cfRule>
  </conditionalFormatting>
  <conditionalFormatting sqref="V438:AC438">
    <cfRule type="cellIs" dxfId="86" priority="100" stopIfTrue="1" operator="lessThanOrEqual">
      <formula>#REF!</formula>
    </cfRule>
  </conditionalFormatting>
  <conditionalFormatting sqref="V438:AC438">
    <cfRule type="cellIs" dxfId="85" priority="101" stopIfTrue="1" operator="between">
      <formula>#REF!</formula>
      <formula>#REF!</formula>
    </cfRule>
  </conditionalFormatting>
  <conditionalFormatting sqref="V438:AC438">
    <cfRule type="cellIs" dxfId="84" priority="102" stopIfTrue="1" operator="greaterThanOrEqual">
      <formula>#REF!</formula>
    </cfRule>
  </conditionalFormatting>
  <conditionalFormatting sqref="V442:AC442">
    <cfRule type="cellIs" dxfId="83" priority="91" stopIfTrue="1" operator="lessThanOrEqual">
      <formula>#REF!</formula>
    </cfRule>
  </conditionalFormatting>
  <conditionalFormatting sqref="V442:AC442">
    <cfRule type="cellIs" dxfId="82" priority="92" stopIfTrue="1" operator="between">
      <formula>#REF!</formula>
      <formula>#REF!</formula>
    </cfRule>
  </conditionalFormatting>
  <conditionalFormatting sqref="V442:AC442">
    <cfRule type="cellIs" dxfId="81" priority="93" stopIfTrue="1" operator="greaterThanOrEqual">
      <formula>#REF!</formula>
    </cfRule>
  </conditionalFormatting>
  <conditionalFormatting sqref="V442:AC442">
    <cfRule type="cellIs" dxfId="80" priority="94" stopIfTrue="1" operator="lessThanOrEqual">
      <formula>#REF!</formula>
    </cfRule>
  </conditionalFormatting>
  <conditionalFormatting sqref="V442:AC442">
    <cfRule type="cellIs" dxfId="79" priority="95" stopIfTrue="1" operator="between">
      <formula>#REF!</formula>
      <formula>#REF!</formula>
    </cfRule>
  </conditionalFormatting>
  <conditionalFormatting sqref="V442:AC442">
    <cfRule type="cellIs" dxfId="78" priority="96" stopIfTrue="1" operator="greaterThanOrEqual">
      <formula>#REF!</formula>
    </cfRule>
  </conditionalFormatting>
  <conditionalFormatting sqref="V42">
    <cfRule type="cellIs" dxfId="77" priority="88" stopIfTrue="1" operator="lessThanOrEqual">
      <formula>#REF!</formula>
    </cfRule>
  </conditionalFormatting>
  <conditionalFormatting sqref="V42">
    <cfRule type="cellIs" dxfId="76" priority="89" stopIfTrue="1" operator="between">
      <formula>#REF!</formula>
      <formula>#REF!</formula>
    </cfRule>
  </conditionalFormatting>
  <conditionalFormatting sqref="V42">
    <cfRule type="cellIs" dxfId="75" priority="90" stopIfTrue="1" operator="greaterThanOrEqual">
      <formula>#REF!</formula>
    </cfRule>
  </conditionalFormatting>
  <conditionalFormatting sqref="V322:Y322">
    <cfRule type="cellIs" dxfId="74" priority="82" stopIfTrue="1" operator="lessThanOrEqual">
      <formula>#REF!</formula>
    </cfRule>
  </conditionalFormatting>
  <conditionalFormatting sqref="V322:Y322">
    <cfRule type="cellIs" dxfId="73" priority="83" stopIfTrue="1" operator="between">
      <formula>#REF!</formula>
      <formula>#REF!</formula>
    </cfRule>
  </conditionalFormatting>
  <conditionalFormatting sqref="V322:Y322">
    <cfRule type="cellIs" dxfId="72" priority="84" stopIfTrue="1" operator="greaterThanOrEqual">
      <formula>#REF!</formula>
    </cfRule>
  </conditionalFormatting>
  <conditionalFormatting sqref="Z326:AC326">
    <cfRule type="cellIs" dxfId="71" priority="79" stopIfTrue="1" operator="lessThanOrEqual">
      <formula>#REF!</formula>
    </cfRule>
  </conditionalFormatting>
  <conditionalFormatting sqref="Z326:AC326">
    <cfRule type="cellIs" dxfId="70" priority="80" stopIfTrue="1" operator="between">
      <formula>#REF!</formula>
      <formula>#REF!</formula>
    </cfRule>
  </conditionalFormatting>
  <conditionalFormatting sqref="Z326:AC326">
    <cfRule type="cellIs" dxfId="69" priority="81" stopIfTrue="1" operator="greaterThanOrEqual">
      <formula>#REF!</formula>
    </cfRule>
  </conditionalFormatting>
  <conditionalFormatting sqref="Z330:AC330">
    <cfRule type="cellIs" dxfId="68" priority="76" stopIfTrue="1" operator="lessThanOrEqual">
      <formula>#REF!</formula>
    </cfRule>
  </conditionalFormatting>
  <conditionalFormatting sqref="Z330:AC330">
    <cfRule type="cellIs" dxfId="67" priority="77" stopIfTrue="1" operator="between">
      <formula>#REF!</formula>
      <formula>#REF!</formula>
    </cfRule>
  </conditionalFormatting>
  <conditionalFormatting sqref="Z330:AC330">
    <cfRule type="cellIs" dxfId="66" priority="78" stopIfTrue="1" operator="greaterThanOrEqual">
      <formula>#REF!</formula>
    </cfRule>
  </conditionalFormatting>
  <conditionalFormatting sqref="V50">
    <cfRule type="cellIs" dxfId="65" priority="64" stopIfTrue="1" operator="lessThanOrEqual">
      <formula>#REF!</formula>
    </cfRule>
  </conditionalFormatting>
  <conditionalFormatting sqref="V50">
    <cfRule type="cellIs" dxfId="64" priority="65" stopIfTrue="1" operator="between">
      <formula>#REF!</formula>
      <formula>#REF!</formula>
    </cfRule>
  </conditionalFormatting>
  <conditionalFormatting sqref="V50">
    <cfRule type="cellIs" dxfId="63" priority="66" stopIfTrue="1" operator="greaterThanOrEqual">
      <formula>#REF!</formula>
    </cfRule>
  </conditionalFormatting>
  <conditionalFormatting sqref="Z14:AC14">
    <cfRule type="cellIs" dxfId="62" priority="58" stopIfTrue="1" operator="lessThanOrEqual">
      <formula>#REF!</formula>
    </cfRule>
  </conditionalFormatting>
  <conditionalFormatting sqref="V14:Y14">
    <cfRule type="cellIs" dxfId="61" priority="61" stopIfTrue="1" operator="lessThanOrEqual">
      <formula>#REF!</formula>
    </cfRule>
  </conditionalFormatting>
  <conditionalFormatting sqref="V14:Y14">
    <cfRule type="cellIs" dxfId="60" priority="62" stopIfTrue="1" operator="between">
      <formula>#REF!</formula>
      <formula>#REF!</formula>
    </cfRule>
  </conditionalFormatting>
  <conditionalFormatting sqref="V14:Y14">
    <cfRule type="cellIs" dxfId="59" priority="63" stopIfTrue="1" operator="greaterThanOrEqual">
      <formula>#REF!</formula>
    </cfRule>
  </conditionalFormatting>
  <conditionalFormatting sqref="Z14:AC14">
    <cfRule type="cellIs" dxfId="58" priority="59" stopIfTrue="1" operator="between">
      <formula>#REF!</formula>
      <formula>#REF!</formula>
    </cfRule>
  </conditionalFormatting>
  <conditionalFormatting sqref="Z14:AC14">
    <cfRule type="cellIs" dxfId="57" priority="60" stopIfTrue="1" operator="greaterThanOrEqual">
      <formula>#REF!</formula>
    </cfRule>
  </conditionalFormatting>
  <conditionalFormatting sqref="Z18:AC18">
    <cfRule type="cellIs" dxfId="56" priority="55" stopIfTrue="1" operator="lessThanOrEqual">
      <formula>#REF!</formula>
    </cfRule>
  </conditionalFormatting>
  <conditionalFormatting sqref="Z18:AC18">
    <cfRule type="cellIs" dxfId="55" priority="56" stopIfTrue="1" operator="between">
      <formula>#REF!</formula>
      <formula>#REF!</formula>
    </cfRule>
  </conditionalFormatting>
  <conditionalFormatting sqref="Z18:AC18">
    <cfRule type="cellIs" dxfId="54" priority="57" stopIfTrue="1" operator="greaterThanOrEqual">
      <formula>#REF!</formula>
    </cfRule>
  </conditionalFormatting>
  <conditionalFormatting sqref="V18:Y18">
    <cfRule type="cellIs" dxfId="53" priority="52" stopIfTrue="1" operator="lessThanOrEqual">
      <formula>#REF!</formula>
    </cfRule>
  </conditionalFormatting>
  <conditionalFormatting sqref="V18:Y18">
    <cfRule type="cellIs" dxfId="52" priority="53" stopIfTrue="1" operator="between">
      <formula>#REF!</formula>
      <formula>#REF!</formula>
    </cfRule>
  </conditionalFormatting>
  <conditionalFormatting sqref="V18:Y18">
    <cfRule type="cellIs" dxfId="51" priority="54" stopIfTrue="1" operator="greaterThanOrEqual">
      <formula>#REF!</formula>
    </cfRule>
  </conditionalFormatting>
  <conditionalFormatting sqref="Z290:AC290">
    <cfRule type="cellIs" dxfId="50" priority="49" stopIfTrue="1" operator="lessThanOrEqual">
      <formula>#REF!</formula>
    </cfRule>
  </conditionalFormatting>
  <conditionalFormatting sqref="Z290:AC290">
    <cfRule type="cellIs" dxfId="49" priority="50" stopIfTrue="1" operator="between">
      <formula>#REF!</formula>
      <formula>#REF!</formula>
    </cfRule>
  </conditionalFormatting>
  <conditionalFormatting sqref="Z290:AC290">
    <cfRule type="cellIs" dxfId="48" priority="51" stopIfTrue="1" operator="greaterThanOrEqual">
      <formula>#REF!</formula>
    </cfRule>
  </conditionalFormatting>
  <conditionalFormatting sqref="V290:Y290">
    <cfRule type="cellIs" dxfId="47" priority="46" stopIfTrue="1" operator="lessThanOrEqual">
      <formula>#REF!</formula>
    </cfRule>
  </conditionalFormatting>
  <conditionalFormatting sqref="V290:Y290">
    <cfRule type="cellIs" dxfId="46" priority="47" stopIfTrue="1" operator="between">
      <formula>#REF!</formula>
      <formula>#REF!</formula>
    </cfRule>
  </conditionalFormatting>
  <conditionalFormatting sqref="V290:Y290">
    <cfRule type="cellIs" dxfId="45" priority="48" stopIfTrue="1" operator="greaterThanOrEqual">
      <formula>#REF!</formula>
    </cfRule>
  </conditionalFormatting>
  <conditionalFormatting sqref="Z294:AC294">
    <cfRule type="cellIs" dxfId="44" priority="43" stopIfTrue="1" operator="lessThanOrEqual">
      <formula>#REF!</formula>
    </cfRule>
  </conditionalFormatting>
  <conditionalFormatting sqref="Z294:AC294">
    <cfRule type="cellIs" dxfId="43" priority="44" stopIfTrue="1" operator="between">
      <formula>#REF!</formula>
      <formula>#REF!</formula>
    </cfRule>
  </conditionalFormatting>
  <conditionalFormatting sqref="Z294:AC294">
    <cfRule type="cellIs" dxfId="42" priority="45" stopIfTrue="1" operator="greaterThanOrEqual">
      <formula>#REF!</formula>
    </cfRule>
  </conditionalFormatting>
  <conditionalFormatting sqref="V294:Y294">
    <cfRule type="cellIs" dxfId="41" priority="40" stopIfTrue="1" operator="lessThanOrEqual">
      <formula>#REF!</formula>
    </cfRule>
  </conditionalFormatting>
  <conditionalFormatting sqref="V294:Y294">
    <cfRule type="cellIs" dxfId="40" priority="41" stopIfTrue="1" operator="between">
      <formula>#REF!</formula>
      <formula>#REF!</formula>
    </cfRule>
  </conditionalFormatting>
  <conditionalFormatting sqref="V294:Y294">
    <cfRule type="cellIs" dxfId="39" priority="42" stopIfTrue="1" operator="greaterThanOrEqual">
      <formula>#REF!</formula>
    </cfRule>
  </conditionalFormatting>
  <conditionalFormatting sqref="V94:Y94">
    <cfRule type="cellIs" dxfId="38" priority="7" stopIfTrue="1" operator="lessThanOrEqual">
      <formula>#REF!</formula>
    </cfRule>
  </conditionalFormatting>
  <conditionalFormatting sqref="V78">
    <cfRule type="cellIs" dxfId="37" priority="37" stopIfTrue="1" operator="lessThanOrEqual">
      <formula>#REF!</formula>
    </cfRule>
  </conditionalFormatting>
  <conditionalFormatting sqref="V78">
    <cfRule type="cellIs" dxfId="36" priority="38" stopIfTrue="1" operator="between">
      <formula>#REF!</formula>
      <formula>#REF!</formula>
    </cfRule>
  </conditionalFormatting>
  <conditionalFormatting sqref="V78">
    <cfRule type="cellIs" dxfId="35" priority="39" stopIfTrue="1" operator="greaterThanOrEqual">
      <formula>#REF!</formula>
    </cfRule>
  </conditionalFormatting>
  <conditionalFormatting sqref="W78:Y78">
    <cfRule type="cellIs" dxfId="34" priority="31" stopIfTrue="1" operator="lessThanOrEqual">
      <formula>#REF!</formula>
    </cfRule>
  </conditionalFormatting>
  <conditionalFormatting sqref="W78:Y78">
    <cfRule type="cellIs" dxfId="33" priority="32" stopIfTrue="1" operator="between">
      <formula>#REF!</formula>
      <formula>#REF!</formula>
    </cfRule>
  </conditionalFormatting>
  <conditionalFormatting sqref="W78:Y78">
    <cfRule type="cellIs" dxfId="32" priority="33" stopIfTrue="1" operator="greaterThanOrEqual">
      <formula>#REF!</formula>
    </cfRule>
  </conditionalFormatting>
  <conditionalFormatting sqref="Z78:AC78">
    <cfRule type="cellIs" dxfId="31" priority="34" stopIfTrue="1" operator="lessThanOrEqual">
      <formula>#REF!</formula>
    </cfRule>
  </conditionalFormatting>
  <conditionalFormatting sqref="Z78:AC78">
    <cfRule type="cellIs" dxfId="30" priority="35" stopIfTrue="1" operator="between">
      <formula>#REF!</formula>
      <formula>#REF!</formula>
    </cfRule>
  </conditionalFormatting>
  <conditionalFormatting sqref="Z78:AC78">
    <cfRule type="cellIs" dxfId="29" priority="36" stopIfTrue="1" operator="greaterThanOrEqual">
      <formula>#REF!</formula>
    </cfRule>
  </conditionalFormatting>
  <conditionalFormatting sqref="V82:Y82">
    <cfRule type="cellIs" dxfId="28" priority="25" stopIfTrue="1" operator="lessThanOrEqual">
      <formula>#REF!</formula>
    </cfRule>
  </conditionalFormatting>
  <conditionalFormatting sqref="V82:Y82">
    <cfRule type="cellIs" dxfId="27" priority="26" stopIfTrue="1" operator="between">
      <formula>#REF!</formula>
      <formula>#REF!</formula>
    </cfRule>
  </conditionalFormatting>
  <conditionalFormatting sqref="V82:Y82">
    <cfRule type="cellIs" dxfId="26" priority="27" stopIfTrue="1" operator="greaterThanOrEqual">
      <formula>#REF!</formula>
    </cfRule>
  </conditionalFormatting>
  <conditionalFormatting sqref="Z82:AC82">
    <cfRule type="cellIs" dxfId="25" priority="28" stopIfTrue="1" operator="lessThanOrEqual">
      <formula>#REF!</formula>
    </cfRule>
  </conditionalFormatting>
  <conditionalFormatting sqref="Z82:AC82">
    <cfRule type="cellIs" dxfId="24" priority="29" stopIfTrue="1" operator="between">
      <formula>#REF!</formula>
      <formula>#REF!</formula>
    </cfRule>
  </conditionalFormatting>
  <conditionalFormatting sqref="Z82:AC82">
    <cfRule type="cellIs" dxfId="23" priority="30" stopIfTrue="1" operator="greaterThanOrEqual">
      <formula>#REF!</formula>
    </cfRule>
  </conditionalFormatting>
  <conditionalFormatting sqref="V86:Y86">
    <cfRule type="cellIs" dxfId="22" priority="19" stopIfTrue="1" operator="lessThanOrEqual">
      <formula>#REF!</formula>
    </cfRule>
  </conditionalFormatting>
  <conditionalFormatting sqref="V86:Y86">
    <cfRule type="cellIs" dxfId="21" priority="20" stopIfTrue="1" operator="between">
      <formula>#REF!</formula>
      <formula>#REF!</formula>
    </cfRule>
  </conditionalFormatting>
  <conditionalFormatting sqref="V86:Y86">
    <cfRule type="cellIs" dxfId="20" priority="21" stopIfTrue="1" operator="greaterThanOrEqual">
      <formula>#REF!</formula>
    </cfRule>
  </conditionalFormatting>
  <conditionalFormatting sqref="Z86:AC86">
    <cfRule type="cellIs" dxfId="19" priority="22" stopIfTrue="1" operator="lessThanOrEqual">
      <formula>#REF!</formula>
    </cfRule>
  </conditionalFormatting>
  <conditionalFormatting sqref="Z86:AC86">
    <cfRule type="cellIs" dxfId="18" priority="23" stopIfTrue="1" operator="between">
      <formula>#REF!</formula>
      <formula>#REF!</formula>
    </cfRule>
  </conditionalFormatting>
  <conditionalFormatting sqref="Z86:AC86">
    <cfRule type="cellIs" dxfId="17" priority="24" stopIfTrue="1" operator="greaterThanOrEqual">
      <formula>#REF!</formula>
    </cfRule>
  </conditionalFormatting>
  <conditionalFormatting sqref="V90:Y90">
    <cfRule type="cellIs" dxfId="16" priority="13" stopIfTrue="1" operator="lessThanOrEqual">
      <formula>#REF!</formula>
    </cfRule>
  </conditionalFormatting>
  <conditionalFormatting sqref="V90:Y90">
    <cfRule type="cellIs" dxfId="15" priority="14" stopIfTrue="1" operator="between">
      <formula>#REF!</formula>
      <formula>#REF!</formula>
    </cfRule>
  </conditionalFormatting>
  <conditionalFormatting sqref="V90:Y90">
    <cfRule type="cellIs" dxfId="14" priority="15" stopIfTrue="1" operator="greaterThanOrEqual">
      <formula>#REF!</formula>
    </cfRule>
  </conditionalFormatting>
  <conditionalFormatting sqref="Z90:AC90">
    <cfRule type="cellIs" dxfId="13" priority="16" stopIfTrue="1" operator="lessThanOrEqual">
      <formula>#REF!</formula>
    </cfRule>
  </conditionalFormatting>
  <conditionalFormatting sqref="Z90:AC90">
    <cfRule type="cellIs" dxfId="12" priority="17" stopIfTrue="1" operator="between">
      <formula>#REF!</formula>
      <formula>#REF!</formula>
    </cfRule>
  </conditionalFormatting>
  <conditionalFormatting sqref="Z90:AC90">
    <cfRule type="cellIs" dxfId="11" priority="18" stopIfTrue="1" operator="greaterThanOrEqual">
      <formula>#REF!</formula>
    </cfRule>
  </conditionalFormatting>
  <conditionalFormatting sqref="V94:Y94">
    <cfRule type="cellIs" dxfId="10" priority="8" stopIfTrue="1" operator="between">
      <formula>#REF!</formula>
      <formula>#REF!</formula>
    </cfRule>
  </conditionalFormatting>
  <conditionalFormatting sqref="V94:Y94">
    <cfRule type="cellIs" dxfId="9" priority="9" stopIfTrue="1" operator="greaterThanOrEqual">
      <formula>#REF!</formula>
    </cfRule>
  </conditionalFormatting>
  <conditionalFormatting sqref="Z94:AC94">
    <cfRule type="cellIs" dxfId="8" priority="10" stopIfTrue="1" operator="lessThanOrEqual">
      <formula>#REF!</formula>
    </cfRule>
  </conditionalFormatting>
  <conditionalFormatting sqref="Z94:AC94">
    <cfRule type="cellIs" dxfId="7" priority="11" stopIfTrue="1" operator="between">
      <formula>#REF!</formula>
      <formula>#REF!</formula>
    </cfRule>
  </conditionalFormatting>
  <conditionalFormatting sqref="Z94:AC94">
    <cfRule type="cellIs" dxfId="6" priority="12" stopIfTrue="1" operator="greaterThanOrEqual">
      <formula>#REF!</formula>
    </cfRule>
  </conditionalFormatting>
  <conditionalFormatting sqref="V146:AC146">
    <cfRule type="cellIs" dxfId="5" priority="4" stopIfTrue="1" operator="lessThanOrEqual">
      <formula>#REF!</formula>
    </cfRule>
  </conditionalFormatting>
  <conditionalFormatting sqref="V146:AC146">
    <cfRule type="cellIs" dxfId="4" priority="5" stopIfTrue="1" operator="between">
      <formula>#REF!</formula>
      <formula>#REF!</formula>
    </cfRule>
  </conditionalFormatting>
  <conditionalFormatting sqref="V146:AC146">
    <cfRule type="cellIs" dxfId="3" priority="6" stopIfTrue="1" operator="greaterThanOrEqual">
      <formula>#REF!</formula>
    </cfRule>
  </conditionalFormatting>
  <conditionalFormatting sqref="V102">
    <cfRule type="cellIs" dxfId="2" priority="1" stopIfTrue="1" operator="lessThanOrEqual">
      <formula>#REF!</formula>
    </cfRule>
  </conditionalFormatting>
  <conditionalFormatting sqref="V102">
    <cfRule type="cellIs" dxfId="1" priority="2" stopIfTrue="1" operator="between">
      <formula>#REF!</formula>
      <formula>#REF!</formula>
    </cfRule>
  </conditionalFormatting>
  <conditionalFormatting sqref="V102">
    <cfRule type="cellIs" dxfId="0" priority="3" stopIfTrue="1" operator="greaterThanOrEqual">
      <formula>#REF!</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3">
        <x14:dataValidation type="list" allowBlank="1" showErrorMessage="1" xr:uid="{00000000-0002-0000-0000-000000000000}">
          <x14:formula1>
            <xm:f>'C:\Users\22479488\Documents\INDICADORES\POA 2019\I Trimestre 2019\6. Version 2\[4. Gestion de la Inversion Minera POA 2019 27022018.xlsx]SOPORTE'!#REF!</xm:f>
          </x14:formula1>
          <xm:sqref>T52 T56 O52 O56</xm:sqref>
        </x14:dataValidation>
        <x14:dataValidation type="list" allowBlank="1" showInputMessage="1" showErrorMessage="1" xr:uid="{00000000-0002-0000-0000-000001000000}">
          <x14:formula1>
            <xm:f>'C:\Users\1014181559\Library\Containers\com.microsoft.Excel\Data\Documents\F:\ANM\PE 2019\2 POA INF REPORTADA\[181217 POA 2019 COMUNICACIONES.xlsx]SOPORTE'!#REF!</xm:f>
          </x14:formula1>
          <xm:sqref>I252 I256 G252:H256 O252:O256</xm:sqref>
        </x14:dataValidation>
        <x14:dataValidation type="list" allowBlank="1" showInputMessage="1" showErrorMessage="1" xr:uid="{00000000-0002-0000-0000-000002000000}">
          <x14:formula1>
            <xm:f>'C:\Users\1014181559\Library\Containers\com.microsoft.Excel\Data\Documents\J:\ANM\Angie Merlano\2019\POA_2019\[POA 2019 GIAM_20122018.xlsx]SOPORTE'!#REF!</xm:f>
          </x14:formula1>
          <xm:sqref>T252:T259</xm:sqref>
        </x14:dataValidation>
        <x14:dataValidation type="list" allowBlank="1" showInputMessage="1" showErrorMessage="1" xr:uid="{00000000-0002-0000-0000-000003000000}">
          <x14:formula1>
            <xm:f>'C:\Users\22479488\Documents\INDICADORES\POA 2019\I Trimestre 2019\11. Reporte Indicadores I trimestre 2019\[9. Atencion Integral a Servicios y Grupos de Interes POA 2019 V1 GIAM REPORTE I Trimestre.xlsx]SOPORTE'!#REF!</xm:f>
          </x14:formula1>
          <xm:sqref>O248:O251 C240 G248:H251 I248 T248:T251</xm:sqref>
        </x14:dataValidation>
        <x14:dataValidation type="list" allowBlank="1" showInputMessage="1" showErrorMessage="1" xr:uid="{00000000-0002-0000-0000-000004000000}">
          <x14:formula1>
            <xm:f>'J:\ANM\Angie Merlano\2019\POA_2019\[POA 2019 GIAM_20122018.xlsx]SOPORTE'!#REF!</xm:f>
          </x14:formula1>
          <xm:sqref>I244 T240:T247 O244:O247 I240</xm:sqref>
        </x14:dataValidation>
        <x14:dataValidation type="list" allowBlank="1" showInputMessage="1" showErrorMessage="1" xr:uid="{00000000-0002-0000-0000-000005000000}">
          <x14:formula1>
            <xm:f>'[Copia de Copia de POA 2019 GIAM final.xlsx]SOPORTE'!#REF!</xm:f>
          </x14:formula1>
          <xm:sqref>O240:O243</xm:sqref>
        </x14:dataValidation>
        <x14:dataValidation type="list" allowBlank="1" showInputMessage="1" showErrorMessage="1" xr:uid="{00000000-0002-0000-0000-000006000000}">
          <x14:formula1>
            <xm:f>'C:\Users\55301325\AppData\Local\Microsoft\Windows\Temporary Internet Files\Content.Outlook\JNYVBHZH\[POA 2019 (002).xlsx]SOPORTE'!#REF!</xm:f>
          </x14:formula1>
          <xm:sqref>T204:T231 O204:O231 I204 I216 I208 I212 I220 I224 I228 C204 G204:H231</xm:sqref>
        </x14:dataValidation>
        <x14:dataValidation type="list" allowBlank="1" showErrorMessage="1" xr:uid="{00000000-0002-0000-0000-000007000000}">
          <x14:formula1>
            <xm:f>'C:\Users\22479488\Documents\INDICADORES\POA 2019\I Trimestre 2019\11. Reporte Indicadores I trimestre 2019\[6.Gestión Integral para el Seguimiento y Control a Titulos Mineros POA V1 REPORTE I T 30052019 R&amp;R.xlsx]SOPORTE'!#REF!</xm:f>
          </x14:formula1>
          <xm:sqref>T144 T148 O144 O148 G144:I144 G148:I148</xm:sqref>
        </x14:dataValidation>
        <x14:dataValidation type="list" allowBlank="1" showInputMessage="1" showErrorMessage="1" xr:uid="{00000000-0002-0000-0000-000008000000}">
          <x14:formula1>
            <xm:f>'F:\ANM\PE 2019\2 POA INF REPORTADA\[190129 POA_2019 CYT UV.xlsx]SOPORTE'!#REF!</xm:f>
          </x14:formula1>
          <xm:sqref>I60 I64 I76 I68 T96:T103 O96:O103 I96 I84 I80 I92 I88 G96:H103 I100 O60:O83 G60:H83 T60:T79 I72 G244:H247 H240:H243</xm:sqref>
        </x14:dataValidation>
        <x14:dataValidation type="list" allowBlank="1" showInputMessage="1" showErrorMessage="1" xr:uid="{00000000-0002-0000-0000-000009000000}">
          <x14:formula1>
            <xm:f>'C:\Users\55301325\AppData\Local\Microsoft\Windows\Temporary Internet Files\Content.Outlook\JNYVBHZH\[Copia de 1812 POA 2019.xlsx]SOPORTE'!#REF!</xm:f>
          </x14:formula1>
          <xm:sqref>G84:H84 G88:H95 G240:G243</xm:sqref>
        </x14:dataValidation>
        <x14:dataValidation type="list" allowBlank="1" showInputMessage="1" showErrorMessage="1" xr:uid="{00000000-0002-0000-0000-00000A000000}">
          <x14:formula1>
            <xm:f>'C:\Users\55301325\AppData\Local\Microsoft\Windows\Temporary Internet Files\Content.Outlook\JNYVBHZH\[POA 2019_FINAL.xlsx]SOPORTE'!#REF!</xm:f>
          </x14:formula1>
          <xm:sqref>O92 O84:O88 T80:T95</xm:sqref>
        </x14:dataValidation>
        <x14:dataValidation type="list" allowBlank="1" showErrorMessage="1" xr:uid="{00000000-0002-0000-0000-00000B000000}">
          <x14:formula1>
            <xm:f>'C:\Users\22479488\Documents\INDICADORES\POA 2019\I Trimestre 2019\11. Reporte Indicadores I trimestre 2019\[3. Delimitación y Declaración de Áreas y Zonas de Interes POA 2019 REPORTE I Trimestre.xlsx]SOPORTE'!#REF!</xm:f>
          </x14:formula1>
          <xm:sqref>T28 T32 T36 T40 T44 T48 I28 I32 I36 I44 I48 O28 O32 O36 O40 O44 O48</xm:sqref>
        </x14:dataValidation>
        <x14:dataValidation type="list" allowBlank="1" showErrorMessage="1" xr:uid="{00000000-0002-0000-0000-00000C000000}">
          <x14:formula1>
            <xm:f>'C:\Users\52539367\Documents\ANM\POA 2019\6. Version 2 AYDA\VPAF\[1. Planeacion Estrategica POA 2019 21052019 V2 Ajustar.xlsx]SOPORTE'!#REF!</xm:f>
          </x14:formula1>
          <xm:sqref>T4 T8 T12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FICHAS DE 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Vargas Pinilla</dc:creator>
  <cp:lastModifiedBy>FAMILIA</cp:lastModifiedBy>
  <dcterms:created xsi:type="dcterms:W3CDTF">2019-06-19T18:55:04Z</dcterms:created>
  <dcterms:modified xsi:type="dcterms:W3CDTF">2019-06-29T04:43:01Z</dcterms:modified>
</cp:coreProperties>
</file>