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RIESGOS_ANM\RIESGOS CORRUPCION 2019\"/>
    </mc:Choice>
  </mc:AlternateContent>
  <bookViews>
    <workbookView xWindow="0" yWindow="0" windowWidth="28800" windowHeight="12435"/>
  </bookViews>
  <sheets>
    <sheet name="Portada" sheetId="17" r:id="rId1"/>
    <sheet name="Delimitación" sheetId="10" r:id="rId2"/>
    <sheet name="Inversion " sheetId="11" r:id="rId3"/>
    <sheet name="Generación T" sheetId="12" r:id="rId4"/>
    <sheet name="Información M" sheetId="13" r:id="rId5"/>
    <sheet name="Seguimiento" sheetId="15" r:id="rId6"/>
    <sheet name="Adquisicion ByS" sheetId="14" r:id="rId7"/>
    <sheet name="Documental" sheetId="1" r:id="rId8"/>
    <sheet name="Adm Bienes" sheetId="3" r:id="rId9"/>
    <sheet name="Talento Humano" sheetId="6" r:id="rId10"/>
    <sheet name="Juridica" sheetId="7" r:id="rId11"/>
    <sheet name="Tecnologia" sheetId="8" r:id="rId12"/>
    <sheet name="Financiera" sheetId="18" r:id="rId13"/>
    <sheet name="Evaluación" sheetId="9" r:id="rId14"/>
    <sheet name="Clasificación del Riesgo" sheetId="2"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_FilterDatabase" localSheetId="8" hidden="1">'Adm Bienes'!$A$5:$AI$5</definedName>
    <definedName name="_xlnm._FilterDatabase" localSheetId="6" hidden="1">'Adquisicion ByS'!$A$5:$AI$5</definedName>
    <definedName name="_xlnm._FilterDatabase" localSheetId="1" hidden="1">Delimitación!$A$5:$AI$5</definedName>
    <definedName name="_xlnm._FilterDatabase" localSheetId="13" hidden="1">Evaluación!$A$5:$AI$5</definedName>
    <definedName name="_xlnm._FilterDatabase" localSheetId="12" hidden="1">Financiera!$A$5:$AI$5</definedName>
    <definedName name="_xlnm._FilterDatabase" localSheetId="3" hidden="1">'Generación T'!$A$5:$AI$5</definedName>
    <definedName name="_xlnm._FilterDatabase" localSheetId="4" hidden="1">'Información M'!$A$5:$AI$5</definedName>
    <definedName name="_xlnm._FilterDatabase" localSheetId="2" hidden="1">'Inversion '!$A$5:$AI$5</definedName>
    <definedName name="_xlnm._FilterDatabase" localSheetId="10" hidden="1">Juridica!$A$5:$AI$5</definedName>
    <definedName name="_xlnm._FilterDatabase" localSheetId="5" hidden="1">Seguimiento!$A$5:$AI$15</definedName>
    <definedName name="_xlnm._FilterDatabase" localSheetId="9" hidden="1">'Talento Humano'!$A$5:$AI$5</definedName>
    <definedName name="_xlnm._FilterDatabase" localSheetId="11" hidden="1">Tecnologia!$A$5:$AI$5</definedName>
    <definedName name="_xlnm.Print_Area" localSheetId="8">'Adm Bienes'!$A$1:$AI$12</definedName>
    <definedName name="_xlnm.Print_Area" localSheetId="6">'Adquisicion ByS'!$A$1:$AI$12</definedName>
    <definedName name="_xlnm.Print_Area" localSheetId="12">Financiera!$A$1:$AI$12</definedName>
    <definedName name="_xlnm.Print_Area" localSheetId="4">'Información M'!$A$1:$AI$6</definedName>
    <definedName name="_xlnm.Print_Area" localSheetId="10">Juridica!$A$1:$AI$12</definedName>
    <definedName name="_xlnm.Print_Area" localSheetId="5">Seguimiento!$A$1:$AI$23</definedName>
    <definedName name="_xlnm.Print_Area" localSheetId="9">'Talento Humano'!$A$1:$AI$15</definedName>
    <definedName name="_xlnm.Print_Area" localSheetId="11">Tecnologia!$A$1:$AI$7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18" l="1"/>
  <c r="G11" i="18"/>
  <c r="F11" i="18"/>
  <c r="E11" i="18"/>
  <c r="D11" i="18"/>
  <c r="C11" i="18"/>
  <c r="B11" i="18"/>
  <c r="J9" i="18"/>
  <c r="G9" i="18"/>
  <c r="F9" i="18"/>
  <c r="E9" i="18"/>
  <c r="D9" i="18"/>
  <c r="C9" i="18"/>
  <c r="B9" i="18"/>
  <c r="N6" i="18"/>
  <c r="O9" i="18" s="1"/>
  <c r="J6" i="18"/>
  <c r="H6" i="18"/>
  <c r="G6" i="18"/>
  <c r="F6" i="18"/>
  <c r="E6" i="18"/>
  <c r="D6" i="18"/>
  <c r="C6" i="18"/>
  <c r="B6" i="18"/>
  <c r="O11" i="18" l="1"/>
  <c r="I6" i="18"/>
  <c r="O6" i="18"/>
  <c r="F7" i="15" l="1"/>
  <c r="N15" i="15" l="1"/>
  <c r="O15" i="15" s="1"/>
  <c r="H15" i="15"/>
  <c r="G15" i="15"/>
  <c r="I15" i="15" s="1"/>
  <c r="J15" i="15" s="1"/>
  <c r="F15" i="15"/>
  <c r="E15" i="15"/>
  <c r="D15" i="15"/>
  <c r="C15" i="15"/>
  <c r="B15" i="15"/>
  <c r="N14" i="15"/>
  <c r="O14" i="15" s="1"/>
  <c r="H14" i="15"/>
  <c r="G14" i="15"/>
  <c r="I14" i="15" s="1"/>
  <c r="J14" i="15" s="1"/>
  <c r="F14" i="15"/>
  <c r="E14" i="15"/>
  <c r="D14" i="15"/>
  <c r="C14" i="15"/>
  <c r="B14" i="15"/>
  <c r="N13" i="15"/>
  <c r="O13" i="15" s="1"/>
  <c r="H13" i="15"/>
  <c r="G13" i="15"/>
  <c r="I13" i="15" s="1"/>
  <c r="J13" i="15" s="1"/>
  <c r="F13" i="15"/>
  <c r="E13" i="15"/>
  <c r="D13" i="15"/>
  <c r="C13" i="15"/>
  <c r="B13" i="15"/>
  <c r="N12" i="15"/>
  <c r="O12" i="15" s="1"/>
  <c r="J12" i="15"/>
  <c r="H12" i="15"/>
  <c r="G12" i="15"/>
  <c r="F12" i="15"/>
  <c r="E12" i="15"/>
  <c r="D12" i="15"/>
  <c r="C12" i="15"/>
  <c r="B12" i="15"/>
  <c r="N11" i="15"/>
  <c r="O11" i="15" s="1"/>
  <c r="H11" i="15"/>
  <c r="G11" i="15"/>
  <c r="F11" i="15"/>
  <c r="E11" i="15"/>
  <c r="D11" i="15"/>
  <c r="C11" i="15"/>
  <c r="B11" i="15"/>
  <c r="N10" i="15"/>
  <c r="O10" i="15" s="1"/>
  <c r="H10" i="15"/>
  <c r="G10" i="15"/>
  <c r="F10" i="15"/>
  <c r="E10" i="15"/>
  <c r="D10" i="15"/>
  <c r="C10" i="15"/>
  <c r="B10" i="15"/>
  <c r="N9" i="15"/>
  <c r="O9" i="15" s="1"/>
  <c r="J9" i="15"/>
  <c r="H9" i="15"/>
  <c r="G9" i="15"/>
  <c r="F9" i="15"/>
  <c r="E9" i="15"/>
  <c r="D9" i="15"/>
  <c r="C9" i="15"/>
  <c r="B9" i="15"/>
  <c r="O8" i="15"/>
  <c r="N8" i="15"/>
  <c r="J8" i="15"/>
  <c r="H8" i="15"/>
  <c r="G8" i="15"/>
  <c r="F8" i="15"/>
  <c r="E8" i="15"/>
  <c r="D8" i="15"/>
  <c r="C8" i="15"/>
  <c r="B8" i="15"/>
  <c r="N7" i="15"/>
  <c r="O7" i="15" s="1"/>
  <c r="H7" i="15"/>
  <c r="G7" i="15"/>
  <c r="E7" i="15"/>
  <c r="D7" i="15"/>
  <c r="C7" i="15"/>
  <c r="B7" i="15"/>
  <c r="O6" i="15"/>
  <c r="N6" i="15"/>
  <c r="J6" i="15"/>
  <c r="H6" i="15"/>
  <c r="G6" i="15"/>
  <c r="F6" i="15"/>
  <c r="E6" i="15"/>
  <c r="D6" i="15"/>
  <c r="C6" i="15"/>
  <c r="B6" i="15"/>
  <c r="I9" i="15" l="1"/>
  <c r="I12" i="15"/>
  <c r="I6" i="15"/>
  <c r="I7" i="15"/>
  <c r="J7" i="15" s="1"/>
  <c r="I10" i="15"/>
  <c r="J10" i="15" s="1"/>
  <c r="I11" i="15"/>
  <c r="J11" i="15" s="1"/>
  <c r="I8" i="15"/>
  <c r="O11" i="14"/>
  <c r="N11" i="14"/>
  <c r="H11" i="14"/>
  <c r="G11" i="14"/>
  <c r="F11" i="14"/>
  <c r="E11" i="14"/>
  <c r="D11" i="14"/>
  <c r="C11" i="14"/>
  <c r="B11" i="14"/>
  <c r="N8" i="14"/>
  <c r="O8" i="14" s="1"/>
  <c r="H8" i="14"/>
  <c r="G8" i="14"/>
  <c r="F8" i="14"/>
  <c r="E8" i="14"/>
  <c r="D8" i="14"/>
  <c r="C8" i="14"/>
  <c r="B8" i="14"/>
  <c r="O6" i="14"/>
  <c r="N6" i="14"/>
  <c r="H6" i="14"/>
  <c r="G6" i="14"/>
  <c r="F6" i="14"/>
  <c r="E6" i="14"/>
  <c r="D6" i="14"/>
  <c r="C6" i="14"/>
  <c r="B6" i="14"/>
  <c r="I11" i="14" l="1"/>
  <c r="J11" i="14" s="1"/>
  <c r="I8" i="14"/>
  <c r="J8" i="14" s="1"/>
  <c r="I6" i="14"/>
  <c r="J6" i="14" s="1"/>
  <c r="O6" i="13"/>
  <c r="N6" i="13"/>
  <c r="J6" i="13"/>
  <c r="H6" i="13"/>
  <c r="I6" i="13" s="1"/>
  <c r="E6" i="13"/>
  <c r="O7" i="12" l="1"/>
  <c r="N7" i="12"/>
  <c r="J7" i="12"/>
  <c r="H7" i="12"/>
  <c r="G7" i="12"/>
  <c r="F7" i="12"/>
  <c r="E7" i="12"/>
  <c r="D7" i="12"/>
  <c r="C7" i="12"/>
  <c r="B7" i="12"/>
  <c r="O6" i="12"/>
  <c r="N6" i="12"/>
  <c r="J6" i="12"/>
  <c r="H6" i="12"/>
  <c r="G6" i="12"/>
  <c r="F6" i="12"/>
  <c r="E6" i="12"/>
  <c r="D6" i="12"/>
  <c r="C6" i="12"/>
  <c r="B6" i="12"/>
  <c r="I6" i="12" l="1"/>
  <c r="I7" i="12"/>
  <c r="N6" i="11"/>
  <c r="O6" i="11" s="1"/>
  <c r="H6" i="11"/>
  <c r="G6" i="11"/>
  <c r="F6" i="11"/>
  <c r="E6" i="11"/>
  <c r="D6" i="11"/>
  <c r="C6" i="11"/>
  <c r="B6" i="11"/>
  <c r="I6" i="11" l="1"/>
  <c r="J6" i="11" s="1"/>
  <c r="N9" i="10"/>
  <c r="O9" i="10" s="1"/>
  <c r="H9" i="10"/>
  <c r="G9" i="10"/>
  <c r="F9" i="10"/>
  <c r="E9" i="10"/>
  <c r="D9" i="10"/>
  <c r="C9" i="10"/>
  <c r="B9" i="10"/>
  <c r="K8" i="10"/>
  <c r="K7" i="10"/>
  <c r="N6" i="10"/>
  <c r="O6" i="10" s="1"/>
  <c r="K6" i="10"/>
  <c r="H6" i="10"/>
  <c r="G6" i="10"/>
  <c r="F6" i="10"/>
  <c r="E6" i="10"/>
  <c r="D6" i="10"/>
  <c r="C6" i="10"/>
  <c r="B6" i="10"/>
  <c r="I6" i="10" l="1"/>
  <c r="J6" i="10" s="1"/>
  <c r="I9" i="10"/>
  <c r="J9" i="10" s="1"/>
  <c r="N6" i="9" l="1"/>
  <c r="O6" i="9" s="1"/>
  <c r="H6" i="9"/>
  <c r="G6" i="9"/>
  <c r="F6" i="9"/>
  <c r="E6" i="9"/>
  <c r="D6" i="9"/>
  <c r="C6" i="9"/>
  <c r="B6" i="9"/>
  <c r="I6" i="9" l="1"/>
  <c r="J6" i="9" s="1"/>
  <c r="O6" i="8"/>
  <c r="N6" i="8"/>
  <c r="J6" i="8"/>
  <c r="G6" i="8"/>
  <c r="I6" i="8" s="1"/>
  <c r="F6" i="8"/>
  <c r="E6" i="8"/>
  <c r="D6" i="8"/>
  <c r="C6" i="8"/>
  <c r="B6" i="8"/>
  <c r="N11" i="7" l="1"/>
  <c r="O11" i="7" s="1"/>
  <c r="H11" i="7"/>
  <c r="G11" i="7"/>
  <c r="F11" i="7"/>
  <c r="E11" i="7"/>
  <c r="D11" i="7"/>
  <c r="C11" i="7"/>
  <c r="B11" i="7"/>
  <c r="N9" i="7"/>
  <c r="O9" i="7" s="1"/>
  <c r="H9" i="7"/>
  <c r="G9" i="7"/>
  <c r="F9" i="7"/>
  <c r="E9" i="7"/>
  <c r="D9" i="7"/>
  <c r="C9" i="7"/>
  <c r="B9" i="7"/>
  <c r="N8" i="7"/>
  <c r="O8" i="7" s="1"/>
  <c r="H8" i="7"/>
  <c r="G8" i="7"/>
  <c r="F8" i="7"/>
  <c r="E8" i="7"/>
  <c r="D8" i="7"/>
  <c r="C8" i="7"/>
  <c r="B8" i="7"/>
  <c r="O6" i="7"/>
  <c r="N6" i="7"/>
  <c r="H6" i="7"/>
  <c r="G6" i="7"/>
  <c r="F6" i="7"/>
  <c r="E6" i="7"/>
  <c r="D6" i="7"/>
  <c r="C6" i="7"/>
  <c r="B6" i="7"/>
  <c r="I8" i="7" l="1"/>
  <c r="J8" i="7" s="1"/>
  <c r="I11" i="7"/>
  <c r="J11" i="7" s="1"/>
  <c r="I6" i="7"/>
  <c r="J6" i="7" s="1"/>
  <c r="I9" i="7"/>
  <c r="J9" i="7" s="1"/>
  <c r="B6" i="6"/>
  <c r="C6" i="6"/>
  <c r="D6" i="6"/>
  <c r="E6" i="6"/>
  <c r="F6" i="6"/>
  <c r="G6" i="6"/>
  <c r="H6" i="6"/>
  <c r="J6" i="6"/>
  <c r="N6" i="6"/>
  <c r="O6" i="6"/>
  <c r="B7" i="6"/>
  <c r="C7" i="6"/>
  <c r="D7" i="6"/>
  <c r="E7" i="6"/>
  <c r="F7" i="6"/>
  <c r="G7" i="6"/>
  <c r="H7" i="6"/>
  <c r="J7" i="6"/>
  <c r="N7" i="6"/>
  <c r="O7" i="6"/>
  <c r="B8" i="6"/>
  <c r="C8" i="6"/>
  <c r="D8" i="6"/>
  <c r="E8" i="6"/>
  <c r="F8" i="6"/>
  <c r="H8" i="6"/>
  <c r="I8" i="6" s="1"/>
  <c r="J8" i="6"/>
  <c r="N8" i="6"/>
  <c r="O8" i="6"/>
  <c r="B10" i="6"/>
  <c r="C10" i="6"/>
  <c r="D10" i="6"/>
  <c r="E10" i="6"/>
  <c r="F10" i="6"/>
  <c r="H10" i="6"/>
  <c r="I10" i="6" s="1"/>
  <c r="J10" i="6"/>
  <c r="N10" i="6"/>
  <c r="O10" i="6"/>
  <c r="I6" i="6" l="1"/>
  <c r="I7" i="6"/>
  <c r="D6" i="3"/>
  <c r="O11" i="3" l="1"/>
  <c r="N11" i="3"/>
  <c r="J11" i="3"/>
  <c r="H11" i="3"/>
  <c r="G11" i="3"/>
  <c r="F11" i="3"/>
  <c r="E11" i="3"/>
  <c r="D11" i="3"/>
  <c r="C11" i="3"/>
  <c r="B11" i="3"/>
  <c r="O8" i="3"/>
  <c r="N8" i="3"/>
  <c r="H8" i="3"/>
  <c r="G8" i="3"/>
  <c r="F8" i="3"/>
  <c r="E8" i="3"/>
  <c r="D8" i="3"/>
  <c r="C8" i="3"/>
  <c r="B8" i="3"/>
  <c r="N7" i="3"/>
  <c r="I7" i="3"/>
  <c r="O6" i="3"/>
  <c r="N6" i="3"/>
  <c r="H6" i="3"/>
  <c r="G6" i="3"/>
  <c r="F6" i="3"/>
  <c r="E6" i="3"/>
  <c r="C6" i="3"/>
  <c r="B6" i="3"/>
  <c r="I11" i="3" l="1"/>
  <c r="I8" i="3"/>
  <c r="J8" i="3" s="1"/>
  <c r="I6" i="3"/>
  <c r="J6" i="3" s="1"/>
  <c r="O8" i="1"/>
  <c r="N8" i="1"/>
  <c r="J8" i="1"/>
  <c r="I8" i="1"/>
  <c r="K18" i="2" l="1"/>
  <c r="J18" i="2"/>
  <c r="I18" i="2"/>
  <c r="H18" i="2"/>
  <c r="G18" i="2"/>
  <c r="K17" i="2"/>
  <c r="J17" i="2"/>
  <c r="I17" i="2"/>
  <c r="H17" i="2"/>
  <c r="G17" i="2"/>
  <c r="K16" i="2"/>
  <c r="J16" i="2"/>
  <c r="I16" i="2"/>
  <c r="H16" i="2"/>
  <c r="G16" i="2"/>
  <c r="K15" i="2"/>
  <c r="J15" i="2"/>
  <c r="I15" i="2"/>
  <c r="H15" i="2"/>
  <c r="G15" i="2"/>
  <c r="K14" i="2"/>
  <c r="J14" i="2"/>
  <c r="I14" i="2"/>
  <c r="H14" i="2"/>
  <c r="G14" i="2"/>
</calcChain>
</file>

<file path=xl/comments1.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10.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11.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12.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13.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2.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3.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4.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5.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6.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7.xml><?xml version="1.0" encoding="utf-8"?>
<comments xmlns="http://schemas.openxmlformats.org/spreadsheetml/2006/main">
  <authors>
    <author>Yesnith Suarez Ariza</author>
    <author>Viviana Poveda</author>
    <author>Willson</author>
    <author>Alexandra Yomayuza</author>
  </authors>
  <commentList>
    <comment ref="V5"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7"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7"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7"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7"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7" authorId="2" shapeId="0">
      <text>
        <r>
          <rPr>
            <sz val="10"/>
            <color indexed="81"/>
            <rFont val="Arial Narrow"/>
            <family val="2"/>
          </rPr>
          <t>Seleccione una de las opciones de la lista desplegable.</t>
        </r>
        <r>
          <rPr>
            <sz val="10"/>
            <color indexed="81"/>
            <rFont val="Tahoma"/>
            <family val="2"/>
          </rPr>
          <t xml:space="preserve">
</t>
        </r>
      </text>
    </comment>
    <comment ref="Z7"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7"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7" authorId="0" shapeId="0">
      <text>
        <r>
          <rPr>
            <sz val="10"/>
            <color indexed="81"/>
            <rFont val="Arial Narrow"/>
            <family val="2"/>
          </rPr>
          <t>De acuerdo al seguimiento realizado escribir por qué los controles  están documentados, se aplican y son efectivos.</t>
        </r>
      </text>
    </comment>
    <comment ref="AC7"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7"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7" authorId="2" shapeId="0">
      <text>
        <r>
          <rPr>
            <sz val="10"/>
            <color indexed="81"/>
            <rFont val="Arial Narrow"/>
            <family val="2"/>
          </rPr>
          <t>Seleccione una de las opciones de la lista desplegable.</t>
        </r>
        <r>
          <rPr>
            <sz val="10"/>
            <color indexed="81"/>
            <rFont val="Tahoma"/>
            <family val="2"/>
          </rPr>
          <t xml:space="preserve">
</t>
        </r>
      </text>
    </comment>
    <comment ref="AF7" authorId="2" shapeId="0">
      <text>
        <r>
          <rPr>
            <sz val="10"/>
            <color indexed="81"/>
            <rFont val="Arial Narrow"/>
            <family val="2"/>
          </rPr>
          <t xml:space="preserve">En caso de materialización del riesgo, describa por qué se presentó esta eventualidad, de lo contrario escriba N/A
</t>
        </r>
      </text>
    </comment>
    <comment ref="AG7"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7"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7" authorId="1" shapeId="0">
      <text>
        <r>
          <rPr>
            <sz val="10"/>
            <color indexed="81"/>
            <rFont val="Arial Narrow"/>
            <family val="2"/>
          </rPr>
          <t>Escribir el nombre del auditor de la OCI , que realizó el seguimiento.</t>
        </r>
      </text>
    </comment>
  </commentList>
</comments>
</file>

<file path=xl/comments8.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9.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sharedStrings.xml><?xml version="1.0" encoding="utf-8"?>
<sst xmlns="http://schemas.openxmlformats.org/spreadsheetml/2006/main" count="940" uniqueCount="264">
  <si>
    <t xml:space="preserve">IDENTIFICACION DEL RIESGO </t>
  </si>
  <si>
    <t>ANALISIS DEL RIESGO INHERENTE</t>
  </si>
  <si>
    <t>RIESGO RESIDUAL</t>
  </si>
  <si>
    <t>ACCIONES DE MANEJO DEL RIESGO RESIDUAL</t>
  </si>
  <si>
    <t>SEGUIMIENTO DE AUTOCONTROL POR PARTE DEL RESPONSABLE DEL PROCESO</t>
  </si>
  <si>
    <t>SEGUIMIENTO INDEPENDIENTE POR PARTE DE LA OFICINA DE CONTROL INTERNO</t>
  </si>
  <si>
    <t xml:space="preserve">Riesgo Inherente </t>
  </si>
  <si>
    <t>Identificación y evaluación de los controles existentes</t>
  </si>
  <si>
    <t>Calificación del Riesgo</t>
  </si>
  <si>
    <t>Evaluación del Riesgo</t>
  </si>
  <si>
    <t>No Riesgo</t>
  </si>
  <si>
    <t>Proceso</t>
  </si>
  <si>
    <t xml:space="preserve"> Objetivo</t>
  </si>
  <si>
    <t>Causas</t>
  </si>
  <si>
    <t>Riesgo</t>
  </si>
  <si>
    <t xml:space="preserve">Consecuencias </t>
  </si>
  <si>
    <t xml:space="preserve">Probabilidad </t>
  </si>
  <si>
    <t xml:space="preserve">Impacto </t>
  </si>
  <si>
    <t xml:space="preserve">Severidad Inherente 
Pi x Ii </t>
  </si>
  <si>
    <t xml:space="preserve">Zona de Riesgo 
Inherente </t>
  </si>
  <si>
    <t xml:space="preserve">Controles </t>
  </si>
  <si>
    <t xml:space="preserve">Severidad Residual 
Pi x Ii </t>
  </si>
  <si>
    <t xml:space="preserve">Zona de Riesgo </t>
  </si>
  <si>
    <t>Opción de Manejo</t>
  </si>
  <si>
    <t>Acciones</t>
  </si>
  <si>
    <t xml:space="preserve">Registro/Evidencia </t>
  </si>
  <si>
    <t>Fecha de Inicio</t>
  </si>
  <si>
    <t>Fecha Terminación</t>
  </si>
  <si>
    <t>Responsable (cargo)</t>
  </si>
  <si>
    <t>Seguimiento a los Controles Existentes</t>
  </si>
  <si>
    <t>Seguimiento a las acciones de manejo de riesgo residual</t>
  </si>
  <si>
    <t>Estado Actual de las Acciones de Manejo de Riesgo</t>
  </si>
  <si>
    <t>¿ El riesgo se materializó ?</t>
  </si>
  <si>
    <t>Descripción de la materialización del riesgo</t>
  </si>
  <si>
    <t>Activación del Plan de Contingencia</t>
  </si>
  <si>
    <t>Descripción del Seguimiento realizado a los controles</t>
  </si>
  <si>
    <t>Descripción del Seguimiento realizado a las acciones de manejo riesgo residual</t>
  </si>
  <si>
    <t>Estado Actual de las acciones de riesgo</t>
  </si>
  <si>
    <t>Fecha de Seguimiento</t>
  </si>
  <si>
    <t>Auditor</t>
  </si>
  <si>
    <t xml:space="preserve">Verificar y realizar seguimiento del Grupo de Servicios Administrativos mediante visitas  programadas anualmente a las dependencias de la ANM.. </t>
  </si>
  <si>
    <t>Evitar</t>
  </si>
  <si>
    <t>1. Realizar monitoreo a los planes de trabajo, resultado de las visitas se seguimiento  programadas.</t>
  </si>
  <si>
    <t>1. Cronograma de Seguimiento de Organización y Transferencia
2. Informes de Seguimiento
3. Listas de Asistencia/Actas de Reunión.</t>
  </si>
  <si>
    <t xml:space="preserve">Grupo de Servicios Administrativos </t>
  </si>
  <si>
    <t>GESTIÓN DOCUMENTAL</t>
  </si>
  <si>
    <t>Administrar los documentos que produce y recibe la Entidad, garantizando de manera eficaz su manejo, custodia y preservación, a través de mecanismos que permitan su consulta eficiente, con el fin de dar cumplimiento a los fines institucionales.</t>
  </si>
  <si>
    <t xml:space="preserve">Debilidades en la aplicación de los procedimientos del proceso de gestión documental para organización, transferencia y eliminación de documentos en Archivo de Gestión </t>
  </si>
  <si>
    <t xml:space="preserve">Eliminar o extraer documentación física perteneciente a las series documentales de las TRD de la Entidad sin el debido procedimiento y autorización, para favorecimiento propio o de un tercero. </t>
  </si>
  <si>
    <t>1. PQRS, denuncias, demandas y acciones de tutela de titulares mineros y otros usuarios internos y externos
2. Asignación de recursos para reconstrucción por pérdida de información parcial o total</t>
  </si>
  <si>
    <t>ALTA</t>
  </si>
  <si>
    <t>MODERADA</t>
  </si>
  <si>
    <t>ZONA DE RIESGO INHERENTE</t>
  </si>
  <si>
    <t>CALIFICACIÓN</t>
  </si>
  <si>
    <t>EXTREMA</t>
  </si>
  <si>
    <t>13 a 25</t>
  </si>
  <si>
    <t>7 a 12</t>
  </si>
  <si>
    <t>5 a 6</t>
  </si>
  <si>
    <t>BAJA</t>
  </si>
  <si>
    <t>1 a 4</t>
  </si>
  <si>
    <t>Zona para riesgos</t>
  </si>
  <si>
    <t>desde &gt;</t>
  </si>
  <si>
    <t>hasta &lt;=</t>
  </si>
  <si>
    <t>VALOR</t>
  </si>
  <si>
    <t>MATRIZ DE CALIFICACIÓN</t>
  </si>
  <si>
    <t>MATRIZ DE RESPUESTA</t>
  </si>
  <si>
    <t>CASI SEGURO</t>
  </si>
  <si>
    <t>PROBABILIDAD</t>
  </si>
  <si>
    <t>REDUCIR
EVITAR
COMPARTIR</t>
  </si>
  <si>
    <t xml:space="preserve">PROBABLE </t>
  </si>
  <si>
    <t>ASUMIR
REDUCIR</t>
  </si>
  <si>
    <t>REDUCIR
EVITAR</t>
  </si>
  <si>
    <t>POSIBLE</t>
  </si>
  <si>
    <t xml:space="preserve">IMPROBABLE </t>
  </si>
  <si>
    <t>ASUMIR</t>
  </si>
  <si>
    <t xml:space="preserve">RARA VEZ </t>
  </si>
  <si>
    <t>IMPACTO</t>
  </si>
  <si>
    <t xml:space="preserve">INSIGNIFICANTE </t>
  </si>
  <si>
    <t xml:space="preserve">MENOR </t>
  </si>
  <si>
    <t xml:space="preserve">MODERADO </t>
  </si>
  <si>
    <t xml:space="preserve">MAYOR </t>
  </si>
  <si>
    <t>CATASTROFICO</t>
  </si>
  <si>
    <t>Aceptar</t>
  </si>
  <si>
    <t>Reducir</t>
  </si>
  <si>
    <t>Transferir</t>
  </si>
  <si>
    <t xml:space="preserve">VALORACION DEL RIESGO DE CORRUPCION </t>
  </si>
  <si>
    <t xml:space="preserve">1. Procedimiento Administración de vehículos
2. Capacitación a los conductores del procedimiento Administración de vehículos.
3. Diligencimiento de los conductores de los formatos a su cargo establecidos en el procedimiento de administracion de vehiculos. 
4. Verificacion de los formatos entregados por los conductores. </t>
  </si>
  <si>
    <t xml:space="preserve">1. Realizar evaluación de conocimiento y aplicación del  procedimiento de administración de vehículos. </t>
  </si>
  <si>
    <t xml:space="preserve">1. Listados de asistencia, soporte de temática tratada y  evaluacion realizada. </t>
  </si>
  <si>
    <t>Coordinador Grupo de Servicios administrativos</t>
  </si>
  <si>
    <t>2. Coordinar la realización de una (1) capacitación a los conductores de la ANM, en temas de manejo defensivo y actualización de normas de transito (de manera virtual o presencial).</t>
  </si>
  <si>
    <t>1. Listados de asistencia y soporte de temática tratada</t>
  </si>
  <si>
    <t xml:space="preserve">1. Procedimiento Administración de Aseo y Cafetería.  
2. Formato de solicitud de pedidos autorizados por los Coordinadores de  cada sede.
3. Control de salida de bienes de aseo y cafeteria por parte de la empresa de vigilancia.
4. Registro de inventarios de bienes de aseo y cafeteria en formato excel para controlar las cantidades mensuales establecidas.                  
5. Espacio físico para custodia de elementos de aseo y cafetria en cada una de las Sedes             
</t>
  </si>
  <si>
    <t>1. Realizar seguimiento permanente a la entrada y salida de elementos de aseo y cafetería por parte de la empresa de vigilancia y del supervisor.</t>
  </si>
  <si>
    <t xml:space="preserve">1.Minutas de vigilancia con entreada y salida de elementos
</t>
  </si>
  <si>
    <t>2.  Registrar la entrega de elementos de aseo y cafeteria por parte del proveedor.</t>
  </si>
  <si>
    <t>1. Remisiones de entrega de Pedidos por parte del Proveedor</t>
  </si>
  <si>
    <t>3.  Diligenciar las planillas de ingreso y salida de elementos de la Entidad de manera permanente por parte de la Empresa de Vigilancia.</t>
  </si>
  <si>
    <t>1. Planillas de ingreso y salida de elementos de la Entidad</t>
  </si>
  <si>
    <t xml:space="preserve">
1.Verificacion de mayores y menores cantidades de Obra por el Apoyo a la supervisión
2.Recibo a satisfaccion del supervisor del contrato </t>
  </si>
  <si>
    <t>1. Verificar físicamente por el apoyo a la supervisión para determinar el cumplimiento.</t>
  </si>
  <si>
    <t>1.informe por parte del apoyo a la supervision de la verificacion fisica.
2. Acta de entrega a satisfaccion de la adecuacion u obra.</t>
  </si>
  <si>
    <t>2. Revisión por parte de supervisor del informe realizado por el apoyo a la supervisión</t>
  </si>
  <si>
    <t>MAPA DE RIESGOS DE CORRUPCIÓN
GESTIÓN DOCUMENTAL</t>
  </si>
  <si>
    <t>MAPA DE RIESGOS DE CORRUPCIÓN
ADMINISTRACIÓN DE BIENES Y SERVICIOS</t>
  </si>
  <si>
    <t>1. Revisar que en la historia laboral de cada funcionario reposen el check list, al igual que los documentos que soportan el proceso de vinculación a la ANM.</t>
  </si>
  <si>
    <t>Check list historia laboral</t>
  </si>
  <si>
    <t>Coordinador Talento Humano</t>
  </si>
  <si>
    <t xml:space="preserve">1. Verificar el cumplimiento de requisitos del aspirante en el formato de análisis de requisitos, con los documentos aportados, contra el manual de funciones vigente de la ANM.  2. Análisis avalado por el coordinador del Grupo de Gestión del Talento Humano, mediante certificación de cumplimiento de requisitos junto con aprobación y segunda revisión de la instancia superior. </t>
  </si>
  <si>
    <t>1. Realizar la revisión técnica del perfil solicitado contra las funciones del empleo con el fin de dar viabilidad o no a la modificación del manual de funciones y requisitos.</t>
  </si>
  <si>
    <t>Manual de Funciones actualizado, correos electrónicos, actas, listados de asistencia u otros.</t>
  </si>
  <si>
    <t>Realizar la revisión de los proyectos por parte del revisor designado y el Coordinador del Grupo de Control Interno Disciplinario</t>
  </si>
  <si>
    <t xml:space="preserve">1. Proyectos de actos administrativos.
2. Libro de control de trámite y revisión de proyectos.  </t>
  </si>
  <si>
    <t>2. Elaborar, socializar e implementar formato de manifestación de conflicto de interese y/o causales de impedimento para aplicación de todos los colaboradores del CID.</t>
  </si>
  <si>
    <t>Formato elaborado, aprobado, socializado e implementado</t>
  </si>
  <si>
    <t xml:space="preserve"> Controlar el préstamo de los expedientes y de su  foliatura para determinar a quien corresponde ejercer su custodia y verificar la permanencia de los documentos que lo componen.</t>
  </si>
  <si>
    <t xml:space="preserve">1. Diligenciamiento permanente de la Planillas de préstamo de expedientes, que debe incluir quien recibe y entrega, y el número de cuadernos y folios al momento de recibir o devolver el expediente para préstamo.       </t>
  </si>
  <si>
    <t xml:space="preserve">1. Planillas de préstamos de expedientes.    </t>
  </si>
  <si>
    <t>2. Mantener actualizada la foliación de los expedientes.</t>
  </si>
  <si>
    <t>Expedientes foliados</t>
  </si>
  <si>
    <t>3. Mantener actualizado la digitalización de expedientes</t>
  </si>
  <si>
    <t>Expedientes digitalizados</t>
  </si>
  <si>
    <t>1. El Gestor designado realiza el primer control al diligenciar el formato y lo traslada al Coordinador del Grupo de Gestión del Talento Humano.    
2. El Coordinador realiza la segunda verificación de cumplimiento de requisitos previo al nombramiento contra el manual de funciones y requisitos y revisión de soportes y expide certificación de cumplimiento.</t>
  </si>
  <si>
    <t>MAPA DE RIESGOS DE CORRUPCIÓN
GESTIÓN DEL TALENTO HUMANO</t>
  </si>
  <si>
    <t>1. Elaborar y revisar documento
2. Aprobar y firmar documento por parte del jefe inmediato
3. Aplicar y verificar lista de chequeo de los conceptos (Contiene estudio normativo y jurisprudencial)</t>
  </si>
  <si>
    <t>1. Verificar por parte del Jefe de la Oficina: Lista de chequeo y visto bueno</t>
  </si>
  <si>
    <t>1. Archivo físico
2. Conceptos publicados en web e intranet
3. Base de datos - columna: lista de chequeo</t>
  </si>
  <si>
    <t xml:space="preserve">Jefe Oficina Asesora Jurídica </t>
  </si>
  <si>
    <t>2. Verificar por parte del Técnico Asistencial: el adjunto de la lista de chequeo, el visto bueno del abogado y firma de jefe</t>
  </si>
  <si>
    <t>1. Efectuar seguimiento a procesos mediante Base de datos a efectos de vencimiento de términos
2. Verificar que se efectúe la investigación de bienes en la etapa persuasiva y coactiva y registrar en una base de datos.
3. Proferir y revisar las actuaciones de decreto de embargo en los procesos en los que el deudor posea bienes</t>
  </si>
  <si>
    <t>1. Hacer seguimiento a las actuaciones de los procesos mediante la base de datos  
2. Investigación de bienes 
3. Decretar medidas cautelares en tiempo</t>
  </si>
  <si>
    <t xml:space="preserve">1. Archivo físico
2. Base de datos </t>
  </si>
  <si>
    <t>Coordinador Grupo de Cobro Coactivo</t>
  </si>
  <si>
    <t xml:space="preserve">1. Programar Pre comités de conciliación lideradas por el jefe de la oficina junto coordinador de Defensa Jurídica y miembros de grupo así como revisión ficha técnica comité de conciliación
2. Revisar y presentar el caso ante el Comité de Conciliación y emisión Acta de Comité de Conciliación por parte del secretario técnico. </t>
  </si>
  <si>
    <t>1. Adelantar pre comités de conciliación y elaborar ficha técnica de comité de conciliación.</t>
  </si>
  <si>
    <t xml:space="preserve">1. Listados de asistencia
2. Actas de Comité </t>
  </si>
  <si>
    <t>Coordinador Grupo de Defensa Jurídica</t>
  </si>
  <si>
    <t>2. Adelantar Comité de conciliación y expedir acta del comité</t>
  </si>
  <si>
    <t>1.  Revisar que se cuenten con los registros de prestamos de procesos
2. Revisar que los expedientes  cuenten con la debida foliación.</t>
  </si>
  <si>
    <t>1. Llevar control permanente de prestamos de expedientes</t>
  </si>
  <si>
    <t>1. Base de datos documental
2. Libro control prestamos expedientes en el Grupo de Defensa Jurídica</t>
  </si>
  <si>
    <t xml:space="preserve">2. Actualizar la columna de folios en base de datos del Grupo de Defensa Jurídica.  </t>
  </si>
  <si>
    <t>MAPA DE RIESGOS DE CORRUPCIÓN
GESTIÓN JURIDICA</t>
  </si>
  <si>
    <t xml:space="preserve">
Actualmente se cuenta con el procedimiento para la gestión de usuarios  "Actualmente se cuenta con el procedimiento de "GESTIÓN DE REQUERIMIENTOS Y USUARIOS"/ APO4-P-001 y
Se cuenta con una aplicación para solicitud de la creación actualización y/o eliminación de accesos, perfiles y Recursos Tecnológicos. IMAC.", con su respectivo instructivo para el diligenciamiento del formato electrónico para solicitud de creación, actualización y/o eliminación de accesos, perfiles y recursos tecnológicos – IMAC,  y cada solicitud se registra como un caso en la herramienta de gestión</t>
  </si>
  <si>
    <t>1. Revisiar el procedimiento  GESTIÓN DE REQUERIMIENTOS Y USUARIOS"/ APO4-P-001  con el fin de generar acciones que fortalezcan el control y gestión de usuarios.</t>
  </si>
  <si>
    <t>Correo
Listas de asistencia 
Informes</t>
  </si>
  <si>
    <t>Jefe Oficina de Tecnología e Información</t>
  </si>
  <si>
    <t>2. Elaborar informes semestrales con la gestión de usuarios para las aplicaciones críticas.</t>
  </si>
  <si>
    <t>MAPA DE RIESGOS DE CORRUPCIÓN
ADMINISTRACIÓN DE TECNOLOGIAS DE INFORMACIÓN</t>
  </si>
  <si>
    <t>1. Aplicación Código de Ética
2. Aplicación Estatuto de Auditoría
3. Revisión de los informes por parte del Jefe de Control Interno 
4. Socialización de los resutlados de auditoria con el auditado.</t>
  </si>
  <si>
    <t>1. Socializar el código de ética del auditor y Estatuto del Auditor a los colaboradores de la Entidad.
2. Realizar una campaña de fortaleceimiento de la cultura del control
3. Revisión de los informes antes de su liberación y envío oficial 
4. Realizar las reuniones de cierre de auditoria.</t>
  </si>
  <si>
    <t>1. Listados de aistencia, correos electronicosu otros.
2. Divulgacion en intranet  u otros.
3. Informes liberados
4.  Actas de reunión</t>
  </si>
  <si>
    <t>Jefe Oficina de Control Interno</t>
  </si>
  <si>
    <t>MAPA DE RIESGOS DE CORRUPCIÓN
EVALUACIÓN, CONTROL Y MEJORA</t>
  </si>
  <si>
    <t>1. Presentar en reunión de articulación convocada por el Ministerio de Minas, la necesidad de definir condiciones de entrega y oficialización por parte del SGC de información del potencial para minerales estratégicos</t>
  </si>
  <si>
    <t>Presentación con las condiciones de entrega y oficialización por parte del SGC de información del potencial para minerales estratégicos</t>
  </si>
  <si>
    <t xml:space="preserve">Experto Grupo de Promoción </t>
  </si>
  <si>
    <t>2. Realizar en reunión de trabajo, análisis de las condiciones de tenencia y custodia de información del tema de AEM,en procura de su implementación</t>
  </si>
  <si>
    <t>Ayuda de Memoria de reunión</t>
  </si>
  <si>
    <t xml:space="preserve">Gerente y Experto Grupo de Promoción </t>
  </si>
  <si>
    <t>Filtros técnicos y jurídicos al 100% de los expedientes evaluados a través de profesionales idóneos, ingenieros y abogados dedicados a revisar y certificar  que tanto los informes emitidos como los actos administrativos sean elaborados observando la normatividad vigente</t>
  </si>
  <si>
    <t>1. Base de datos de informes y actos administrativos alimentada por el responsable de numeración y fechado de los mismos, quien debe verificar los filtros tècnicos y juridicos antes de proceder a la numeración de los mismos. 
2. Tabla en excel del control de servicio no conforme alimentada por el abogado responsable de la revisión de los actos administrativos enviados para firma, tanto del Gerente de Fomento como de la Vicepresidencia de Promoción y Fomento</t>
  </si>
  <si>
    <t xml:space="preserve">Base de datos informes técnicos
Base de datos Autos 
Base de datos Resoluciones 
Carpeta actos administrativos escaneados 
Carpeta Informes técnicos escaneados
Carpetas de expedientes AREs
</t>
  </si>
  <si>
    <t>Gerente de Fomento</t>
  </si>
  <si>
    <t>MAPA DE RIESGOS DE CORRUPCIÓN
DELIMITACIÓN Y DECLARACIÓN DE ÁREAS Y ZONAS DE INTERÉS</t>
  </si>
  <si>
    <t>1. Tenencia y custodia de la información relacionada con los bloques de áreas con potencial para minerales estratégico por parte del personal directivo de la VPF y servidores públicos designados para tal fin por parte del Gerente de  Promoción.</t>
  </si>
  <si>
    <t>2. Suscripción de acuerdo de confidencialidad según el rol que se desempeñe en el proceso.</t>
  </si>
  <si>
    <t>2. Realizar en reunión de trabajo, análisis de las condiciones de tenencia y custodia de información del tema de AEM, en procura de su implementación</t>
  </si>
  <si>
    <t>3. Inicio de actuaciones disciplinarias y penales a que hubiere lugar (cuando sea detectada entrega de información privilegiada)</t>
  </si>
  <si>
    <t>MAPA DE RIESGOS DE CORRUPCIÓN
GESTIÓN DE LA INVERSIÓN MINERA</t>
  </si>
  <si>
    <t>Expertos Grupo de Promoción / Gerente de Promoción</t>
  </si>
  <si>
    <t>Filtros técnicos y jurídicos aleatorios a los expedientes evaluados.
El filtro lo realizan profesionales idóneos, ingenieros y abogados dedicados a revisar y certificar  que los actos administrativos sean elaborados conforme la normatividad vigente. 
El resultado se ve reflejado en la producción toda vez que el Vicepresidente, Gerente y/o Coordinador del área no firma actos administrativos sin que tengan el VoBo del filtro.
Los profesionales que realizan este proceso son personal de planta y contratistas, que pertenecen al Grupo de Contratación y Titulación Minera y la Vicepresidencia.</t>
  </si>
  <si>
    <t>1. Realizar reuniones con los filtros, se toman decisiones y se imparten directrices al interior del grupo.</t>
  </si>
  <si>
    <t>* Listado de evaluaciones técnicas filtradas.
* Listado de Actos administrativos filtrados</t>
  </si>
  <si>
    <t>Coordinador Grupo de Contratación Minera</t>
  </si>
  <si>
    <t>1. Realizar el  reparto de expedientes. 
2. Revisar y aprobar por otro profesional los actos administrativos que pongan fin al proceso.</t>
  </si>
  <si>
    <t>1. Realizar una (1) capacitación y/o  socialización en el año a los miembros del Grupo de Legalización Minera de los procedimientos denominados "Legalización de mínería de hecho", "subcontrato de formalización minera" y "control de reparto"</t>
  </si>
  <si>
    <t>Listado de asistencia</t>
  </si>
  <si>
    <t>Coordinador Grupo de Legalización Minera</t>
  </si>
  <si>
    <t>MAPA DE RIESGOS DE CORRUPCIÓN
GENERACIÓN DE TITULOS MINEROS</t>
  </si>
  <si>
    <t xml:space="preserve">GESTIÓN INTEGRAL DE LA INFORMACIÓN MINERA </t>
  </si>
  <si>
    <t>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t>
  </si>
  <si>
    <t>1. Manipulación de la información  interna o externa (información sensible) en favor de un tercero.
2. Amiguismo y clientelismo
3. Ausencia o incumplimiento de la inscripción de los actos administrativos en el Registro Minero Nacional.</t>
  </si>
  <si>
    <t>1. Sanciones contra la entidad
2. Sanciones Legales
3. Procesos disciplinarios
4. Perdida de imagen y de credibilidad por parte de sus clientes externos e internos.
5. Detrimento Patrimonial</t>
  </si>
  <si>
    <t>1. Asignación por correos institucionales (Solo se reciben solicitudes de inscripciones desde el correo del coordinador de cada uno de los grupos y puntos de atención regional.)
2.Trazabilidad de requisitos de inscripción (validación de los datos de forma de cada uno de los actos administrativos contra la información contenida en el Certificado de Registro Minero.)
3. Control de calidad de la inscripción de actos administrativos antes de la publicación diaria, de acuerdo con el procedimiento. 
4.Publicación diaria en la pagina web de la Agencia del reporte de anotaciones en el Registro Minero Nacional.</t>
  </si>
  <si>
    <t>Acta de reunión y listado de asistencia</t>
  </si>
  <si>
    <t>Gerente Grupo de Catastro y Registro Minero</t>
  </si>
  <si>
    <t xml:space="preserve">1. Elaboración de Estudios Previos por parte del área gestora del proceso y suscrito por el respectivo Vicepresidente y/o el Coordinador o Gerente del Área que requiere la satisfacción de la necesidad. 
2. Revisión jurídica a cargo del Grupo de Contratación y Financiera.
3. Entrevista y Prueba de Polígrafo para los contratos de Prestación de Servicios Profesionales y Apoyo a la Gestión </t>
  </si>
  <si>
    <t xml:space="preserve">1. Elaborar Estudios Previos cumpliendo con los requisitos legalmente establecidos y la posterior revisión por parte del área jurídica y financiera, con el visto bueno del Vicepresidente del área respectiva así como su coordinador o gerente al igual que el profesional que elaboró. </t>
  </si>
  <si>
    <t>Estudios Previos debidamente elaborados y con las firmas que avalan las revisiones correspondientes.</t>
  </si>
  <si>
    <t>Lider del Proceso</t>
  </si>
  <si>
    <t xml:space="preserve">2. Realizar las entrevistas y pruebas de polígrafo a quienes pretenden contratar con la entidad bajo la modalidad de Prestación de Servicios Profesionales y Apoyo a la Gestión, por parte del Comité delegado para tal fin </t>
  </si>
  <si>
    <t>Entrevistas y pruebas de polígrafo</t>
  </si>
  <si>
    <t>1. Formato de Declaración Juramentada de Conflicto de Interés.   
2. Verificación directa del sistema de información de Catastro Minero de Colombia, previo a la suscripción del respectivo contrato.
3. Incorporación en las minutas en contratos de Prestación de Servicios Profesionales y Apoyo a la Gestión, como  causal de terminación la  falsa manifestación en relación con conflicto de interés e inclusión de la obligación del contratista de manifestación sobre sobreviniencia de conflicto de interés y obligación del supervisor de informar sobre hechos de que conozca que puedan llevar a considerar un conflicto de interés.</t>
  </si>
  <si>
    <t>1. Requerir la suscripción del formato de "Declaración Juramentada de Conflicto de Interés",  consulta previa del Catastro Minero de Colombia a efecto de verificar posible intervención en la gestión de Título Minero</t>
  </si>
  <si>
    <t>Formato de Declaración Juramentada de Conflicto de Interés.</t>
  </si>
  <si>
    <t>2. Incorporar dentro de la minuta de contratos de prestación de servicios del personal vinculado, que pueda tener relación con títulos mineros, obligación en la que se indique el deber de manifestar o dar a conocer por parte del contratista y supervisor respectivamente, hechos sobrevinientes a la suscripción del contrato, que puedan ser constitutivos de conflicto de interés.</t>
  </si>
  <si>
    <t>Pantallazo de verificación de CMC.</t>
  </si>
  <si>
    <t>3. Socializar nuevamente a los contratistas a través de medio de difusión institucional la obligatoriedad  de informar sobre conflictos de intereses sobrevinientes, siendo causal de terminación la no información sobre el particular 01/04/2019 a 30/05/2018 (1 socialización)</t>
  </si>
  <si>
    <t>Listados de asistencia/correos electrónicos</t>
  </si>
  <si>
    <t xml:space="preserve">1. Verificación de los documentos soporte de la contratación, contra la lista de chequeo respectiva para contratos de prestación de servicios.
2. Se realiza la verificación de la información documental aportada, convalidando la información que presente algún tipo de duda con la Entidad emisora. </t>
  </si>
  <si>
    <t>1. Diligenciar lista de chequeo con verificación y validación de información aportada.</t>
  </si>
  <si>
    <t>Lista de chequeo suscrita por el profesional abogado a cargo de la verificación documental</t>
  </si>
  <si>
    <t>2. Verificar para cada uno de los contratos el diligenciamiento del Certificado de idoneidad y Experiencia por parte del proceso/dependencia solicitante.</t>
  </si>
  <si>
    <t>Certificados de idoneidad en cada una de las carpetas</t>
  </si>
  <si>
    <t>MAPA DE RIESGOS DE CORRUPCIÓN
ADQUISICIÓN DE BIENES Y SERVICIOS</t>
  </si>
  <si>
    <t>MAPA DE RIESGOS DE CORRUPCIÓN</t>
  </si>
  <si>
    <t>1. Trazabilidad de los trámites a través de la herramienta Gestiona.
2. Uniformidad en los trámites, a través del procedimiento.
3. Principio de legalidad en las actuaciones</t>
  </si>
  <si>
    <t>1. Depurar la información que se ingresa a la herramienta Gestiona. 
2. Realizar orden de reparto priorizando solicitudes antiguas.  
3. Revisar que los trámites cumplan con los requisitos legales.</t>
  </si>
  <si>
    <t>1. Informes de depuración de la herramienta. 
2. Indicadores de Gestión. 
3. Revisión de los actos administrativos producidos.</t>
  </si>
  <si>
    <t>Coordinador del GEMTM</t>
  </si>
  <si>
    <t xml:space="preserve">
1. Implementación  del formulario en línea para la liquidación y pago de regalías y contraprestaciones económicas </t>
  </si>
  <si>
    <t xml:space="preserve">1. Implementar formulario en línea para la liquidación y pago de regalías y contraprestaciones económicas </t>
  </si>
  <si>
    <t>Salida a producción - sistema en línea de Liquidación de regalías</t>
  </si>
  <si>
    <t>Gerente - Grupo de Regalías y Contraprestaciones Económicas</t>
  </si>
  <si>
    <t xml:space="preserve">Documentar los controles de conducto regular y forma de controlar el acceso restringido a la información </t>
  </si>
  <si>
    <t xml:space="preserve">1. Documentar los controles de conducto regular y forma de controlar el acceso restringido a la información </t>
  </si>
  <si>
    <t>Seguimiento al Procedimiento de liquidación y pago de regalías</t>
  </si>
  <si>
    <t>Verificar la existencia de segregación de funciones y documentar o asociar los controles de acceso a través de perfiles</t>
  </si>
  <si>
    <t>1. Verificar la existencia de segregación de funciones y documentar o asociar los controles de acceso a través de perfiles</t>
  </si>
  <si>
    <t>Documentación de la forma de ejercer el control para EXPORTACIONES - VUCE y documentación del control para exportación</t>
  </si>
  <si>
    <t xml:space="preserve">Definir en detalle la forma de realizar el control y establecer control para el caso de autorización previa para exportación de minerales. </t>
  </si>
  <si>
    <t xml:space="preserve">1. Definir en detalle la forma de realizar el control y establecer control para el caso de autorización previa para exportación de minerales. </t>
  </si>
  <si>
    <t>Documentación de la forma de ejercer el control para RUCOM y documentación del control para exportación</t>
  </si>
  <si>
    <t>1. Aplicar y monitorear controles definidos en MIS4-P-001-I-002. Fiscalización de Proyectos de Interés Nacional
MIS4-P-001-F-011. Evaluación documental                                                   MIS4-P-002. Inspecciones de campo
2. Declaratoria conflictos de interés personal de planta y de contrato</t>
  </si>
  <si>
    <t xml:space="preserve">1. Tomar muestras aleatorias de expedientes mineros para verificar aplicación de instructivos </t>
  </si>
  <si>
    <t>Registro no conformidadades- Informes de auditoría de Control Interno y del  Ministerio de Minas y Energía</t>
  </si>
  <si>
    <t xml:space="preserve">Coordinador PAR- Coordinador Zonal- Gerencia- Coordinación PIN </t>
  </si>
  <si>
    <t>2. Realizar verificaciones periodicas con Grupo de Recaudo de Regalías y contrapestaciones económicas- aplicativos dispuestos para tal fin</t>
  </si>
  <si>
    <t>Registros de los sistemas de recaudo</t>
  </si>
  <si>
    <t xml:space="preserve">Registro no conformidadades- Informes de auditoría de Control Interno y del  Ministerio de Minas y Energía - denuncias de terceros </t>
  </si>
  <si>
    <t>Coordinador PAR- Coordinador Zonal- Gerencia- Coordinación PIN - abogados filtro en Sede Central</t>
  </si>
  <si>
    <t xml:space="preserve">1. Revisión y restricción de perfiles en el sistema.    </t>
  </si>
  <si>
    <t>1. Revisar permanentemente los documentos soportes que presentan para realizar pagos.</t>
  </si>
  <si>
    <t>Conciliaciones y cuentas revisadas con el lleno de los requisitos</t>
  </si>
  <si>
    <t>Servidores públicos de Contabilidad  y Tesorería</t>
  </si>
  <si>
    <t xml:space="preserve">2. Conciliaciones a las cuentas de la ANM.                                                           Póliza de Seguro de manejo global de entidades oficiales.      </t>
  </si>
  <si>
    <t>3. Revisión y validación de la documentación de soportes para pago.</t>
  </si>
  <si>
    <t>1. Revisión de los documentos soportes por parte del funcionario encargado de la labor y validación de los mismos por parte del Coordinador del Grupo de Recursos Financieros.
2. Requerir a comisionados al cumplimiento pleno de requisitos para legalización de comisiones.</t>
  </si>
  <si>
    <t>1. Revisar permanentemente los documentos.</t>
  </si>
  <si>
    <t>1. Documentos soportes.</t>
  </si>
  <si>
    <t>Servidores públicos encargados de legalizar comisiones</t>
  </si>
  <si>
    <t>2. Requerir a los comisionados para que legalicen oportunamente y con el lleno de requisitos, esto lo realiza el servidor público encargado</t>
  </si>
  <si>
    <t>1. Oficio, memorandos, correos electrónicos</t>
  </si>
  <si>
    <t>1. Actualización de procedimientos. 
2. Implementación de listas de chequeo.</t>
  </si>
  <si>
    <t>1. Revisar el cumplimiento de los requisitos de la solicitud.</t>
  </si>
  <si>
    <t>1. Registros contables.
2. En el sistema de gestión documental se encuentran las evidencias de los documentos de entrada y salida de cada caso.</t>
  </si>
  <si>
    <t>Coordinador Grupo de Recursos Financieros y servidores públicos encargados de dar respuesta y trámite</t>
  </si>
  <si>
    <t>2. Verificar que la resolución cuenta con revisión y aprobación.</t>
  </si>
  <si>
    <t>VIGENCIA 2019</t>
  </si>
  <si>
    <t>Consolidó: Yesnith Suárez Ariza</t>
  </si>
  <si>
    <t>Gestor T 1 - 10</t>
  </si>
  <si>
    <t>MAPA DE RIESGOS CORRUPCIÓN</t>
  </si>
  <si>
    <t>Anexo: PAAC 2019</t>
  </si>
  <si>
    <t>1. Remitir todos los proyectos de actos administrativos por parte de los abogados comisionados para su trámite al revisor designado y al Coordinador para su revisión, y emitir, por parte de éstos, su visto bueno para proceder a su impresión y firma.</t>
  </si>
  <si>
    <t>Experto del Control Interno Disciplinario/Grupo de Control Interno Disciplinario</t>
  </si>
  <si>
    <t>Versión 2</t>
  </si>
  <si>
    <t xml:space="preserve">Coordinador Grupo de Planeación </t>
  </si>
  <si>
    <t>Revisó: Paola Andrea Claderon Vargas</t>
  </si>
  <si>
    <t>Fecha: Julio 08 de 2019</t>
  </si>
  <si>
    <t>MAPA DE RIESGOS DE CORRUPCIÓN
GESTIÓN INTEGRAL DE LA INFORMACIÓN MINERA VERSION 2 DEL 08/07/2019</t>
  </si>
  <si>
    <t>1. Realizar auditoria trimestral por parte del Gerente del Grupo de Catastro y Registro Minero.</t>
  </si>
  <si>
    <r>
      <rPr>
        <b/>
        <sz val="12"/>
        <color theme="1"/>
        <rFont val="Arial Narrow"/>
        <family val="2"/>
      </rPr>
      <t>Control de Cambios:</t>
    </r>
    <r>
      <rPr>
        <sz val="12"/>
        <color theme="1"/>
        <rFont val="Arial Narrow"/>
        <family val="2"/>
      </rPr>
      <t xml:space="preserve"> Por solicitud de los responsables de riesgos y/ enlaces de proceso se realizaron los siguientes cambios:
</t>
    </r>
    <r>
      <rPr>
        <b/>
        <sz val="12"/>
        <color theme="1"/>
        <rFont val="Arial Narrow"/>
        <family val="2"/>
      </rPr>
      <t xml:space="preserve">1. Gestión Integral de la Información Minera: </t>
    </r>
    <r>
      <rPr>
        <sz val="12"/>
        <color theme="1"/>
        <rFont val="Arial Narrow"/>
        <family val="2"/>
      </rPr>
      <t>Se cambio la periodicidad de la acción definida y se ajusto la fecha de inicio a 01/04/2019, de conformidad con la mesa de trabajo realizada el 08/07/2019.</t>
    </r>
  </si>
  <si>
    <t>MAPA DE RIESGOS DE CORRUPCIÓN
GESTIÓN INTEGRAL PARA EL SEGUIMIENTO Y CONTROL A TITULOS MINEROS</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</si>
</sst>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Arial Narrow"/>
      <family val="2"/>
    </font>
    <font>
      <b/>
      <sz val="11"/>
      <name val="Arial Narrow"/>
      <family val="2"/>
    </font>
    <font>
      <b/>
      <sz val="11"/>
      <color theme="1"/>
      <name val="Arial Narrow"/>
      <family val="2"/>
    </font>
    <font>
      <sz val="9"/>
      <color indexed="81"/>
      <name val="Tahoma"/>
      <family val="2"/>
    </font>
    <font>
      <b/>
      <sz val="9"/>
      <color indexed="81"/>
      <name val="Tahoma"/>
      <family val="2"/>
    </font>
    <font>
      <sz val="10"/>
      <color indexed="81"/>
      <name val="Arial Narrow"/>
      <family val="2"/>
    </font>
    <font>
      <b/>
      <sz val="10"/>
      <color indexed="81"/>
      <name val="Arial Narrow"/>
      <family val="2"/>
    </font>
    <font>
      <sz val="10"/>
      <color indexed="81"/>
      <name val="Tahoma"/>
      <family val="2"/>
    </font>
    <font>
      <sz val="11"/>
      <name val="Arial Narrow"/>
      <family val="2"/>
    </font>
    <font>
      <sz val="10"/>
      <name val="Arial Narrow"/>
      <family val="2"/>
    </font>
    <font>
      <sz val="12"/>
      <name val="Arial Narrow"/>
      <family val="2"/>
    </font>
    <font>
      <b/>
      <sz val="12"/>
      <name val="Arial Narrow"/>
      <family val="2"/>
    </font>
    <font>
      <sz val="12"/>
      <color indexed="9"/>
      <name val="Arial Narrow"/>
      <family val="2"/>
    </font>
    <font>
      <sz val="12"/>
      <color theme="0"/>
      <name val="Arial Narrow"/>
      <family val="2"/>
    </font>
    <font>
      <b/>
      <sz val="14"/>
      <name val="Arial Narrow"/>
      <family val="2"/>
    </font>
    <font>
      <b/>
      <sz val="10"/>
      <name val="Arial Narrow"/>
      <family val="2"/>
    </font>
    <font>
      <b/>
      <sz val="16"/>
      <color rgb="FF002060"/>
      <name val="Arial Narrow"/>
      <family val="2"/>
    </font>
    <font>
      <b/>
      <sz val="14"/>
      <color theme="0" tint="-4.9989318521683403E-2"/>
      <name val="Arial Narrow"/>
      <family val="2"/>
    </font>
    <font>
      <b/>
      <sz val="12"/>
      <color rgb="FF002060"/>
      <name val="Arial Narrow"/>
      <family val="2"/>
    </font>
    <font>
      <b/>
      <sz val="10"/>
      <color theme="0" tint="-4.9989318521683403E-2"/>
      <name val="Arial Narrow"/>
      <family val="2"/>
    </font>
    <font>
      <b/>
      <sz val="18"/>
      <color theme="1"/>
      <name val="Arial Narrow"/>
      <family val="2"/>
    </font>
    <font>
      <b/>
      <sz val="12"/>
      <color theme="1"/>
      <name val="Arial Narrow"/>
      <family val="2"/>
    </font>
    <font>
      <sz val="16"/>
      <color theme="1"/>
      <name val="Arial Narrow"/>
      <family val="2"/>
    </font>
    <font>
      <b/>
      <sz val="16"/>
      <color theme="1"/>
      <name val="Arial Narrow"/>
      <family val="2"/>
    </font>
    <font>
      <sz val="12"/>
      <color theme="1"/>
      <name val="Arial Narrow"/>
      <family val="2"/>
    </font>
    <font>
      <sz val="8"/>
      <color theme="1"/>
      <name val="Arial Narrow"/>
      <family val="2"/>
    </font>
  </fonts>
  <fills count="15">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rgb="FF00B050"/>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9" tint="-0.249977111117893"/>
        <bgColor indexed="64"/>
      </patternFill>
    </fill>
    <fill>
      <patternFill patternType="solid">
        <fgColor theme="7"/>
        <bgColor indexed="64"/>
      </patternFill>
    </fill>
    <fill>
      <patternFill patternType="solid">
        <fgColor theme="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DashDot">
        <color rgb="FF6666FF"/>
      </bottom>
      <diagonal/>
    </border>
    <border>
      <left style="thin">
        <color indexed="64"/>
      </left>
      <right style="thin">
        <color indexed="64"/>
      </right>
      <top style="thin">
        <color indexed="64"/>
      </top>
      <bottom style="mediumDashDot">
        <color rgb="FF6666FF"/>
      </bottom>
      <diagonal/>
    </border>
    <border>
      <left style="mediumDashDot">
        <color rgb="FF6666FF"/>
      </left>
      <right style="mediumDashDot">
        <color rgb="FF6666FF"/>
      </right>
      <top style="mediumDashDot">
        <color rgb="FF6666FF"/>
      </top>
      <bottom style="mediumDashDot">
        <color rgb="FF6666FF"/>
      </bottom>
      <diagonal/>
    </border>
    <border>
      <left/>
      <right style="mediumDashDot">
        <color rgb="FF6666FF"/>
      </right>
      <top style="mediumDashDot">
        <color rgb="FF6666FF"/>
      </top>
      <bottom style="mediumDashDot">
        <color rgb="FF6666F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DashDot">
        <color rgb="FF6666FF"/>
      </right>
      <top style="thin">
        <color indexed="64"/>
      </top>
      <bottom style="thin">
        <color indexed="64"/>
      </bottom>
      <diagonal/>
    </border>
    <border>
      <left style="mediumDashDot">
        <color rgb="FF6666FF"/>
      </left>
      <right style="thin">
        <color indexed="64"/>
      </right>
      <top style="mediumDashDot">
        <color rgb="FF6666FF"/>
      </top>
      <bottom style="thin">
        <color indexed="64"/>
      </bottom>
      <diagonal/>
    </border>
    <border>
      <left style="thin">
        <color indexed="64"/>
      </left>
      <right style="thin">
        <color indexed="64"/>
      </right>
      <top style="mediumDashDot">
        <color rgb="FF6666FF"/>
      </top>
      <bottom style="thin">
        <color indexed="64"/>
      </bottom>
      <diagonal/>
    </border>
    <border>
      <left style="thin">
        <color indexed="64"/>
      </left>
      <right style="mediumDashDot">
        <color rgb="FF6666FF"/>
      </right>
      <top style="mediumDashDot">
        <color rgb="FF6666FF"/>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28">
    <xf numFmtId="0" fontId="0" fillId="0" borderId="0" xfId="0"/>
    <xf numFmtId="0" fontId="1" fillId="0" borderId="0" xfId="0" applyFont="1"/>
    <xf numFmtId="0" fontId="1" fillId="0" borderId="10" xfId="0" applyFont="1" applyBorder="1" applyAlignment="1">
      <alignment horizontal="center" vertical="center"/>
    </xf>
    <xf numFmtId="0" fontId="1" fillId="0" borderId="10" xfId="0" applyFont="1" applyBorder="1" applyAlignment="1">
      <alignment horizontal="justify" vertical="center"/>
    </xf>
    <xf numFmtId="0" fontId="9" fillId="0" borderId="10" xfId="0" applyFont="1" applyBorder="1" applyAlignment="1">
      <alignment horizontal="justify" vertical="center" wrapText="1"/>
    </xf>
    <xf numFmtId="0" fontId="10" fillId="0" borderId="0" xfId="0" applyFont="1" applyAlignment="1">
      <alignment vertical="center" wrapText="1"/>
    </xf>
    <xf numFmtId="0" fontId="12" fillId="3" borderId="12"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1" fontId="11" fillId="6" borderId="10" xfId="0" applyNumberFormat="1"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vertical="center" wrapText="1"/>
    </xf>
    <xf numFmtId="0" fontId="10" fillId="0" borderId="0" xfId="0" applyFont="1" applyBorder="1" applyAlignment="1">
      <alignment vertical="center" wrapText="1"/>
    </xf>
    <xf numFmtId="0" fontId="2" fillId="3" borderId="7" xfId="0" applyFont="1" applyFill="1" applyBorder="1" applyAlignment="1">
      <alignment horizontal="center" vertical="center" wrapText="1"/>
    </xf>
    <xf numFmtId="0" fontId="15" fillId="2" borderId="10" xfId="0" applyFont="1" applyFill="1" applyBorder="1" applyAlignment="1">
      <alignment horizontal="center" vertical="center" wrapText="1"/>
    </xf>
    <xf numFmtId="9" fontId="10" fillId="0" borderId="10" xfId="0" applyNumberFormat="1" applyFont="1" applyBorder="1" applyAlignment="1">
      <alignment horizontal="center" vertical="center" wrapText="1"/>
    </xf>
    <xf numFmtId="0" fontId="16" fillId="3" borderId="10"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8" fillId="9" borderId="20" xfId="0" applyFont="1" applyFill="1" applyBorder="1" applyAlignment="1">
      <alignment horizontal="center" vertical="center" wrapText="1"/>
    </xf>
    <xf numFmtId="0" fontId="18" fillId="9" borderId="21" xfId="0" applyFont="1" applyFill="1" applyBorder="1" applyAlignment="1">
      <alignment horizontal="center" vertical="center" wrapText="1"/>
    </xf>
    <xf numFmtId="0" fontId="18" fillId="9" borderId="22"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20" fillId="9" borderId="10" xfId="0" applyFont="1" applyFill="1" applyBorder="1" applyAlignment="1">
      <alignment horizontal="center" vertical="center" wrapText="1"/>
    </xf>
    <xf numFmtId="0" fontId="15" fillId="10" borderId="10"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8" fillId="9" borderId="10" xfId="0" applyFont="1" applyFill="1" applyBorder="1" applyAlignment="1">
      <alignment horizontal="center" vertical="center" wrapText="1"/>
    </xf>
    <xf numFmtId="0" fontId="18" fillId="9" borderId="19"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5" fillId="7" borderId="19" xfId="0" applyFont="1" applyFill="1" applyBorder="1" applyAlignment="1">
      <alignment horizontal="center" vertical="center" wrapText="1"/>
    </xf>
    <xf numFmtId="0" fontId="15" fillId="10" borderId="18" xfId="0" applyFont="1" applyFill="1" applyBorder="1" applyAlignment="1">
      <alignment horizontal="center" vertical="center" wrapText="1"/>
    </xf>
    <xf numFmtId="0" fontId="1" fillId="10" borderId="10" xfId="0" applyFont="1" applyFill="1" applyBorder="1" applyAlignment="1">
      <alignment horizontal="justify" vertical="center"/>
    </xf>
    <xf numFmtId="0" fontId="3" fillId="12" borderId="10" xfId="0" applyFont="1" applyFill="1" applyBorder="1" applyAlignment="1">
      <alignment horizontal="center" vertical="center" wrapText="1"/>
    </xf>
    <xf numFmtId="0" fontId="3" fillId="12" borderId="10" xfId="0" applyFont="1" applyFill="1" applyBorder="1" applyAlignment="1">
      <alignment vertical="center" wrapText="1"/>
    </xf>
    <xf numFmtId="0" fontId="1" fillId="0" borderId="0" xfId="0" applyFont="1" applyAlignment="1"/>
    <xf numFmtId="0" fontId="1" fillId="0" borderId="7" xfId="0" applyFont="1" applyBorder="1" applyAlignment="1">
      <alignment horizontal="center" vertical="center"/>
    </xf>
    <xf numFmtId="0" fontId="1" fillId="0" borderId="7" xfId="0" applyFont="1" applyBorder="1" applyAlignment="1">
      <alignment horizontal="justify" vertical="center" wrapText="1"/>
    </xf>
    <xf numFmtId="0" fontId="1" fillId="0" borderId="7" xfId="0" applyFont="1" applyBorder="1" applyAlignment="1">
      <alignment horizontal="justify" vertical="center"/>
    </xf>
    <xf numFmtId="0" fontId="9" fillId="0" borderId="7" xfId="0" applyFont="1" applyBorder="1" applyAlignment="1">
      <alignment horizontal="justify" vertical="center" wrapText="1"/>
    </xf>
    <xf numFmtId="0" fontId="9" fillId="0" borderId="10" xfId="0" applyFont="1" applyBorder="1" applyAlignment="1">
      <alignment horizontal="left" vertical="center" wrapText="1"/>
    </xf>
    <xf numFmtId="14" fontId="9" fillId="0" borderId="10" xfId="0" applyNumberFormat="1" applyFont="1" applyFill="1" applyBorder="1" applyAlignment="1">
      <alignment horizontal="center" vertical="center" wrapText="1"/>
    </xf>
    <xf numFmtId="14" fontId="9" fillId="0" borderId="10" xfId="0" applyNumberFormat="1" applyFont="1" applyBorder="1" applyAlignment="1">
      <alignment horizontal="center" vertical="center" wrapText="1"/>
    </xf>
    <xf numFmtId="0" fontId="1" fillId="0" borderId="10" xfId="0" applyFont="1" applyBorder="1"/>
    <xf numFmtId="0" fontId="1" fillId="0" borderId="10" xfId="0" applyFont="1" applyFill="1" applyBorder="1" applyAlignment="1">
      <alignment horizontal="left" vertical="center" wrapText="1"/>
    </xf>
    <xf numFmtId="14" fontId="1" fillId="0" borderId="10"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justify" vertical="center" wrapText="1"/>
    </xf>
    <xf numFmtId="0" fontId="9" fillId="0" borderId="10" xfId="0" applyFont="1" applyBorder="1" applyAlignment="1">
      <alignment horizontal="justify" vertical="center" wrapText="1"/>
    </xf>
    <xf numFmtId="0" fontId="1" fillId="9" borderId="7" xfId="0" applyFont="1" applyFill="1" applyBorder="1" applyAlignment="1">
      <alignment horizontal="center" vertical="center"/>
    </xf>
    <xf numFmtId="0" fontId="1" fillId="9" borderId="10" xfId="0" applyFont="1" applyFill="1" applyBorder="1" applyAlignment="1">
      <alignment horizontal="center" vertical="center"/>
    </xf>
    <xf numFmtId="0" fontId="1" fillId="11" borderId="10" xfId="0" applyFont="1" applyFill="1" applyBorder="1" applyAlignment="1">
      <alignment horizontal="center" vertical="center"/>
    </xf>
    <xf numFmtId="0" fontId="3" fillId="12" borderId="10" xfId="0" applyFont="1" applyFill="1" applyBorder="1" applyAlignment="1">
      <alignment horizontal="center" vertical="center" wrapText="1"/>
    </xf>
    <xf numFmtId="0" fontId="1" fillId="0" borderId="10" xfId="0" applyFont="1" applyBorder="1" applyAlignment="1">
      <alignment horizontal="center" vertical="center"/>
    </xf>
    <xf numFmtId="0" fontId="1" fillId="9" borderId="10" xfId="0" applyFont="1" applyFill="1" applyBorder="1" applyAlignment="1">
      <alignment horizontal="center" vertical="center"/>
    </xf>
    <xf numFmtId="0" fontId="9" fillId="0" borderId="10" xfId="0" applyFont="1" applyBorder="1" applyAlignment="1">
      <alignment horizontal="justify" vertical="center" wrapText="1"/>
    </xf>
    <xf numFmtId="0" fontId="22" fillId="0" borderId="10" xfId="0" applyFont="1" applyFill="1" applyBorder="1" applyAlignment="1">
      <alignment vertical="center" wrapText="1"/>
    </xf>
    <xf numFmtId="0" fontId="22" fillId="0" borderId="7" xfId="0" applyFont="1" applyFill="1" applyBorder="1" applyAlignment="1">
      <alignment vertical="center" wrapText="1"/>
    </xf>
    <xf numFmtId="0" fontId="9" fillId="14" borderId="7" xfId="0" applyFont="1" applyFill="1" applyBorder="1" applyAlignment="1">
      <alignment horizontal="justify" vertical="center" wrapText="1"/>
    </xf>
    <xf numFmtId="0" fontId="1" fillId="11" borderId="7" xfId="0" applyFont="1" applyFill="1" applyBorder="1" applyAlignment="1">
      <alignment horizontal="center" vertical="center"/>
    </xf>
    <xf numFmtId="0" fontId="1" fillId="0" borderId="7" xfId="0" applyFont="1" applyBorder="1" applyAlignment="1">
      <alignment horizontal="center" vertical="center" wrapText="1"/>
    </xf>
    <xf numFmtId="0" fontId="1" fillId="0" borderId="10" xfId="0" applyFont="1" applyBorder="1" applyAlignment="1">
      <alignment vertical="center"/>
    </xf>
    <xf numFmtId="0" fontId="1" fillId="0" borderId="7" xfId="0" applyFont="1" applyBorder="1" applyAlignment="1">
      <alignment vertical="center"/>
    </xf>
    <xf numFmtId="14" fontId="9" fillId="0" borderId="7" xfId="0" applyNumberFormat="1" applyFont="1" applyFill="1" applyBorder="1" applyAlignment="1">
      <alignment horizontal="center" vertical="center" wrapText="1"/>
    </xf>
    <xf numFmtId="14" fontId="9" fillId="0" borderId="7" xfId="0" applyNumberFormat="1" applyFont="1" applyBorder="1" applyAlignment="1">
      <alignment horizontal="center" vertical="center" wrapText="1"/>
    </xf>
    <xf numFmtId="0" fontId="1" fillId="0" borderId="7" xfId="0" applyFont="1" applyBorder="1"/>
    <xf numFmtId="0" fontId="1" fillId="11" borderId="10" xfId="0" applyFont="1" applyFill="1" applyBorder="1" applyAlignment="1">
      <alignment horizontal="center" vertical="center"/>
    </xf>
    <xf numFmtId="0" fontId="9" fillId="14" borderId="10" xfId="0" applyFont="1" applyFill="1" applyBorder="1" applyAlignment="1">
      <alignment horizontal="left" vertical="center" wrapText="1"/>
    </xf>
    <xf numFmtId="14" fontId="9" fillId="0" borderId="10" xfId="0" applyNumberFormat="1" applyFont="1" applyBorder="1" applyAlignment="1">
      <alignment horizontal="left" vertical="center" wrapText="1"/>
    </xf>
    <xf numFmtId="0" fontId="1" fillId="0" borderId="10" xfId="0" applyFont="1" applyBorder="1" applyAlignment="1">
      <alignment vertical="center" wrapText="1"/>
    </xf>
    <xf numFmtId="0" fontId="1" fillId="0" borderId="10" xfId="0" applyFont="1" applyBorder="1" applyAlignment="1">
      <alignment horizontal="center" vertical="center" wrapText="1"/>
    </xf>
    <xf numFmtId="0" fontId="3" fillId="12" borderId="7" xfId="0" applyFont="1" applyFill="1" applyBorder="1" applyAlignment="1">
      <alignment horizontal="center"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7" xfId="0" applyFont="1" applyFill="1" applyBorder="1" applyAlignment="1">
      <alignment horizontal="justify" vertical="center" wrapText="1"/>
    </xf>
    <xf numFmtId="0" fontId="1" fillId="14" borderId="10" xfId="0" applyFont="1" applyFill="1" applyBorder="1" applyAlignment="1">
      <alignment horizontal="center" vertical="center"/>
    </xf>
    <xf numFmtId="0" fontId="9" fillId="14" borderId="10" xfId="0" applyFont="1" applyFill="1" applyBorder="1" applyAlignment="1">
      <alignment horizontal="justify" vertical="center" wrapText="1"/>
    </xf>
    <xf numFmtId="14" fontId="9" fillId="14" borderId="10" xfId="0" applyNumberFormat="1" applyFont="1" applyFill="1" applyBorder="1" applyAlignment="1">
      <alignment horizontal="center" vertical="center" wrapText="1"/>
    </xf>
    <xf numFmtId="14" fontId="9" fillId="14" borderId="10" xfId="0" applyNumberFormat="1" applyFont="1" applyFill="1" applyBorder="1" applyAlignment="1">
      <alignment horizontal="left" vertical="center" wrapText="1"/>
    </xf>
    <xf numFmtId="0" fontId="1" fillId="14" borderId="10" xfId="0" applyFont="1" applyFill="1" applyBorder="1" applyAlignment="1">
      <alignment vertical="center" wrapText="1"/>
    </xf>
    <xf numFmtId="0" fontId="1" fillId="14" borderId="10" xfId="0" applyFont="1" applyFill="1" applyBorder="1" applyAlignment="1">
      <alignment horizontal="left" vertical="center" wrapText="1"/>
    </xf>
    <xf numFmtId="0" fontId="1" fillId="13" borderId="10" xfId="0" applyFont="1" applyFill="1" applyBorder="1" applyAlignment="1">
      <alignment horizontal="center" vertical="center"/>
    </xf>
    <xf numFmtId="0" fontId="1" fillId="0" borderId="0" xfId="0" applyFont="1" applyAlignment="1">
      <alignment horizontal="justify" vertical="center"/>
    </xf>
    <xf numFmtId="14" fontId="1" fillId="0" borderId="10" xfId="0" applyNumberFormat="1" applyFont="1" applyBorder="1" applyAlignment="1">
      <alignment horizontal="center" vertical="center"/>
    </xf>
    <xf numFmtId="0" fontId="1" fillId="14" borderId="0" xfId="0" applyFont="1" applyFill="1"/>
    <xf numFmtId="0" fontId="1" fillId="14" borderId="10" xfId="0" applyFont="1" applyFill="1" applyBorder="1" applyAlignment="1">
      <alignment horizontal="justify" vertical="center" wrapText="1"/>
    </xf>
    <xf numFmtId="0" fontId="1" fillId="10" borderId="10" xfId="0" applyFont="1" applyFill="1" applyBorder="1" applyAlignment="1">
      <alignment horizontal="center" vertical="center"/>
    </xf>
    <xf numFmtId="14" fontId="9" fillId="0" borderId="10" xfId="0" applyNumberFormat="1" applyFont="1" applyFill="1" applyBorder="1" applyAlignment="1">
      <alignment horizontal="justify" vertical="center" wrapText="1"/>
    </xf>
    <xf numFmtId="14" fontId="9" fillId="0" borderId="10" xfId="0" applyNumberFormat="1" applyFont="1" applyBorder="1" applyAlignment="1">
      <alignment horizontal="justify" vertical="center" wrapText="1"/>
    </xf>
    <xf numFmtId="14" fontId="9" fillId="14" borderId="10" xfId="0" applyNumberFormat="1" applyFont="1" applyFill="1" applyBorder="1" applyAlignment="1">
      <alignment horizontal="justify" vertical="center" wrapText="1"/>
    </xf>
    <xf numFmtId="0" fontId="1" fillId="14" borderId="10" xfId="0" applyFont="1" applyFill="1" applyBorder="1"/>
    <xf numFmtId="14" fontId="1" fillId="0" borderId="10" xfId="0" applyNumberFormat="1" applyFont="1" applyBorder="1" applyAlignment="1">
      <alignment horizontal="center" vertical="center" wrapText="1"/>
    </xf>
    <xf numFmtId="17" fontId="1" fillId="9" borderId="10" xfId="0" applyNumberFormat="1" applyFont="1" applyFill="1" applyBorder="1" applyAlignment="1">
      <alignment horizontal="center" vertical="center"/>
    </xf>
    <xf numFmtId="0" fontId="3" fillId="12" borderId="10" xfId="0" applyFont="1" applyFill="1" applyBorder="1" applyAlignment="1">
      <alignment horizontal="center" vertical="center" wrapText="1"/>
    </xf>
    <xf numFmtId="0" fontId="1" fillId="0" borderId="10" xfId="0" applyFont="1" applyBorder="1" applyAlignment="1">
      <alignment horizontal="center" vertical="center"/>
    </xf>
    <xf numFmtId="0" fontId="9" fillId="14" borderId="10" xfId="0" applyFont="1" applyFill="1" applyBorder="1" applyAlignment="1">
      <alignment horizontal="center" vertical="center" wrapText="1"/>
    </xf>
    <xf numFmtId="0" fontId="23" fillId="0" borderId="24" xfId="0" applyFont="1" applyBorder="1"/>
    <xf numFmtId="0" fontId="23" fillId="0" borderId="25" xfId="0" applyFont="1" applyBorder="1"/>
    <xf numFmtId="0" fontId="23" fillId="0" borderId="26" xfId="0" applyFont="1" applyBorder="1"/>
    <xf numFmtId="0" fontId="23" fillId="0" borderId="0" xfId="0" applyFont="1"/>
    <xf numFmtId="0" fontId="23" fillId="0" borderId="27" xfId="0" applyFont="1" applyBorder="1"/>
    <xf numFmtId="0" fontId="23" fillId="0" borderId="0" xfId="0" applyFont="1" applyBorder="1"/>
    <xf numFmtId="0" fontId="23" fillId="0" borderId="28" xfId="0" applyFont="1" applyBorder="1"/>
    <xf numFmtId="0" fontId="23" fillId="0" borderId="30" xfId="0" applyFont="1" applyBorder="1"/>
    <xf numFmtId="0" fontId="23" fillId="0" borderId="31" xfId="0" applyFont="1" applyBorder="1"/>
    <xf numFmtId="0" fontId="26" fillId="0" borderId="29" xfId="0" applyFont="1" applyBorder="1"/>
    <xf numFmtId="0" fontId="25" fillId="0" borderId="27" xfId="0" applyFont="1" applyBorder="1" applyAlignment="1">
      <alignment horizontal="left"/>
    </xf>
    <xf numFmtId="0" fontId="25" fillId="0" borderId="0" xfId="0" applyFont="1" applyBorder="1" applyAlignment="1">
      <alignment horizontal="left"/>
    </xf>
    <xf numFmtId="0" fontId="25" fillId="0" borderId="0" xfId="0" applyFont="1" applyBorder="1" applyAlignment="1">
      <alignment horizontal="center"/>
    </xf>
    <xf numFmtId="0" fontId="25" fillId="0" borderId="28" xfId="0" applyFont="1" applyBorder="1" applyAlignment="1">
      <alignment horizontal="center"/>
    </xf>
    <xf numFmtId="0" fontId="23" fillId="0" borderId="27" xfId="0" applyFont="1" applyBorder="1" applyAlignment="1">
      <alignment horizontal="center"/>
    </xf>
    <xf numFmtId="0" fontId="23" fillId="0" borderId="0" xfId="0" applyFont="1" applyBorder="1" applyAlignment="1">
      <alignment horizontal="center"/>
    </xf>
    <xf numFmtId="0" fontId="23" fillId="0" borderId="28" xfId="0" applyFont="1" applyBorder="1" applyAlignment="1">
      <alignment horizontal="center"/>
    </xf>
    <xf numFmtId="0" fontId="24" fillId="0" borderId="27" xfId="0" applyFont="1" applyBorder="1" applyAlignment="1">
      <alignment horizontal="center"/>
    </xf>
    <xf numFmtId="0" fontId="24" fillId="0" borderId="0" xfId="0" applyFont="1" applyBorder="1" applyAlignment="1">
      <alignment horizontal="center"/>
    </xf>
    <xf numFmtId="0" fontId="24" fillId="0" borderId="28" xfId="0" applyFont="1" applyBorder="1" applyAlignment="1">
      <alignment horizontal="center"/>
    </xf>
    <xf numFmtId="0" fontId="25" fillId="0" borderId="28" xfId="0" applyFont="1" applyBorder="1" applyAlignment="1">
      <alignment horizontal="left"/>
    </xf>
    <xf numFmtId="0" fontId="1" fillId="0" borderId="7" xfId="0" applyFont="1" applyBorder="1" applyAlignment="1">
      <alignment horizontal="center"/>
    </xf>
    <xf numFmtId="0" fontId="1" fillId="0" borderId="9" xfId="0" applyFont="1" applyBorder="1" applyAlignment="1">
      <alignment horizontal="center"/>
    </xf>
    <xf numFmtId="0" fontId="1" fillId="0" borderId="7" xfId="0" applyFont="1" applyBorder="1" applyAlignment="1">
      <alignment horizontal="justify" vertical="center"/>
    </xf>
    <xf numFmtId="0" fontId="1" fillId="0" borderId="8" xfId="0" applyFont="1" applyBorder="1" applyAlignment="1">
      <alignment horizontal="justify" vertical="center"/>
    </xf>
    <xf numFmtId="0" fontId="1" fillId="0" borderId="9" xfId="0" applyFont="1" applyBorder="1" applyAlignment="1">
      <alignment horizontal="justify"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9" borderId="7" xfId="0" applyFont="1" applyFill="1" applyBorder="1" applyAlignment="1">
      <alignment horizontal="center" vertical="center"/>
    </xf>
    <xf numFmtId="0" fontId="1" fillId="9" borderId="8" xfId="0" applyFont="1" applyFill="1" applyBorder="1" applyAlignment="1">
      <alignment horizontal="center" vertical="center"/>
    </xf>
    <xf numFmtId="0" fontId="1" fillId="9" borderId="9" xfId="0" applyFont="1" applyFill="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9" fillId="14" borderId="7" xfId="0" applyFont="1" applyFill="1" applyBorder="1" applyAlignment="1">
      <alignment horizontal="left" vertical="center" wrapText="1"/>
    </xf>
    <xf numFmtId="0" fontId="9" fillId="14" borderId="9" xfId="0" applyFont="1" applyFill="1" applyBorder="1" applyAlignment="1">
      <alignment horizontal="left" vertical="center" wrapText="1"/>
    </xf>
    <xf numFmtId="14" fontId="9" fillId="0" borderId="7" xfId="0" applyNumberFormat="1" applyFont="1" applyFill="1" applyBorder="1" applyAlignment="1">
      <alignment horizontal="center" vertical="center" wrapText="1"/>
    </xf>
    <xf numFmtId="14" fontId="9" fillId="0" borderId="9" xfId="0" applyNumberFormat="1" applyFont="1" applyFill="1" applyBorder="1" applyAlignment="1">
      <alignment horizontal="center" vertical="center" wrapText="1"/>
    </xf>
    <xf numFmtId="14" fontId="9" fillId="0" borderId="7" xfId="0" applyNumberFormat="1" applyFont="1" applyBorder="1" applyAlignment="1">
      <alignment horizontal="center" vertical="center" wrapText="1"/>
    </xf>
    <xf numFmtId="14" fontId="9" fillId="0" borderId="9" xfId="0" applyNumberFormat="1" applyFont="1" applyBorder="1" applyAlignment="1">
      <alignment horizontal="center" vertical="center" wrapText="1"/>
    </xf>
    <xf numFmtId="14" fontId="9" fillId="0" borderId="7" xfId="0" applyNumberFormat="1" applyFont="1" applyBorder="1" applyAlignment="1">
      <alignment horizontal="left" vertical="center" wrapText="1"/>
    </xf>
    <xf numFmtId="14" fontId="9" fillId="0" borderId="9" xfId="0" applyNumberFormat="1" applyFont="1" applyBorder="1" applyAlignment="1">
      <alignment horizontal="left" vertical="center" wrapText="1"/>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1" fillId="0" borderId="7"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9" xfId="0" applyFont="1" applyBorder="1" applyAlignment="1">
      <alignment horizontal="justify" vertical="center" wrapText="1"/>
    </xf>
    <xf numFmtId="0" fontId="21" fillId="0" borderId="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3" fillId="12" borderId="10" xfId="0" applyFont="1" applyFill="1" applyBorder="1" applyAlignment="1">
      <alignment horizontal="center" vertical="center"/>
    </xf>
    <xf numFmtId="0" fontId="3" fillId="12" borderId="10"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12" borderId="2" xfId="0" applyFont="1" applyFill="1" applyBorder="1" applyAlignment="1">
      <alignment horizontal="center" vertical="center"/>
    </xf>
    <xf numFmtId="0" fontId="3" fillId="12" borderId="3"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5" xfId="0" applyFont="1" applyFill="1" applyBorder="1" applyAlignment="1">
      <alignment horizontal="center" vertical="center"/>
    </xf>
    <xf numFmtId="0" fontId="3" fillId="12" borderId="6" xfId="0" applyFont="1" applyFill="1" applyBorder="1" applyAlignment="1">
      <alignment horizontal="center" vertical="center"/>
    </xf>
    <xf numFmtId="14" fontId="9" fillId="0" borderId="8" xfId="0" applyNumberFormat="1" applyFont="1" applyBorder="1" applyAlignment="1">
      <alignment horizontal="center" vertical="center" wrapText="1"/>
    </xf>
    <xf numFmtId="0" fontId="9" fillId="14" borderId="8" xfId="0" applyFont="1" applyFill="1" applyBorder="1" applyAlignment="1">
      <alignment horizontal="left" vertical="center" wrapText="1"/>
    </xf>
    <xf numFmtId="14" fontId="9" fillId="0" borderId="8"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9" borderId="1" xfId="0" applyFont="1" applyFill="1" applyBorder="1" applyAlignment="1">
      <alignment horizontal="center" vertical="center"/>
    </xf>
    <xf numFmtId="0" fontId="1" fillId="9" borderId="23" xfId="0" applyFont="1" applyFill="1" applyBorder="1" applyAlignment="1">
      <alignment horizontal="center" vertical="center"/>
    </xf>
    <xf numFmtId="0" fontId="1" fillId="0" borderId="3" xfId="0" applyFont="1" applyBorder="1" applyAlignment="1">
      <alignment horizontal="center" vertical="center"/>
    </xf>
    <xf numFmtId="0" fontId="1" fillId="0" borderId="11" xfId="0" applyFont="1" applyBorder="1" applyAlignment="1">
      <alignment horizontal="center" vertical="center"/>
    </xf>
    <xf numFmtId="0" fontId="22" fillId="0" borderId="1"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 fillId="0" borderId="10" xfId="0" applyFont="1" applyBorder="1" applyAlignment="1">
      <alignment horizontal="justify" vertical="center"/>
    </xf>
    <xf numFmtId="0" fontId="1" fillId="0" borderId="10"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9" xfId="0" applyFont="1" applyBorder="1" applyAlignment="1">
      <alignment horizontal="justify" vertical="center" wrapText="1"/>
    </xf>
    <xf numFmtId="0" fontId="1" fillId="11" borderId="7" xfId="0" applyFont="1" applyFill="1" applyBorder="1" applyAlignment="1">
      <alignment horizontal="center" vertical="center"/>
    </xf>
    <xf numFmtId="0" fontId="1" fillId="11" borderId="9" xfId="0" applyFont="1" applyFill="1" applyBorder="1" applyAlignment="1">
      <alignment horizontal="center" vertical="center"/>
    </xf>
    <xf numFmtId="0" fontId="1" fillId="0" borderId="9" xfId="0" applyFont="1" applyBorder="1" applyAlignment="1">
      <alignment horizontal="center" vertical="center" wrapText="1"/>
    </xf>
    <xf numFmtId="0" fontId="21" fillId="0" borderId="10"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9" fillId="0" borderId="8" xfId="0" applyFont="1" applyBorder="1" applyAlignment="1">
      <alignment horizontal="justify" vertical="center" wrapText="1"/>
    </xf>
    <xf numFmtId="0" fontId="9" fillId="0" borderId="10" xfId="0" applyFont="1" applyBorder="1" applyAlignment="1">
      <alignment horizontal="justify" vertical="center" wrapText="1"/>
    </xf>
    <xf numFmtId="0" fontId="22" fillId="0" borderId="2"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1" fillId="9" borderId="10" xfId="0" applyFont="1" applyFill="1" applyBorder="1" applyAlignment="1">
      <alignment horizontal="center" vertical="center"/>
    </xf>
    <xf numFmtId="0" fontId="1" fillId="13" borderId="7" xfId="0" applyFont="1" applyFill="1" applyBorder="1" applyAlignment="1">
      <alignment horizontal="center" vertical="center"/>
    </xf>
    <xf numFmtId="0" fontId="1" fillId="13" borderId="8" xfId="0" applyFont="1" applyFill="1" applyBorder="1" applyAlignment="1">
      <alignment horizontal="center" vertical="center"/>
    </xf>
    <xf numFmtId="0" fontId="1" fillId="13" borderId="9" xfId="0" applyFont="1" applyFill="1" applyBorder="1" applyAlignment="1">
      <alignment horizontal="center" vertical="center"/>
    </xf>
    <xf numFmtId="0" fontId="1" fillId="11" borderId="10" xfId="0" applyFont="1" applyFill="1" applyBorder="1" applyAlignment="1">
      <alignment horizontal="center" vertical="center"/>
    </xf>
    <xf numFmtId="0" fontId="1" fillId="11" borderId="8" xfId="0" applyFont="1" applyFill="1" applyBorder="1" applyAlignment="1">
      <alignment horizontal="center" vertical="center"/>
    </xf>
    <xf numFmtId="0" fontId="1" fillId="11" borderId="1" xfId="0" applyFont="1" applyFill="1" applyBorder="1" applyAlignment="1">
      <alignment horizontal="center" vertical="center"/>
    </xf>
    <xf numFmtId="0" fontId="1" fillId="11" borderId="23" xfId="0" applyFont="1" applyFill="1" applyBorder="1" applyAlignment="1">
      <alignment horizontal="center" vertical="center"/>
    </xf>
    <xf numFmtId="0" fontId="9" fillId="14" borderId="7" xfId="0" applyFont="1" applyFill="1" applyBorder="1" applyAlignment="1">
      <alignment horizontal="center" vertical="center" wrapText="1"/>
    </xf>
    <xf numFmtId="0" fontId="9" fillId="14" borderId="8"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17" fillId="3" borderId="7" xfId="0" applyFont="1" applyFill="1" applyBorder="1" applyAlignment="1">
      <alignment horizontal="center" vertical="center" textRotation="90" wrapText="1"/>
    </xf>
    <xf numFmtId="0" fontId="17" fillId="3" borderId="8" xfId="0" applyFont="1" applyFill="1" applyBorder="1" applyAlignment="1">
      <alignment horizontal="center" vertical="center" textRotation="90" wrapText="1"/>
    </xf>
    <xf numFmtId="0" fontId="17" fillId="3" borderId="9" xfId="0" applyFont="1" applyFill="1" applyBorder="1" applyAlignment="1">
      <alignment horizontal="center" vertical="center" textRotation="90" wrapText="1"/>
    </xf>
    <xf numFmtId="0" fontId="19" fillId="3" borderId="7" xfId="0" applyFont="1" applyFill="1" applyBorder="1" applyAlignment="1">
      <alignment horizontal="center" vertical="center" textRotation="90" wrapText="1"/>
    </xf>
    <xf numFmtId="0" fontId="19" fillId="3" borderId="8" xfId="0" applyFont="1" applyFill="1" applyBorder="1" applyAlignment="1">
      <alignment horizontal="center" vertical="center" textRotation="90" wrapText="1"/>
    </xf>
    <xf numFmtId="0" fontId="19" fillId="3" borderId="9" xfId="0" applyFont="1" applyFill="1" applyBorder="1" applyAlignment="1">
      <alignment horizontal="center" vertical="center" textRotation="90" wrapText="1"/>
    </xf>
    <xf numFmtId="0" fontId="12" fillId="3" borderId="12"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25" fillId="0" borderId="10" xfId="0" applyFont="1" applyBorder="1" applyAlignment="1">
      <alignment horizontal="justify" vertical="center" wrapText="1"/>
    </xf>
    <xf numFmtId="0" fontId="25" fillId="0" borderId="10" xfId="0" applyFont="1" applyBorder="1" applyAlignment="1">
      <alignment horizontal="justify" vertical="center"/>
    </xf>
  </cellXfs>
  <cellStyles count="1">
    <cellStyle name="Normal" xfId="0" builtinId="0"/>
  </cellStyles>
  <dxfs count="204">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171450</xdr:rowOff>
    </xdr:from>
    <xdr:to>
      <xdr:col>7</xdr:col>
      <xdr:colOff>434340</xdr:colOff>
      <xdr:row>3</xdr:row>
      <xdr:rowOff>104775</xdr:rowOff>
    </xdr:to>
    <xdr:pic>
      <xdr:nvPicPr>
        <xdr:cNvPr id="2" name="Imagen 1"/>
        <xdr:cNvPicPr/>
      </xdr:nvPicPr>
      <xdr:blipFill>
        <a:blip xmlns:r="http://schemas.openxmlformats.org/officeDocument/2006/relationships" r:embed="rId1"/>
        <a:srcRect/>
        <a:stretch>
          <a:fillRect/>
        </a:stretch>
      </xdr:blipFill>
      <xdr:spPr>
        <a:xfrm>
          <a:off x="3143250" y="171450"/>
          <a:ext cx="2625090" cy="704850"/>
        </a:xfrm>
        <a:prstGeom prst="rect">
          <a:avLst/>
        </a:prstGeom>
        <a:noFill/>
        <a:ln>
          <a:noFill/>
          <a:prstDash/>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320841</xdr:colOff>
      <xdr:row>0</xdr:row>
      <xdr:rowOff>200528</xdr:rowOff>
    </xdr:from>
    <xdr:ext cx="1995647" cy="717186"/>
    <xdr:pic>
      <xdr:nvPicPr>
        <xdr:cNvPr id="2" name="Imagen 1"/>
        <xdr:cNvPicPr/>
      </xdr:nvPicPr>
      <xdr:blipFill>
        <a:blip xmlns:r="http://schemas.openxmlformats.org/officeDocument/2006/relationships" r:embed="rId1"/>
        <a:srcRect/>
        <a:stretch>
          <a:fillRect/>
        </a:stretch>
      </xdr:blipFill>
      <xdr:spPr>
        <a:xfrm>
          <a:off x="1082841" y="191003"/>
          <a:ext cx="1995647" cy="717186"/>
        </a:xfrm>
        <a:prstGeom prst="rect">
          <a:avLst/>
        </a:prstGeom>
        <a:noFill/>
        <a:ln>
          <a:noFill/>
          <a:prstDash/>
        </a:ln>
      </xdr:spPr>
    </xdr:pic>
    <xdr:clientData/>
  </xdr:oneCellAnchor>
  <xdr:oneCellAnchor>
    <xdr:from>
      <xdr:col>19</xdr:col>
      <xdr:colOff>170835</xdr:colOff>
      <xdr:row>0</xdr:row>
      <xdr:rowOff>80091</xdr:rowOff>
    </xdr:from>
    <xdr:ext cx="1990173" cy="717186"/>
    <xdr:pic>
      <xdr:nvPicPr>
        <xdr:cNvPr id="3" name="Imagen 2"/>
        <xdr:cNvPicPr/>
      </xdr:nvPicPr>
      <xdr:blipFill>
        <a:blip xmlns:r="http://schemas.openxmlformats.org/officeDocument/2006/relationships" r:embed="rId1"/>
        <a:srcRect/>
        <a:stretch>
          <a:fillRect/>
        </a:stretch>
      </xdr:blipFill>
      <xdr:spPr>
        <a:xfrm>
          <a:off x="26396335" y="80091"/>
          <a:ext cx="1990173" cy="717186"/>
        </a:xfrm>
        <a:prstGeom prst="rect">
          <a:avLst/>
        </a:prstGeom>
        <a:noFill/>
        <a:ln>
          <a:noFill/>
          <a:prstDash/>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482436</xdr:colOff>
      <xdr:row>0</xdr:row>
      <xdr:rowOff>119510</xdr:rowOff>
    </xdr:from>
    <xdr:to>
      <xdr:col>20</xdr:col>
      <xdr:colOff>482723</xdr:colOff>
      <xdr:row>1</xdr:row>
      <xdr:rowOff>289282</xdr:rowOff>
    </xdr:to>
    <xdr:pic>
      <xdr:nvPicPr>
        <xdr:cNvPr id="3" name="Imagen 2"/>
        <xdr:cNvPicPr/>
      </xdr:nvPicPr>
      <xdr:blipFill>
        <a:blip xmlns:r="http://schemas.openxmlformats.org/officeDocument/2006/relationships" r:embed="rId1"/>
        <a:srcRect/>
        <a:stretch>
          <a:fillRect/>
        </a:stretch>
      </xdr:blipFill>
      <xdr:spPr>
        <a:xfrm>
          <a:off x="25927793" y="119510"/>
          <a:ext cx="1979508" cy="714058"/>
        </a:xfrm>
        <a:prstGeom prst="rect">
          <a:avLst/>
        </a:prstGeom>
        <a:noFill/>
        <a:ln>
          <a:noFill/>
          <a:prstDash/>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a:extLst>
            <a:ext uri="{FF2B5EF4-FFF2-40B4-BE49-F238E27FC236}">
              <a16:creationId xmlns:a16="http://schemas.microsoft.com/office/drawing/2014/main" xmlns="" id="{00000000-0008-0000-0800-000002000000}"/>
            </a:ext>
          </a:extLst>
        </xdr:cNvPr>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779318</xdr:colOff>
      <xdr:row>0</xdr:row>
      <xdr:rowOff>206101</xdr:rowOff>
    </xdr:from>
    <xdr:to>
      <xdr:col>20</xdr:col>
      <xdr:colOff>779604</xdr:colOff>
      <xdr:row>1</xdr:row>
      <xdr:rowOff>375873</xdr:rowOff>
    </xdr:to>
    <xdr:pic>
      <xdr:nvPicPr>
        <xdr:cNvPr id="3" name="Imagen 2">
          <a:extLst>
            <a:ext uri="{FF2B5EF4-FFF2-40B4-BE49-F238E27FC236}">
              <a16:creationId xmlns:a16="http://schemas.microsoft.com/office/drawing/2014/main" xmlns="" id="{00000000-0008-0000-0800-000003000000}"/>
            </a:ext>
          </a:extLst>
        </xdr:cNvPr>
        <xdr:cNvPicPr/>
      </xdr:nvPicPr>
      <xdr:blipFill>
        <a:blip xmlns:r="http://schemas.openxmlformats.org/officeDocument/2006/relationships" r:embed="rId1"/>
        <a:srcRect/>
        <a:stretch>
          <a:fillRect/>
        </a:stretch>
      </xdr:blipFill>
      <xdr:spPr>
        <a:xfrm>
          <a:off x="23057922" y="206101"/>
          <a:ext cx="1979507" cy="714058"/>
        </a:xfrm>
        <a:prstGeom prst="rect">
          <a:avLst/>
        </a:prstGeom>
        <a:noFill/>
        <a:ln>
          <a:noFill/>
          <a:prstDash/>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456407</xdr:colOff>
      <xdr:row>0</xdr:row>
      <xdr:rowOff>139225</xdr:rowOff>
    </xdr:from>
    <xdr:to>
      <xdr:col>20</xdr:col>
      <xdr:colOff>455019</xdr:colOff>
      <xdr:row>1</xdr:row>
      <xdr:rowOff>308997</xdr:rowOff>
    </xdr:to>
    <xdr:pic>
      <xdr:nvPicPr>
        <xdr:cNvPr id="3" name="Imagen 2"/>
        <xdr:cNvPicPr/>
      </xdr:nvPicPr>
      <xdr:blipFill>
        <a:blip xmlns:r="http://schemas.openxmlformats.org/officeDocument/2006/relationships" r:embed="rId1"/>
        <a:srcRect/>
        <a:stretch>
          <a:fillRect/>
        </a:stretch>
      </xdr:blipFill>
      <xdr:spPr>
        <a:xfrm>
          <a:off x="22740938" y="139225"/>
          <a:ext cx="1992909" cy="715475"/>
        </a:xfrm>
        <a:prstGeom prst="rect">
          <a:avLst/>
        </a:prstGeom>
        <a:noFill/>
        <a:ln>
          <a:noFill/>
          <a:prstDash/>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127000</xdr:colOff>
      <xdr:row>0</xdr:row>
      <xdr:rowOff>207091</xdr:rowOff>
    </xdr:from>
    <xdr:to>
      <xdr:col>20</xdr:col>
      <xdr:colOff>122834</xdr:colOff>
      <xdr:row>1</xdr:row>
      <xdr:rowOff>376863</xdr:rowOff>
    </xdr:to>
    <xdr:pic>
      <xdr:nvPicPr>
        <xdr:cNvPr id="3" name="Imagen 2"/>
        <xdr:cNvPicPr/>
      </xdr:nvPicPr>
      <xdr:blipFill>
        <a:blip xmlns:r="http://schemas.openxmlformats.org/officeDocument/2006/relationships" r:embed="rId1"/>
        <a:srcRect/>
        <a:stretch>
          <a:fillRect/>
        </a:stretch>
      </xdr:blipFill>
      <xdr:spPr>
        <a:xfrm>
          <a:off x="23050500" y="207091"/>
          <a:ext cx="1989734" cy="715872"/>
        </a:xfrm>
        <a:prstGeom prst="rect">
          <a:avLst/>
        </a:prstGeom>
        <a:noFill/>
        <a:ln>
          <a:noFill/>
          <a:prstDash/>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626301</xdr:colOff>
      <xdr:row>0</xdr:row>
      <xdr:rowOff>247278</xdr:rowOff>
    </xdr:from>
    <xdr:to>
      <xdr:col>20</xdr:col>
      <xdr:colOff>617439</xdr:colOff>
      <xdr:row>1</xdr:row>
      <xdr:rowOff>417050</xdr:rowOff>
    </xdr:to>
    <xdr:pic>
      <xdr:nvPicPr>
        <xdr:cNvPr id="3" name="Imagen 2"/>
        <xdr:cNvPicPr/>
      </xdr:nvPicPr>
      <xdr:blipFill>
        <a:blip xmlns:r="http://schemas.openxmlformats.org/officeDocument/2006/relationships" r:embed="rId1"/>
        <a:srcRect/>
        <a:stretch>
          <a:fillRect/>
        </a:stretch>
      </xdr:blipFill>
      <xdr:spPr>
        <a:xfrm>
          <a:off x="21346438" y="247278"/>
          <a:ext cx="1987473" cy="717786"/>
        </a:xfrm>
        <a:prstGeom prst="rect">
          <a:avLst/>
        </a:prstGeom>
        <a:noFill/>
        <a:ln>
          <a:noFill/>
          <a:prstDash/>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488125</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869157</xdr:colOff>
      <xdr:row>0</xdr:row>
      <xdr:rowOff>133272</xdr:rowOff>
    </xdr:from>
    <xdr:to>
      <xdr:col>20</xdr:col>
      <xdr:colOff>869755</xdr:colOff>
      <xdr:row>1</xdr:row>
      <xdr:rowOff>303044</xdr:rowOff>
    </xdr:to>
    <xdr:pic>
      <xdr:nvPicPr>
        <xdr:cNvPr id="3" name="Imagen 2"/>
        <xdr:cNvPicPr/>
      </xdr:nvPicPr>
      <xdr:blipFill>
        <a:blip xmlns:r="http://schemas.openxmlformats.org/officeDocument/2006/relationships" r:embed="rId1"/>
        <a:srcRect/>
        <a:stretch>
          <a:fillRect/>
        </a:stretch>
      </xdr:blipFill>
      <xdr:spPr>
        <a:xfrm>
          <a:off x="23133845" y="133272"/>
          <a:ext cx="1988941" cy="717460"/>
        </a:xfrm>
        <a:prstGeom prst="rect">
          <a:avLst/>
        </a:prstGeom>
        <a:noFill/>
        <a:ln>
          <a:noFill/>
          <a:prstDash/>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456128</xdr:colOff>
      <xdr:row>0</xdr:row>
      <xdr:rowOff>209237</xdr:rowOff>
    </xdr:from>
    <xdr:to>
      <xdr:col>20</xdr:col>
      <xdr:colOff>442303</xdr:colOff>
      <xdr:row>1</xdr:row>
      <xdr:rowOff>379009</xdr:rowOff>
    </xdr:to>
    <xdr:pic>
      <xdr:nvPicPr>
        <xdr:cNvPr id="3" name="Imagen 2"/>
        <xdr:cNvPicPr/>
      </xdr:nvPicPr>
      <xdr:blipFill>
        <a:blip xmlns:r="http://schemas.openxmlformats.org/officeDocument/2006/relationships" r:embed="rId1"/>
        <a:srcRect/>
        <a:stretch>
          <a:fillRect/>
        </a:stretch>
      </xdr:blipFill>
      <xdr:spPr>
        <a:xfrm>
          <a:off x="23410036" y="209237"/>
          <a:ext cx="1985083" cy="706392"/>
        </a:xfrm>
        <a:prstGeom prst="rect">
          <a:avLst/>
        </a:prstGeom>
        <a:noFill/>
        <a:ln>
          <a:noFill/>
          <a:prstDash/>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457695</xdr:colOff>
      <xdr:row>0</xdr:row>
      <xdr:rowOff>193732</xdr:rowOff>
    </xdr:from>
    <xdr:to>
      <xdr:col>20</xdr:col>
      <xdr:colOff>457983</xdr:colOff>
      <xdr:row>1</xdr:row>
      <xdr:rowOff>363504</xdr:rowOff>
    </xdr:to>
    <xdr:pic>
      <xdr:nvPicPr>
        <xdr:cNvPr id="3" name="Imagen 2"/>
        <xdr:cNvPicPr/>
      </xdr:nvPicPr>
      <xdr:blipFill>
        <a:blip xmlns:r="http://schemas.openxmlformats.org/officeDocument/2006/relationships" r:embed="rId1"/>
        <a:srcRect/>
        <a:stretch>
          <a:fillRect/>
        </a:stretch>
      </xdr:blipFill>
      <xdr:spPr>
        <a:xfrm>
          <a:off x="23453766" y="193732"/>
          <a:ext cx="1979509" cy="714058"/>
        </a:xfrm>
        <a:prstGeom prst="rect">
          <a:avLst/>
        </a:prstGeom>
        <a:noFill/>
        <a:ln>
          <a:noFill/>
          <a:prstDash/>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48847</xdr:colOff>
      <xdr:row>0</xdr:row>
      <xdr:rowOff>120144</xdr:rowOff>
    </xdr:from>
    <xdr:to>
      <xdr:col>20</xdr:col>
      <xdr:colOff>45169</xdr:colOff>
      <xdr:row>1</xdr:row>
      <xdr:rowOff>289916</xdr:rowOff>
    </xdr:to>
    <xdr:pic>
      <xdr:nvPicPr>
        <xdr:cNvPr id="3" name="Imagen 2"/>
        <xdr:cNvPicPr/>
      </xdr:nvPicPr>
      <xdr:blipFill>
        <a:blip xmlns:r="http://schemas.openxmlformats.org/officeDocument/2006/relationships" r:embed="rId1"/>
        <a:srcRect/>
        <a:stretch>
          <a:fillRect/>
        </a:stretch>
      </xdr:blipFill>
      <xdr:spPr>
        <a:xfrm>
          <a:off x="26499039" y="120144"/>
          <a:ext cx="1986803" cy="707080"/>
        </a:xfrm>
        <a:prstGeom prst="rect">
          <a:avLst/>
        </a:prstGeom>
        <a:noFill/>
        <a:ln>
          <a:noFill/>
          <a:prstDash/>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362219</xdr:colOff>
      <xdr:row>0</xdr:row>
      <xdr:rowOff>168991</xdr:rowOff>
    </xdr:from>
    <xdr:to>
      <xdr:col>20</xdr:col>
      <xdr:colOff>348393</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22658768" y="168991"/>
          <a:ext cx="1985083" cy="706392"/>
        </a:xfrm>
        <a:prstGeom prst="rect">
          <a:avLst/>
        </a:prstGeom>
        <a:noFill/>
        <a:ln>
          <a:noFill/>
          <a:prstDash/>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2</xdr:row>
      <xdr:rowOff>0</xdr:rowOff>
    </xdr:from>
    <xdr:to>
      <xdr:col>14</xdr:col>
      <xdr:colOff>0</xdr:colOff>
      <xdr:row>2</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2</xdr:row>
      <xdr:rowOff>0</xdr:rowOff>
    </xdr:from>
    <xdr:to>
      <xdr:col>14</xdr:col>
      <xdr:colOff>0</xdr:colOff>
      <xdr:row>2</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2</xdr:row>
      <xdr:rowOff>0</xdr:rowOff>
    </xdr:from>
    <xdr:to>
      <xdr:col>14</xdr:col>
      <xdr:colOff>0</xdr:colOff>
      <xdr:row>2</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2</xdr:row>
      <xdr:rowOff>0</xdr:rowOff>
    </xdr:from>
    <xdr:to>
      <xdr:col>14</xdr:col>
      <xdr:colOff>0</xdr:colOff>
      <xdr:row>2</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2</xdr:row>
      <xdr:rowOff>0</xdr:rowOff>
    </xdr:from>
    <xdr:to>
      <xdr:col>14</xdr:col>
      <xdr:colOff>0</xdr:colOff>
      <xdr:row>2</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2</xdr:row>
      <xdr:rowOff>0</xdr:rowOff>
    </xdr:from>
    <xdr:to>
      <xdr:col>14</xdr:col>
      <xdr:colOff>0</xdr:colOff>
      <xdr:row>2</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editAs="oneCell">
    <xdr:from>
      <xdr:col>0</xdr:col>
      <xdr:colOff>320841</xdr:colOff>
      <xdr:row>2</xdr:row>
      <xdr:rowOff>200528</xdr:rowOff>
    </xdr:from>
    <xdr:to>
      <xdr:col>2</xdr:col>
      <xdr:colOff>2351</xdr:colOff>
      <xdr:row>3</xdr:row>
      <xdr:rowOff>703675</xdr:rowOff>
    </xdr:to>
    <xdr:pic>
      <xdr:nvPicPr>
        <xdr:cNvPr id="15" name="Imagen 14"/>
        <xdr:cNvPicPr/>
      </xdr:nvPicPr>
      <xdr:blipFill>
        <a:blip xmlns:r="http://schemas.openxmlformats.org/officeDocument/2006/relationships" r:embed="rId2"/>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556656</xdr:colOff>
      <xdr:row>3</xdr:row>
      <xdr:rowOff>47626</xdr:rowOff>
    </xdr:from>
    <xdr:to>
      <xdr:col>20</xdr:col>
      <xdr:colOff>680810</xdr:colOff>
      <xdr:row>3</xdr:row>
      <xdr:rowOff>880686</xdr:rowOff>
    </xdr:to>
    <xdr:pic>
      <xdr:nvPicPr>
        <xdr:cNvPr id="16" name="Imagen 15"/>
        <xdr:cNvPicPr/>
      </xdr:nvPicPr>
      <xdr:blipFill>
        <a:blip xmlns:r="http://schemas.openxmlformats.org/officeDocument/2006/relationships" r:embed="rId2"/>
        <a:srcRect/>
        <a:stretch>
          <a:fillRect/>
        </a:stretch>
      </xdr:blipFill>
      <xdr:spPr>
        <a:xfrm>
          <a:off x="23156883" y="678503"/>
          <a:ext cx="2437369" cy="833060"/>
        </a:xfrm>
        <a:prstGeom prst="rect">
          <a:avLst/>
        </a:prstGeom>
        <a:noFill/>
        <a:ln>
          <a:noFill/>
          <a:prstDash/>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704021</xdr:colOff>
      <xdr:row>0</xdr:row>
      <xdr:rowOff>148937</xdr:rowOff>
    </xdr:from>
    <xdr:to>
      <xdr:col>20</xdr:col>
      <xdr:colOff>690032</xdr:colOff>
      <xdr:row>1</xdr:row>
      <xdr:rowOff>318709</xdr:rowOff>
    </xdr:to>
    <xdr:pic>
      <xdr:nvPicPr>
        <xdr:cNvPr id="3" name="Imagen 2"/>
        <xdr:cNvPicPr/>
      </xdr:nvPicPr>
      <xdr:blipFill>
        <a:blip xmlns:r="http://schemas.openxmlformats.org/officeDocument/2006/relationships" r:embed="rId1"/>
        <a:srcRect/>
        <a:stretch>
          <a:fillRect/>
        </a:stretch>
      </xdr:blipFill>
      <xdr:spPr>
        <a:xfrm>
          <a:off x="22929021" y="148937"/>
          <a:ext cx="1987641" cy="708142"/>
        </a:xfrm>
        <a:prstGeom prst="rect">
          <a:avLst/>
        </a:prstGeom>
        <a:noFill/>
        <a:ln>
          <a:noFill/>
          <a:prstDash/>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CORRUPCION%202019\Mapa%20de%20Riesgos%20de%20Corrupcion%20Delimitaci&#243;n%20Consolidado%202019%20Fin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CORRUPCION%202019\Mapa%20de%20Riesgos%20de%20Corrupcion%20OTI%202019%20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CORRUPCION%202019\Mapa%20de%20Riesgos%20Corrupcion%20Gesti&#243;n%20Financiera%202019%20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CORRUPCION%202019\Mapa%20de%20Riesgos%20de%20Corrupcion%20Control%20Interno%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CORRUPCION%202019\Mapa%20de%20Riesgos%20Corrupcion%20Inversion%20Minera%202019%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CORRUPCION%202019\Mapa%20de%20Riesgos%20de%20Corrupcion%20Generaci&#243;n%20Titulos%20Consolidado%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CORRUPCION%202019\Mapa%20de%20riesgos%20Corrupcion%20Informacion%20Minera%202019%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CORRUPCION%202019\Mapa%20de%20Riesgos%20de%20Corrupcion%20Seguimiento%20Consolidado%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CORRUPCION%202019\Mapa%20de%20Riesgos%20de%20Corrupcion%20Adquisicion%20Bns%20y%20Servicios%202019%20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CORRUPCION%202019\Mapa%20de%20Riesgos%20Corrupcion%20Administracion%20de%20bienes%202019%20Fin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CORRUPCION%202019\Mapa%20de%20Riesgos%20de%20Corrupcion%20Talento%20Humano%202019%20Fin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CORRUPCION%202019\Mapa%20de%20Riesgos%20de%20Corrupcion%20Jur&#237;dica%202019%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Riesgo"/>
      <sheetName val="Identificacion"/>
      <sheetName val="Probabilidad"/>
      <sheetName val="Impacto R1"/>
      <sheetName val="Impacto R2"/>
      <sheetName val="R Inherente "/>
      <sheetName val="CR1"/>
      <sheetName val="Controles R1"/>
      <sheetName val="CR2"/>
      <sheetName val="Matriz Riesgo"/>
      <sheetName val="Clasificación "/>
      <sheetName val="Hoja1"/>
    </sheetNames>
    <sheetDataSet>
      <sheetData sheetId="0"/>
      <sheetData sheetId="1"/>
      <sheetData sheetId="2"/>
      <sheetData sheetId="3">
        <row r="4">
          <cell r="B4" t="str">
            <v>DELIMITACIÓN Y DECLARACIÓN DE ÁREAS Y ZONAS DE INTERÉS</v>
          </cell>
          <cell r="C4" t="str">
            <v>Desarrollar proyectos y acciones orientados a optimizar el uso de los recursos minerales del país teniendo en cuenta los aspectos sociales y económicos</v>
          </cell>
          <cell r="D4" t="str">
            <v>Intereses particulares por persona(s) de la entidad que tengan acceso o puedan llegar a tener acceso a la información sobre potencial para minerales estratégicos</v>
          </cell>
          <cell r="E4" t="str">
            <v>Entrega, acceso o filtración de información privilegiada para favorecimiento de terceros (Áreas Estratégicas Mineras)</v>
          </cell>
          <cell r="F4" t="str">
            <v>1. Pérdida de Áreas con potencial para adjudicar en procesos de selección objetiva
2. Inadecuada adjudicación de AEM 
3. Investigaciones penales y disciplinarias 
4. Desmejoramiento de la imagen institucional y del sector</v>
          </cell>
        </row>
        <row r="5">
          <cell r="B5" t="str">
            <v>DELIMITACIÓN Y DECLARACIÓN DE ÁREAS Y ZONAS DE INTERÉS</v>
          </cell>
          <cell r="C5" t="str">
            <v>Desarrollar proyectos y acciones orientados a optimizar el uso de los recursos minerales del país teniendo en cuenta los aspectos sociales y económicos</v>
          </cell>
          <cell r="D5" t="str">
            <v>1. Falta de práctica de los valores personales e institucionales.
2. Debilidades en los controles definidos para adelantar adecuados ejercicios de seguimiento y monitoreo.</v>
          </cell>
          <cell r="E5" t="str">
            <v>Favorecer a un tercero con una actuación administrativa que conlleve falsa motivación, alterando la toma de decisiones y el objetivo de la figura de declaración y delimitación de áreas de reserva especial para comunidades mineras.</v>
          </cell>
          <cell r="F5" t="str">
            <v>1. Desmejoramiento de la imagen institucional.
2. Falta de credibilidad en la Entidad.
3. Incremento de las desigualdades sociales.</v>
          </cell>
        </row>
      </sheetData>
      <sheetData sheetId="4">
        <row r="14">
          <cell r="E14">
            <v>3</v>
          </cell>
        </row>
        <row r="15">
          <cell r="E15">
            <v>3</v>
          </cell>
        </row>
      </sheetData>
      <sheetData sheetId="5">
        <row r="38">
          <cell r="H38">
            <v>12</v>
          </cell>
        </row>
      </sheetData>
      <sheetData sheetId="6">
        <row r="38">
          <cell r="H38">
            <v>15</v>
          </cell>
        </row>
      </sheetData>
      <sheetData sheetId="7"/>
      <sheetData sheetId="8"/>
      <sheetData sheetId="9">
        <row r="4">
          <cell r="F4" t="str">
            <v>Tenencia y custodia de la información relacionada con áreas con potencial para minerales estratégicos por parte del personal directivo de la VPF y servidores públicos designados para tal fin por parte del Gerente de Promoción</v>
          </cell>
          <cell r="G4" t="str">
            <v>Suscripción de acuerdo de confidencialidad según el rol que se desempeñe en el proceso</v>
          </cell>
          <cell r="H4" t="str">
            <v>Inicio de actuaciones disciplinarias y penales a que hubiere lugar (cuando sea detectada entrega de información privilegiada)</v>
          </cell>
        </row>
      </sheetData>
      <sheetData sheetId="10"/>
      <sheetData sheetId="11"/>
      <sheetData sheetId="12">
        <row r="4">
          <cell r="J4" t="str">
            <v>EXTREMA</v>
          </cell>
        </row>
        <row r="5">
          <cell r="J5" t="str">
            <v>ALTA</v>
          </cell>
        </row>
        <row r="6">
          <cell r="J6" t="str">
            <v>MODERADA</v>
          </cell>
        </row>
        <row r="7">
          <cell r="J7"/>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sheetName val="Matriz Riesgo"/>
      <sheetName val="Clasificación "/>
      <sheetName val="Hoja1"/>
    </sheetNames>
    <sheetDataSet>
      <sheetData sheetId="0"/>
      <sheetData sheetId="1">
        <row r="1">
          <cell r="C1" t="str">
            <v>ADMINISTRACIÓN DE TECNOLOGÍAS E INFORMACIÓN</v>
          </cell>
        </row>
        <row r="2">
          <cell r="C2"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row>
      </sheetData>
      <sheetData sheetId="2"/>
      <sheetData sheetId="3">
        <row r="4">
          <cell r="D4" t="str">
            <v>Rotación de personal 
Definición errónea de los privilegios para acceso por parte de las áreas usuarias.
Inexistencia de administradores funcionales formales en cada área. 
Sistemas de Información y aplicaciones que carecen de funcionalidades que permitan contar con trazabilidad completa de las acciones 
Presupuesto 
Segregación funcional</v>
          </cell>
          <cell r="E4" t="str">
            <v xml:space="preserve">Acceso indebido a la información registrada en la plataforma tecnológica de la Entidad para beneficio de un tercero </v>
          </cell>
          <cell r="F4" t="str">
            <v xml:space="preserve">Afectar el cumplimiento de metas y objetivos de la dependecia
Afecta el cumplimiento de la misón de la Entidad
Pérdida de confianza de la Entidad, afectando su reputación
Pérdida  de recursos económicos
Afecta la prestación de los servicios
Pérdida de información de la Entidad
Investigaciones y sanciones por parte de los entes de control.
Genera pérdida  de credibilidad
Afecta imagen regional
Afecta imagen nacional
 </v>
          </cell>
        </row>
      </sheetData>
      <sheetData sheetId="4">
        <row r="14">
          <cell r="E14">
            <v>3</v>
          </cell>
        </row>
      </sheetData>
      <sheetData sheetId="5"/>
      <sheetData sheetId="6"/>
      <sheetData sheetId="7"/>
      <sheetData sheetId="8"/>
      <sheetData sheetId="9">
        <row r="4">
          <cell r="J4" t="str">
            <v>EXTREMA</v>
          </cell>
        </row>
      </sheetData>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R1"/>
      <sheetName val="Controles R2"/>
      <sheetName val="Controles R3"/>
      <sheetName val="Matriz Riesgo"/>
      <sheetName val="Clasificación "/>
      <sheetName val="Hoja1"/>
    </sheetNames>
    <sheetDataSet>
      <sheetData sheetId="0"/>
      <sheetData sheetId="1"/>
      <sheetData sheetId="2"/>
      <sheetData sheetId="3">
        <row r="4">
          <cell r="B4" t="str">
            <v>GESTIÓN FINANCIERA</v>
          </cell>
          <cell r="C4" t="str">
            <v>Gestionar los recursos financieros con el fin de generar la información financiera de la Agencia Nacional Minería en el marco de la normatividad vigente, de tal manera que refleje la realidad económica de la entidad para la adecuada toma de decisiones.</v>
          </cell>
          <cell r="D4" t="str">
            <v>1. Ordenar o efectuar pagos sin el lleno de los requisitos legales.
2. Falsificación de documentos soportes para el pago
3. Presiones internas o externas. 
4. Concentración de funciones.  
5. Manipulación de los sistemas de información.
6. Deficientes sistemas de seguridad y control.</v>
          </cell>
          <cell r="E4" t="str">
            <v>Realizar pagos o movimientos financieros obteniendo beneficios propios o favorecimientos a terceros.</v>
          </cell>
          <cell r="F4" t="str">
            <v>1. Sanciones penales, administrativas, pecuniarias o fiscales
2. Detrimento patrimonial.</v>
          </cell>
        </row>
        <row r="5">
          <cell r="B5" t="str">
            <v>GESTIÓN FINANCIERA</v>
          </cell>
          <cell r="C5" t="str">
            <v>Gestionar los recursos financieros con el fin de generar la información financiera de la Agencia Nacional Minería en el marco de la normatividad vigente, de tal manera que refleje la realidad económica de la entidad para la adecuada toma de decisiones.</v>
          </cell>
          <cell r="D5" t="str">
            <v xml:space="preserve">
1. Falta de ética profesional  
2. Deficiencia en la revisión de los documentos soportes
3. Falta de experiencia por parte de la persona que realiza la labor de revisión de documentos. </v>
          </cell>
          <cell r="E5" t="str">
            <v>Perdida de recursos por indebida legalización de comisiones obteniendo beneficios propios o favorecimientos a terceros.</v>
          </cell>
          <cell r="F5" t="str">
            <v>1. Sanciones administrativas, pecuniarias o fiscales
2. Detrimento patrimonial.</v>
          </cell>
        </row>
        <row r="6">
          <cell r="B6" t="str">
            <v>GESTIÓN FINANCIERA</v>
          </cell>
          <cell r="C6" t="str">
            <v>Gestionar los recursos financieros con el fin de generar la información financiera de la Agencia Nacional Minería en el marco de la normatividad vigente, de tal manera que refleje la realidad económica de la entidad para la adecuada toma de decisiones.</v>
          </cell>
          <cell r="D6" t="str">
            <v>1. Procedimientos desactualizados 
2. Falta de ética profesional 
3. Falta de rigurosidad en la verificación de los requisitos.</v>
          </cell>
          <cell r="E6" t="str">
            <v xml:space="preserve">Autorizar la devolución de dineros sin el lleno de los requisitos exigidos, para beneficio propio o ajeno. </v>
          </cell>
          <cell r="F6" t="str">
            <v>1. Sanciones penales, administrativas, pecuniarias o fiscales
2. Detrimento patrimonial.</v>
          </cell>
        </row>
      </sheetData>
      <sheetData sheetId="4">
        <row r="14">
          <cell r="E14">
            <v>1</v>
          </cell>
        </row>
      </sheetData>
      <sheetData sheetId="5">
        <row r="38">
          <cell r="H38">
            <v>8</v>
          </cell>
        </row>
      </sheetData>
      <sheetData sheetId="6"/>
      <sheetData sheetId="7"/>
      <sheetData sheetId="8"/>
      <sheetData sheetId="9"/>
      <sheetData sheetId="10"/>
      <sheetData sheetId="11">
        <row r="4">
          <cell r="J4" t="str">
            <v>EXTREMA</v>
          </cell>
        </row>
        <row r="5">
          <cell r="J5" t="str">
            <v>ALTA</v>
          </cell>
        </row>
        <row r="6">
          <cell r="J6" t="str">
            <v>MODERADA</v>
          </cell>
        </row>
        <row r="7">
          <cell r="J7" t="str">
            <v>BAJA</v>
          </cell>
        </row>
      </sheetData>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sheetName val="Matriz Riesgo"/>
      <sheetName val="Clasificación "/>
      <sheetName val="Hoja1"/>
    </sheetNames>
    <sheetDataSet>
      <sheetData sheetId="0"/>
      <sheetData sheetId="1">
        <row r="1">
          <cell r="C1" t="str">
            <v>EVALUACIÓN, CONTROL Y MEJORA</v>
          </cell>
        </row>
        <row r="2">
          <cell r="C2"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row>
      </sheetData>
      <sheetData sheetId="2"/>
      <sheetData sheetId="3">
        <row r="4">
          <cell r="D4" t="str">
            <v>1. Posible conflicto de intereses</v>
          </cell>
          <cell r="E4" t="str">
            <v>Inadecuada aplicación de los principios de integridad, parcialidad e independencia por parte de los auditores en los informes generados, para el beneficio propio o de un tercero.</v>
          </cell>
          <cell r="F4" t="str">
            <v>1. Perdida de credibilidad en la Entidad
2. Acciones disciplinarias, fiscales y penales por delitos contra la administración pública.</v>
          </cell>
        </row>
      </sheetData>
      <sheetData sheetId="4">
        <row r="14">
          <cell r="E14">
            <v>3</v>
          </cell>
        </row>
      </sheetData>
      <sheetData sheetId="5">
        <row r="38">
          <cell r="H38">
            <v>15</v>
          </cell>
        </row>
      </sheetData>
      <sheetData sheetId="6"/>
      <sheetData sheetId="7"/>
      <sheetData sheetId="8"/>
      <sheetData sheetId="9">
        <row r="4">
          <cell r="J4" t="str">
            <v>EXTREMA</v>
          </cell>
        </row>
        <row r="5">
          <cell r="J5" t="str">
            <v>ALTA</v>
          </cell>
        </row>
        <row r="6">
          <cell r="J6" t="str">
            <v>MODERADA</v>
          </cell>
        </row>
        <row r="7">
          <cell r="J7" t="str">
            <v>BAJA</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R1"/>
      <sheetName val="Matriz Riesgo"/>
      <sheetName val="Clasificación "/>
      <sheetName val="Hoja1"/>
    </sheetNames>
    <sheetDataSet>
      <sheetData sheetId="0"/>
      <sheetData sheetId="1">
        <row r="1">
          <cell r="C1" t="str">
            <v>GESTION DE LA INVERSION MINERA</v>
          </cell>
        </row>
        <row r="2">
          <cell r="C2" t="str">
            <v>Gestionar las actividades o mecanismos que contribuyan a la divulgación de las estrategias de Promoción de la Agencia Nacional de Minería (ANM), con el fin de promover la inversión en el sector minero colombiano.</v>
          </cell>
        </row>
      </sheetData>
      <sheetData sheetId="2"/>
      <sheetData sheetId="3">
        <row r="4">
          <cell r="D4" t="str">
            <v>1. Intereses particulares por persona(s) de la Entidad que tengan acceso a la información relacionada con los bloques de AEM  a ofertar.
2. Debilidades en la seguridad de la información que se produce en el proceso.
3. Debilidades en los controles de acceso a información sensible.</v>
          </cell>
          <cell r="E4" t="str">
            <v>Entrega, acceso o filtración de información privilegiada para favorecimiento de terceros (durante el proceso de selección para la adjudicación de Áreas Estratégicas Mineras)</v>
          </cell>
          <cell r="F4" t="str">
            <v>1. Inadecuada adjudicación de AEM
2. Investigaciones penales, fiscales y disciplinarias
3. Detrimento de la imagen de la Entidad ante sus grupos de valor.
4. Demandas y demás acciones jurídicas.</v>
          </cell>
        </row>
      </sheetData>
      <sheetData sheetId="4">
        <row r="14">
          <cell r="E14">
            <v>3</v>
          </cell>
        </row>
      </sheetData>
      <sheetData sheetId="5">
        <row r="31">
          <cell r="C31">
            <v>12</v>
          </cell>
        </row>
      </sheetData>
      <sheetData sheetId="6"/>
      <sheetData sheetId="7"/>
      <sheetData sheetId="8"/>
      <sheetData sheetId="9">
        <row r="4">
          <cell r="J4" t="str">
            <v>EXTREMA</v>
          </cell>
        </row>
        <row r="5">
          <cell r="J5" t="str">
            <v>ALTA</v>
          </cell>
        </row>
        <row r="6">
          <cell r="J6" t="str">
            <v>MODERADA</v>
          </cell>
        </row>
        <row r="7">
          <cell r="J7" t="str">
            <v>BAJA</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CR2"/>
      <sheetName val="Matriz Riesgo"/>
      <sheetName val="Clasificación "/>
      <sheetName val="Hoja1"/>
    </sheetNames>
    <sheetDataSet>
      <sheetData sheetId="0"/>
      <sheetData sheetId="1"/>
      <sheetData sheetId="2"/>
      <sheetData sheetId="3">
        <row r="4">
          <cell r="B4" t="str">
            <v>GENERACIÓN DE TITULOS MINEROS</v>
          </cell>
          <cell r="C4" t="str">
            <v>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v>
          </cell>
          <cell r="D4" t="str">
            <v xml:space="preserve">1. Debilidades en las políticas de uso de información misional sensible por parte de los colaboradores del proceso, que puede materializarse en el uso indebido de la información técnico minera en favor de un tercero </v>
          </cell>
          <cell r="E4" t="str">
            <v>Uso indebido de la información técnico minera, para favorecimiento particular o de un tercero en los  trámites de solicitudes.</v>
          </cell>
          <cell r="F4" t="str">
            <v>1. Detrimento Patrimonial 
2. Perdida de imagen y de credibilidad por parte de sus clientes externos e internos.
3. Investigaciones y sanciones por parte de los entes de control.</v>
          </cell>
        </row>
        <row r="5">
          <cell r="B5" t="str">
            <v>GENERACIÓN DE TITULOS MINEROS</v>
          </cell>
          <cell r="C5" t="str">
            <v>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v>
          </cell>
          <cell r="D5" t="str">
            <v>1. Amiguismo y clientelismo
2. Ausencia o incumplimiento de manera intencional de los controles establecidos en el procedimiento.
3. Debilidades en los controles de verificación de conceptos, informes y actos administrativos.</v>
          </cell>
          <cell r="E5" t="str">
            <v>Favorecimiento propio o de un tercero, para el otorgamiento o rechazo de un contrato de concesión o para la autorización de un subcontratos de formalización mineras.</v>
          </cell>
          <cell r="F5" t="str">
            <v>1. Pérdida de imagen y de credibilidad por parte de sus clientes externos e internos.
2.Investigaciones y sanciones por parte de los entes de control.
3. Hallazgos administrativos.</v>
          </cell>
        </row>
      </sheetData>
      <sheetData sheetId="4">
        <row r="14">
          <cell r="E14">
            <v>4</v>
          </cell>
        </row>
        <row r="15">
          <cell r="E15">
            <v>2</v>
          </cell>
        </row>
      </sheetData>
      <sheetData sheetId="5">
        <row r="43">
          <cell r="E43">
            <v>16</v>
          </cell>
        </row>
        <row r="44">
          <cell r="E44">
            <v>8</v>
          </cell>
        </row>
      </sheetData>
      <sheetData sheetId="6"/>
      <sheetData sheetId="7"/>
      <sheetData sheetId="8"/>
      <sheetData sheetId="9"/>
      <sheetData sheetId="10">
        <row r="4">
          <cell r="J4" t="str">
            <v>EXTREMA</v>
          </cell>
        </row>
        <row r="5">
          <cell r="J5" t="str">
            <v>ALTA</v>
          </cell>
        </row>
      </sheetData>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Matriz Riesgo"/>
      <sheetName val="Clasificación "/>
      <sheetName val="Hoja1"/>
    </sheetNames>
    <sheetDataSet>
      <sheetData sheetId="0"/>
      <sheetData sheetId="1"/>
      <sheetData sheetId="2">
        <row r="6">
          <cell r="B6" t="str">
            <v>Favorecimiento a terceros para gestionar la inscripción de actos administrativos que no cumplen con los requisitos de Ley.</v>
          </cell>
        </row>
      </sheetData>
      <sheetData sheetId="3"/>
      <sheetData sheetId="4"/>
      <sheetData sheetId="5">
        <row r="43">
          <cell r="E43">
            <v>11</v>
          </cell>
        </row>
      </sheetData>
      <sheetData sheetId="6"/>
      <sheetData sheetId="7"/>
      <sheetData sheetId="8"/>
      <sheetData sheetId="9">
        <row r="4">
          <cell r="J4" t="str">
            <v>EXTREMA</v>
          </cell>
        </row>
        <row r="5">
          <cell r="J5" t="str">
            <v>ALTA</v>
          </cell>
        </row>
      </sheetData>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CR2"/>
      <sheetName val="CR3"/>
      <sheetName val="CR4"/>
      <sheetName val="CR5"/>
      <sheetName val="CR6"/>
      <sheetName val="CR7"/>
      <sheetName val="CR8"/>
      <sheetName val="CR9"/>
      <sheetName val="CR10"/>
      <sheetName val="Matriz Riesgo"/>
      <sheetName val="Clasificación "/>
      <sheetName val="Hoja1"/>
    </sheetNames>
    <sheetDataSet>
      <sheetData sheetId="0"/>
      <sheetData sheetId="1"/>
      <sheetData sheetId="2"/>
      <sheetData sheetId="3">
        <row r="4">
          <cell r="B4" t="str">
            <v>GESTIÓN INTEGRAL PARA EL SEGUIMIENTO Y CONTROL A LOS TÍTULOS MINEROS - MODIFICACIONES</v>
          </cell>
          <cell r="C4"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4" t="str">
            <v>Ausencia de control en quien tramita y ausencia de control en el interesado</v>
          </cell>
          <cell r="E4" t="str">
            <v xml:space="preserve">Demora en la resolución de los tramites de modificación, para favorecer a un tercero </v>
          </cell>
          <cell r="F4" t="str">
            <v>1. Pérdida de imagen y de credibilidad por parte de sus clientes externos e internos.
2. Investigaciones y sanciones por parte de los entes de control.</v>
          </cell>
        </row>
        <row r="5">
          <cell r="B5" t="str">
            <v>GESTIÓN INTEGRAL PARA EL SEGUIMIENTO Y CONTROL A LOS TÍTULOS MINEROS - REGALIAS</v>
          </cell>
          <cell r="C5"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5" t="str">
            <v>1. Debilidad en la segregación de funciones  
2. Falta de sensibilidad ética 
2.1. Falta de competencia en los temas económicos
3. Debilidad en la trazabilidad de actuaciones</v>
          </cell>
          <cell r="E5" t="str">
            <v>Favorecimiento a terceros en la revisión de liquidaciones de contraprestaciones económicas. (Canon y Regalías)</v>
          </cell>
          <cell r="F5" t="str">
            <v xml:space="preserve">
1. Pérdida de imagen y de credibilidad por parte de sus clientes externos e internos.
2. Investigaciones y sanciones por parte de los entes de control.</v>
          </cell>
        </row>
        <row r="6">
          <cell r="B6" t="str">
            <v>GESTIÓN INTEGRAL PARA EL SEGUIMIENTO Y CONTROL A LOS TÍTULOS MINEROS - REGALIAS</v>
          </cell>
          <cell r="C6"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6" t="str">
            <v>1. Ausencia de conducto regular para la publicación de información
2. Falta de sensibilidad ética 
3. Acceso a la información no oficial por parte de múltiples servidores públicos  
3.1. Archivos de la información en carpetas no protegidas sin control de acceso</v>
          </cell>
          <cell r="E6" t="str">
            <v>Entregar información extraoficial o por fuera de los medios formales establecidos para beneficio propio o de un tercero.</v>
          </cell>
          <cell r="F6" t="str">
            <v>1. No igualdad de información para la toma de decisiones de los actores del mercado.
2. Detrimento Patrimonial 
3. Pérdida de imagen y de credibilidad por parte de sus clientes externos e internos.
4. Investigaciones y sanciones por parte de los entes de control.</v>
          </cell>
        </row>
        <row r="7">
          <cell r="B7" t="str">
            <v>GESTIÓN INTEGRAL PARA EL SEGUIMIENTO Y CONTROL A LOS TÍTULOS MINEROS - REGALIAS</v>
          </cell>
          <cell r="C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7" t="str">
            <v>1. No aplicación de segregación de funciones, incluyendo el uso de perfiles de acceso a la VUCE
2. Falta de sensibilidad ética 
3. Debilidad en la trazabilidad de actuaciones 
4. Ausencia de detalle en los procedimientos e  instructivos</v>
          </cell>
          <cell r="E7" t="str">
            <v>Generación de VoBo a los  trámites de exportación de los diferentes minerales o registro de comercializadores (RUCOM) sin cumplimiento de requisitos para beneficio de terceros.</v>
          </cell>
          <cell r="F7" t="str">
            <v>1. Comercialización de minerales extraídos de minas sin título minero o sin el pago de las regalías. 
2. Detrimento Patrimonial  
3. Pérdida de imagen y de credibilidad por parte de sus clientes externos e internos.
4. Debilidad en el control ejercido sobre los titulares mineros 
5. Incumplimiento de la oportunidad en la atención de otros trámites diferentes a los priorizados
6. Investigaciones y sanciones por parte de los entes de control.</v>
          </cell>
        </row>
        <row r="8">
          <cell r="B8" t="str">
            <v>GESTIÓN INTEGRAL PARA EL SEGUIMIENTO Y CONTROL A LOS TÍTULOS MINEROS - REGALIAS</v>
          </cell>
          <cell r="C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8" t="str">
            <v>1. Ausencia de controles de oportunidad 
2. Falta de sensibilidad ética 
3. Debilidad en la trazabilidad de actuaciones</v>
          </cell>
          <cell r="E8" t="str">
            <v>Favorecer el interés particular dando prioridad y agilizando la evaluación o certificación de trámites de RUCOM y Vo Bo a los trámites de exportación de minerales.</v>
          </cell>
          <cell r="F8" t="str">
            <v>1. Incumplimiento de la oportunidad en la atención de otros trámites diferentes a los priorizados
2. Pérdida de imagen y de credibilidad por parte de sus clientes externos e internos.
3. Debilidad en el control ejercido sobre los titulares mineros 
4. Investigaciones y sanciones por parte de los entes de control.</v>
          </cell>
        </row>
        <row r="9">
          <cell r="B9" t="str">
            <v>GESTIÓN INTEGRAL PARA EL SEGUIMIENTO Y CONTROL A LOS TÍTULOS MINEROS</v>
          </cell>
          <cell r="C9"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9" t="str">
            <v>1. Debilidades en la interpretación de la normativa, o argumentaciones jurídicas mal fundamentadas en actos administrativos para dilatar procesos de sanción por incumplimientos contractuales.
2. Debilidades en los controles de verificación de los actos administrativos que garanticen el cumplimiento normativo.                                                   3. Conflictos de intereses no reportados por personal de planta o de contrato que prestó servicios profesionales a titulares mineros                                                    4. ofrecimiento por parte de terceros de dinero o favores para que se retrasen los procesos sancionatorios</v>
          </cell>
          <cell r="E9" t="str">
            <v>Elaboración de actos administrativos derivados del seguimiento y control a los títulos mineros (inspecciones de campo, trámites de solicitudes, evaluación integral del expediente)  no soportados en el marco legal vigente o en los informes técnicos y que impliquen un beneficio a particulares.</v>
          </cell>
          <cell r="F9" t="str">
            <v>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y fiscales</v>
          </cell>
        </row>
        <row r="10">
          <cell r="B10" t="str">
            <v>GESTIÓN INTEGRAL PARA EL SEGUIMIENTO Y CONTROL A LOS TÍTULOS MINEROS</v>
          </cell>
          <cell r="C10"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0" t="str">
            <v xml:space="preserve">1. Debilidades en los controles que impidan detectar acciones de omisión en la remisión a Cobro Coactivo, de obligaciones dinerarias pendientes de pago en títulos mineros terminados.
2. Ausencia de controles de revisión y verificación de los conceptos de liquidación de obligaciones contractuales.  </v>
          </cell>
          <cell r="E10" t="str">
            <v xml:space="preserve">Errores en los conceptos de liquidación de las obligaciones contractuales de los titulares mineros, con fines particulares o en favor de un tercero. </v>
          </cell>
          <cell r="F10" t="str">
            <v>1. Caducidad de la acción sancionatoria de cobro por parte de la Entidad.
2. Riesgo fiscal y disciplinario.
3. Sanciones administrativas</v>
          </cell>
        </row>
        <row r="11">
          <cell r="B11" t="str">
            <v>GESTIÓN INTEGRAL PARA EL SEGUIMIENTO Y CONTROL A LOS TÍTULOS MINEROS</v>
          </cell>
          <cell r="C11"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1" t="str">
            <v>1. Debilidades en la documentación de todas las no conformidades observadas en campo con el fin de evitar la sanción al titular minero o, se minimiza la gravedad de las mismas. 
2. Ofrecimiento por terceros de dinero o favores para que se minimicen los hallazgos encontrados en campo y no se suspendan las labores mineras    
3. Conflictos de intereses no reportados por funcionarios de la entidad, de planta o de contrato, que prestaron sus servicios profesionales a titulares mineros antes de vincularse a la entidad.</v>
          </cell>
          <cell r="E11" t="str">
            <v xml:space="preserve">Elaboración de informes de inspecciones de campo o conceptos técnicos que no reflejen la realidad observada por el servidor público y que favorezca los intereses particulares </v>
          </cell>
          <cell r="F11" t="str">
            <v>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fiscales y penales</v>
          </cell>
        </row>
        <row r="12">
          <cell r="B12" t="str">
            <v>GESTIÓN INTEGRAL PARA EL SEGUIMIENTO Y CONTROL A LOS TÍTULOS MINEROS</v>
          </cell>
          <cell r="C12"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2" t="str">
            <v>1. Debilidades en la implementación de los controles que permitan la acción u omisión al momento de revisar los expedientes dejando de lado solicitudes pendientes con el fin de evitar causación de obligaciones o atención de solicitudes.
2. Ausencia de controles de verificación de las actuaciones administrativas que se adelantan para cada uno de los tramites asignados a los funcionarios/contratistas.</v>
          </cell>
          <cell r="E12" t="str">
            <v>Promover el vencimiento de términos para actuar o agilizar las actuaciones para favorecer los intereses particulares (Trámites)</v>
          </cell>
          <cell r="F12" t="str">
            <v>1. Perdida de imagen institucional
2. Pérdida de credibilidad en actuaciones.
3. decisiones que pueden conllevar futuras demandas administrativas; imposibilidad de recuperación de carteras; hallazgos fiscales, administrativos y disciplinarios</v>
          </cell>
        </row>
        <row r="13">
          <cell r="B13" t="str">
            <v>GESTIÓN INTEGRAL PARA EL SEGUIMIENTO Y CONTROL A LOS TÍTULOS MINEROS</v>
          </cell>
          <cell r="C13"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3" t="str">
            <v>1. Debilidades en el conocimiento normativo por parte de los funcionarios/contratistas que realizan las visitas.
2. Debilidades en los controles de asignación de visitas que garanticen la rotación del personal y por ende la independencia en las visitas. 
3. Desconocimiento o caso omiso a la responsabilidad penal por omisión en temas de seguridad que pongan en riesgo la vida de los trabajadores mineros                                                   4. Ofrecimiento por parte de terceros de dinero o favores para minimizar hallazgos encontrados en la fiscalziación integral</v>
          </cell>
          <cell r="E13" t="str">
            <v>Generar informes de visita favorables por parte del funcionario líder,  sin el cumplimiento de las normas de seguridad a cambio de recibir un beneficio personal  y/o a un tercero</v>
          </cell>
          <cell r="F13" t="str">
            <v>1. Posibles acciones de repetición
2. Daño antijurídico.
3. Responsabilidad penal si ocurren accidentes que pudieron ser prevenidos
4. Reprocesos y desgaste administrativo</v>
          </cell>
        </row>
      </sheetData>
      <sheetData sheetId="4">
        <row r="14">
          <cell r="E14">
            <v>4</v>
          </cell>
        </row>
        <row r="15">
          <cell r="E15">
            <v>3</v>
          </cell>
        </row>
        <row r="16">
          <cell r="E16">
            <v>3</v>
          </cell>
        </row>
        <row r="17">
          <cell r="E17">
            <v>3</v>
          </cell>
        </row>
        <row r="18">
          <cell r="E18">
            <v>3</v>
          </cell>
        </row>
        <row r="19">
          <cell r="E19">
            <v>2</v>
          </cell>
        </row>
        <row r="20">
          <cell r="E20">
            <v>2</v>
          </cell>
        </row>
        <row r="21">
          <cell r="E21">
            <v>2</v>
          </cell>
        </row>
        <row r="22">
          <cell r="E22">
            <v>2</v>
          </cell>
        </row>
        <row r="23">
          <cell r="E23">
            <v>2</v>
          </cell>
        </row>
      </sheetData>
      <sheetData sheetId="5">
        <row r="43">
          <cell r="E43">
            <v>17</v>
          </cell>
        </row>
        <row r="44">
          <cell r="E44">
            <v>5</v>
          </cell>
        </row>
        <row r="45">
          <cell r="E45">
            <v>4</v>
          </cell>
        </row>
        <row r="46">
          <cell r="E46">
            <v>8</v>
          </cell>
        </row>
        <row r="47">
          <cell r="E47">
            <v>7</v>
          </cell>
        </row>
        <row r="48">
          <cell r="E48">
            <v>18</v>
          </cell>
        </row>
        <row r="49">
          <cell r="E49">
            <v>16</v>
          </cell>
        </row>
        <row r="50">
          <cell r="E50">
            <v>19</v>
          </cell>
        </row>
        <row r="51">
          <cell r="E51">
            <v>19</v>
          </cell>
        </row>
        <row r="52">
          <cell r="E52">
            <v>19</v>
          </cell>
        </row>
      </sheetData>
      <sheetData sheetId="6"/>
      <sheetData sheetId="7"/>
      <sheetData sheetId="8"/>
      <sheetData sheetId="9"/>
      <sheetData sheetId="10"/>
      <sheetData sheetId="11"/>
      <sheetData sheetId="12"/>
      <sheetData sheetId="13"/>
      <sheetData sheetId="14"/>
      <sheetData sheetId="15"/>
      <sheetData sheetId="16"/>
      <sheetData sheetId="17"/>
      <sheetData sheetId="18">
        <row r="4">
          <cell r="J4" t="str">
            <v>EXTREMA</v>
          </cell>
        </row>
        <row r="5">
          <cell r="J5" t="str">
            <v>ALTA</v>
          </cell>
        </row>
        <row r="6">
          <cell r="J6" t="str">
            <v>MODERADA</v>
          </cell>
        </row>
        <row r="7">
          <cell r="J7" t="str">
            <v>BAJA</v>
          </cell>
        </row>
      </sheetData>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
      <sheetName val="Matriz definición"/>
      <sheetName val="Identificacion"/>
      <sheetName val="Probabilidad"/>
      <sheetName val="Impacto"/>
      <sheetName val="R Inherente "/>
      <sheetName val="CR1"/>
      <sheetName val="CR2"/>
      <sheetName val="CR3"/>
      <sheetName val="Matriz Riesgo"/>
      <sheetName val="Clasificación "/>
      <sheetName val="Hoja1"/>
    </sheetNames>
    <sheetDataSet>
      <sheetData sheetId="0"/>
      <sheetData sheetId="1"/>
      <sheetData sheetId="2"/>
      <sheetData sheetId="3">
        <row r="4">
          <cell r="B4" t="str">
            <v>ADQUISICIÓN DE BIENES Y SERVICIOS</v>
          </cell>
          <cell r="C4" t="str">
            <v>Gestionar las acciones requeridas para llevar a cabo la adquisición de bienes y servicios necesarios para la operación de los procesos de la Agencia Nacional de Minería, a través del cumplimiento del marco normativo vigente.</v>
          </cell>
          <cell r="D4" t="str">
            <v xml:space="preserve">1.El establecimiento de requisitos que van en contra de los principios de selección objetiva, mediante parámetros de selección que eliminan la competencia. 
2. Desconocimiento y falta de experticia por parte de algunos de los integrantes del equipo estructurador, revisor o del líder del proceso.   
</v>
          </cell>
          <cell r="E4" t="str">
            <v>Favorecimiento a proponentes a través del direccionamiento del proceso de selección, mediante la incorporación de requisitos que desconocen el principio de selección objetiva y la igualdad de los proponentes</v>
          </cell>
          <cell r="F4" t="str">
            <v>1. Detrimento patrimonial y del interés público en general. 
2. Tipificación de delitos contra la administración pública que conlleva responsabilidad penal. 
3. Posible responsabilidad fiscal y disciplinaria.  
4. Alta probabilidad de incumplimiento contractual.</v>
          </cell>
        </row>
        <row r="5">
          <cell r="B5" t="str">
            <v>ADQUISICIÓN DE BIENES Y SERVICIOS</v>
          </cell>
          <cell r="C5" t="str">
            <v>Gestionar las acciones requeridas para llevar a cabo la adquisición de bienes y servicios necesarios para la operación de los procesos de la Agencia Nacional de Minería, a través del cumplimiento del marco normativo vigente.</v>
          </cell>
          <cell r="D5" t="str">
            <v>1. Desconocimiento por parte de la Entidad de situaciones de conflicto de interés por parte del personal vinculado a través de contrato. 
2. Falta de reporte sobre posibles conflictos de interés sobrevinientes.</v>
          </cell>
          <cell r="E5" t="str">
            <v>Conflicto de interés en cabeza de los contratistas encargados del manejo de asuntos mineros que pueda llevar a parcialidad en la labor contratada.</v>
          </cell>
          <cell r="F5" t="str">
            <v xml:space="preserve">1.Posible parcialización y favorecimiento de intereses privados con desconocimiento de los parámetros legales. 
2. Responsabilidades disciplinarias y/o fiscales como consecuencia de decisiones equivocadas derivadas de los análisis parcializados que realice el personal incurso en conflicto de interés. 
3. Riesgo de daño antijurídico con la consecuente exposición a demandas. </v>
          </cell>
        </row>
        <row r="6">
          <cell r="B6" t="str">
            <v>ADQUISICIÓN DE BIENES Y SERVICIOS</v>
          </cell>
          <cell r="C6" t="str">
            <v>Gestionar las acciones requeridas para llevar a cabo la adquisición de bienes y servicios necesarios para la operación de los procesos de la Agencia Nacional de Minería, a través del cumplimiento del marco normativo vigente.</v>
          </cell>
          <cell r="D6" t="str">
            <v>1. Falsedad en los documentos que soportan el proceso contractual.
2. Falta de verificación de los documentos que soportan el proceso.</v>
          </cell>
          <cell r="E6" t="str">
            <v xml:space="preserve">Suscripción de contratos sin el cumplimiento de requisitos legales, para favorecer a un tercero. </v>
          </cell>
          <cell r="F6" t="str">
            <v>1. Posible incursión en delitos como consecuencia de falsificar documentos que adquieren el carácter de públicos al ser presentados como soporte para contratos estatales. 
2. Posible incumplimiento en cuanto a la calidad de la actividad a realizar teniendo en cuenta que no se cuenta con la idoneidad requerida.</v>
          </cell>
        </row>
      </sheetData>
      <sheetData sheetId="4">
        <row r="14">
          <cell r="E14">
            <v>1</v>
          </cell>
        </row>
        <row r="15">
          <cell r="E15">
            <v>1</v>
          </cell>
        </row>
        <row r="16">
          <cell r="E16">
            <v>1</v>
          </cell>
        </row>
      </sheetData>
      <sheetData sheetId="5">
        <row r="43">
          <cell r="E43">
            <v>16</v>
          </cell>
        </row>
        <row r="44">
          <cell r="E44">
            <v>16</v>
          </cell>
        </row>
        <row r="45">
          <cell r="E45">
            <v>16</v>
          </cell>
        </row>
      </sheetData>
      <sheetData sheetId="6"/>
      <sheetData sheetId="7"/>
      <sheetData sheetId="8"/>
      <sheetData sheetId="9"/>
      <sheetData sheetId="10"/>
      <sheetData sheetId="11">
        <row r="4">
          <cell r="J4" t="str">
            <v>EXTREMA</v>
          </cell>
        </row>
        <row r="5">
          <cell r="J5" t="str">
            <v>ALTA</v>
          </cell>
        </row>
        <row r="6">
          <cell r="J6" t="str">
            <v>MODERADA</v>
          </cell>
        </row>
        <row r="7">
          <cell r="J7" t="str">
            <v>BAJA</v>
          </cell>
        </row>
      </sheetData>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Riesgo"/>
      <sheetName val="Identificacion"/>
      <sheetName val="Probabilidad"/>
      <sheetName val="Impacto"/>
      <sheetName val="R Inherente y Res"/>
      <sheetName val="CR1"/>
      <sheetName val="CR2"/>
      <sheetName val="CR3"/>
      <sheetName val="Matriz Riesgo"/>
      <sheetName val="Clasificación "/>
      <sheetName val="Hoja1"/>
    </sheetNames>
    <sheetDataSet>
      <sheetData sheetId="0"/>
      <sheetData sheetId="1">
        <row r="1">
          <cell r="C1" t="str">
            <v>ADMINISTRACIÓN DE BIENES Y SERVICIOS</v>
          </cell>
        </row>
        <row r="2">
          <cell r="C2" t="str">
            <v>Prestar los servicios de transporte, aseo, cafetería y efectuar el mantenimiento de las instalaciones, equipos de oficina, medios de transporte que contribuyan al adecuado funcionamiento de la entidad, mediante el uso eficiente, transparente y eficaz de los recursos.</v>
          </cell>
        </row>
      </sheetData>
      <sheetData sheetId="2"/>
      <sheetData sheetId="3">
        <row r="4">
          <cell r="D4" t="str">
            <v xml:space="preserve">Los vehículos de la Entidad sean  utilizados en aplicación oficial diferente a la establecida en el procedimiento de administración de vehículos 
</v>
          </cell>
          <cell r="E4" t="str">
            <v>Uso indebido de los vehículo para beneficio particular , propio o de un tercero.</v>
          </cell>
          <cell r="F4" t="str">
            <v>1. Incremento en siniestros que pueden afectar la póliza,  incremento en el consumo de combustible,  aumento en costos de mantenimientos y reparaciones.
2. Pérdida de imagen y de credibilidad por parte de sus clientes externos e internos.
3. Remisión a la oficina de control interno disciplinario.
4. Riesgo en multas y sanciones por parte de las autoridades de tránsito.
5.Afectacion en la prestación del servicio.</v>
          </cell>
        </row>
        <row r="5">
          <cell r="B5" t="str">
            <v>ADMINISTRACIÓN DE BIENES Y SERVICIOS</v>
          </cell>
          <cell r="C5"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5" t="str">
            <v>Perdida  de los elementos de Aseo y Cafetería.</v>
          </cell>
          <cell r="E5" t="str">
            <v>Pérdida de bienes asignados y/o elementos entregados (Aseo y cafetería), para beneficio propio o de un tercero.</v>
          </cell>
          <cell r="F5" t="str">
            <v>1.Incremento en los pedidos .  
2. Reportar internamente si son funcionarios o contratistas.
3.Afectación del servicio.
4. Requerimientos a la empresa contratista en caso que aplique.</v>
          </cell>
        </row>
        <row r="6">
          <cell r="B6" t="str">
            <v>ADMINISTRACIÓN DE BIENES Y SERVICIOS</v>
          </cell>
          <cell r="C6"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6" t="str">
            <v>Deficiencia en la supervisión tecnica de los contratos  de obra que afecten  los intereses de la ANM.</v>
          </cell>
          <cell r="E6" t="str">
            <v>Omisión y/o no exigencia de los bienes y servicios adquiridos por la ANM, de acuerdo a las especificaciones técnicas requerida en los estudios previos y en el contrato.</v>
          </cell>
          <cell r="F6" t="str">
            <v xml:space="preserve">1.  Incumplimiento de llas especificaciones tecnicas requeridas contractualmente.
2. Pérdida de imagen y de credibilidad por parte de sus clientes externos e internos.
3. Investigaciones por parte de los entes de control.
4. Requerimientos a contratistas cuando aplique. </v>
          </cell>
        </row>
      </sheetData>
      <sheetData sheetId="4">
        <row r="14">
          <cell r="E14">
            <v>3</v>
          </cell>
        </row>
        <row r="15">
          <cell r="E15">
            <v>3</v>
          </cell>
        </row>
        <row r="16">
          <cell r="E16">
            <v>3</v>
          </cell>
        </row>
      </sheetData>
      <sheetData sheetId="5">
        <row r="43">
          <cell r="E43">
            <v>10</v>
          </cell>
        </row>
        <row r="44">
          <cell r="E44">
            <v>5</v>
          </cell>
        </row>
        <row r="45">
          <cell r="E45">
            <v>8</v>
          </cell>
        </row>
      </sheetData>
      <sheetData sheetId="6"/>
      <sheetData sheetId="7"/>
      <sheetData sheetId="8"/>
      <sheetData sheetId="9"/>
      <sheetData sheetId="10"/>
      <sheetData sheetId="11">
        <row r="4">
          <cell r="J4" t="str">
            <v>EXTREMA</v>
          </cell>
        </row>
        <row r="5">
          <cell r="J5" t="str">
            <v>ALTA</v>
          </cell>
        </row>
        <row r="6">
          <cell r="J6" t="str">
            <v>MODERADA</v>
          </cell>
        </row>
        <row r="7">
          <cell r="J7" t="str">
            <v>BAJA</v>
          </cell>
        </row>
      </sheetData>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R 1 y R2"/>
      <sheetName val="CR3"/>
      <sheetName val="CR4"/>
      <sheetName val="Matriz Riesgo"/>
      <sheetName val="Clasificación "/>
      <sheetName val="Hoja1"/>
    </sheetNames>
    <sheetDataSet>
      <sheetData sheetId="0"/>
      <sheetData sheetId="1"/>
      <sheetData sheetId="2"/>
      <sheetData sheetId="3">
        <row r="4">
          <cell r="B4" t="str">
            <v>GESTION DEL TALENTO HUMANO</v>
          </cell>
          <cell r="C4" t="str">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ell>
          <cell r="D4" t="str">
            <v>Presion para realizar nombramientos sin el cumplimiento de requisitos en la planta de personal.</v>
          </cell>
          <cell r="E4" t="str">
            <v>Realizar nombramientos sin cumplimiento de requisitos en la planta de personal para favorecer a un tercero</v>
          </cell>
          <cell r="F4" t="str">
            <v xml:space="preserve">1. Investigaciones y sanciones por parte de los entes de control.                                   
2. Afectación en la gestion institucional por falta de idoneidad para ocupar el cargo.
3. Perdida de credibilidad institucional </v>
          </cell>
        </row>
        <row r="5">
          <cell r="B5" t="str">
            <v>GESTION DEL TALENTO HUMANO</v>
          </cell>
          <cell r="C5" t="str">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ell>
          <cell r="D5" t="str">
            <v>Presión para realizar nombramientos sin el cumplimiento de requisitos en la planta de personal</v>
          </cell>
          <cell r="E5" t="str">
            <v>Abuso de poder en la modificación del manual de funciones para beneficio de un tercero</v>
          </cell>
          <cell r="F5" t="str">
            <v>1. Investigaciones y sanciones por parte de los entes de control.    
2. Afectacion en la credibilidad y deteriodeo de la imagen institucional.</v>
          </cell>
        </row>
        <row r="6">
          <cell r="B6" t="str">
            <v>GESTION DEL TALENTO HUMANO - CONTROL INTERNO DISCIPLINARIO</v>
          </cell>
          <cell r="C6" t="str">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ell>
          <cell r="D6" t="str">
            <v>1. La discrecionalidad en la toma de decisiones puede posibilitar que sean adoptadas de manera contraria a derecho, en beneficio propio o de terceros.                         
2. La presión externa o la necesidad, puede posibilitar que los servidores públicos que participan en el trámite de los procesos disciplinarios puedan incurrir en conductas contrarias a derecho, con fines de lucro. 
3. Existencia de conflictos de interés, a pesar de los cuales actúa el servidor público en un trámite determinado.</v>
          </cell>
          <cell r="E6" t="str">
            <v>Solicitar o aceptar dádivas o favores o cualquier otra clase de beneficio propio y de un tercero, por parte de los implicados, al evaluar las quejas, tramitar los procesos disciplinarios o tomar las decisiones de fondo.</v>
          </cell>
          <cell r="F6" t="str">
            <v>1. Comisión de una conducta disciplinaria y penal.</v>
          </cell>
        </row>
        <row r="7">
          <cell r="B7" t="str">
            <v>GESTION DEL TALENTO HUMANO - CONTROL INTERNO DISCIPLINARIO</v>
          </cell>
          <cell r="C7" t="str">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ell>
          <cell r="D7" t="str">
            <v>El acceso a los expedientes  disciplinarios y a la información reservada contenida dentro de los mismos, puede posibilitar su uso indebido o propiciar una pérdida intencional de los documentos que lo componen, en beneficio propio o de un tercero.</v>
          </cell>
          <cell r="E7" t="str">
            <v>Violación de la reserva legal, dolosamente y en interés particular</v>
          </cell>
          <cell r="F7" t="str">
            <v>1. Comisión de una conducta disciplinaria y penal.</v>
          </cell>
        </row>
      </sheetData>
      <sheetData sheetId="4">
        <row r="14">
          <cell r="E14">
            <v>4</v>
          </cell>
        </row>
        <row r="15">
          <cell r="E15">
            <v>4</v>
          </cell>
        </row>
      </sheetData>
      <sheetData sheetId="5">
        <row r="43">
          <cell r="E43">
            <v>10</v>
          </cell>
        </row>
        <row r="44">
          <cell r="E44">
            <v>10</v>
          </cell>
        </row>
        <row r="45">
          <cell r="E45">
            <v>11</v>
          </cell>
        </row>
        <row r="46">
          <cell r="E46">
            <v>11</v>
          </cell>
        </row>
      </sheetData>
      <sheetData sheetId="6"/>
      <sheetData sheetId="7"/>
      <sheetData sheetId="8"/>
      <sheetData sheetId="9"/>
      <sheetData sheetId="10"/>
      <sheetData sheetId="11">
        <row r="4">
          <cell r="J4" t="str">
            <v>EXTREMA</v>
          </cell>
        </row>
        <row r="5">
          <cell r="J5" t="str">
            <v>ALTA</v>
          </cell>
        </row>
        <row r="6">
          <cell r="J6" t="str">
            <v>MODERADA</v>
          </cell>
        </row>
        <row r="7">
          <cell r="J7" t="str">
            <v>BAJA</v>
          </cell>
        </row>
      </sheetData>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TR 1"/>
      <sheetName val="CTR 2"/>
      <sheetName val="CTR 3"/>
      <sheetName val="CTR 4"/>
      <sheetName val="Matriz Riesgo"/>
      <sheetName val="Clasificación "/>
      <sheetName val="Hoja1"/>
    </sheetNames>
    <sheetDataSet>
      <sheetData sheetId="0"/>
      <sheetData sheetId="1"/>
      <sheetData sheetId="2"/>
      <sheetData sheetId="3">
        <row r="4">
          <cell r="B4" t="str">
            <v>GESTIÓN JURÍDICA</v>
          </cell>
          <cell r="C4" t="str">
            <v>Asesorar, representar y coordinar en tematicas relacionadas con procesos judiciales y extrajudiciales a la Agencia Nacional de Mineria, a través del cumplimiento y aplicación de la normatividad vigente.</v>
          </cell>
          <cell r="D4" t="str">
            <v xml:space="preserve">1. Falta de principios y valores en el cumplimiento de la gestión
</v>
          </cell>
          <cell r="E4" t="str">
            <v xml:space="preserve">Emitir conceptos o proyectar lineamientos por parte de los abogados asesores de la ANM con la intención de favorecer a un tercero u obtener un interés propio </v>
          </cell>
          <cell r="F4" t="str">
            <v>Pérdida de imagen y de credibilidad por parte de sus clientes externos e internos.; emitir conceptos que no estén de acuerdo con la normatividad vigente; investigaciones y sanciones por parte de los entes de control.</v>
          </cell>
        </row>
        <row r="5">
          <cell r="B5" t="str">
            <v>GESTIÓN JURÍDICA</v>
          </cell>
          <cell r="C5" t="str">
            <v>Asesorar, representar y coordinar en tematicas relacionadas con procesos judiciales y extrajudiciales a la Agencia Nacional de Mineria, a través del cumplimiento y aplicación de la normatividad vigente.</v>
          </cell>
          <cell r="D5" t="str">
            <v>1. Falencias en el sistema de información que genere alertas 
2. Falta de principios y valores en el cumplimiento de la gestión
3. Lucro</v>
          </cell>
          <cell r="E5" t="str">
            <v xml:space="preserve">Omitir y/o retardar el cobro de las obligaciones ocasionando el vencimiento de términos en los procesos de cobro coactivo así como omitir y/o retardar la ejecución de medidas cautelares  para favorecimiento propio de un tercero.
</v>
          </cell>
          <cell r="F5" t="str">
            <v>1. Detrimento Patrimonial 
2. Pérdida de imagen y de credibilidad por parte de sus clientes externos e internos.
3. Investigaciones y sanciones por parte de los entes de control.</v>
          </cell>
        </row>
        <row r="6">
          <cell r="B6" t="str">
            <v>GESTIÓN JURÍDICA</v>
          </cell>
          <cell r="C6" t="str">
            <v>Asesorar, representar y coordinar en tematicas relacionadas con procesos judiciales y extrajudiciales a la Agencia Nacional de Mineria, a través del cumplimiento y aplicación de la normatividad vigente.</v>
          </cell>
          <cell r="D6" t="str">
            <v>1. Falta de principios y valores en el cumplimiento de la gestión
2. Lucro</v>
          </cell>
          <cell r="E6" t="str">
            <v xml:space="preserve">Retardar, omitir, malversar y/o tergiversar la información necesaria para ejercer la adecuada defensa judicial de la ANM con la intención de favorecer a un tercero u obtener un interés propio </v>
          </cell>
          <cell r="F6" t="str">
            <v xml:space="preserve">1. Fallos en contra de los intereses de la entidad
2. Posible detrimento Patrimonial, 
3. Investigaciones y sanciones por parte de los entes de control.
</v>
          </cell>
        </row>
        <row r="7">
          <cell r="B7" t="str">
            <v>GESTIÓN JURÍDICA</v>
          </cell>
          <cell r="C7" t="str">
            <v>Asesorar, representar y coordinar en tematicas relacionadas con procesos judiciales y extrajudiciales a la Agencia Nacional de Mineria, a través del cumplimiento y aplicación de la normatividad vigente.</v>
          </cell>
          <cell r="D7" t="str">
            <v>1. Falta de principios y valores en el cumplimiento de la gestión
2. Lucro</v>
          </cell>
          <cell r="E7" t="str">
            <v xml:space="preserve">Destruir, ocultar, desaparecer, adulterar y/o usar indebidamente los documentos que conforman el expediente de los procesos de la dependencia por parte de quien tenga el acceso y/o la custodia con la intención de favorecer a un tercero u obtener un interés propio </v>
          </cell>
          <cell r="F7" t="str">
            <v>1. Imposibilidad de ejercer la debida defensa y gestión de procesos de cobro coactivo 
2. Posible fallos o actos administrativos  adversos a los intereses de la entidad 
3. Reconstrucción del título y el expediente por vía judical (A.A originales)
4. Investigaciones y sanciones por parte de los entes de control.</v>
          </cell>
        </row>
      </sheetData>
      <sheetData sheetId="4">
        <row r="14">
          <cell r="E14">
            <v>1</v>
          </cell>
        </row>
        <row r="15">
          <cell r="E15">
            <v>1</v>
          </cell>
        </row>
        <row r="16">
          <cell r="E16">
            <v>1</v>
          </cell>
        </row>
        <row r="17">
          <cell r="E17">
            <v>1</v>
          </cell>
        </row>
      </sheetData>
      <sheetData sheetId="5">
        <row r="43">
          <cell r="E43">
            <v>11</v>
          </cell>
        </row>
        <row r="44">
          <cell r="E44">
            <v>14</v>
          </cell>
        </row>
        <row r="45">
          <cell r="E45">
            <v>13</v>
          </cell>
        </row>
        <row r="46">
          <cell r="E46">
            <v>11</v>
          </cell>
        </row>
      </sheetData>
      <sheetData sheetId="6"/>
      <sheetData sheetId="7"/>
      <sheetData sheetId="8"/>
      <sheetData sheetId="9"/>
      <sheetData sheetId="10"/>
      <sheetData sheetId="11"/>
      <sheetData sheetId="12">
        <row r="4">
          <cell r="J4" t="str">
            <v>EXTREMA</v>
          </cell>
        </row>
        <row r="5">
          <cell r="J5" t="str">
            <v>ALTA</v>
          </cell>
        </row>
        <row r="6">
          <cell r="J6" t="str">
            <v>MODERADA</v>
          </cell>
        </row>
        <row r="7">
          <cell r="J7" t="str">
            <v>BAJA</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16"/>
  <sheetViews>
    <sheetView showGridLines="0" tabSelected="1" workbookViewId="0">
      <selection activeCell="V11" sqref="V11"/>
    </sheetView>
  </sheetViews>
  <sheetFormatPr baseColWidth="10" defaultRowHeight="20.25" x14ac:dyDescent="0.3"/>
  <cols>
    <col min="1" max="16384" width="11.42578125" style="107"/>
  </cols>
  <sheetData>
    <row r="1" spans="1:12" x14ac:dyDescent="0.3">
      <c r="A1" s="104"/>
      <c r="B1" s="105"/>
      <c r="C1" s="105"/>
      <c r="D1" s="105"/>
      <c r="E1" s="105"/>
      <c r="F1" s="105"/>
      <c r="G1" s="105"/>
      <c r="H1" s="105"/>
      <c r="I1" s="105"/>
      <c r="J1" s="105"/>
      <c r="K1" s="105"/>
      <c r="L1" s="106"/>
    </row>
    <row r="2" spans="1:12" x14ac:dyDescent="0.3">
      <c r="A2" s="118"/>
      <c r="B2" s="119"/>
      <c r="C2" s="119"/>
      <c r="D2" s="119"/>
      <c r="E2" s="119"/>
      <c r="F2" s="119"/>
      <c r="G2" s="119"/>
      <c r="H2" s="119"/>
      <c r="I2" s="119"/>
      <c r="J2" s="119"/>
      <c r="K2" s="119"/>
      <c r="L2" s="120"/>
    </row>
    <row r="3" spans="1:12" x14ac:dyDescent="0.3">
      <c r="A3" s="108"/>
      <c r="B3" s="109"/>
      <c r="C3" s="109"/>
      <c r="D3" s="109"/>
      <c r="E3" s="109"/>
      <c r="F3" s="109"/>
      <c r="G3" s="109"/>
      <c r="H3" s="109"/>
      <c r="I3" s="109"/>
      <c r="J3" s="109"/>
      <c r="K3" s="109"/>
      <c r="L3" s="110"/>
    </row>
    <row r="4" spans="1:12" ht="36.75" customHeight="1" x14ac:dyDescent="0.3">
      <c r="A4" s="121" t="s">
        <v>252</v>
      </c>
      <c r="B4" s="122"/>
      <c r="C4" s="122"/>
      <c r="D4" s="122"/>
      <c r="E4" s="122"/>
      <c r="F4" s="122"/>
      <c r="G4" s="122"/>
      <c r="H4" s="122"/>
      <c r="I4" s="122"/>
      <c r="J4" s="122"/>
      <c r="K4" s="122"/>
      <c r="L4" s="123"/>
    </row>
    <row r="5" spans="1:12" x14ac:dyDescent="0.3">
      <c r="A5" s="121" t="s">
        <v>249</v>
      </c>
      <c r="B5" s="122"/>
      <c r="C5" s="122"/>
      <c r="D5" s="122"/>
      <c r="E5" s="122"/>
      <c r="F5" s="122"/>
      <c r="G5" s="122"/>
      <c r="H5" s="122"/>
      <c r="I5" s="122"/>
      <c r="J5" s="122"/>
      <c r="K5" s="122"/>
      <c r="L5" s="123"/>
    </row>
    <row r="6" spans="1:12" x14ac:dyDescent="0.3">
      <c r="A6" s="121" t="s">
        <v>256</v>
      </c>
      <c r="B6" s="122"/>
      <c r="C6" s="122"/>
      <c r="D6" s="122"/>
      <c r="E6" s="122"/>
      <c r="F6" s="122"/>
      <c r="G6" s="122"/>
      <c r="H6" s="122"/>
      <c r="I6" s="122"/>
      <c r="J6" s="122"/>
      <c r="K6" s="122"/>
      <c r="L6" s="123"/>
    </row>
    <row r="7" spans="1:12" x14ac:dyDescent="0.3">
      <c r="A7" s="108"/>
      <c r="B7" s="109"/>
      <c r="C7" s="109"/>
      <c r="D7" s="109"/>
      <c r="E7" s="109"/>
      <c r="F7" s="109"/>
      <c r="G7" s="109"/>
      <c r="H7" s="109"/>
      <c r="I7" s="109"/>
      <c r="J7" s="109"/>
      <c r="K7" s="109"/>
      <c r="L7" s="110"/>
    </row>
    <row r="8" spans="1:12" x14ac:dyDescent="0.3">
      <c r="A8" s="114" t="s">
        <v>250</v>
      </c>
      <c r="B8" s="115"/>
      <c r="C8" s="115"/>
      <c r="D8" s="115"/>
      <c r="E8" s="115"/>
      <c r="F8" s="115" t="s">
        <v>251</v>
      </c>
      <c r="G8" s="115"/>
      <c r="H8" s="115"/>
      <c r="I8" s="115"/>
      <c r="J8" s="115"/>
      <c r="K8" s="115"/>
      <c r="L8" s="124"/>
    </row>
    <row r="9" spans="1:12" x14ac:dyDescent="0.3">
      <c r="A9" s="114" t="s">
        <v>258</v>
      </c>
      <c r="B9" s="115"/>
      <c r="C9" s="115"/>
      <c r="D9" s="115"/>
      <c r="E9" s="115"/>
      <c r="F9" s="115" t="s">
        <v>257</v>
      </c>
      <c r="G9" s="115"/>
      <c r="H9" s="115"/>
      <c r="I9" s="115"/>
      <c r="J9" s="115"/>
      <c r="K9" s="115"/>
      <c r="L9" s="124"/>
    </row>
    <row r="10" spans="1:12" x14ac:dyDescent="0.3">
      <c r="A10" s="114" t="s">
        <v>259</v>
      </c>
      <c r="B10" s="115"/>
      <c r="C10" s="115"/>
      <c r="D10" s="115"/>
      <c r="E10" s="115"/>
      <c r="F10" s="116"/>
      <c r="G10" s="116"/>
      <c r="H10" s="116"/>
      <c r="I10" s="116"/>
      <c r="J10" s="116"/>
      <c r="K10" s="116"/>
      <c r="L10" s="117"/>
    </row>
    <row r="11" spans="1:12" x14ac:dyDescent="0.3">
      <c r="A11" s="108"/>
      <c r="B11" s="109"/>
      <c r="C11" s="109"/>
      <c r="D11" s="109"/>
      <c r="E11" s="109"/>
      <c r="F11" s="109"/>
      <c r="G11" s="109"/>
      <c r="H11" s="109"/>
      <c r="I11" s="109"/>
      <c r="J11" s="109"/>
      <c r="K11" s="109"/>
      <c r="L11" s="110"/>
    </row>
    <row r="12" spans="1:12" x14ac:dyDescent="0.3">
      <c r="A12" s="108"/>
      <c r="B12" s="109"/>
      <c r="C12" s="109"/>
      <c r="D12" s="109"/>
      <c r="E12" s="109"/>
      <c r="F12" s="109"/>
      <c r="G12" s="109"/>
      <c r="H12" s="109"/>
      <c r="I12" s="109"/>
      <c r="J12" s="109"/>
      <c r="K12" s="109"/>
      <c r="L12" s="110"/>
    </row>
    <row r="13" spans="1:12" ht="21" thickBot="1" x14ac:dyDescent="0.35">
      <c r="A13" s="113" t="s">
        <v>253</v>
      </c>
      <c r="B13" s="111"/>
      <c r="C13" s="111"/>
      <c r="D13" s="111"/>
      <c r="E13" s="111"/>
      <c r="F13" s="111"/>
      <c r="G13" s="111"/>
      <c r="H13" s="111"/>
      <c r="I13" s="111"/>
      <c r="J13" s="111"/>
      <c r="K13" s="111"/>
      <c r="L13" s="112"/>
    </row>
    <row r="15" spans="1:12" x14ac:dyDescent="0.3">
      <c r="A15" s="226" t="s">
        <v>262</v>
      </c>
      <c r="B15" s="227"/>
      <c r="C15" s="227"/>
      <c r="D15" s="227"/>
      <c r="E15" s="227"/>
      <c r="F15" s="227"/>
      <c r="G15" s="227"/>
      <c r="H15" s="227"/>
      <c r="I15" s="227"/>
      <c r="J15" s="227"/>
      <c r="K15" s="227"/>
      <c r="L15" s="227"/>
    </row>
    <row r="16" spans="1:12" ht="95.25" customHeight="1" x14ac:dyDescent="0.3">
      <c r="A16" s="227"/>
      <c r="B16" s="227"/>
      <c r="C16" s="227"/>
      <c r="D16" s="227"/>
      <c r="E16" s="227"/>
      <c r="F16" s="227"/>
      <c r="G16" s="227"/>
      <c r="H16" s="227"/>
      <c r="I16" s="227"/>
      <c r="J16" s="227"/>
      <c r="K16" s="227"/>
      <c r="L16" s="227"/>
    </row>
  </sheetData>
  <mergeCells count="11">
    <mergeCell ref="A15:L16"/>
    <mergeCell ref="A10:E10"/>
    <mergeCell ref="F10:L10"/>
    <mergeCell ref="A2:L2"/>
    <mergeCell ref="A4:L4"/>
    <mergeCell ref="A5:L5"/>
    <mergeCell ref="A8:E8"/>
    <mergeCell ref="F8:L8"/>
    <mergeCell ref="A9:E9"/>
    <mergeCell ref="F9:L9"/>
    <mergeCell ref="A6:L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2"/>
  <sheetViews>
    <sheetView view="pageBreakPreview" zoomScale="75" zoomScaleNormal="78" zoomScaleSheetLayoutView="75" workbookViewId="0">
      <selection activeCell="A6" sqref="A6"/>
    </sheetView>
  </sheetViews>
  <sheetFormatPr baseColWidth="10" defaultRowHeight="16.5" x14ac:dyDescent="0.3"/>
  <cols>
    <col min="1" max="1" width="6.7109375" style="1" customWidth="1"/>
    <col min="2" max="2" width="20.7109375" style="1" customWidth="1"/>
    <col min="3" max="3" width="61.85546875"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8" style="1" hidden="1" customWidth="1"/>
    <col min="10" max="10" width="13.85546875" style="1" customWidth="1"/>
    <col min="11" max="11" width="47.85546875" style="1" customWidth="1"/>
    <col min="12" max="12" width="15.42578125" style="1" customWidth="1"/>
    <col min="13"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0" width="15.85546875" style="1" customWidth="1"/>
    <col min="21" max="21" width="22.2851562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52" t="s">
        <v>123</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3"/>
      <c r="AE1" s="63"/>
      <c r="AF1" s="63"/>
      <c r="AG1" s="154"/>
      <c r="AH1" s="155"/>
      <c r="AI1" s="156"/>
    </row>
    <row r="2" spans="1:35" ht="42.75" customHeight="1" x14ac:dyDescent="0.3">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3"/>
      <c r="AE2" s="64"/>
      <c r="AF2" s="64"/>
      <c r="AG2" s="157"/>
      <c r="AH2" s="158"/>
      <c r="AI2" s="159"/>
    </row>
    <row r="3" spans="1:35" ht="33.75" customHeight="1" x14ac:dyDescent="0.3">
      <c r="A3" s="160" t="s">
        <v>0</v>
      </c>
      <c r="B3" s="160"/>
      <c r="C3" s="160"/>
      <c r="D3" s="160"/>
      <c r="E3" s="160"/>
      <c r="F3" s="160"/>
      <c r="G3" s="161" t="s">
        <v>1</v>
      </c>
      <c r="H3" s="161"/>
      <c r="I3" s="161"/>
      <c r="J3" s="161"/>
      <c r="K3" s="40" t="s">
        <v>85</v>
      </c>
      <c r="L3" s="160" t="s">
        <v>2</v>
      </c>
      <c r="M3" s="160"/>
      <c r="N3" s="160"/>
      <c r="O3" s="160"/>
      <c r="P3" s="160"/>
      <c r="Q3" s="160" t="s">
        <v>3</v>
      </c>
      <c r="R3" s="160"/>
      <c r="S3" s="160"/>
      <c r="T3" s="160"/>
      <c r="U3" s="160"/>
      <c r="V3" s="162" t="s">
        <v>4</v>
      </c>
      <c r="W3" s="163"/>
      <c r="X3" s="163"/>
      <c r="Y3" s="163"/>
      <c r="Z3" s="163"/>
      <c r="AA3" s="164"/>
      <c r="AB3" s="162" t="s">
        <v>5</v>
      </c>
      <c r="AC3" s="163"/>
      <c r="AD3" s="163"/>
      <c r="AE3" s="163"/>
      <c r="AF3" s="163"/>
      <c r="AG3" s="163"/>
      <c r="AH3" s="163"/>
      <c r="AI3" s="164"/>
    </row>
    <row r="4" spans="1:35" ht="30" customHeight="1" x14ac:dyDescent="0.3">
      <c r="A4" s="160"/>
      <c r="B4" s="160"/>
      <c r="C4" s="160"/>
      <c r="D4" s="160"/>
      <c r="E4" s="160"/>
      <c r="F4" s="160"/>
      <c r="G4" s="161" t="s">
        <v>6</v>
      </c>
      <c r="H4" s="161"/>
      <c r="I4" s="161"/>
      <c r="J4" s="161"/>
      <c r="K4" s="40" t="s">
        <v>7</v>
      </c>
      <c r="L4" s="161" t="s">
        <v>8</v>
      </c>
      <c r="M4" s="161"/>
      <c r="N4" s="41"/>
      <c r="O4" s="161" t="s">
        <v>9</v>
      </c>
      <c r="P4" s="161"/>
      <c r="Q4" s="160"/>
      <c r="R4" s="160"/>
      <c r="S4" s="160"/>
      <c r="T4" s="160"/>
      <c r="U4" s="160"/>
      <c r="V4" s="165"/>
      <c r="W4" s="166"/>
      <c r="X4" s="166"/>
      <c r="Y4" s="166"/>
      <c r="Z4" s="166"/>
      <c r="AA4" s="167"/>
      <c r="AB4" s="165"/>
      <c r="AC4" s="166"/>
      <c r="AD4" s="166"/>
      <c r="AE4" s="166"/>
      <c r="AF4" s="166"/>
      <c r="AG4" s="166"/>
      <c r="AH4" s="166"/>
      <c r="AI4" s="167"/>
    </row>
    <row r="5" spans="1:35" s="42" customFormat="1" ht="96.75" customHeight="1" x14ac:dyDescent="0.3">
      <c r="A5" s="40" t="s">
        <v>10</v>
      </c>
      <c r="B5" s="40" t="s">
        <v>11</v>
      </c>
      <c r="C5" s="40" t="s">
        <v>12</v>
      </c>
      <c r="D5" s="40" t="s">
        <v>13</v>
      </c>
      <c r="E5" s="40" t="s">
        <v>14</v>
      </c>
      <c r="F5" s="40" t="s">
        <v>15</v>
      </c>
      <c r="G5" s="40" t="s">
        <v>16</v>
      </c>
      <c r="H5" s="40" t="s">
        <v>17</v>
      </c>
      <c r="I5" s="40" t="s">
        <v>18</v>
      </c>
      <c r="J5" s="40" t="s">
        <v>19</v>
      </c>
      <c r="K5" s="40" t="s">
        <v>20</v>
      </c>
      <c r="L5" s="40" t="s">
        <v>16</v>
      </c>
      <c r="M5" s="40" t="s">
        <v>17</v>
      </c>
      <c r="N5" s="40" t="s">
        <v>21</v>
      </c>
      <c r="O5" s="40" t="s">
        <v>22</v>
      </c>
      <c r="P5" s="40" t="s">
        <v>23</v>
      </c>
      <c r="Q5" s="40" t="s">
        <v>24</v>
      </c>
      <c r="R5" s="40" t="s">
        <v>25</v>
      </c>
      <c r="S5" s="40" t="s">
        <v>26</v>
      </c>
      <c r="T5" s="40" t="s">
        <v>27</v>
      </c>
      <c r="U5" s="40" t="s">
        <v>28</v>
      </c>
      <c r="V5" s="40" t="s">
        <v>29</v>
      </c>
      <c r="W5" s="40" t="s">
        <v>30</v>
      </c>
      <c r="X5" s="40" t="s">
        <v>31</v>
      </c>
      <c r="Y5" s="40" t="s">
        <v>32</v>
      </c>
      <c r="Z5" s="40" t="s">
        <v>33</v>
      </c>
      <c r="AA5" s="40" t="s">
        <v>34</v>
      </c>
      <c r="AB5" s="40" t="s">
        <v>35</v>
      </c>
      <c r="AC5" s="40" t="s">
        <v>36</v>
      </c>
      <c r="AD5" s="40" t="s">
        <v>37</v>
      </c>
      <c r="AE5" s="40" t="s">
        <v>32</v>
      </c>
      <c r="AF5" s="40" t="s">
        <v>33</v>
      </c>
      <c r="AG5" s="40" t="s">
        <v>34</v>
      </c>
      <c r="AH5" s="40" t="s">
        <v>38</v>
      </c>
      <c r="AI5" s="40" t="s">
        <v>39</v>
      </c>
    </row>
    <row r="6" spans="1:35" ht="222.75" customHeight="1" x14ac:dyDescent="0.3">
      <c r="A6" s="43">
        <v>1</v>
      </c>
      <c r="B6" s="44" t="str">
        <f>+[8]Identificacion!B4</f>
        <v>GESTION DEL TALENTO HUMANO</v>
      </c>
      <c r="C6" s="44" t="str">
        <f>+[8]Identificacion!C4</f>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
      <c r="D6" s="44" t="str">
        <f>+[8]Identificacion!D4</f>
        <v>Presion para realizar nombramientos sin el cumplimiento de requisitos en la planta de personal.</v>
      </c>
      <c r="E6" s="44" t="str">
        <f>+[8]Identificacion!E4</f>
        <v>Realizar nombramientos sin cumplimiento de requisitos en la planta de personal para favorecer a un tercero</v>
      </c>
      <c r="F6" s="44" t="str">
        <f>+[8]Identificacion!F4</f>
        <v xml:space="preserve">1. Investigaciones y sanciones por parte de los entes de control.                                   
2. Afectación en la gestion institucional por falta de idoneidad para ocupar el cargo.
3. Perdida de credibilidad institucional </v>
      </c>
      <c r="G6" s="43">
        <f>+[8]Probabilidad!E14</f>
        <v>4</v>
      </c>
      <c r="H6" s="43">
        <f>+[8]Impacto!E43</f>
        <v>10</v>
      </c>
      <c r="I6" s="43">
        <f>+G6*H6</f>
        <v>40</v>
      </c>
      <c r="J6" s="57" t="str">
        <f>+'[8]Clasificación '!J4</f>
        <v>EXTREMA</v>
      </c>
      <c r="K6" s="46" t="s">
        <v>122</v>
      </c>
      <c r="L6" s="43">
        <v>2</v>
      </c>
      <c r="M6" s="43">
        <v>10</v>
      </c>
      <c r="N6" s="43">
        <f>+L6*M6</f>
        <v>20</v>
      </c>
      <c r="O6" s="66" t="str">
        <f>+'[8]Clasificación '!J5</f>
        <v>ALTA</v>
      </c>
      <c r="P6" s="43" t="s">
        <v>41</v>
      </c>
      <c r="Q6" s="55" t="s">
        <v>105</v>
      </c>
      <c r="R6" s="55" t="s">
        <v>106</v>
      </c>
      <c r="S6" s="48">
        <v>43466</v>
      </c>
      <c r="T6" s="49">
        <v>43814</v>
      </c>
      <c r="U6" s="49" t="s">
        <v>107</v>
      </c>
      <c r="V6" s="50"/>
      <c r="W6" s="50"/>
      <c r="X6" s="50"/>
      <c r="Y6" s="50"/>
      <c r="Z6" s="50"/>
      <c r="AA6" s="50"/>
      <c r="AB6" s="50"/>
      <c r="AC6" s="50"/>
      <c r="AD6" s="50"/>
      <c r="AE6" s="50"/>
      <c r="AF6" s="50"/>
      <c r="AG6" s="50"/>
      <c r="AH6" s="50"/>
      <c r="AI6" s="50"/>
    </row>
    <row r="7" spans="1:35" ht="228.75" customHeight="1" x14ac:dyDescent="0.3">
      <c r="A7" s="53">
        <v>2</v>
      </c>
      <c r="B7" s="54" t="str">
        <f>+[8]Identificacion!B5</f>
        <v>GESTION DEL TALENTO HUMANO</v>
      </c>
      <c r="C7" s="54" t="str">
        <f>+[8]Identificacion!C5</f>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
      <c r="D7" s="54" t="str">
        <f>+[8]Identificacion!D5</f>
        <v>Presión para realizar nombramientos sin el cumplimiento de requisitos en la planta de personal</v>
      </c>
      <c r="E7" s="54" t="str">
        <f>+[8]Identificacion!E5</f>
        <v>Abuso de poder en la modificación del manual de funciones para beneficio de un tercero</v>
      </c>
      <c r="F7" s="54" t="str">
        <f>+[8]Identificacion!F5</f>
        <v>1. Investigaciones y sanciones por parte de los entes de control.    
2. Afectacion en la credibilidad y deteriodeo de la imagen institucional.</v>
      </c>
      <c r="G7" s="53">
        <f>+[8]Probabilidad!E15</f>
        <v>4</v>
      </c>
      <c r="H7" s="53">
        <f>+[8]Impacto!E44</f>
        <v>10</v>
      </c>
      <c r="I7" s="53">
        <f>+G7*H7</f>
        <v>40</v>
      </c>
      <c r="J7" s="57" t="str">
        <f>+'[8]Clasificación '!J4</f>
        <v>EXTREMA</v>
      </c>
      <c r="K7" s="65" t="s">
        <v>108</v>
      </c>
      <c r="L7" s="53">
        <v>2</v>
      </c>
      <c r="M7" s="53">
        <v>10</v>
      </c>
      <c r="N7" s="43">
        <f>+L7*M7</f>
        <v>20</v>
      </c>
      <c r="O7" s="58" t="str">
        <f>IF(AND(N7&gt;=0,N7&lt;=4),'[8]Clasificación '!$J$7,IF('Talento Humano'!N7&lt;=7,'[8]Clasificación '!$J$6,IF('Talento Humano'!N7&lt;=20,'[8]Clasificación '!$J$5,IF('Talento Humano'!N7&lt;=25,'[8]Clasificación '!$J$4))))</f>
        <v>ALTA</v>
      </c>
      <c r="P7" s="53" t="s">
        <v>41</v>
      </c>
      <c r="Q7" s="55" t="s">
        <v>109</v>
      </c>
      <c r="R7" s="55" t="s">
        <v>110</v>
      </c>
      <c r="S7" s="48">
        <v>43466</v>
      </c>
      <c r="T7" s="49">
        <v>43814</v>
      </c>
      <c r="U7" s="49" t="s">
        <v>107</v>
      </c>
      <c r="V7" s="50"/>
      <c r="W7" s="50"/>
      <c r="X7" s="50"/>
      <c r="Y7" s="50"/>
      <c r="Z7" s="50"/>
      <c r="AA7" s="50"/>
      <c r="AB7" s="50"/>
      <c r="AC7" s="50"/>
      <c r="AD7" s="50"/>
      <c r="AE7" s="50"/>
      <c r="AF7" s="50"/>
      <c r="AG7" s="50"/>
      <c r="AH7" s="50"/>
      <c r="AI7" s="50"/>
    </row>
    <row r="8" spans="1:35" ht="131.25" customHeight="1" x14ac:dyDescent="0.3">
      <c r="A8" s="171">
        <v>3</v>
      </c>
      <c r="B8" s="149" t="str">
        <f>+[8]Identificacion!B6</f>
        <v>GESTION DEL TALENTO HUMANO - CONTROL INTERNO DISCIPLINARIO</v>
      </c>
      <c r="C8" s="149" t="str">
        <f>+[8]Identificacion!C6</f>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
      <c r="D8" s="149" t="str">
        <f>+[8]Identificacion!D6</f>
        <v>1. La discrecionalidad en la toma de decisiones puede posibilitar que sean adoptadas de manera contraria a derecho, en beneficio propio o de terceros.                         
2. La presión externa o la necesidad, puede posibilitar que los servidores públicos que participan en el trámite de los procesos disciplinarios puedan incurrir en conductas contrarias a derecho, con fines de lucro. 
3. Existencia de conflictos de interés, a pesar de los cuales actúa el servidor público en un trámite determinado.</v>
      </c>
      <c r="E8" s="149" t="str">
        <f>+[8]Identificacion!E6</f>
        <v>Solicitar o aceptar dádivas o favores o cualquier otra clase de beneficio propio y de un tercero, por parte de los implicados, al evaluar las quejas, tramitar los procesos disciplinarios o tomar las decisiones de fondo.</v>
      </c>
      <c r="F8" s="149" t="str">
        <f>+[8]Identificacion!F6</f>
        <v>1. Comisión de una conducta disciplinaria y penal.</v>
      </c>
      <c r="G8" s="130">
        <v>3</v>
      </c>
      <c r="H8" s="130">
        <f>+[8]Impacto!E45</f>
        <v>11</v>
      </c>
      <c r="I8" s="53">
        <f>+G8*H8</f>
        <v>33</v>
      </c>
      <c r="J8" s="133" t="str">
        <f>+'[8]Clasificación '!J4</f>
        <v>EXTREMA</v>
      </c>
      <c r="K8" s="149" t="s">
        <v>111</v>
      </c>
      <c r="L8" s="130">
        <v>1</v>
      </c>
      <c r="M8" s="130">
        <v>11</v>
      </c>
      <c r="N8" s="43">
        <f>+L8*M8</f>
        <v>11</v>
      </c>
      <c r="O8" s="133" t="str">
        <f>+'[8]Clasificación '!J4</f>
        <v>EXTREMA</v>
      </c>
      <c r="P8" s="130" t="s">
        <v>41</v>
      </c>
      <c r="Q8" s="55" t="s">
        <v>254</v>
      </c>
      <c r="R8" s="55" t="s">
        <v>112</v>
      </c>
      <c r="S8" s="48">
        <v>43479</v>
      </c>
      <c r="T8" s="49">
        <v>43814</v>
      </c>
      <c r="U8" s="49" t="s">
        <v>255</v>
      </c>
      <c r="V8" s="50"/>
      <c r="W8" s="50"/>
      <c r="X8" s="50"/>
      <c r="Y8" s="50"/>
      <c r="Z8" s="50"/>
      <c r="AA8" s="50"/>
      <c r="AB8" s="50"/>
      <c r="AC8" s="50"/>
      <c r="AD8" s="50"/>
      <c r="AE8" s="50"/>
      <c r="AF8" s="50"/>
      <c r="AG8" s="50"/>
      <c r="AH8" s="50"/>
      <c r="AI8" s="50"/>
    </row>
    <row r="9" spans="1:35" ht="96" customHeight="1" x14ac:dyDescent="0.3">
      <c r="A9" s="187"/>
      <c r="B9" s="151"/>
      <c r="C9" s="151"/>
      <c r="D9" s="151"/>
      <c r="E9" s="151"/>
      <c r="F9" s="151"/>
      <c r="G9" s="132"/>
      <c r="H9" s="132"/>
      <c r="I9" s="53"/>
      <c r="J9" s="135"/>
      <c r="K9" s="151"/>
      <c r="L9" s="132"/>
      <c r="M9" s="132"/>
      <c r="N9" s="43"/>
      <c r="O9" s="135"/>
      <c r="P9" s="132"/>
      <c r="Q9" s="55" t="s">
        <v>113</v>
      </c>
      <c r="R9" s="55" t="s">
        <v>114</v>
      </c>
      <c r="S9" s="48">
        <v>43525</v>
      </c>
      <c r="T9" s="49">
        <v>43814</v>
      </c>
      <c r="U9" s="49" t="s">
        <v>255</v>
      </c>
      <c r="V9" s="50"/>
      <c r="W9" s="50"/>
      <c r="X9" s="50"/>
      <c r="Y9" s="50"/>
      <c r="Z9" s="50"/>
      <c r="AA9" s="50"/>
      <c r="AB9" s="50"/>
      <c r="AC9" s="50"/>
      <c r="AD9" s="50"/>
      <c r="AE9" s="50"/>
      <c r="AF9" s="50"/>
      <c r="AG9" s="50"/>
      <c r="AH9" s="50"/>
      <c r="AI9" s="50"/>
    </row>
    <row r="10" spans="1:35" ht="120.75" customHeight="1" x14ac:dyDescent="0.3">
      <c r="A10" s="148">
        <v>4</v>
      </c>
      <c r="B10" s="182" t="str">
        <f>+[8]Identificacion!B7</f>
        <v>GESTION DEL TALENTO HUMANO - CONTROL INTERNO DISCIPLINARIO</v>
      </c>
      <c r="C10" s="182" t="str">
        <f>+[8]Identificacion!C7</f>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
      <c r="D10" s="182" t="str">
        <f>+[8]Identificacion!D7</f>
        <v>El acceso a los expedientes  disciplinarios y a la información reservada contenida dentro de los mismos, puede posibilitar su uso indebido o propiciar una pérdida intencional de los documentos que lo componen, en beneficio propio o de un tercero.</v>
      </c>
      <c r="E10" s="182" t="str">
        <f>+[8]Identificacion!E7</f>
        <v>Violación de la reserva legal, dolosamente y en interés particular</v>
      </c>
      <c r="F10" s="182" t="str">
        <f>+[8]Identificacion!F7</f>
        <v>1. Comisión de una conducta disciplinaria y penal.</v>
      </c>
      <c r="G10" s="130">
        <v>3</v>
      </c>
      <c r="H10" s="130">
        <f>+[8]Impacto!E46</f>
        <v>11</v>
      </c>
      <c r="I10" s="53">
        <f>+G10*H10</f>
        <v>33</v>
      </c>
      <c r="J10" s="194" t="str">
        <f>+'[8]Clasificación '!J4</f>
        <v>EXTREMA</v>
      </c>
      <c r="K10" s="182" t="s">
        <v>115</v>
      </c>
      <c r="L10" s="147">
        <v>1</v>
      </c>
      <c r="M10" s="147">
        <v>11</v>
      </c>
      <c r="N10" s="53">
        <f>+L10*M10</f>
        <v>11</v>
      </c>
      <c r="O10" s="194" t="str">
        <f>+'[8]Clasificación '!J4</f>
        <v>EXTREMA</v>
      </c>
      <c r="P10" s="147" t="s">
        <v>41</v>
      </c>
      <c r="Q10" s="55" t="s">
        <v>116</v>
      </c>
      <c r="R10" s="55" t="s">
        <v>117</v>
      </c>
      <c r="S10" s="48">
        <v>43496</v>
      </c>
      <c r="T10" s="49">
        <v>43814</v>
      </c>
      <c r="U10" s="49" t="s">
        <v>255</v>
      </c>
      <c r="V10" s="50"/>
      <c r="W10" s="50"/>
      <c r="X10" s="50"/>
      <c r="Y10" s="50"/>
      <c r="Z10" s="50"/>
      <c r="AA10" s="50"/>
      <c r="AB10" s="50"/>
      <c r="AC10" s="50"/>
      <c r="AD10" s="50"/>
      <c r="AE10" s="50"/>
      <c r="AF10" s="50"/>
      <c r="AG10" s="50"/>
      <c r="AH10" s="50"/>
      <c r="AI10" s="50"/>
    </row>
    <row r="11" spans="1:35" ht="66" x14ac:dyDescent="0.3">
      <c r="A11" s="148"/>
      <c r="B11" s="182"/>
      <c r="C11" s="182"/>
      <c r="D11" s="182"/>
      <c r="E11" s="182"/>
      <c r="F11" s="182"/>
      <c r="G11" s="131"/>
      <c r="H11" s="131"/>
      <c r="I11" s="50"/>
      <c r="J11" s="194"/>
      <c r="K11" s="182"/>
      <c r="L11" s="147"/>
      <c r="M11" s="147"/>
      <c r="N11" s="50"/>
      <c r="O11" s="194"/>
      <c r="P11" s="147"/>
      <c r="Q11" s="55" t="s">
        <v>118</v>
      </c>
      <c r="R11" s="55" t="s">
        <v>119</v>
      </c>
      <c r="S11" s="48">
        <v>43496</v>
      </c>
      <c r="T11" s="49">
        <v>43814</v>
      </c>
      <c r="U11" s="49" t="s">
        <v>255</v>
      </c>
      <c r="V11" s="50"/>
      <c r="W11" s="50"/>
      <c r="X11" s="50"/>
      <c r="Y11" s="50"/>
      <c r="Z11" s="50"/>
      <c r="AA11" s="50"/>
      <c r="AB11" s="50"/>
      <c r="AC11" s="50"/>
      <c r="AD11" s="50"/>
      <c r="AE11" s="50"/>
      <c r="AF11" s="50"/>
      <c r="AG11" s="50"/>
      <c r="AH11" s="50"/>
      <c r="AI11" s="50"/>
    </row>
    <row r="12" spans="1:35" ht="66" x14ac:dyDescent="0.3">
      <c r="A12" s="148"/>
      <c r="B12" s="182"/>
      <c r="C12" s="182"/>
      <c r="D12" s="182"/>
      <c r="E12" s="182"/>
      <c r="F12" s="182"/>
      <c r="G12" s="132"/>
      <c r="H12" s="132"/>
      <c r="I12" s="50"/>
      <c r="J12" s="194"/>
      <c r="K12" s="182"/>
      <c r="L12" s="147"/>
      <c r="M12" s="147"/>
      <c r="N12" s="50"/>
      <c r="O12" s="194"/>
      <c r="P12" s="147"/>
      <c r="Q12" s="55" t="s">
        <v>120</v>
      </c>
      <c r="R12" s="55" t="s">
        <v>121</v>
      </c>
      <c r="S12" s="48">
        <v>43496</v>
      </c>
      <c r="T12" s="49">
        <v>43814</v>
      </c>
      <c r="U12" s="49" t="s">
        <v>255</v>
      </c>
      <c r="V12" s="50"/>
      <c r="W12" s="50"/>
      <c r="X12" s="50"/>
      <c r="Y12" s="50"/>
      <c r="Z12" s="50"/>
      <c r="AA12" s="50"/>
      <c r="AB12" s="50"/>
      <c r="AC12" s="50"/>
      <c r="AD12" s="50"/>
      <c r="AE12" s="50"/>
      <c r="AF12" s="50"/>
      <c r="AG12" s="50"/>
      <c r="AH12" s="50"/>
      <c r="AI12" s="50"/>
    </row>
  </sheetData>
  <mergeCells count="39">
    <mergeCell ref="A8:A9"/>
    <mergeCell ref="A10:A12"/>
    <mergeCell ref="M8:M9"/>
    <mergeCell ref="O8:O9"/>
    <mergeCell ref="P8:P9"/>
    <mergeCell ref="B10:B12"/>
    <mergeCell ref="C10:C12"/>
    <mergeCell ref="D10:D12"/>
    <mergeCell ref="E10:E12"/>
    <mergeCell ref="F10:F12"/>
    <mergeCell ref="O10:O12"/>
    <mergeCell ref="P10:P12"/>
    <mergeCell ref="G8:G9"/>
    <mergeCell ref="H8:H9"/>
    <mergeCell ref="J8:J9"/>
    <mergeCell ref="K8:K9"/>
    <mergeCell ref="M10:M12"/>
    <mergeCell ref="B8:B9"/>
    <mergeCell ref="C8:C9"/>
    <mergeCell ref="D8:D9"/>
    <mergeCell ref="E8:E9"/>
    <mergeCell ref="F8:F9"/>
    <mergeCell ref="L8:L9"/>
    <mergeCell ref="G10:G12"/>
    <mergeCell ref="H10:H12"/>
    <mergeCell ref="J10:J12"/>
    <mergeCell ref="K10:K12"/>
    <mergeCell ref="L10:L12"/>
    <mergeCell ref="AG1:AI2"/>
    <mergeCell ref="A3:F4"/>
    <mergeCell ref="A1:AD2"/>
    <mergeCell ref="Q3:U4"/>
    <mergeCell ref="V3:AA4"/>
    <mergeCell ref="AB3:AI4"/>
    <mergeCell ref="G3:J3"/>
    <mergeCell ref="L4:M4"/>
    <mergeCell ref="O4:P4"/>
    <mergeCell ref="L3:P3"/>
    <mergeCell ref="G4:J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1" operator="containsText" id="{50763EB4-0F55-4426-A49B-76D7CF7C5CDB}">
            <xm:f>NOT(ISERROR(SEARCH('C:\PLANEACIÓN 2019\RIESGOS 2019\VERSIONES FINALES RIESGOS CORRUPCION 2019\[Mapa de Riesgos de Corrupcion Talento Humano 2019 Final.xlsx]Clasificación '!#REF!,J6)))</xm:f>
            <xm:f>'C:\PLANEACIÓN 2019\RIESGOS 2019\VERSIONES FINALES RIESGOS CORRUPCION 2019\[Mapa de Riesgos de Corrupcion Talento Humano 2019 Final.xlsx]Clasificación '!#REF!</xm:f>
            <x14:dxf>
              <fill>
                <patternFill>
                  <bgColor rgb="FFFF0000"/>
                </patternFill>
              </fill>
            </x14:dxf>
          </x14:cfRule>
          <x14:cfRule type="containsText" priority="22" operator="containsText" id="{3F1DBB45-E63F-43AC-94CC-2B020DDAF040}">
            <xm:f>NOT(ISERROR(SEARCH('C:\PLANEACIÓN 2019\RIESGOS 2019\VERSIONES FINALES RIESGOS CORRUPCION 2019\[Mapa de Riesgos de Corrupcion Talento Humano 2019 Final.xlsx]Clasificación '!#REF!,J6)))</xm:f>
            <xm:f>'C:\PLANEACIÓN 2019\RIESGOS 2019\VERSIONES FINALES RIESGOS CORRUPCION 2019\[Mapa de Riesgos de Corrupcion Talento Humano 2019 Final.xlsx]Clasificación '!#REF!</xm:f>
            <x14:dxf>
              <fill>
                <patternFill>
                  <bgColor rgb="FFFFC000"/>
                </patternFill>
              </fill>
            </x14:dxf>
          </x14:cfRule>
          <x14:cfRule type="containsText" priority="23" operator="containsText" id="{83895874-DD35-4702-B991-47DBE785B880}">
            <xm:f>NOT(ISERROR(SEARCH('C:\PLANEACIÓN 2019\RIESGOS 2019\VERSIONES FINALES RIESGOS CORRUPCION 2019\[Mapa de Riesgos de Corrupcion Talento Humano 2019 Final.xlsx]Clasificación '!#REF!,J6)))</xm:f>
            <xm:f>'C:\PLANEACIÓN 2019\RIESGOS 2019\VERSIONES FINALES RIESGOS CORRUPCION 2019\[Mapa de Riesgos de Corrupcion Talento Humano 2019 Final.xlsx]Clasificación '!#REF!</xm:f>
            <x14:dxf>
              <fill>
                <patternFill>
                  <bgColor rgb="FFFFFF00"/>
                </patternFill>
              </fill>
            </x14:dxf>
          </x14:cfRule>
          <x14:cfRule type="containsText" priority="24" operator="containsText" id="{19382080-A764-4BFC-84E6-60DA8806AAAC}">
            <xm:f>NOT(ISERROR(SEARCH('C:\PLANEACIÓN 2019\RIESGOS 2019\VERSIONES FINALES RIESGOS CORRUPCION 2019\[Mapa de Riesgos de Corrupcion Talento Humano 2019 Final.xlsx]Clasificación '!#REF!,J6)))</xm:f>
            <xm:f>'C:\PLANEACIÓN 2019\RIESGOS 2019\VERSIONES FINALES RIESGOS CORRUPCION 2019\[Mapa de Riesgos de Corrupcion Talento Humano 2019 Final.xlsx]Clasificación '!#REF!</xm:f>
            <x14:dxf>
              <fill>
                <patternFill>
                  <bgColor rgb="FF00B050"/>
                </patternFill>
              </fill>
            </x14:dxf>
          </x14:cfRule>
          <xm:sqref>J6</xm:sqref>
        </x14:conditionalFormatting>
        <x14:conditionalFormatting xmlns:xm="http://schemas.microsoft.com/office/excel/2006/main">
          <x14:cfRule type="containsText" priority="17" operator="containsText" id="{567FAA7A-DC9F-4E34-9AFE-91D88FC23342}">
            <xm:f>NOT(ISERROR(SEARCH('C:\PLANEACIÓN 2019\RIESGOS 2019\VERSIONES FINALES RIESGOS CORRUPCION 2019\[Mapa de Riesgos de Corrupcion Talento Humano 2019 Final.xlsx]Clasificación '!#REF!,O6)))</xm:f>
            <xm:f>'C:\PLANEACIÓN 2019\RIESGOS 2019\VERSIONES FINALES RIESGOS CORRUPCION 2019\[Mapa de Riesgos de Corrupcion Talento Humano 2019 Final.xlsx]Clasificación '!#REF!</xm:f>
            <x14:dxf>
              <fill>
                <patternFill>
                  <bgColor rgb="FFFF0000"/>
                </patternFill>
              </fill>
            </x14:dxf>
          </x14:cfRule>
          <x14:cfRule type="containsText" priority="18" operator="containsText" id="{DAE81608-94D7-4356-86B3-EB01F8ACE026}">
            <xm:f>NOT(ISERROR(SEARCH('C:\PLANEACIÓN 2019\RIESGOS 2019\VERSIONES FINALES RIESGOS CORRUPCION 2019\[Mapa de Riesgos de Corrupcion Talento Humano 2019 Final.xlsx]Clasificación '!#REF!,O6)))</xm:f>
            <xm:f>'C:\PLANEACIÓN 2019\RIESGOS 2019\VERSIONES FINALES RIESGOS CORRUPCION 2019\[Mapa de Riesgos de Corrupcion Talento Humano 2019 Final.xlsx]Clasificación '!#REF!</xm:f>
            <x14:dxf>
              <fill>
                <patternFill>
                  <bgColor rgb="FFFFC000"/>
                </patternFill>
              </fill>
            </x14:dxf>
          </x14:cfRule>
          <x14:cfRule type="containsText" priority="19" operator="containsText" id="{D73C798A-72D2-4D31-AF05-5F481A40C6F3}">
            <xm:f>NOT(ISERROR(SEARCH('C:\PLANEACIÓN 2019\RIESGOS 2019\VERSIONES FINALES RIESGOS CORRUPCION 2019\[Mapa de Riesgos de Corrupcion Talento Humano 2019 Final.xlsx]Clasificación '!#REF!,O6)))</xm:f>
            <xm:f>'C:\PLANEACIÓN 2019\RIESGOS 2019\VERSIONES FINALES RIESGOS CORRUPCION 2019\[Mapa de Riesgos de Corrupcion Talento Humano 2019 Final.xlsx]Clasificación '!#REF!</xm:f>
            <x14:dxf>
              <fill>
                <patternFill>
                  <bgColor rgb="FFFFFF00"/>
                </patternFill>
              </fill>
            </x14:dxf>
          </x14:cfRule>
          <x14:cfRule type="containsText" priority="20" operator="containsText" id="{783B14A8-3011-4CB9-BD32-D6728717EBC9}">
            <xm:f>NOT(ISERROR(SEARCH('C:\PLANEACIÓN 2019\RIESGOS 2019\VERSIONES FINALES RIESGOS CORRUPCION 2019\[Mapa de Riesgos de Corrupcion Talento Humano 2019 Final.xlsx]Clasificación '!#REF!,O6)))</xm:f>
            <xm:f>'C:\PLANEACIÓN 2019\RIESGOS 2019\VERSIONES FINALES RIESGOS CORRUPCION 2019\[Mapa de Riesgos de Corrupcion Talento Humano 2019 Final.xlsx]Clasificación '!#REF!</xm:f>
            <x14:dxf>
              <fill>
                <patternFill>
                  <bgColor rgb="FF00B050"/>
                </patternFill>
              </fill>
            </x14:dxf>
          </x14:cfRule>
          <xm:sqref>O6</xm:sqref>
        </x14:conditionalFormatting>
        <x14:conditionalFormatting xmlns:xm="http://schemas.microsoft.com/office/excel/2006/main">
          <x14:cfRule type="containsText" priority="13" operator="containsText" id="{642FAB23-ED16-4E88-9E95-0A601577CCCE}">
            <xm:f>NOT(ISERROR(SEARCH('C:\PLANEACIÓN 2019\RIESGOS 2019\VERSIONES FINALES RIESGOS CORRUPCION 2019\[Mapa de Riesgos de Corrupcion Talento Humano 2019 Final.xlsx]Clasificación '!#REF!,J7)))</xm:f>
            <xm:f>'C:\PLANEACIÓN 2019\RIESGOS 2019\VERSIONES FINALES RIESGOS CORRUPCION 2019\[Mapa de Riesgos de Corrupcion Talento Humano 2019 Final.xlsx]Clasificación '!#REF!</xm:f>
            <x14:dxf>
              <fill>
                <patternFill>
                  <bgColor rgb="FFFF0000"/>
                </patternFill>
              </fill>
            </x14:dxf>
          </x14:cfRule>
          <x14:cfRule type="containsText" priority="14" operator="containsText" id="{ED586A22-66DE-4CE6-BA95-3DC66930C7A4}">
            <xm:f>NOT(ISERROR(SEARCH('C:\PLANEACIÓN 2019\RIESGOS 2019\VERSIONES FINALES RIESGOS CORRUPCION 2019\[Mapa de Riesgos de Corrupcion Talento Humano 2019 Final.xlsx]Clasificación '!#REF!,J7)))</xm:f>
            <xm:f>'C:\PLANEACIÓN 2019\RIESGOS 2019\VERSIONES FINALES RIESGOS CORRUPCION 2019\[Mapa de Riesgos de Corrupcion Talento Humano 2019 Final.xlsx]Clasificación '!#REF!</xm:f>
            <x14:dxf>
              <fill>
                <patternFill>
                  <bgColor rgb="FFFFC000"/>
                </patternFill>
              </fill>
            </x14:dxf>
          </x14:cfRule>
          <x14:cfRule type="containsText" priority="15" operator="containsText" id="{F7352075-5986-44C9-8B9B-9DF4F008E9A6}">
            <xm:f>NOT(ISERROR(SEARCH('C:\PLANEACIÓN 2019\RIESGOS 2019\VERSIONES FINALES RIESGOS CORRUPCION 2019\[Mapa de Riesgos de Corrupcion Talento Humano 2019 Final.xlsx]Clasificación '!#REF!,J7)))</xm:f>
            <xm:f>'C:\PLANEACIÓN 2019\RIESGOS 2019\VERSIONES FINALES RIESGOS CORRUPCION 2019\[Mapa de Riesgos de Corrupcion Talento Humano 2019 Final.xlsx]Clasificación '!#REF!</xm:f>
            <x14:dxf>
              <fill>
                <patternFill>
                  <bgColor rgb="FFFFFF00"/>
                </patternFill>
              </fill>
            </x14:dxf>
          </x14:cfRule>
          <x14:cfRule type="containsText" priority="16" operator="containsText" id="{830DEC4B-9B32-4721-8E93-D54C6A544F79}">
            <xm:f>NOT(ISERROR(SEARCH('C:\PLANEACIÓN 2019\RIESGOS 2019\VERSIONES FINALES RIESGOS CORRUPCION 2019\[Mapa de Riesgos de Corrupcion Talento Humano 2019 Final.xlsx]Clasificación '!#REF!,J7)))</xm:f>
            <xm:f>'C:\PLANEACIÓN 2019\RIESGOS 2019\VERSIONES FINALES RIESGOS CORRUPCION 2019\[Mapa de Riesgos de Corrupcion Talento Humano 2019 Final.xlsx]Clasificación '!#REF!</xm:f>
            <x14:dxf>
              <fill>
                <patternFill>
                  <bgColor rgb="FF00B050"/>
                </patternFill>
              </fill>
            </x14:dxf>
          </x14:cfRule>
          <xm:sqref>J7</xm:sqref>
        </x14:conditionalFormatting>
        <x14:conditionalFormatting xmlns:xm="http://schemas.microsoft.com/office/excel/2006/main">
          <x14:cfRule type="containsText" priority="9" operator="containsText" id="{7FD9D8ED-5B5C-4C67-9001-8A77F3CDC33E}">
            <xm:f>NOT(ISERROR(SEARCH('C:\PLANEACIÓN 2019\RIESGOS 2019\VERSIONES FINALES RIESGOS CORRUPCION 2019\[Mapa de Riesgos de Corrupcion Talento Humano 2019 Final.xlsx]Clasificación '!#REF!,O7)))</xm:f>
            <xm:f>'C:\PLANEACIÓN 2019\RIESGOS 2019\VERSIONES FINALES RIESGOS CORRUPCION 2019\[Mapa de Riesgos de Corrupcion Talento Humano 2019 Final.xlsx]Clasificación '!#REF!</xm:f>
            <x14:dxf>
              <fill>
                <patternFill>
                  <bgColor rgb="FFFF0000"/>
                </patternFill>
              </fill>
            </x14:dxf>
          </x14:cfRule>
          <x14:cfRule type="containsText" priority="10" operator="containsText" id="{B3082C35-CFF0-40BF-A29C-32FD7676E7AE}">
            <xm:f>NOT(ISERROR(SEARCH('C:\PLANEACIÓN 2019\RIESGOS 2019\VERSIONES FINALES RIESGOS CORRUPCION 2019\[Mapa de Riesgos de Corrupcion Talento Humano 2019 Final.xlsx]Clasificación '!#REF!,O7)))</xm:f>
            <xm:f>'C:\PLANEACIÓN 2019\RIESGOS 2019\VERSIONES FINALES RIESGOS CORRUPCION 2019\[Mapa de Riesgos de Corrupcion Talento Humano 2019 Final.xlsx]Clasificación '!#REF!</xm:f>
            <x14:dxf>
              <fill>
                <patternFill>
                  <bgColor rgb="FFFFC000"/>
                </patternFill>
              </fill>
            </x14:dxf>
          </x14:cfRule>
          <x14:cfRule type="containsText" priority="11" operator="containsText" id="{E784F0E0-B8CF-4BE5-A2CB-2F2A8439C7A7}">
            <xm:f>NOT(ISERROR(SEARCH('C:\PLANEACIÓN 2019\RIESGOS 2019\VERSIONES FINALES RIESGOS CORRUPCION 2019\[Mapa de Riesgos de Corrupcion Talento Humano 2019 Final.xlsx]Clasificación '!#REF!,O7)))</xm:f>
            <xm:f>'C:\PLANEACIÓN 2019\RIESGOS 2019\VERSIONES FINALES RIESGOS CORRUPCION 2019\[Mapa de Riesgos de Corrupcion Talento Humano 2019 Final.xlsx]Clasificación '!#REF!</xm:f>
            <x14:dxf>
              <fill>
                <patternFill>
                  <bgColor rgb="FFFFFF00"/>
                </patternFill>
              </fill>
            </x14:dxf>
          </x14:cfRule>
          <x14:cfRule type="containsText" priority="12" operator="containsText" id="{433F259D-C168-4F0A-B80B-1871D4D61776}">
            <xm:f>NOT(ISERROR(SEARCH('C:\PLANEACIÓN 2019\RIESGOS 2019\VERSIONES FINALES RIESGOS CORRUPCION 2019\[Mapa de Riesgos de Corrupcion Talento Humano 2019 Final.xlsx]Clasificación '!#REF!,O7)))</xm:f>
            <xm:f>'C:\PLANEACIÓN 2019\RIESGOS 2019\VERSIONES FINALES RIESGOS CORRUPCION 2019\[Mapa de Riesgos de Corrupcion Talento Humano 2019 Final.xlsx]Clasificación '!#REF!</xm:f>
            <x14:dxf>
              <fill>
                <patternFill>
                  <bgColor rgb="FF00B050"/>
                </patternFill>
              </fill>
            </x14:dxf>
          </x14:cfRule>
          <xm:sqref>O7</xm:sqref>
        </x14:conditionalFormatting>
        <x14:conditionalFormatting xmlns:xm="http://schemas.microsoft.com/office/excel/2006/main">
          <x14:cfRule type="containsText" priority="5" operator="containsText" id="{1E2D5F58-9325-43CA-B1EE-7200947DCC1B}">
            <xm:f>NOT(ISERROR(SEARCH('C:\PLANEACIÓN 2019\RIESGOS 2019\VERSIONES FINALES RIESGOS CORRUPCION 2019\[Mapa de Riesgos de Corrupcion Talento Humano 2019 Final.xlsx]Clasificación '!#REF!,J8)))</xm:f>
            <xm:f>'C:\PLANEACIÓN 2019\RIESGOS 2019\VERSIONES FINALES RIESGOS CORRUPCION 2019\[Mapa de Riesgos de Corrupcion Talento Humano 2019 Final.xlsx]Clasificación '!#REF!</xm:f>
            <x14:dxf>
              <fill>
                <patternFill>
                  <bgColor rgb="FFFF0000"/>
                </patternFill>
              </fill>
            </x14:dxf>
          </x14:cfRule>
          <x14:cfRule type="containsText" priority="6" operator="containsText" id="{4412F357-CC21-4C5D-B1D7-F8E4DD086AA0}">
            <xm:f>NOT(ISERROR(SEARCH('C:\PLANEACIÓN 2019\RIESGOS 2019\VERSIONES FINALES RIESGOS CORRUPCION 2019\[Mapa de Riesgos de Corrupcion Talento Humano 2019 Final.xlsx]Clasificación '!#REF!,J8)))</xm:f>
            <xm:f>'C:\PLANEACIÓN 2019\RIESGOS 2019\VERSIONES FINALES RIESGOS CORRUPCION 2019\[Mapa de Riesgos de Corrupcion Talento Humano 2019 Final.xlsx]Clasificación '!#REF!</xm:f>
            <x14:dxf>
              <fill>
                <patternFill>
                  <bgColor rgb="FFFFC000"/>
                </patternFill>
              </fill>
            </x14:dxf>
          </x14:cfRule>
          <x14:cfRule type="containsText" priority="7" operator="containsText" id="{00697D48-CC6C-49EA-87C2-FD90C4D7CB98}">
            <xm:f>NOT(ISERROR(SEARCH('C:\PLANEACIÓN 2019\RIESGOS 2019\VERSIONES FINALES RIESGOS CORRUPCION 2019\[Mapa de Riesgos de Corrupcion Talento Humano 2019 Final.xlsx]Clasificación '!#REF!,J8)))</xm:f>
            <xm:f>'C:\PLANEACIÓN 2019\RIESGOS 2019\VERSIONES FINALES RIESGOS CORRUPCION 2019\[Mapa de Riesgos de Corrupcion Talento Humano 2019 Final.xlsx]Clasificación '!#REF!</xm:f>
            <x14:dxf>
              <fill>
                <patternFill>
                  <bgColor rgb="FFFFFF00"/>
                </patternFill>
              </fill>
            </x14:dxf>
          </x14:cfRule>
          <x14:cfRule type="containsText" priority="8" operator="containsText" id="{331B6D2A-8F70-47A4-994D-4FBA92D0B3C9}">
            <xm:f>NOT(ISERROR(SEARCH('C:\PLANEACIÓN 2019\RIESGOS 2019\VERSIONES FINALES RIESGOS CORRUPCION 2019\[Mapa de Riesgos de Corrupcion Talento Humano 2019 Final.xlsx]Clasificación '!#REF!,J8)))</xm:f>
            <xm:f>'C:\PLANEACIÓN 2019\RIESGOS 2019\VERSIONES FINALES RIESGOS CORRUPCION 2019\[Mapa de Riesgos de Corrupcion Talento Humano 2019 Final.xlsx]Clasificación '!#REF!</xm:f>
            <x14:dxf>
              <fill>
                <patternFill>
                  <bgColor rgb="FF00B050"/>
                </patternFill>
              </fill>
            </x14:dxf>
          </x14:cfRule>
          <xm:sqref>J8 J10</xm:sqref>
        </x14:conditionalFormatting>
        <x14:conditionalFormatting xmlns:xm="http://schemas.microsoft.com/office/excel/2006/main">
          <x14:cfRule type="containsText" priority="1" operator="containsText" id="{4EB80693-861E-4A47-8EED-B68BBEE9D22E}">
            <xm:f>NOT(ISERROR(SEARCH('C:\PLANEACIÓN 2019\RIESGOS 2019\VERSIONES FINALES RIESGOS CORRUPCION 2019\[Mapa de Riesgos de Corrupcion Talento Humano 2019 Final.xlsx]Clasificación '!#REF!,O8)))</xm:f>
            <xm:f>'C:\PLANEACIÓN 2019\RIESGOS 2019\VERSIONES FINALES RIESGOS CORRUPCION 2019\[Mapa de Riesgos de Corrupcion Talento Humano 2019 Final.xlsx]Clasificación '!#REF!</xm:f>
            <x14:dxf>
              <fill>
                <patternFill>
                  <bgColor rgb="FFFF0000"/>
                </patternFill>
              </fill>
            </x14:dxf>
          </x14:cfRule>
          <x14:cfRule type="containsText" priority="2" operator="containsText" id="{24098F09-7900-42D7-9AC6-27AF14435CC6}">
            <xm:f>NOT(ISERROR(SEARCH('C:\PLANEACIÓN 2019\RIESGOS 2019\VERSIONES FINALES RIESGOS CORRUPCION 2019\[Mapa de Riesgos de Corrupcion Talento Humano 2019 Final.xlsx]Clasificación '!#REF!,O8)))</xm:f>
            <xm:f>'C:\PLANEACIÓN 2019\RIESGOS 2019\VERSIONES FINALES RIESGOS CORRUPCION 2019\[Mapa de Riesgos de Corrupcion Talento Humano 2019 Final.xlsx]Clasificación '!#REF!</xm:f>
            <x14:dxf>
              <fill>
                <patternFill>
                  <bgColor rgb="FFFFC000"/>
                </patternFill>
              </fill>
            </x14:dxf>
          </x14:cfRule>
          <x14:cfRule type="containsText" priority="3" operator="containsText" id="{D8FCA4FF-F8B0-45AE-AB1B-774F9323BE61}">
            <xm:f>NOT(ISERROR(SEARCH('C:\PLANEACIÓN 2019\RIESGOS 2019\VERSIONES FINALES RIESGOS CORRUPCION 2019\[Mapa de Riesgos de Corrupcion Talento Humano 2019 Final.xlsx]Clasificación '!#REF!,O8)))</xm:f>
            <xm:f>'C:\PLANEACIÓN 2019\RIESGOS 2019\VERSIONES FINALES RIESGOS CORRUPCION 2019\[Mapa de Riesgos de Corrupcion Talento Humano 2019 Final.xlsx]Clasificación '!#REF!</xm:f>
            <x14:dxf>
              <fill>
                <patternFill>
                  <bgColor rgb="FFFFFF00"/>
                </patternFill>
              </fill>
            </x14:dxf>
          </x14:cfRule>
          <x14:cfRule type="containsText" priority="4" operator="containsText" id="{3002FA7C-13C0-4E2E-97FF-5B4A1A985DBB}">
            <xm:f>NOT(ISERROR(SEARCH('C:\PLANEACIÓN 2019\RIESGOS 2019\VERSIONES FINALES RIESGOS CORRUPCION 2019\[Mapa de Riesgos de Corrupcion Talento Humano 2019 Final.xlsx]Clasificación '!#REF!,O8)))</xm:f>
            <xm:f>'C:\PLANEACIÓN 2019\RIESGOS 2019\VERSIONES FINALES RIESGOS CORRUPCION 2019\[Mapa de Riesgos de Corrupcion Talento Humano 2019 Final.xlsx]Clasificación '!#REF!</xm:f>
            <x14:dxf>
              <fill>
                <patternFill>
                  <bgColor rgb="FF00B050"/>
                </patternFill>
              </fill>
            </x14:dxf>
          </x14:cfRule>
          <xm:sqref>O8 O10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[8]Hoja1!#REF!</xm:f>
          </x14:formula1>
          <xm:sqref>X6 AD6</xm:sqref>
        </x14:dataValidation>
        <x14:dataValidation type="list" allowBlank="1" showInputMessage="1" showErrorMessage="1">
          <x14:formula1>
            <xm:f>[8]Hoja1!#REF!</xm:f>
          </x14:formula1>
          <xm:sqref>Y6 AE6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2"/>
  <sheetViews>
    <sheetView view="pageBreakPreview" zoomScale="77" zoomScaleNormal="78" zoomScaleSheetLayoutView="77" workbookViewId="0">
      <selection sqref="A1:AD2"/>
    </sheetView>
  </sheetViews>
  <sheetFormatPr baseColWidth="10" defaultRowHeight="16.5" x14ac:dyDescent="0.3"/>
  <cols>
    <col min="1" max="1" width="6.7109375" style="1" customWidth="1"/>
    <col min="2" max="2" width="20.7109375" style="1" customWidth="1"/>
    <col min="3" max="3" width="37.5703125" style="1" customWidth="1"/>
    <col min="4" max="4" width="24.140625" style="1" customWidth="1"/>
    <col min="5" max="5" width="43.14062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34.8554687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52" t="s">
        <v>142</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3"/>
      <c r="AE1" s="63"/>
      <c r="AF1" s="63"/>
      <c r="AG1" s="154"/>
      <c r="AH1" s="155"/>
      <c r="AI1" s="156"/>
    </row>
    <row r="2" spans="1:35" ht="42.75" customHeight="1" x14ac:dyDescent="0.3">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3"/>
      <c r="AE2" s="64"/>
      <c r="AF2" s="64"/>
      <c r="AG2" s="157"/>
      <c r="AH2" s="158"/>
      <c r="AI2" s="159"/>
    </row>
    <row r="3" spans="1:35" ht="33.75" customHeight="1" x14ac:dyDescent="0.3">
      <c r="A3" s="160" t="s">
        <v>0</v>
      </c>
      <c r="B3" s="160"/>
      <c r="C3" s="160"/>
      <c r="D3" s="160"/>
      <c r="E3" s="160"/>
      <c r="F3" s="160"/>
      <c r="G3" s="161" t="s">
        <v>1</v>
      </c>
      <c r="H3" s="161"/>
      <c r="I3" s="161"/>
      <c r="J3" s="161"/>
      <c r="K3" s="40" t="s">
        <v>85</v>
      </c>
      <c r="L3" s="160" t="s">
        <v>2</v>
      </c>
      <c r="M3" s="160"/>
      <c r="N3" s="160"/>
      <c r="O3" s="160"/>
      <c r="P3" s="160"/>
      <c r="Q3" s="160" t="s">
        <v>3</v>
      </c>
      <c r="R3" s="160"/>
      <c r="S3" s="160"/>
      <c r="T3" s="160"/>
      <c r="U3" s="160"/>
      <c r="V3" s="162" t="s">
        <v>4</v>
      </c>
      <c r="W3" s="163"/>
      <c r="X3" s="163"/>
      <c r="Y3" s="163"/>
      <c r="Z3" s="163"/>
      <c r="AA3" s="164"/>
      <c r="AB3" s="162" t="s">
        <v>5</v>
      </c>
      <c r="AC3" s="163"/>
      <c r="AD3" s="163"/>
      <c r="AE3" s="163"/>
      <c r="AF3" s="163"/>
      <c r="AG3" s="163"/>
      <c r="AH3" s="163"/>
      <c r="AI3" s="164"/>
    </row>
    <row r="4" spans="1:35" ht="30" customHeight="1" x14ac:dyDescent="0.3">
      <c r="A4" s="160"/>
      <c r="B4" s="160"/>
      <c r="C4" s="160"/>
      <c r="D4" s="160"/>
      <c r="E4" s="160"/>
      <c r="F4" s="160"/>
      <c r="G4" s="161" t="s">
        <v>6</v>
      </c>
      <c r="H4" s="161"/>
      <c r="I4" s="161"/>
      <c r="J4" s="161"/>
      <c r="K4" s="40" t="s">
        <v>7</v>
      </c>
      <c r="L4" s="161" t="s">
        <v>8</v>
      </c>
      <c r="M4" s="161"/>
      <c r="N4" s="41"/>
      <c r="O4" s="161" t="s">
        <v>9</v>
      </c>
      <c r="P4" s="161"/>
      <c r="Q4" s="160"/>
      <c r="R4" s="160"/>
      <c r="S4" s="160"/>
      <c r="T4" s="160"/>
      <c r="U4" s="160"/>
      <c r="V4" s="165"/>
      <c r="W4" s="166"/>
      <c r="X4" s="166"/>
      <c r="Y4" s="166"/>
      <c r="Z4" s="166"/>
      <c r="AA4" s="167"/>
      <c r="AB4" s="165"/>
      <c r="AC4" s="166"/>
      <c r="AD4" s="166"/>
      <c r="AE4" s="166"/>
      <c r="AF4" s="166"/>
      <c r="AG4" s="166"/>
      <c r="AH4" s="166"/>
      <c r="AI4" s="167"/>
    </row>
    <row r="5" spans="1:35" s="42" customFormat="1" ht="96.75" customHeight="1" x14ac:dyDescent="0.3">
      <c r="A5" s="40" t="s">
        <v>10</v>
      </c>
      <c r="B5" s="40" t="s">
        <v>11</v>
      </c>
      <c r="C5" s="40" t="s">
        <v>12</v>
      </c>
      <c r="D5" s="40" t="s">
        <v>13</v>
      </c>
      <c r="E5" s="40" t="s">
        <v>14</v>
      </c>
      <c r="F5" s="40" t="s">
        <v>15</v>
      </c>
      <c r="G5" s="40" t="s">
        <v>16</v>
      </c>
      <c r="H5" s="40" t="s">
        <v>17</v>
      </c>
      <c r="I5" s="40" t="s">
        <v>18</v>
      </c>
      <c r="J5" s="40" t="s">
        <v>19</v>
      </c>
      <c r="K5" s="40" t="s">
        <v>20</v>
      </c>
      <c r="L5" s="40" t="s">
        <v>16</v>
      </c>
      <c r="M5" s="40" t="s">
        <v>17</v>
      </c>
      <c r="N5" s="40" t="s">
        <v>21</v>
      </c>
      <c r="O5" s="40" t="s">
        <v>22</v>
      </c>
      <c r="P5" s="40" t="s">
        <v>23</v>
      </c>
      <c r="Q5" s="40" t="s">
        <v>24</v>
      </c>
      <c r="R5" s="40" t="s">
        <v>25</v>
      </c>
      <c r="S5" s="40" t="s">
        <v>26</v>
      </c>
      <c r="T5" s="40" t="s">
        <v>27</v>
      </c>
      <c r="U5" s="40" t="s">
        <v>28</v>
      </c>
      <c r="V5" s="40" t="s">
        <v>29</v>
      </c>
      <c r="W5" s="40" t="s">
        <v>30</v>
      </c>
      <c r="X5" s="40" t="s">
        <v>31</v>
      </c>
      <c r="Y5" s="40" t="s">
        <v>32</v>
      </c>
      <c r="Z5" s="40" t="s">
        <v>33</v>
      </c>
      <c r="AA5" s="40" t="s">
        <v>34</v>
      </c>
      <c r="AB5" s="40" t="s">
        <v>35</v>
      </c>
      <c r="AC5" s="40" t="s">
        <v>36</v>
      </c>
      <c r="AD5" s="40" t="s">
        <v>37</v>
      </c>
      <c r="AE5" s="40" t="s">
        <v>32</v>
      </c>
      <c r="AF5" s="40" t="s">
        <v>33</v>
      </c>
      <c r="AG5" s="40" t="s">
        <v>34</v>
      </c>
      <c r="AH5" s="40" t="s">
        <v>38</v>
      </c>
      <c r="AI5" s="40" t="s">
        <v>39</v>
      </c>
    </row>
    <row r="6" spans="1:35" ht="116.25" customHeight="1" x14ac:dyDescent="0.3">
      <c r="A6" s="130">
        <v>1</v>
      </c>
      <c r="B6" s="171" t="str">
        <f>+[9]Identificacion!B4</f>
        <v>GESTIÓN JURÍDICA</v>
      </c>
      <c r="C6" s="149" t="str">
        <f>+[9]Identificacion!C4</f>
        <v>Asesorar, representar y coordinar en tematicas relacionadas con procesos judiciales y extrajudiciales a la Agencia Nacional de Mineria, a través del cumplimiento y aplicación de la normatividad vigente.</v>
      </c>
      <c r="D6" s="149" t="str">
        <f>+[9]Identificacion!D4</f>
        <v xml:space="preserve">1. Falta de principios y valores en el cumplimiento de la gestión
</v>
      </c>
      <c r="E6" s="149" t="str">
        <f>+[9]Identificacion!E4</f>
        <v xml:space="preserve">Emitir conceptos o proyectar lineamientos por parte de los abogados asesores de la ANM con la intención de favorecer a un tercero u obtener un interés propio </v>
      </c>
      <c r="F6" s="149" t="str">
        <f>+[9]Identificacion!F4</f>
        <v>Pérdida de imagen y de credibilidad por parte de sus clientes externos e internos.; emitir conceptos que no estén de acuerdo con la normatividad vigente; investigaciones y sanciones por parte de los entes de control.</v>
      </c>
      <c r="G6" s="130">
        <f>+[9]Probabilidad!E14</f>
        <v>1</v>
      </c>
      <c r="H6" s="130">
        <f>+[9]Impacto!E43</f>
        <v>11</v>
      </c>
      <c r="I6" s="43">
        <f>+G6*H6</f>
        <v>11</v>
      </c>
      <c r="J6" s="185" t="str">
        <f>IF(AND(I6&gt;=0,I6&lt;=3),'[9]Clasificación '!$J$7,IF(Juridica!I6&lt;=4,'[9]Clasificación '!$J$6,IF(Juridica!I6&lt;=14,'[9]Clasificación '!$J$5,IF(Juridica!I6&lt;=25,'[9]Clasificación '!$J$4))))</f>
        <v>ALTA</v>
      </c>
      <c r="K6" s="183" t="s">
        <v>124</v>
      </c>
      <c r="L6" s="130">
        <v>1</v>
      </c>
      <c r="M6" s="130">
        <v>11</v>
      </c>
      <c r="N6" s="43">
        <f>+L6*M6</f>
        <v>11</v>
      </c>
      <c r="O6" s="185" t="str">
        <f>IF(AND(N6&gt;=0,N6&lt;=4),'[9]Clasificación '!$J$7,IF(Juridica!N6&lt;=7,'[9]Clasificación '!$J$6,IF(Juridica!N6&lt;=14,'[9]Clasificación '!$J$5,IF(Juridica!N6&lt;=25,'[9]Clasificación '!$J$4))))</f>
        <v>ALTA</v>
      </c>
      <c r="P6" s="130" t="s">
        <v>41</v>
      </c>
      <c r="Q6" s="55" t="s">
        <v>125</v>
      </c>
      <c r="R6" s="55" t="s">
        <v>126</v>
      </c>
      <c r="S6" s="48">
        <v>43497</v>
      </c>
      <c r="T6" s="49">
        <v>43814</v>
      </c>
      <c r="U6" s="49" t="s">
        <v>127</v>
      </c>
      <c r="V6" s="50"/>
      <c r="W6" s="50"/>
      <c r="X6" s="50"/>
      <c r="Y6" s="50"/>
      <c r="Z6" s="50"/>
      <c r="AA6" s="50"/>
      <c r="AB6" s="50"/>
      <c r="AC6" s="50"/>
      <c r="AD6" s="50"/>
      <c r="AE6" s="50"/>
      <c r="AF6" s="50"/>
      <c r="AG6" s="50"/>
      <c r="AH6" s="50"/>
      <c r="AI6" s="50"/>
    </row>
    <row r="7" spans="1:35" ht="116.25" customHeight="1" x14ac:dyDescent="0.3">
      <c r="A7" s="132"/>
      <c r="B7" s="187"/>
      <c r="C7" s="151"/>
      <c r="D7" s="151"/>
      <c r="E7" s="151"/>
      <c r="F7" s="151"/>
      <c r="G7" s="132"/>
      <c r="H7" s="132"/>
      <c r="I7" s="43"/>
      <c r="J7" s="186"/>
      <c r="K7" s="184"/>
      <c r="L7" s="132"/>
      <c r="M7" s="132"/>
      <c r="N7" s="43"/>
      <c r="O7" s="186"/>
      <c r="P7" s="132"/>
      <c r="Q7" s="55" t="s">
        <v>128</v>
      </c>
      <c r="R7" s="55" t="s">
        <v>126</v>
      </c>
      <c r="S7" s="48">
        <v>43497</v>
      </c>
      <c r="T7" s="49">
        <v>43814</v>
      </c>
      <c r="U7" s="49" t="s">
        <v>127</v>
      </c>
      <c r="V7" s="50"/>
      <c r="W7" s="50"/>
      <c r="X7" s="50"/>
      <c r="Y7" s="50"/>
      <c r="Z7" s="50"/>
      <c r="AA7" s="50"/>
      <c r="AB7" s="50"/>
      <c r="AC7" s="50"/>
      <c r="AD7" s="50"/>
      <c r="AE7" s="50"/>
      <c r="AF7" s="50"/>
      <c r="AG7" s="50"/>
      <c r="AH7" s="50"/>
      <c r="AI7" s="50"/>
    </row>
    <row r="8" spans="1:35" ht="168.75" customHeight="1" x14ac:dyDescent="0.3">
      <c r="A8" s="43">
        <v>2</v>
      </c>
      <c r="B8" s="67" t="str">
        <f>+[9]Identificacion!B5</f>
        <v>GESTIÓN JURÍDICA</v>
      </c>
      <c r="C8" s="44" t="str">
        <f>+[9]Identificacion!C5</f>
        <v>Asesorar, representar y coordinar en tematicas relacionadas con procesos judiciales y extrajudiciales a la Agencia Nacional de Mineria, a través del cumplimiento y aplicación de la normatividad vigente.</v>
      </c>
      <c r="D8" s="44" t="str">
        <f>+[9]Identificacion!D5</f>
        <v>1. Falencias en el sistema de información que genere alertas 
2. Falta de principios y valores en el cumplimiento de la gestión
3. Lucro</v>
      </c>
      <c r="E8" s="44" t="str">
        <f>+[9]Identificacion!E5</f>
        <v xml:space="preserve">Omitir y/o retardar el cobro de las obligaciones ocasionando el vencimiento de términos en los procesos de cobro coactivo así como omitir y/o retardar la ejecución de medidas cautelares  para favorecimiento propio de un tercero.
</v>
      </c>
      <c r="F8" s="44" t="str">
        <f>+[9]Identificacion!F5</f>
        <v>1. Detrimento Patrimonial 
2. Pérdida de imagen y de credibilidad por parte de sus clientes externos e internos.
3. Investigaciones y sanciones por parte de los entes de control.</v>
      </c>
      <c r="G8" s="43">
        <f>+[9]Probabilidad!E15</f>
        <v>1</v>
      </c>
      <c r="H8" s="43">
        <f>+[9]Impacto!E44</f>
        <v>14</v>
      </c>
      <c r="I8" s="43">
        <f>+G8*H8</f>
        <v>14</v>
      </c>
      <c r="J8" s="66" t="str">
        <f>IF(AND(I8&gt;=0,I8&lt;=4),'[9]Clasificación '!$J$7,IF(Juridica!I8&lt;=7,'[9]Clasificación '!$J$6,IF(Juridica!I8&lt;=14,'[9]Clasificación '!$J$5,IF(Juridica!I8&lt;=25,'[9]Clasificación '!$J$4))))</f>
        <v>ALTA</v>
      </c>
      <c r="K8" s="46" t="s">
        <v>129</v>
      </c>
      <c r="L8" s="43">
        <v>1</v>
      </c>
      <c r="M8" s="43">
        <v>14</v>
      </c>
      <c r="N8" s="43">
        <f>+L8*M8</f>
        <v>14</v>
      </c>
      <c r="O8" s="66" t="str">
        <f>IF(AND(N8&gt;=0,N8&lt;=4),'[9]Clasificación '!$J$7,IF(Juridica!N8&lt;=7,'[9]Clasificación '!$J$6,IF(Juridica!N8&lt;=14,'[9]Clasificación '!$J$5,IF(Juridica!N8&lt;=25,'[9]Clasificación '!$J$4))))</f>
        <v>ALTA</v>
      </c>
      <c r="P8" s="43" t="s">
        <v>41</v>
      </c>
      <c r="Q8" s="55" t="s">
        <v>130</v>
      </c>
      <c r="R8" s="55" t="s">
        <v>131</v>
      </c>
      <c r="S8" s="48">
        <v>43497</v>
      </c>
      <c r="T8" s="49">
        <v>43814</v>
      </c>
      <c r="U8" s="49" t="s">
        <v>132</v>
      </c>
      <c r="V8" s="50"/>
      <c r="W8" s="50"/>
      <c r="X8" s="50"/>
      <c r="Y8" s="50"/>
      <c r="Z8" s="50"/>
      <c r="AA8" s="50"/>
      <c r="AB8" s="50"/>
      <c r="AC8" s="50"/>
      <c r="AD8" s="50"/>
      <c r="AE8" s="50"/>
      <c r="AF8" s="50"/>
      <c r="AG8" s="50"/>
      <c r="AH8" s="50"/>
      <c r="AI8" s="50"/>
    </row>
    <row r="9" spans="1:35" ht="116.25" customHeight="1" x14ac:dyDescent="0.3">
      <c r="A9" s="130">
        <v>3</v>
      </c>
      <c r="B9" s="171" t="str">
        <f>+[9]Identificacion!B6</f>
        <v>GESTIÓN JURÍDICA</v>
      </c>
      <c r="C9" s="149" t="str">
        <f>+[9]Identificacion!C6</f>
        <v>Asesorar, representar y coordinar en tematicas relacionadas con procesos judiciales y extrajudiciales a la Agencia Nacional de Mineria, a través del cumplimiento y aplicación de la normatividad vigente.</v>
      </c>
      <c r="D9" s="149" t="str">
        <f>+[9]Identificacion!D6</f>
        <v>1. Falta de principios y valores en el cumplimiento de la gestión
2. Lucro</v>
      </c>
      <c r="E9" s="149" t="str">
        <f>+[9]Identificacion!E6</f>
        <v xml:space="preserve">Retardar, omitir, malversar y/o tergiversar la información necesaria para ejercer la adecuada defensa judicial de la ANM con la intención de favorecer a un tercero u obtener un interés propio </v>
      </c>
      <c r="F9" s="149" t="str">
        <f>+[9]Identificacion!F6</f>
        <v xml:space="preserve">1. Fallos en contra de los intereses de la entidad
2. Posible detrimento Patrimonial, 
3. Investigaciones y sanciones por parte de los entes de control.
</v>
      </c>
      <c r="G9" s="130">
        <f>+[9]Probabilidad!E16</f>
        <v>1</v>
      </c>
      <c r="H9" s="130">
        <f>+[9]Impacto!E45</f>
        <v>13</v>
      </c>
      <c r="I9" s="68">
        <f>+G9*H9</f>
        <v>13</v>
      </c>
      <c r="J9" s="185" t="str">
        <f>IF(AND(I9&gt;=0,I9&lt;=4),'[9]Clasificación '!$J$7,IF(Juridica!I9&lt;=7,'[9]Clasificación '!$J$6,IF(Juridica!I9&lt;=14,'[9]Clasificación '!$J$5,IF(Juridica!I9&lt;=25,'[9]Clasificación '!$J$4))))</f>
        <v>ALTA</v>
      </c>
      <c r="K9" s="183" t="s">
        <v>133</v>
      </c>
      <c r="L9" s="130">
        <v>1</v>
      </c>
      <c r="M9" s="130">
        <v>13</v>
      </c>
      <c r="N9" s="68">
        <f>+L9*M9</f>
        <v>13</v>
      </c>
      <c r="O9" s="185" t="str">
        <f>IF(AND(N9&gt;=0,N9&lt;=4),'[9]Clasificación '!$J$7,IF(Juridica!N9&lt;=7,'[9]Clasificación '!$J$6,IF(Juridica!N9&lt;=14,'[9]Clasificación '!$J$5,IF(Juridica!N9&lt;=25,'[9]Clasificación '!$J$4))))</f>
        <v>ALTA</v>
      </c>
      <c r="P9" s="130" t="s">
        <v>41</v>
      </c>
      <c r="Q9" s="55" t="s">
        <v>134</v>
      </c>
      <c r="R9" s="55" t="s">
        <v>135</v>
      </c>
      <c r="S9" s="48">
        <v>43497</v>
      </c>
      <c r="T9" s="49">
        <v>43814</v>
      </c>
      <c r="U9" s="49" t="s">
        <v>136</v>
      </c>
      <c r="V9" s="50"/>
      <c r="W9" s="50"/>
      <c r="X9" s="50"/>
      <c r="Y9" s="50"/>
      <c r="Z9" s="50"/>
      <c r="AA9" s="50"/>
      <c r="AB9" s="50"/>
      <c r="AC9" s="50"/>
      <c r="AD9" s="50"/>
      <c r="AE9" s="50"/>
      <c r="AF9" s="50"/>
      <c r="AG9" s="50"/>
      <c r="AH9" s="50"/>
      <c r="AI9" s="50"/>
    </row>
    <row r="10" spans="1:35" ht="116.25" customHeight="1" x14ac:dyDescent="0.3">
      <c r="A10" s="131"/>
      <c r="B10" s="172"/>
      <c r="C10" s="150"/>
      <c r="D10" s="150"/>
      <c r="E10" s="150"/>
      <c r="F10" s="150"/>
      <c r="G10" s="131"/>
      <c r="H10" s="131"/>
      <c r="I10" s="69"/>
      <c r="J10" s="199"/>
      <c r="K10" s="190"/>
      <c r="L10" s="131"/>
      <c r="M10" s="131"/>
      <c r="N10" s="69"/>
      <c r="O10" s="199"/>
      <c r="P10" s="131"/>
      <c r="Q10" s="46" t="s">
        <v>137</v>
      </c>
      <c r="R10" s="46" t="s">
        <v>135</v>
      </c>
      <c r="S10" s="70">
        <v>43497</v>
      </c>
      <c r="T10" s="71">
        <v>43814</v>
      </c>
      <c r="U10" s="71" t="s">
        <v>136</v>
      </c>
      <c r="V10" s="72"/>
      <c r="W10" s="72"/>
      <c r="X10" s="72"/>
      <c r="Y10" s="72"/>
      <c r="Z10" s="72"/>
      <c r="AA10" s="72"/>
      <c r="AB10" s="72"/>
      <c r="AC10" s="72"/>
      <c r="AD10" s="72"/>
      <c r="AE10" s="72"/>
      <c r="AF10" s="72"/>
      <c r="AG10" s="72"/>
      <c r="AH10" s="72"/>
      <c r="AI10" s="72"/>
    </row>
    <row r="11" spans="1:35" ht="116.25" customHeight="1" x14ac:dyDescent="0.3">
      <c r="A11" s="147">
        <v>4</v>
      </c>
      <c r="B11" s="148" t="str">
        <f>+[9]Identificacion!B7</f>
        <v>GESTIÓN JURÍDICA</v>
      </c>
      <c r="C11" s="182" t="str">
        <f>+[9]Identificacion!C7</f>
        <v>Asesorar, representar y coordinar en tematicas relacionadas con procesos judiciales y extrajudiciales a la Agencia Nacional de Mineria, a través del cumplimiento y aplicación de la normatividad vigente.</v>
      </c>
      <c r="D11" s="182" t="str">
        <f>+[9]Identificacion!D7</f>
        <v>1. Falta de principios y valores en el cumplimiento de la gestión
2. Lucro</v>
      </c>
      <c r="E11" s="182" t="str">
        <f>+[9]Identificacion!E7</f>
        <v xml:space="preserve">Destruir, ocultar, desaparecer, adulterar y/o usar indebidamente los documentos que conforman el expediente de los procesos de la dependencia por parte de quien tenga el acceso y/o la custodia con la intención de favorecer a un tercero u obtener un interés propio </v>
      </c>
      <c r="F11" s="182" t="str">
        <f>+[9]Identificacion!F7</f>
        <v>1. Imposibilidad de ejercer la debida defensa y gestión de procesos de cobro coactivo 
2. Posible fallos o actos administrativos  adversos a los intereses de la entidad 
3. Reconstrucción del título y el expediente por vía judical (A.A originales)
4. Investigaciones y sanciones por parte de los entes de control.</v>
      </c>
      <c r="G11" s="147">
        <f>+[9]Probabilidad!E17</f>
        <v>1</v>
      </c>
      <c r="H11" s="147">
        <f>+[9]Impacto!E46</f>
        <v>11</v>
      </c>
      <c r="I11" s="68">
        <f>+G11*H11</f>
        <v>11</v>
      </c>
      <c r="J11" s="198" t="str">
        <f>IF(AND(I11&gt;=0,I11&lt;=4),'[9]Clasificación '!$J$7,IF(Juridica!I11&lt;=7,'[9]Clasificación '!$J$6,IF(Juridica!I11&lt;=14,'[9]Clasificación '!$J$5,IF(Juridica!I11&lt;=25,'[9]Clasificación '!$J$4))))</f>
        <v>ALTA</v>
      </c>
      <c r="K11" s="191" t="s">
        <v>138</v>
      </c>
      <c r="L11" s="147">
        <v>1</v>
      </c>
      <c r="M11" s="147">
        <v>11</v>
      </c>
      <c r="N11" s="68">
        <f>+L11*M11</f>
        <v>11</v>
      </c>
      <c r="O11" s="198" t="str">
        <f>IF(AND(N11&gt;=0,N11&lt;=4),'[9]Clasificación '!$J$7,IF(Juridica!N11&lt;=7,'[9]Clasificación '!$J$6,IF(Juridica!N11&lt;=14,'[9]Clasificación '!$J$5,IF(Juridica!N11&lt;=25,'[9]Clasificación '!$J$4))))</f>
        <v>ALTA</v>
      </c>
      <c r="P11" s="147" t="s">
        <v>41</v>
      </c>
      <c r="Q11" s="55" t="s">
        <v>139</v>
      </c>
      <c r="R11" s="55" t="s">
        <v>140</v>
      </c>
      <c r="S11" s="48">
        <v>43497</v>
      </c>
      <c r="T11" s="49">
        <v>43814</v>
      </c>
      <c r="U11" s="49" t="s">
        <v>136</v>
      </c>
      <c r="V11" s="50"/>
      <c r="W11" s="50"/>
      <c r="X11" s="50"/>
      <c r="Y11" s="50"/>
      <c r="Z11" s="50"/>
      <c r="AA11" s="50"/>
      <c r="AB11" s="50"/>
      <c r="AC11" s="50"/>
      <c r="AD11" s="50"/>
      <c r="AE11" s="50"/>
      <c r="AF11" s="50"/>
      <c r="AG11" s="50"/>
      <c r="AH11" s="50"/>
      <c r="AI11" s="50"/>
    </row>
    <row r="12" spans="1:35" ht="116.25" customHeight="1" x14ac:dyDescent="0.3">
      <c r="A12" s="147"/>
      <c r="B12" s="148"/>
      <c r="C12" s="182"/>
      <c r="D12" s="182"/>
      <c r="E12" s="182"/>
      <c r="F12" s="182"/>
      <c r="G12" s="147"/>
      <c r="H12" s="147"/>
      <c r="I12" s="50"/>
      <c r="J12" s="198"/>
      <c r="K12" s="191"/>
      <c r="L12" s="147"/>
      <c r="M12" s="147"/>
      <c r="N12" s="50"/>
      <c r="O12" s="198"/>
      <c r="P12" s="147"/>
      <c r="Q12" s="55" t="s">
        <v>141</v>
      </c>
      <c r="R12" s="55" t="s">
        <v>140</v>
      </c>
      <c r="S12" s="48">
        <v>43497</v>
      </c>
      <c r="T12" s="49">
        <v>43814</v>
      </c>
      <c r="U12" s="49" t="s">
        <v>136</v>
      </c>
      <c r="V12" s="50"/>
      <c r="W12" s="50"/>
      <c r="X12" s="50"/>
      <c r="Y12" s="50"/>
      <c r="Z12" s="50"/>
      <c r="AA12" s="50"/>
      <c r="AB12" s="50"/>
      <c r="AC12" s="50"/>
      <c r="AD12" s="50"/>
      <c r="AE12" s="50"/>
      <c r="AF12" s="50"/>
      <c r="AG12" s="50"/>
      <c r="AH12" s="50"/>
      <c r="AI12" s="50"/>
    </row>
  </sheetData>
  <mergeCells count="53">
    <mergeCell ref="A1:AD2"/>
    <mergeCell ref="AG1:AI2"/>
    <mergeCell ref="A3:F4"/>
    <mergeCell ref="G3:J3"/>
    <mergeCell ref="L3:P3"/>
    <mergeCell ref="Q3:U4"/>
    <mergeCell ref="V3:AA4"/>
    <mergeCell ref="AB3:AI4"/>
    <mergeCell ref="G4:J4"/>
    <mergeCell ref="L4:M4"/>
    <mergeCell ref="O4:P4"/>
    <mergeCell ref="F6:F7"/>
    <mergeCell ref="G6:G7"/>
    <mergeCell ref="H6:H7"/>
    <mergeCell ref="J6:J7"/>
    <mergeCell ref="A9:A10"/>
    <mergeCell ref="B9:B10"/>
    <mergeCell ref="C9:C10"/>
    <mergeCell ref="D9:D10"/>
    <mergeCell ref="E9:E10"/>
    <mergeCell ref="A6:A7"/>
    <mergeCell ref="B6:B7"/>
    <mergeCell ref="C6:C7"/>
    <mergeCell ref="D6:D7"/>
    <mergeCell ref="E6:E7"/>
    <mergeCell ref="K6:K7"/>
    <mergeCell ref="L6:L7"/>
    <mergeCell ref="M6:M7"/>
    <mergeCell ref="O6:O7"/>
    <mergeCell ref="P6:P7"/>
    <mergeCell ref="M9:M10"/>
    <mergeCell ref="O9:O10"/>
    <mergeCell ref="P9:P10"/>
    <mergeCell ref="A11:A12"/>
    <mergeCell ref="B11:B12"/>
    <mergeCell ref="C11:C12"/>
    <mergeCell ref="D11:D12"/>
    <mergeCell ref="E11:E12"/>
    <mergeCell ref="F11:F12"/>
    <mergeCell ref="G11:G12"/>
    <mergeCell ref="F9:F10"/>
    <mergeCell ref="G9:G10"/>
    <mergeCell ref="H9:H10"/>
    <mergeCell ref="J9:J10"/>
    <mergeCell ref="K9:K10"/>
    <mergeCell ref="L9:L10"/>
    <mergeCell ref="P11:P12"/>
    <mergeCell ref="H11:H12"/>
    <mergeCell ref="J11:J12"/>
    <mergeCell ref="K11:K12"/>
    <mergeCell ref="L11:L12"/>
    <mergeCell ref="M11:M12"/>
    <mergeCell ref="O11:O12"/>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1" operator="containsText" id="{1BB86340-0FAD-4339-8FCF-1C130F563F6E}">
            <xm:f>NOT(ISERROR(SEARCH('C:\PLANEACIÓN 2019\RIESGOS 2019\VERSIONES FINALES RIESGOS CORRUPCION 2019\[Mapa de Riesgos de Corrupcion Jurídica 2019 Final.xlsx]Clasificación '!#REF!,J6)))</xm:f>
            <xm:f>'C:\PLANEACIÓN 2019\RIESGOS 2019\VERSIONES FINALES RIESGOS CORRUPCION 2019\[Mapa de Riesgos de Corrupcion Jurídica 2019 Final.xlsx]Clasificación '!#REF!</xm:f>
            <x14:dxf>
              <fill>
                <patternFill>
                  <bgColor rgb="FFFF0000"/>
                </patternFill>
              </fill>
            </x14:dxf>
          </x14:cfRule>
          <x14:cfRule type="containsText" priority="22" operator="containsText" id="{65B2C9EF-1D5A-4969-939E-AAE5BD231B54}">
            <xm:f>NOT(ISERROR(SEARCH('C:\PLANEACIÓN 2019\RIESGOS 2019\VERSIONES FINALES RIESGOS CORRUPCION 2019\[Mapa de Riesgos de Corrupcion Jurídica 2019 Final.xlsx]Clasificación '!#REF!,J6)))</xm:f>
            <xm:f>'C:\PLANEACIÓN 2019\RIESGOS 2019\VERSIONES FINALES RIESGOS CORRUPCION 2019\[Mapa de Riesgos de Corrupcion Jurídica 2019 Final.xlsx]Clasificación '!#REF!</xm:f>
            <x14:dxf>
              <fill>
                <patternFill>
                  <bgColor rgb="FFFFC000"/>
                </patternFill>
              </fill>
            </x14:dxf>
          </x14:cfRule>
          <x14:cfRule type="containsText" priority="23" operator="containsText" id="{ADBBD2FA-C37B-41B9-B15D-9BA43A4A4E22}">
            <xm:f>NOT(ISERROR(SEARCH('C:\PLANEACIÓN 2019\RIESGOS 2019\VERSIONES FINALES RIESGOS CORRUPCION 2019\[Mapa de Riesgos de Corrupcion Jurídica 2019 Final.xlsx]Clasificación '!#REF!,J6)))</xm:f>
            <xm:f>'C:\PLANEACIÓN 2019\RIESGOS 2019\VERSIONES FINALES RIESGOS CORRUPCION 2019\[Mapa de Riesgos de Corrupcion Jurídica 2019 Final.xlsx]Clasificación '!#REF!</xm:f>
            <x14:dxf>
              <fill>
                <patternFill>
                  <bgColor rgb="FFFFFF00"/>
                </patternFill>
              </fill>
            </x14:dxf>
          </x14:cfRule>
          <x14:cfRule type="containsText" priority="24" operator="containsText" id="{2CF62067-0F29-423F-8EF2-ACA56ECCD93F}">
            <xm:f>NOT(ISERROR(SEARCH('C:\PLANEACIÓN 2019\RIESGOS 2019\VERSIONES FINALES RIESGOS CORRUPCION 2019\[Mapa de Riesgos de Corrupcion Jurídica 2019 Final.xlsx]Clasificación '!#REF!,J6)))</xm:f>
            <xm:f>'C:\PLANEACIÓN 2019\RIESGOS 2019\VERSIONES FINALES RIESGOS CORRUPCION 2019\[Mapa de Riesgos de Corrupcion Jurídica 2019 Final.xlsx]Clasificación '!#REF!</xm:f>
            <x14:dxf>
              <fill>
                <patternFill>
                  <bgColor rgb="FF00B050"/>
                </patternFill>
              </fill>
            </x14:dxf>
          </x14:cfRule>
          <xm:sqref>J6</xm:sqref>
        </x14:conditionalFormatting>
        <x14:conditionalFormatting xmlns:xm="http://schemas.microsoft.com/office/excel/2006/main">
          <x14:cfRule type="containsText" priority="17" operator="containsText" id="{626EBB83-030A-4E76-A860-822332DBA15F}">
            <xm:f>NOT(ISERROR(SEARCH('C:\PLANEACIÓN 2019\RIESGOS 2019\VERSIONES FINALES RIESGOS CORRUPCION 2019\[Mapa de Riesgos de Corrupcion Jurídica 2019 Final.xlsx]Clasificación '!#REF!,O6)))</xm:f>
            <xm:f>'C:\PLANEACIÓN 2019\RIESGOS 2019\VERSIONES FINALES RIESGOS CORRUPCION 2019\[Mapa de Riesgos de Corrupcion Jurídica 2019 Final.xlsx]Clasificación '!#REF!</xm:f>
            <x14:dxf>
              <fill>
                <patternFill>
                  <bgColor rgb="FFFF0000"/>
                </patternFill>
              </fill>
            </x14:dxf>
          </x14:cfRule>
          <x14:cfRule type="containsText" priority="18" operator="containsText" id="{F4930719-93CA-49A4-82DD-BED7C839270B}">
            <xm:f>NOT(ISERROR(SEARCH('C:\PLANEACIÓN 2019\RIESGOS 2019\VERSIONES FINALES RIESGOS CORRUPCION 2019\[Mapa de Riesgos de Corrupcion Jurídica 2019 Final.xlsx]Clasificación '!#REF!,O6)))</xm:f>
            <xm:f>'C:\PLANEACIÓN 2019\RIESGOS 2019\VERSIONES FINALES RIESGOS CORRUPCION 2019\[Mapa de Riesgos de Corrupcion Jurídica 2019 Final.xlsx]Clasificación '!#REF!</xm:f>
            <x14:dxf>
              <fill>
                <patternFill>
                  <bgColor rgb="FFFFC000"/>
                </patternFill>
              </fill>
            </x14:dxf>
          </x14:cfRule>
          <x14:cfRule type="containsText" priority="19" operator="containsText" id="{37E4F6C0-E077-466A-B8DC-524962F9A1BB}">
            <xm:f>NOT(ISERROR(SEARCH('C:\PLANEACIÓN 2019\RIESGOS 2019\VERSIONES FINALES RIESGOS CORRUPCION 2019\[Mapa de Riesgos de Corrupcion Jurídica 2019 Final.xlsx]Clasificación '!#REF!,O6)))</xm:f>
            <xm:f>'C:\PLANEACIÓN 2019\RIESGOS 2019\VERSIONES FINALES RIESGOS CORRUPCION 2019\[Mapa de Riesgos de Corrupcion Jurídica 2019 Final.xlsx]Clasificación '!#REF!</xm:f>
            <x14:dxf>
              <fill>
                <patternFill>
                  <bgColor rgb="FFFFFF00"/>
                </patternFill>
              </fill>
            </x14:dxf>
          </x14:cfRule>
          <x14:cfRule type="containsText" priority="20" operator="containsText" id="{EF616EE8-AD25-420F-A6D8-DF568E366B19}">
            <xm:f>NOT(ISERROR(SEARCH('C:\PLANEACIÓN 2019\RIESGOS 2019\VERSIONES FINALES RIESGOS CORRUPCION 2019\[Mapa de Riesgos de Corrupcion Jurídica 2019 Final.xlsx]Clasificación '!#REF!,O6)))</xm:f>
            <xm:f>'C:\PLANEACIÓN 2019\RIESGOS 2019\VERSIONES FINALES RIESGOS CORRUPCION 2019\[Mapa de Riesgos de Corrupcion Jurídica 2019 Final.xlsx]Clasificación '!#REF!</xm:f>
            <x14:dxf>
              <fill>
                <patternFill>
                  <bgColor rgb="FF00B050"/>
                </patternFill>
              </fill>
            </x14:dxf>
          </x14:cfRule>
          <xm:sqref>O6</xm:sqref>
        </x14:conditionalFormatting>
        <x14:conditionalFormatting xmlns:xm="http://schemas.microsoft.com/office/excel/2006/main">
          <x14:cfRule type="containsText" priority="13" operator="containsText" id="{363166C3-F4C0-455D-8A8D-7DA7788999E7}">
            <xm:f>NOT(ISERROR(SEARCH('C:\PLANEACIÓN 2019\RIESGOS 2019\VERSIONES FINALES RIESGOS CORRUPCION 2019\[Mapa de Riesgos de Corrupcion Jurídica 2019 Final.xlsx]Clasificación '!#REF!,J8)))</xm:f>
            <xm:f>'C:\PLANEACIÓN 2019\RIESGOS 2019\VERSIONES FINALES RIESGOS CORRUPCION 2019\[Mapa de Riesgos de Corrupcion Jurídica 2019 Final.xlsx]Clasificación '!#REF!</xm:f>
            <x14:dxf>
              <fill>
                <patternFill>
                  <bgColor rgb="FFFF0000"/>
                </patternFill>
              </fill>
            </x14:dxf>
          </x14:cfRule>
          <x14:cfRule type="containsText" priority="14" operator="containsText" id="{DD12D724-884F-4D01-A3B9-0C5C89C14735}">
            <xm:f>NOT(ISERROR(SEARCH('C:\PLANEACIÓN 2019\RIESGOS 2019\VERSIONES FINALES RIESGOS CORRUPCION 2019\[Mapa de Riesgos de Corrupcion Jurídica 2019 Final.xlsx]Clasificación '!#REF!,J8)))</xm:f>
            <xm:f>'C:\PLANEACIÓN 2019\RIESGOS 2019\VERSIONES FINALES RIESGOS CORRUPCION 2019\[Mapa de Riesgos de Corrupcion Jurídica 2019 Final.xlsx]Clasificación '!#REF!</xm:f>
            <x14:dxf>
              <fill>
                <patternFill>
                  <bgColor rgb="FFFFC000"/>
                </patternFill>
              </fill>
            </x14:dxf>
          </x14:cfRule>
          <x14:cfRule type="containsText" priority="15" operator="containsText" id="{01B96158-72AF-4486-B186-BB866E3C0E3F}">
            <xm:f>NOT(ISERROR(SEARCH('C:\PLANEACIÓN 2019\RIESGOS 2019\VERSIONES FINALES RIESGOS CORRUPCION 2019\[Mapa de Riesgos de Corrupcion Jurídica 2019 Final.xlsx]Clasificación '!#REF!,J8)))</xm:f>
            <xm:f>'C:\PLANEACIÓN 2019\RIESGOS 2019\VERSIONES FINALES RIESGOS CORRUPCION 2019\[Mapa de Riesgos de Corrupcion Jurídica 2019 Final.xlsx]Clasificación '!#REF!</xm:f>
            <x14:dxf>
              <fill>
                <patternFill>
                  <bgColor rgb="FFFFFF00"/>
                </patternFill>
              </fill>
            </x14:dxf>
          </x14:cfRule>
          <x14:cfRule type="containsText" priority="16" operator="containsText" id="{9D869097-126B-418C-8E5B-E77341DF7BBD}">
            <xm:f>NOT(ISERROR(SEARCH('C:\PLANEACIÓN 2019\RIESGOS 2019\VERSIONES FINALES RIESGOS CORRUPCION 2019\[Mapa de Riesgos de Corrupcion Jurídica 2019 Final.xlsx]Clasificación '!#REF!,J8)))</xm:f>
            <xm:f>'C:\PLANEACIÓN 2019\RIESGOS 2019\VERSIONES FINALES RIESGOS CORRUPCION 2019\[Mapa de Riesgos de Corrupcion Jurídica 2019 Final.xlsx]Clasificación '!#REF!</xm:f>
            <x14:dxf>
              <fill>
                <patternFill>
                  <bgColor rgb="FF00B050"/>
                </patternFill>
              </fill>
            </x14:dxf>
          </x14:cfRule>
          <xm:sqref>J8</xm:sqref>
        </x14:conditionalFormatting>
        <x14:conditionalFormatting xmlns:xm="http://schemas.microsoft.com/office/excel/2006/main">
          <x14:cfRule type="containsText" priority="9" operator="containsText" id="{9AC3BC15-F218-40FF-B3AE-38EBDCE9904C}">
            <xm:f>NOT(ISERROR(SEARCH('C:\PLANEACIÓN 2019\RIESGOS 2019\VERSIONES FINALES RIESGOS CORRUPCION 2019\[Mapa de Riesgos de Corrupcion Jurídica 2019 Final.xlsx]Clasificación '!#REF!,O8)))</xm:f>
            <xm:f>'C:\PLANEACIÓN 2019\RIESGOS 2019\VERSIONES FINALES RIESGOS CORRUPCION 2019\[Mapa de Riesgos de Corrupcion Jurídica 2019 Final.xlsx]Clasificación '!#REF!</xm:f>
            <x14:dxf>
              <fill>
                <patternFill>
                  <bgColor rgb="FFFF0000"/>
                </patternFill>
              </fill>
            </x14:dxf>
          </x14:cfRule>
          <x14:cfRule type="containsText" priority="10" operator="containsText" id="{786D544E-00AC-4FBE-A0D4-72BA075B8BB7}">
            <xm:f>NOT(ISERROR(SEARCH('C:\PLANEACIÓN 2019\RIESGOS 2019\VERSIONES FINALES RIESGOS CORRUPCION 2019\[Mapa de Riesgos de Corrupcion Jurídica 2019 Final.xlsx]Clasificación '!#REF!,O8)))</xm:f>
            <xm:f>'C:\PLANEACIÓN 2019\RIESGOS 2019\VERSIONES FINALES RIESGOS CORRUPCION 2019\[Mapa de Riesgos de Corrupcion Jurídica 2019 Final.xlsx]Clasificación '!#REF!</xm:f>
            <x14:dxf>
              <fill>
                <patternFill>
                  <bgColor rgb="FFFFC000"/>
                </patternFill>
              </fill>
            </x14:dxf>
          </x14:cfRule>
          <x14:cfRule type="containsText" priority="11" operator="containsText" id="{A6C466DB-C6E8-406D-AC4E-80CED43E91AA}">
            <xm:f>NOT(ISERROR(SEARCH('C:\PLANEACIÓN 2019\RIESGOS 2019\VERSIONES FINALES RIESGOS CORRUPCION 2019\[Mapa de Riesgos de Corrupcion Jurídica 2019 Final.xlsx]Clasificación '!#REF!,O8)))</xm:f>
            <xm:f>'C:\PLANEACIÓN 2019\RIESGOS 2019\VERSIONES FINALES RIESGOS CORRUPCION 2019\[Mapa de Riesgos de Corrupcion Jurídica 2019 Final.xlsx]Clasificación '!#REF!</xm:f>
            <x14:dxf>
              <fill>
                <patternFill>
                  <bgColor rgb="FFFFFF00"/>
                </patternFill>
              </fill>
            </x14:dxf>
          </x14:cfRule>
          <x14:cfRule type="containsText" priority="12" operator="containsText" id="{36AF314C-7241-4D36-8B09-9AB486C1A05F}">
            <xm:f>NOT(ISERROR(SEARCH('C:\PLANEACIÓN 2019\RIESGOS 2019\VERSIONES FINALES RIESGOS CORRUPCION 2019\[Mapa de Riesgos de Corrupcion Jurídica 2019 Final.xlsx]Clasificación '!#REF!,O8)))</xm:f>
            <xm:f>'C:\PLANEACIÓN 2019\RIESGOS 2019\VERSIONES FINALES RIESGOS CORRUPCION 2019\[Mapa de Riesgos de Corrupcion Jurídica 2019 Final.xlsx]Clasificación '!#REF!</xm:f>
            <x14:dxf>
              <fill>
                <patternFill>
                  <bgColor rgb="FF00B050"/>
                </patternFill>
              </fill>
            </x14:dxf>
          </x14:cfRule>
          <xm:sqref>O8</xm:sqref>
        </x14:conditionalFormatting>
        <x14:conditionalFormatting xmlns:xm="http://schemas.microsoft.com/office/excel/2006/main">
          <x14:cfRule type="containsText" priority="5" operator="containsText" id="{C360B0E5-6AA0-4C15-98A8-45136D255F76}">
            <xm:f>NOT(ISERROR(SEARCH('C:\PLANEACIÓN 2019\RIESGOS 2019\VERSIONES FINALES RIESGOS CORRUPCION 2019\[Mapa de Riesgos de Corrupcion Jurídica 2019 Final.xlsx]Clasificación '!#REF!,J9)))</xm:f>
            <xm:f>'C:\PLANEACIÓN 2019\RIESGOS 2019\VERSIONES FINALES RIESGOS CORRUPCION 2019\[Mapa de Riesgos de Corrupcion Jurídica 2019 Final.xlsx]Clasificación '!#REF!</xm:f>
            <x14:dxf>
              <fill>
                <patternFill>
                  <bgColor rgb="FFFF0000"/>
                </patternFill>
              </fill>
            </x14:dxf>
          </x14:cfRule>
          <x14:cfRule type="containsText" priority="6" operator="containsText" id="{60C37A9E-EFBE-4316-B6AE-03F6E3EE9A6E}">
            <xm:f>NOT(ISERROR(SEARCH('C:\PLANEACIÓN 2019\RIESGOS 2019\VERSIONES FINALES RIESGOS CORRUPCION 2019\[Mapa de Riesgos de Corrupcion Jurídica 2019 Final.xlsx]Clasificación '!#REF!,J9)))</xm:f>
            <xm:f>'C:\PLANEACIÓN 2019\RIESGOS 2019\VERSIONES FINALES RIESGOS CORRUPCION 2019\[Mapa de Riesgos de Corrupcion Jurídica 2019 Final.xlsx]Clasificación '!#REF!</xm:f>
            <x14:dxf>
              <fill>
                <patternFill>
                  <bgColor rgb="FFFFC000"/>
                </patternFill>
              </fill>
            </x14:dxf>
          </x14:cfRule>
          <x14:cfRule type="containsText" priority="7" operator="containsText" id="{75C9E5F4-4441-4895-AC18-0C83F90B6C64}">
            <xm:f>NOT(ISERROR(SEARCH('C:\PLANEACIÓN 2019\RIESGOS 2019\VERSIONES FINALES RIESGOS CORRUPCION 2019\[Mapa de Riesgos de Corrupcion Jurídica 2019 Final.xlsx]Clasificación '!#REF!,J9)))</xm:f>
            <xm:f>'C:\PLANEACIÓN 2019\RIESGOS 2019\VERSIONES FINALES RIESGOS CORRUPCION 2019\[Mapa de Riesgos de Corrupcion Jurídica 2019 Final.xlsx]Clasificación '!#REF!</xm:f>
            <x14:dxf>
              <fill>
                <patternFill>
                  <bgColor rgb="FFFFFF00"/>
                </patternFill>
              </fill>
            </x14:dxf>
          </x14:cfRule>
          <x14:cfRule type="containsText" priority="8" operator="containsText" id="{BD85F2E9-30CC-413D-B9EA-14FA6AA3DE18}">
            <xm:f>NOT(ISERROR(SEARCH('C:\PLANEACIÓN 2019\RIESGOS 2019\VERSIONES FINALES RIESGOS CORRUPCION 2019\[Mapa de Riesgos de Corrupcion Jurídica 2019 Final.xlsx]Clasificación '!#REF!,J9)))</xm:f>
            <xm:f>'C:\PLANEACIÓN 2019\RIESGOS 2019\VERSIONES FINALES RIESGOS CORRUPCION 2019\[Mapa de Riesgos de Corrupcion Jurídica 2019 Final.xlsx]Clasificación '!#REF!</xm:f>
            <x14:dxf>
              <fill>
                <patternFill>
                  <bgColor rgb="FF00B050"/>
                </patternFill>
              </fill>
            </x14:dxf>
          </x14:cfRule>
          <xm:sqref>J9 J11</xm:sqref>
        </x14:conditionalFormatting>
        <x14:conditionalFormatting xmlns:xm="http://schemas.microsoft.com/office/excel/2006/main">
          <x14:cfRule type="containsText" priority="1" operator="containsText" id="{5AD83561-0051-46E4-967C-EDC6488DE7CE}">
            <xm:f>NOT(ISERROR(SEARCH('C:\PLANEACIÓN 2019\RIESGOS 2019\VERSIONES FINALES RIESGOS CORRUPCION 2019\[Mapa de Riesgos de Corrupcion Jurídica 2019 Final.xlsx]Clasificación '!#REF!,O9)))</xm:f>
            <xm:f>'C:\PLANEACIÓN 2019\RIESGOS 2019\VERSIONES FINALES RIESGOS CORRUPCION 2019\[Mapa de Riesgos de Corrupcion Jurídica 2019 Final.xlsx]Clasificación '!#REF!</xm:f>
            <x14:dxf>
              <fill>
                <patternFill>
                  <bgColor rgb="FFFF0000"/>
                </patternFill>
              </fill>
            </x14:dxf>
          </x14:cfRule>
          <x14:cfRule type="containsText" priority="2" operator="containsText" id="{C7D02A94-F25E-437D-8405-5889EBF5B3C7}">
            <xm:f>NOT(ISERROR(SEARCH('C:\PLANEACIÓN 2019\RIESGOS 2019\VERSIONES FINALES RIESGOS CORRUPCION 2019\[Mapa de Riesgos de Corrupcion Jurídica 2019 Final.xlsx]Clasificación '!#REF!,O9)))</xm:f>
            <xm:f>'C:\PLANEACIÓN 2019\RIESGOS 2019\VERSIONES FINALES RIESGOS CORRUPCION 2019\[Mapa de Riesgos de Corrupcion Jurídica 2019 Final.xlsx]Clasificación '!#REF!</xm:f>
            <x14:dxf>
              <fill>
                <patternFill>
                  <bgColor rgb="FFFFC000"/>
                </patternFill>
              </fill>
            </x14:dxf>
          </x14:cfRule>
          <x14:cfRule type="containsText" priority="3" operator="containsText" id="{0B84B66C-EA91-4A16-B96C-5BD06D943922}">
            <xm:f>NOT(ISERROR(SEARCH('C:\PLANEACIÓN 2019\RIESGOS 2019\VERSIONES FINALES RIESGOS CORRUPCION 2019\[Mapa de Riesgos de Corrupcion Jurídica 2019 Final.xlsx]Clasificación '!#REF!,O9)))</xm:f>
            <xm:f>'C:\PLANEACIÓN 2019\RIESGOS 2019\VERSIONES FINALES RIESGOS CORRUPCION 2019\[Mapa de Riesgos de Corrupcion Jurídica 2019 Final.xlsx]Clasificación '!#REF!</xm:f>
            <x14:dxf>
              <fill>
                <patternFill>
                  <bgColor rgb="FFFFFF00"/>
                </patternFill>
              </fill>
            </x14:dxf>
          </x14:cfRule>
          <x14:cfRule type="containsText" priority="4" operator="containsText" id="{00E62660-461F-4CF4-929B-2FE16EB9A07F}">
            <xm:f>NOT(ISERROR(SEARCH('C:\PLANEACIÓN 2019\RIESGOS 2019\VERSIONES FINALES RIESGOS CORRUPCION 2019\[Mapa de Riesgos de Corrupcion Jurídica 2019 Final.xlsx]Clasificación '!#REF!,O9)))</xm:f>
            <xm:f>'C:\PLANEACIÓN 2019\RIESGOS 2019\VERSIONES FINALES RIESGOS CORRUPCION 2019\[Mapa de Riesgos de Corrupcion Jurídica 2019 Final.xlsx]Clasificación '!#REF!</xm:f>
            <x14:dxf>
              <fill>
                <patternFill>
                  <bgColor rgb="FF00B050"/>
                </patternFill>
              </fill>
            </x14:dxf>
          </x14:cfRule>
          <xm:sqref>O9 O11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[9]Hoja1!#REF!</xm:f>
          </x14:formula1>
          <xm:sqref>X6:X10 AD6:AD10</xm:sqref>
        </x14:dataValidation>
        <x14:dataValidation type="list" allowBlank="1" showInputMessage="1" showErrorMessage="1">
          <x14:formula1>
            <xm:f>[9]Hoja1!#REF!</xm:f>
          </x14:formula1>
          <xm:sqref>Y6:Y10 AE6:AE10</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7"/>
  <sheetViews>
    <sheetView view="pageBreakPreview" zoomScale="77" zoomScaleNormal="78" zoomScaleSheetLayoutView="77" workbookViewId="0">
      <selection sqref="A1:AD2"/>
    </sheetView>
  </sheetViews>
  <sheetFormatPr baseColWidth="10" defaultRowHeight="16.5" x14ac:dyDescent="0.3"/>
  <cols>
    <col min="1" max="1" width="6.7109375" style="1" customWidth="1"/>
    <col min="2" max="2" width="20.7109375" style="1" customWidth="1"/>
    <col min="3" max="3" width="20.42578125"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52" t="s">
        <v>148</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3"/>
      <c r="AE1" s="63"/>
      <c r="AF1" s="63"/>
      <c r="AG1" s="154"/>
      <c r="AH1" s="155"/>
      <c r="AI1" s="156"/>
    </row>
    <row r="2" spans="1:35" ht="42.75" customHeight="1" x14ac:dyDescent="0.3">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3"/>
      <c r="AE2" s="64"/>
      <c r="AF2" s="64"/>
      <c r="AG2" s="157"/>
      <c r="AH2" s="158"/>
      <c r="AI2" s="159"/>
    </row>
    <row r="3" spans="1:35" ht="33.75" customHeight="1" x14ac:dyDescent="0.3">
      <c r="A3" s="160" t="s">
        <v>0</v>
      </c>
      <c r="B3" s="160"/>
      <c r="C3" s="160"/>
      <c r="D3" s="160"/>
      <c r="E3" s="160"/>
      <c r="F3" s="160"/>
      <c r="G3" s="161" t="s">
        <v>1</v>
      </c>
      <c r="H3" s="161"/>
      <c r="I3" s="161"/>
      <c r="J3" s="161"/>
      <c r="K3" s="40" t="s">
        <v>85</v>
      </c>
      <c r="L3" s="160" t="s">
        <v>2</v>
      </c>
      <c r="M3" s="160"/>
      <c r="N3" s="160"/>
      <c r="O3" s="160"/>
      <c r="P3" s="160"/>
      <c r="Q3" s="160" t="s">
        <v>3</v>
      </c>
      <c r="R3" s="160"/>
      <c r="S3" s="160"/>
      <c r="T3" s="160"/>
      <c r="U3" s="160"/>
      <c r="V3" s="162" t="s">
        <v>4</v>
      </c>
      <c r="W3" s="163"/>
      <c r="X3" s="163"/>
      <c r="Y3" s="163"/>
      <c r="Z3" s="163"/>
      <c r="AA3" s="164"/>
      <c r="AB3" s="162" t="s">
        <v>5</v>
      </c>
      <c r="AC3" s="163"/>
      <c r="AD3" s="163"/>
      <c r="AE3" s="163"/>
      <c r="AF3" s="163"/>
      <c r="AG3" s="163"/>
      <c r="AH3" s="163"/>
      <c r="AI3" s="164"/>
    </row>
    <row r="4" spans="1:35" ht="30" customHeight="1" x14ac:dyDescent="0.3">
      <c r="A4" s="160"/>
      <c r="B4" s="160"/>
      <c r="C4" s="160"/>
      <c r="D4" s="160"/>
      <c r="E4" s="160"/>
      <c r="F4" s="160"/>
      <c r="G4" s="161" t="s">
        <v>6</v>
      </c>
      <c r="H4" s="161"/>
      <c r="I4" s="161"/>
      <c r="J4" s="161"/>
      <c r="K4" s="40" t="s">
        <v>7</v>
      </c>
      <c r="L4" s="161" t="s">
        <v>8</v>
      </c>
      <c r="M4" s="161"/>
      <c r="N4" s="41"/>
      <c r="O4" s="161" t="s">
        <v>9</v>
      </c>
      <c r="P4" s="161"/>
      <c r="Q4" s="160"/>
      <c r="R4" s="160"/>
      <c r="S4" s="160"/>
      <c r="T4" s="160"/>
      <c r="U4" s="160"/>
      <c r="V4" s="165"/>
      <c r="W4" s="166"/>
      <c r="X4" s="166"/>
      <c r="Y4" s="166"/>
      <c r="Z4" s="166"/>
      <c r="AA4" s="167"/>
      <c r="AB4" s="165"/>
      <c r="AC4" s="166"/>
      <c r="AD4" s="166"/>
      <c r="AE4" s="166"/>
      <c r="AF4" s="166"/>
      <c r="AG4" s="166"/>
      <c r="AH4" s="166"/>
      <c r="AI4" s="167"/>
    </row>
    <row r="5" spans="1:35" s="42" customFormat="1" ht="96.75" customHeight="1" x14ac:dyDescent="0.3">
      <c r="A5" s="40" t="s">
        <v>10</v>
      </c>
      <c r="B5" s="40" t="s">
        <v>11</v>
      </c>
      <c r="C5" s="40" t="s">
        <v>12</v>
      </c>
      <c r="D5" s="40" t="s">
        <v>13</v>
      </c>
      <c r="E5" s="40" t="s">
        <v>14</v>
      </c>
      <c r="F5" s="40" t="s">
        <v>15</v>
      </c>
      <c r="G5" s="40" t="s">
        <v>16</v>
      </c>
      <c r="H5" s="40" t="s">
        <v>17</v>
      </c>
      <c r="I5" s="40" t="s">
        <v>18</v>
      </c>
      <c r="J5" s="40" t="s">
        <v>19</v>
      </c>
      <c r="K5" s="40" t="s">
        <v>20</v>
      </c>
      <c r="L5" s="40" t="s">
        <v>16</v>
      </c>
      <c r="M5" s="40" t="s">
        <v>17</v>
      </c>
      <c r="N5" s="40" t="s">
        <v>21</v>
      </c>
      <c r="O5" s="40" t="s">
        <v>22</v>
      </c>
      <c r="P5" s="40" t="s">
        <v>23</v>
      </c>
      <c r="Q5" s="40" t="s">
        <v>24</v>
      </c>
      <c r="R5" s="40" t="s">
        <v>25</v>
      </c>
      <c r="S5" s="40" t="s">
        <v>26</v>
      </c>
      <c r="T5" s="40" t="s">
        <v>27</v>
      </c>
      <c r="U5" s="40" t="s">
        <v>28</v>
      </c>
      <c r="V5" s="40" t="s">
        <v>29</v>
      </c>
      <c r="W5" s="40" t="s">
        <v>30</v>
      </c>
      <c r="X5" s="40" t="s">
        <v>31</v>
      </c>
      <c r="Y5" s="40" t="s">
        <v>32</v>
      </c>
      <c r="Z5" s="40" t="s">
        <v>33</v>
      </c>
      <c r="AA5" s="40" t="s">
        <v>34</v>
      </c>
      <c r="AB5" s="40" t="s">
        <v>35</v>
      </c>
      <c r="AC5" s="40" t="s">
        <v>36</v>
      </c>
      <c r="AD5" s="40" t="s">
        <v>37</v>
      </c>
      <c r="AE5" s="40" t="s">
        <v>32</v>
      </c>
      <c r="AF5" s="40" t="s">
        <v>33</v>
      </c>
      <c r="AG5" s="40" t="s">
        <v>34</v>
      </c>
      <c r="AH5" s="40" t="s">
        <v>38</v>
      </c>
      <c r="AI5" s="40" t="s">
        <v>39</v>
      </c>
    </row>
    <row r="6" spans="1:35" ht="123.75" customHeight="1" x14ac:dyDescent="0.3">
      <c r="A6" s="181">
        <v>1</v>
      </c>
      <c r="B6" s="182" t="str">
        <f>+[10]Contexto!C1</f>
        <v>ADMINISTRACIÓN DE TECNOLOGÍAS E INFORMACIÓN</v>
      </c>
      <c r="C6" s="182" t="str">
        <f>+[10]Contexto!C2</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6" s="181" t="str">
        <f>+[10]Identificacion!D4</f>
        <v>Rotación de personal 
Definición errónea de los privilegios para acceso por parte de las áreas usuarias.
Inexistencia de administradores funcionales formales en cada área. 
Sistemas de Información y aplicaciones que carecen de funcionalidades que permitan contar con trazabilidad completa de las acciones 
Presupuesto 
Segregación funcional</v>
      </c>
      <c r="E6" s="181" t="str">
        <f>+[10]Identificacion!E4</f>
        <v xml:space="preserve">Acceso indebido a la información registrada en la plataforma tecnológica de la Entidad para beneficio de un tercero </v>
      </c>
      <c r="F6" s="181" t="str">
        <f>+[10]Identificacion!F4</f>
        <v xml:space="preserve">Afectar el cumplimiento de metas y objetivos de la dependecia
Afecta el cumplimiento de la misón de la Entidad
Pérdida de confianza de la Entidad, afectando su reputación
Pérdida  de recursos económicos
Afecta la prestación de los servicios
Pérdida de información de la Entidad
Investigaciones y sanciones por parte de los entes de control.
Genera pérdida  de credibilidad
Afecta imagen regional
Afecta imagen nacional
 </v>
      </c>
      <c r="G6" s="147">
        <f>+[10]Probabilidad!E14</f>
        <v>3</v>
      </c>
      <c r="H6" s="147">
        <v>16</v>
      </c>
      <c r="I6" s="53">
        <f>+G6*H6</f>
        <v>48</v>
      </c>
      <c r="J6" s="194" t="str">
        <f>+'[10]Clasificación '!J4</f>
        <v>EXTREMA</v>
      </c>
      <c r="K6" s="191" t="s">
        <v>143</v>
      </c>
      <c r="L6" s="147">
        <v>2</v>
      </c>
      <c r="M6" s="147">
        <v>16</v>
      </c>
      <c r="N6" s="53">
        <f>+L6*M6</f>
        <v>32</v>
      </c>
      <c r="O6" s="194" t="str">
        <f>+'[10]Clasificación '!J4</f>
        <v>EXTREMA</v>
      </c>
      <c r="P6" s="147" t="s">
        <v>41</v>
      </c>
      <c r="Q6" s="55" t="s">
        <v>144</v>
      </c>
      <c r="R6" s="55" t="s">
        <v>145</v>
      </c>
      <c r="S6" s="48">
        <v>43497</v>
      </c>
      <c r="T6" s="49">
        <v>43814</v>
      </c>
      <c r="U6" s="49" t="s">
        <v>146</v>
      </c>
      <c r="V6" s="50"/>
      <c r="W6" s="50"/>
      <c r="X6" s="50"/>
      <c r="Y6" s="50"/>
      <c r="Z6" s="50"/>
      <c r="AA6" s="50"/>
      <c r="AB6" s="50"/>
      <c r="AC6" s="50"/>
      <c r="AD6" s="50"/>
      <c r="AE6" s="50"/>
      <c r="AF6" s="50"/>
      <c r="AG6" s="50"/>
      <c r="AH6" s="50"/>
      <c r="AI6" s="50"/>
    </row>
    <row r="7" spans="1:35" ht="123.75" customHeight="1" x14ac:dyDescent="0.3">
      <c r="A7" s="181"/>
      <c r="B7" s="182"/>
      <c r="C7" s="182"/>
      <c r="D7" s="181"/>
      <c r="E7" s="181"/>
      <c r="F7" s="181"/>
      <c r="G7" s="147"/>
      <c r="H7" s="147"/>
      <c r="I7" s="50"/>
      <c r="J7" s="194"/>
      <c r="K7" s="191"/>
      <c r="L7" s="147"/>
      <c r="M7" s="147"/>
      <c r="N7" s="50"/>
      <c r="O7" s="194"/>
      <c r="P7" s="147"/>
      <c r="Q7" s="55" t="s">
        <v>147</v>
      </c>
      <c r="R7" s="55" t="s">
        <v>145</v>
      </c>
      <c r="S7" s="48">
        <v>43497</v>
      </c>
      <c r="T7" s="49">
        <v>43814</v>
      </c>
      <c r="U7" s="49" t="s">
        <v>146</v>
      </c>
    </row>
  </sheetData>
  <mergeCells count="25">
    <mergeCell ref="A1:AD2"/>
    <mergeCell ref="AG1:AI2"/>
    <mergeCell ref="A3:F4"/>
    <mergeCell ref="G3:J3"/>
    <mergeCell ref="L3:P3"/>
    <mergeCell ref="Q3:U4"/>
    <mergeCell ref="V3:AA4"/>
    <mergeCell ref="AB3:AI4"/>
    <mergeCell ref="G4:J4"/>
    <mergeCell ref="L4:M4"/>
    <mergeCell ref="O4:P4"/>
    <mergeCell ref="A6:A7"/>
    <mergeCell ref="B6:B7"/>
    <mergeCell ref="C6:C7"/>
    <mergeCell ref="D6:D7"/>
    <mergeCell ref="E6:E7"/>
    <mergeCell ref="L6:L7"/>
    <mergeCell ref="M6:M7"/>
    <mergeCell ref="O6:O7"/>
    <mergeCell ref="P6:P7"/>
    <mergeCell ref="F6:F7"/>
    <mergeCell ref="G6:G7"/>
    <mergeCell ref="H6:H7"/>
    <mergeCell ref="J6:J7"/>
    <mergeCell ref="K6:K7"/>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386F0638-C7F6-41C5-A428-2046A6A012F8}">
            <xm:f>NOT(ISERROR(SEARCH('C:\PLANEACIÓN 2019\RIESGOS 2019\VERSIONES FINALES RIESGOS CORRUPCION 2019\[Mapa de Riesgos de Corrupcion OTI 2019 Final.xlsx]Clasificación '!#REF!,J6)))</xm:f>
            <xm:f>'C:\PLANEACIÓN 2019\RIESGOS 2019\VERSIONES FINALES RIESGOS CORRUPCION 2019\[Mapa de Riesgos de Corrupcion OTI 2019 Final.xlsx]Clasificación '!#REF!</xm:f>
            <x14:dxf>
              <fill>
                <patternFill>
                  <bgColor rgb="FFFF0000"/>
                </patternFill>
              </fill>
            </x14:dxf>
          </x14:cfRule>
          <x14:cfRule type="containsText" priority="6" operator="containsText" id="{6398492C-891B-4FBA-9A77-C5B591295899}">
            <xm:f>NOT(ISERROR(SEARCH('C:\PLANEACIÓN 2019\RIESGOS 2019\VERSIONES FINALES RIESGOS CORRUPCION 2019\[Mapa de Riesgos de Corrupcion OTI 2019 Final.xlsx]Clasificación '!#REF!,J6)))</xm:f>
            <xm:f>'C:\PLANEACIÓN 2019\RIESGOS 2019\VERSIONES FINALES RIESGOS CORRUPCION 2019\[Mapa de Riesgos de Corrupcion OTI 2019 Final.xlsx]Clasificación '!#REF!</xm:f>
            <x14:dxf>
              <fill>
                <patternFill>
                  <bgColor rgb="FFFFC000"/>
                </patternFill>
              </fill>
            </x14:dxf>
          </x14:cfRule>
          <x14:cfRule type="containsText" priority="7" operator="containsText" id="{6EA9C798-5097-401D-98C3-4B044B403DEA}">
            <xm:f>NOT(ISERROR(SEARCH('C:\PLANEACIÓN 2019\RIESGOS 2019\VERSIONES FINALES RIESGOS CORRUPCION 2019\[Mapa de Riesgos de Corrupcion OTI 2019 Final.xlsx]Clasificación '!#REF!,J6)))</xm:f>
            <xm:f>'C:\PLANEACIÓN 2019\RIESGOS 2019\VERSIONES FINALES RIESGOS CORRUPCION 2019\[Mapa de Riesgos de Corrupcion OTI 2019 Final.xlsx]Clasificación '!#REF!</xm:f>
            <x14:dxf>
              <fill>
                <patternFill>
                  <bgColor rgb="FFFFFF00"/>
                </patternFill>
              </fill>
            </x14:dxf>
          </x14:cfRule>
          <x14:cfRule type="containsText" priority="8" operator="containsText" id="{52BA1A14-3908-44BC-9D1B-2A9615D62DEC}">
            <xm:f>NOT(ISERROR(SEARCH('C:\PLANEACIÓN 2019\RIESGOS 2019\VERSIONES FINALES RIESGOS CORRUPCION 2019\[Mapa de Riesgos de Corrupcion OTI 2019 Final.xlsx]Clasificación '!#REF!,J6)))</xm:f>
            <xm:f>'C:\PLANEACIÓN 2019\RIESGOS 2019\VERSIONES FINALES RIESGOS CORRUPCION 2019\[Mapa de Riesgos de Corrupcion OTI 2019 Final.xlsx]Clasificación '!#REF!</xm:f>
            <x14:dxf>
              <fill>
                <patternFill>
                  <bgColor rgb="FF00B050"/>
                </patternFill>
              </fill>
            </x14:dxf>
          </x14:cfRule>
          <xm:sqref>J6</xm:sqref>
        </x14:conditionalFormatting>
        <x14:conditionalFormatting xmlns:xm="http://schemas.microsoft.com/office/excel/2006/main">
          <x14:cfRule type="containsText" priority="1" operator="containsText" id="{BDE308C1-569F-4AB0-9185-A6702751AF24}">
            <xm:f>NOT(ISERROR(SEARCH('C:\PLANEACIÓN 2019\RIESGOS 2019\VERSIONES FINALES RIESGOS CORRUPCION 2019\[Mapa de Riesgos de Corrupcion OTI 2019 Final.xlsx]Clasificación '!#REF!,O6)))</xm:f>
            <xm:f>'C:\PLANEACIÓN 2019\RIESGOS 2019\VERSIONES FINALES RIESGOS CORRUPCION 2019\[Mapa de Riesgos de Corrupcion OTI 2019 Final.xlsx]Clasificación '!#REF!</xm:f>
            <x14:dxf>
              <fill>
                <patternFill>
                  <bgColor rgb="FFFF0000"/>
                </patternFill>
              </fill>
            </x14:dxf>
          </x14:cfRule>
          <x14:cfRule type="containsText" priority="2" operator="containsText" id="{60CC25BF-622D-4460-9D49-8B560438FA90}">
            <xm:f>NOT(ISERROR(SEARCH('C:\PLANEACIÓN 2019\RIESGOS 2019\VERSIONES FINALES RIESGOS CORRUPCION 2019\[Mapa de Riesgos de Corrupcion OTI 2019 Final.xlsx]Clasificación '!#REF!,O6)))</xm:f>
            <xm:f>'C:\PLANEACIÓN 2019\RIESGOS 2019\VERSIONES FINALES RIESGOS CORRUPCION 2019\[Mapa de Riesgos de Corrupcion OTI 2019 Final.xlsx]Clasificación '!#REF!</xm:f>
            <x14:dxf>
              <fill>
                <patternFill>
                  <bgColor rgb="FFFFC000"/>
                </patternFill>
              </fill>
            </x14:dxf>
          </x14:cfRule>
          <x14:cfRule type="containsText" priority="3" operator="containsText" id="{A5B2AB56-3A0E-4A34-AEEE-277C4A693739}">
            <xm:f>NOT(ISERROR(SEARCH('C:\PLANEACIÓN 2019\RIESGOS 2019\VERSIONES FINALES RIESGOS CORRUPCION 2019\[Mapa de Riesgos de Corrupcion OTI 2019 Final.xlsx]Clasificación '!#REF!,O6)))</xm:f>
            <xm:f>'C:\PLANEACIÓN 2019\RIESGOS 2019\VERSIONES FINALES RIESGOS CORRUPCION 2019\[Mapa de Riesgos de Corrupcion OTI 2019 Final.xlsx]Clasificación '!#REF!</xm:f>
            <x14:dxf>
              <fill>
                <patternFill>
                  <bgColor rgb="FFFFFF00"/>
                </patternFill>
              </fill>
            </x14:dxf>
          </x14:cfRule>
          <x14:cfRule type="containsText" priority="4" operator="containsText" id="{900152C4-7316-4409-BE1E-AD1E6B002395}">
            <xm:f>NOT(ISERROR(SEARCH('C:\PLANEACIÓN 2019\RIESGOS 2019\VERSIONES FINALES RIESGOS CORRUPCION 2019\[Mapa de Riesgos de Corrupcion OTI 2019 Final.xlsx]Clasificación '!#REF!,O6)))</xm:f>
            <xm:f>'C:\PLANEACIÓN 2019\RIESGOS 2019\VERSIONES FINALES RIESGOS CORRUPCION 2019\[Mapa de Riesgos de Corrupcion OTI 2019 Final.xlsx]Clasificación '!#REF!</xm:f>
            <x14:dxf>
              <fill>
                <patternFill>
                  <bgColor rgb="FF00B050"/>
                </patternFill>
              </fill>
            </x14:dxf>
          </x14:cfRule>
          <xm:sqref>O6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[10]Hoja1!#REF!</xm:f>
          </x14:formula1>
          <xm:sqref>X6 AD6</xm:sqref>
        </x14:dataValidation>
        <x14:dataValidation type="list" allowBlank="1" showInputMessage="1" showErrorMessage="1">
          <x14:formula1>
            <xm:f>[10]Hoja1!#REF!</xm:f>
          </x14:formula1>
          <xm:sqref>Y6 AE6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2"/>
  <sheetViews>
    <sheetView view="pageBreakPreview" zoomScale="96" zoomScaleNormal="78" zoomScaleSheetLayoutView="96" workbookViewId="0">
      <selection sqref="A1:AD2"/>
    </sheetView>
  </sheetViews>
  <sheetFormatPr baseColWidth="10" defaultRowHeight="16.5" x14ac:dyDescent="0.3"/>
  <cols>
    <col min="1" max="1" width="6.7109375" style="1" customWidth="1"/>
    <col min="2" max="2" width="20.7109375" style="1" customWidth="1"/>
    <col min="3" max="3" width="20.42578125"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52" t="s">
        <v>206</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3"/>
      <c r="AE1" s="63"/>
      <c r="AF1" s="63"/>
      <c r="AG1" s="154"/>
      <c r="AH1" s="155"/>
      <c r="AI1" s="156"/>
    </row>
    <row r="2" spans="1:35" ht="42.75" customHeight="1" x14ac:dyDescent="0.3">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3"/>
      <c r="AE2" s="64"/>
      <c r="AF2" s="64"/>
      <c r="AG2" s="157"/>
      <c r="AH2" s="158"/>
      <c r="AI2" s="159"/>
    </row>
    <row r="3" spans="1:35" ht="33.75" customHeight="1" x14ac:dyDescent="0.3">
      <c r="A3" s="160" t="s">
        <v>0</v>
      </c>
      <c r="B3" s="160"/>
      <c r="C3" s="160"/>
      <c r="D3" s="160"/>
      <c r="E3" s="160"/>
      <c r="F3" s="160"/>
      <c r="G3" s="161" t="s">
        <v>1</v>
      </c>
      <c r="H3" s="161"/>
      <c r="I3" s="161"/>
      <c r="J3" s="161"/>
      <c r="K3" s="101" t="s">
        <v>85</v>
      </c>
      <c r="L3" s="160" t="s">
        <v>2</v>
      </c>
      <c r="M3" s="160"/>
      <c r="N3" s="160"/>
      <c r="O3" s="160"/>
      <c r="P3" s="160"/>
      <c r="Q3" s="160" t="s">
        <v>3</v>
      </c>
      <c r="R3" s="160"/>
      <c r="S3" s="160"/>
      <c r="T3" s="160"/>
      <c r="U3" s="160"/>
      <c r="V3" s="162" t="s">
        <v>4</v>
      </c>
      <c r="W3" s="163"/>
      <c r="X3" s="163"/>
      <c r="Y3" s="163"/>
      <c r="Z3" s="163"/>
      <c r="AA3" s="164"/>
      <c r="AB3" s="162" t="s">
        <v>5</v>
      </c>
      <c r="AC3" s="163"/>
      <c r="AD3" s="163"/>
      <c r="AE3" s="163"/>
      <c r="AF3" s="163"/>
      <c r="AG3" s="163"/>
      <c r="AH3" s="163"/>
      <c r="AI3" s="164"/>
    </row>
    <row r="4" spans="1:35" ht="30" customHeight="1" x14ac:dyDescent="0.3">
      <c r="A4" s="160"/>
      <c r="B4" s="160"/>
      <c r="C4" s="160"/>
      <c r="D4" s="160"/>
      <c r="E4" s="160"/>
      <c r="F4" s="160"/>
      <c r="G4" s="161" t="s">
        <v>6</v>
      </c>
      <c r="H4" s="161"/>
      <c r="I4" s="161"/>
      <c r="J4" s="161"/>
      <c r="K4" s="101" t="s">
        <v>7</v>
      </c>
      <c r="L4" s="161" t="s">
        <v>8</v>
      </c>
      <c r="M4" s="161"/>
      <c r="N4" s="41"/>
      <c r="O4" s="161" t="s">
        <v>9</v>
      </c>
      <c r="P4" s="161"/>
      <c r="Q4" s="160"/>
      <c r="R4" s="160"/>
      <c r="S4" s="160"/>
      <c r="T4" s="160"/>
      <c r="U4" s="160"/>
      <c r="V4" s="165"/>
      <c r="W4" s="166"/>
      <c r="X4" s="166"/>
      <c r="Y4" s="166"/>
      <c r="Z4" s="166"/>
      <c r="AA4" s="167"/>
      <c r="AB4" s="165"/>
      <c r="AC4" s="166"/>
      <c r="AD4" s="166"/>
      <c r="AE4" s="166"/>
      <c r="AF4" s="166"/>
      <c r="AG4" s="166"/>
      <c r="AH4" s="166"/>
      <c r="AI4" s="167"/>
    </row>
    <row r="5" spans="1:35" s="42" customFormat="1" ht="96.75" customHeight="1" x14ac:dyDescent="0.3">
      <c r="A5" s="101" t="s">
        <v>10</v>
      </c>
      <c r="B5" s="101" t="s">
        <v>11</v>
      </c>
      <c r="C5" s="101" t="s">
        <v>12</v>
      </c>
      <c r="D5" s="101" t="s">
        <v>13</v>
      </c>
      <c r="E5" s="101" t="s">
        <v>14</v>
      </c>
      <c r="F5" s="101" t="s">
        <v>15</v>
      </c>
      <c r="G5" s="101" t="s">
        <v>16</v>
      </c>
      <c r="H5" s="101" t="s">
        <v>17</v>
      </c>
      <c r="I5" s="101" t="s">
        <v>18</v>
      </c>
      <c r="J5" s="101" t="s">
        <v>19</v>
      </c>
      <c r="K5" s="78" t="s">
        <v>20</v>
      </c>
      <c r="L5" s="101" t="s">
        <v>16</v>
      </c>
      <c r="M5" s="101" t="s">
        <v>17</v>
      </c>
      <c r="N5" s="101" t="s">
        <v>21</v>
      </c>
      <c r="O5" s="101" t="s">
        <v>22</v>
      </c>
      <c r="P5" s="101" t="s">
        <v>23</v>
      </c>
      <c r="Q5" s="101" t="s">
        <v>24</v>
      </c>
      <c r="R5" s="101" t="s">
        <v>25</v>
      </c>
      <c r="S5" s="101" t="s">
        <v>26</v>
      </c>
      <c r="T5" s="101" t="s">
        <v>27</v>
      </c>
      <c r="U5" s="101" t="s">
        <v>28</v>
      </c>
      <c r="V5" s="101" t="s">
        <v>29</v>
      </c>
      <c r="W5" s="101" t="s">
        <v>30</v>
      </c>
      <c r="X5" s="101" t="s">
        <v>31</v>
      </c>
      <c r="Y5" s="101" t="s">
        <v>32</v>
      </c>
      <c r="Z5" s="101" t="s">
        <v>33</v>
      </c>
      <c r="AA5" s="101" t="s">
        <v>34</v>
      </c>
      <c r="AB5" s="101" t="s">
        <v>35</v>
      </c>
      <c r="AC5" s="101" t="s">
        <v>36</v>
      </c>
      <c r="AD5" s="101" t="s">
        <v>37</v>
      </c>
      <c r="AE5" s="101" t="s">
        <v>32</v>
      </c>
      <c r="AF5" s="101" t="s">
        <v>33</v>
      </c>
      <c r="AG5" s="101" t="s">
        <v>34</v>
      </c>
      <c r="AH5" s="101" t="s">
        <v>38</v>
      </c>
      <c r="AI5" s="101" t="s">
        <v>39</v>
      </c>
    </row>
    <row r="6" spans="1:35" x14ac:dyDescent="0.3">
      <c r="A6" s="130">
        <v>1</v>
      </c>
      <c r="B6" s="149" t="str">
        <f>+[11]Identificacion!B4</f>
        <v>GESTIÓN FINANCIERA</v>
      </c>
      <c r="C6" s="149" t="str">
        <f>+[11]Identificacion!C4</f>
        <v>Gestionar los recursos financieros con el fin de generar la información financiera de la Agencia Nacional Minería en el marco de la normatividad vigente, de tal manera que refleje la realidad económica de la entidad para la adecuada toma de decisiones.</v>
      </c>
      <c r="D6" s="149" t="str">
        <f>+[11]Identificacion!D4</f>
        <v>1. Ordenar o efectuar pagos sin el lleno de los requisitos legales.
2. Falsificación de documentos soportes para el pago
3. Presiones internas o externas. 
4. Concentración de funciones.  
5. Manipulación de los sistemas de información.
6. Deficientes sistemas de seguridad y control.</v>
      </c>
      <c r="E6" s="149" t="str">
        <f>+[11]Identificacion!E4</f>
        <v>Realizar pagos o movimientos financieros obteniendo beneficios propios o favorecimientos a terceros.</v>
      </c>
      <c r="F6" s="149" t="str">
        <f>+[11]Identificacion!F4</f>
        <v>1. Sanciones penales, administrativas, pecuniarias o fiscales
2. Detrimento patrimonial.</v>
      </c>
      <c r="G6" s="130">
        <f>+[11]Probabilidad!E14</f>
        <v>1</v>
      </c>
      <c r="H6" s="130">
        <f>+[11]Impacto!H38</f>
        <v>8</v>
      </c>
      <c r="I6" s="130">
        <f>+G6*H6</f>
        <v>8</v>
      </c>
      <c r="J6" s="200" t="str">
        <f>+'[11]Clasificación '!J5</f>
        <v>ALTA</v>
      </c>
      <c r="K6" s="79" t="s">
        <v>232</v>
      </c>
      <c r="L6" s="175">
        <v>1</v>
      </c>
      <c r="M6" s="130">
        <v>8</v>
      </c>
      <c r="N6" s="130">
        <f>+L6*M6</f>
        <v>8</v>
      </c>
      <c r="O6" s="185" t="str">
        <f>IF(AND(N6&gt;=0,N6&lt;=4),'[11]Clasificación '!$J$7,IF(Financiera!N6&lt;=7,'[11]Clasificación '!$J$6,IF(Financiera!N6&lt;=11,'[11]Clasificación '!$J$5,IF(Financiera!N6&lt;=12,'[11]Clasificación '!$J$4))))</f>
        <v>ALTA</v>
      </c>
      <c r="P6" s="130" t="s">
        <v>41</v>
      </c>
      <c r="Q6" s="139" t="s">
        <v>233</v>
      </c>
      <c r="R6" s="139" t="s">
        <v>234</v>
      </c>
      <c r="S6" s="141">
        <v>43466</v>
      </c>
      <c r="T6" s="143">
        <v>43830</v>
      </c>
      <c r="U6" s="202" t="s">
        <v>235</v>
      </c>
      <c r="V6" s="50"/>
      <c r="W6" s="50"/>
      <c r="X6" s="50"/>
      <c r="Y6" s="50"/>
      <c r="Z6" s="50"/>
      <c r="AA6" s="50"/>
      <c r="AB6" s="50"/>
      <c r="AC6" s="50"/>
      <c r="AD6" s="50"/>
      <c r="AE6" s="50"/>
      <c r="AF6" s="50"/>
      <c r="AG6" s="50"/>
      <c r="AH6" s="50"/>
      <c r="AI6" s="50"/>
    </row>
    <row r="7" spans="1:35" ht="33" x14ac:dyDescent="0.3">
      <c r="A7" s="131"/>
      <c r="B7" s="150"/>
      <c r="C7" s="150"/>
      <c r="D7" s="150"/>
      <c r="E7" s="150"/>
      <c r="F7" s="150"/>
      <c r="G7" s="131"/>
      <c r="H7" s="131"/>
      <c r="I7" s="131"/>
      <c r="J7" s="201"/>
      <c r="K7" s="80" t="s">
        <v>236</v>
      </c>
      <c r="L7" s="176"/>
      <c r="M7" s="131"/>
      <c r="N7" s="131"/>
      <c r="O7" s="199"/>
      <c r="P7" s="131"/>
      <c r="Q7" s="169"/>
      <c r="R7" s="169"/>
      <c r="S7" s="170"/>
      <c r="T7" s="168"/>
      <c r="U7" s="203"/>
      <c r="V7" s="143"/>
      <c r="W7" s="143"/>
      <c r="X7" s="143"/>
      <c r="Y7" s="143"/>
      <c r="Z7" s="143"/>
      <c r="AA7" s="143"/>
      <c r="AB7" s="143"/>
      <c r="AC7" s="143"/>
      <c r="AD7" s="143"/>
      <c r="AE7" s="143"/>
      <c r="AF7" s="143"/>
      <c r="AG7" s="143"/>
      <c r="AH7" s="143"/>
      <c r="AI7" s="143"/>
    </row>
    <row r="8" spans="1:35" ht="33" x14ac:dyDescent="0.3">
      <c r="A8" s="131"/>
      <c r="B8" s="150"/>
      <c r="C8" s="150"/>
      <c r="D8" s="150"/>
      <c r="E8" s="150"/>
      <c r="F8" s="150"/>
      <c r="G8" s="131"/>
      <c r="H8" s="131"/>
      <c r="I8" s="131"/>
      <c r="J8" s="201"/>
      <c r="K8" s="80" t="s">
        <v>237</v>
      </c>
      <c r="L8" s="176"/>
      <c r="M8" s="131"/>
      <c r="N8" s="131"/>
      <c r="O8" s="199"/>
      <c r="P8" s="131"/>
      <c r="Q8" s="140"/>
      <c r="R8" s="140"/>
      <c r="S8" s="142"/>
      <c r="T8" s="144"/>
      <c r="U8" s="204"/>
      <c r="V8" s="168"/>
      <c r="W8" s="168"/>
      <c r="X8" s="168"/>
      <c r="Y8" s="168"/>
      <c r="Z8" s="168"/>
      <c r="AA8" s="168"/>
      <c r="AB8" s="168"/>
      <c r="AC8" s="168"/>
      <c r="AD8" s="168"/>
      <c r="AE8" s="168"/>
      <c r="AF8" s="168"/>
      <c r="AG8" s="168"/>
      <c r="AH8" s="168"/>
      <c r="AI8" s="168"/>
    </row>
    <row r="9" spans="1:35" ht="82.5" x14ac:dyDescent="0.3">
      <c r="A9" s="130">
        <v>2</v>
      </c>
      <c r="B9" s="149" t="str">
        <f>+[11]Identificacion!B5</f>
        <v>GESTIÓN FINANCIERA</v>
      </c>
      <c r="C9" s="149" t="str">
        <f>+[11]Identificacion!C5</f>
        <v>Gestionar los recursos financieros con el fin de generar la información financiera de la Agencia Nacional Minería en el marco de la normatividad vigente, de tal manera que refleje la realidad económica de la entidad para la adecuada toma de decisiones.</v>
      </c>
      <c r="D9" s="149" t="str">
        <f>+[11]Identificacion!D5</f>
        <v xml:space="preserve">
1. Falta de ética profesional  
2. Deficiencia en la revisión de los documentos soportes
3. Falta de experiencia por parte de la persona que realiza la labor de revisión de documentos. </v>
      </c>
      <c r="E9" s="149" t="str">
        <f>+[11]Identificacion!E5</f>
        <v>Perdida de recursos por indebida legalización de comisiones obteniendo beneficios propios o favorecimientos a terceros.</v>
      </c>
      <c r="F9" s="149" t="str">
        <f>+[11]Identificacion!F5</f>
        <v>1. Sanciones administrativas, pecuniarias o fiscales
2. Detrimento patrimonial.</v>
      </c>
      <c r="G9" s="130">
        <f>+[11]Probabilidad!E14</f>
        <v>1</v>
      </c>
      <c r="H9" s="130">
        <v>8</v>
      </c>
      <c r="I9" s="102"/>
      <c r="J9" s="195" t="str">
        <f>+'[11]Clasificación '!J5</f>
        <v>ALTA</v>
      </c>
      <c r="K9" s="205" t="s">
        <v>238</v>
      </c>
      <c r="L9" s="130">
        <v>1</v>
      </c>
      <c r="M9" s="130">
        <v>8</v>
      </c>
      <c r="N9" s="102"/>
      <c r="O9" s="195" t="str">
        <f>IF(AND(N6&gt;=0,N6&lt;=4),'[11]Clasificación '!$J$7,IF(Financiera!N6&lt;=7,'[11]Clasificación '!$J$6,IF(Financiera!N6&lt;=11,'[11]Clasificación '!$J$5,IF(Financiera!N6&lt;=12,'[11]Clasificación '!$J$4))))</f>
        <v>ALTA</v>
      </c>
      <c r="P9" s="130" t="s">
        <v>41</v>
      </c>
      <c r="Q9" s="74" t="s">
        <v>239</v>
      </c>
      <c r="R9" s="74" t="s">
        <v>240</v>
      </c>
      <c r="S9" s="48">
        <v>43466</v>
      </c>
      <c r="T9" s="49">
        <v>43830</v>
      </c>
      <c r="U9" s="103" t="s">
        <v>241</v>
      </c>
      <c r="V9" s="49"/>
      <c r="W9" s="49"/>
      <c r="X9" s="49"/>
      <c r="Y9" s="49"/>
      <c r="Z9" s="49"/>
      <c r="AA9" s="49"/>
      <c r="AB9" s="49"/>
      <c r="AC9" s="49"/>
      <c r="AD9" s="49"/>
      <c r="AE9" s="49"/>
      <c r="AF9" s="49"/>
      <c r="AG9" s="49"/>
      <c r="AH9" s="49"/>
      <c r="AI9" s="49"/>
    </row>
    <row r="10" spans="1:35" ht="82.5" x14ac:dyDescent="0.3">
      <c r="A10" s="132"/>
      <c r="B10" s="151"/>
      <c r="C10" s="151"/>
      <c r="D10" s="151"/>
      <c r="E10" s="151"/>
      <c r="F10" s="151"/>
      <c r="G10" s="132"/>
      <c r="H10" s="132"/>
      <c r="I10" s="102"/>
      <c r="J10" s="197"/>
      <c r="K10" s="206"/>
      <c r="L10" s="132"/>
      <c r="M10" s="132"/>
      <c r="N10" s="102"/>
      <c r="O10" s="197"/>
      <c r="P10" s="132"/>
      <c r="Q10" s="74" t="s">
        <v>242</v>
      </c>
      <c r="R10" s="74" t="s">
        <v>243</v>
      </c>
      <c r="S10" s="48">
        <v>43466</v>
      </c>
      <c r="T10" s="49">
        <v>43830</v>
      </c>
      <c r="U10" s="103" t="s">
        <v>241</v>
      </c>
      <c r="V10" s="49"/>
      <c r="W10" s="49"/>
      <c r="X10" s="49"/>
      <c r="Y10" s="49"/>
      <c r="Z10" s="49"/>
      <c r="AA10" s="49"/>
      <c r="AB10" s="49"/>
      <c r="AC10" s="49"/>
      <c r="AD10" s="49"/>
      <c r="AE10" s="49"/>
      <c r="AF10" s="49"/>
      <c r="AG10" s="49"/>
      <c r="AH10" s="49"/>
      <c r="AI10" s="49"/>
    </row>
    <row r="11" spans="1:35" ht="132" x14ac:dyDescent="0.3">
      <c r="A11" s="130">
        <v>3</v>
      </c>
      <c r="B11" s="149" t="str">
        <f>+[11]Identificacion!B6</f>
        <v>GESTIÓN FINANCIERA</v>
      </c>
      <c r="C11" s="149" t="str">
        <f>+[11]Identificacion!C6</f>
        <v>Gestionar los recursos financieros con el fin de generar la información financiera de la Agencia Nacional Minería en el marco de la normatividad vigente, de tal manera que refleje la realidad económica de la entidad para la adecuada toma de decisiones.</v>
      </c>
      <c r="D11" s="149" t="str">
        <f>+[11]Identificacion!D6</f>
        <v>1. Procedimientos desactualizados 
2. Falta de ética profesional 
3. Falta de rigurosidad en la verificación de los requisitos.</v>
      </c>
      <c r="E11" s="149" t="str">
        <f>+[11]Identificacion!E6</f>
        <v xml:space="preserve">Autorizar la devolución de dineros sin el lleno de los requisitos exigidos, para beneficio propio o ajeno. </v>
      </c>
      <c r="F11" s="149" t="str">
        <f>+[11]Identificacion!F6</f>
        <v>1. Sanciones penales, administrativas, pecuniarias o fiscales
2. Detrimento patrimonial.</v>
      </c>
      <c r="G11" s="130">
        <f>+[11]Probabilidad!E14</f>
        <v>1</v>
      </c>
      <c r="H11" s="130">
        <v>8</v>
      </c>
      <c r="I11" s="102"/>
      <c r="J11" s="195" t="str">
        <f>+'[11]Clasificación '!J5</f>
        <v>ALTA</v>
      </c>
      <c r="K11" s="207" t="s">
        <v>244</v>
      </c>
      <c r="L11" s="130">
        <v>1</v>
      </c>
      <c r="M11" s="130">
        <v>8</v>
      </c>
      <c r="N11" s="102"/>
      <c r="O11" s="195" t="str">
        <f>IF(AND(N6&gt;=0,N6&lt;=4),'[11]Clasificación '!$J$7,IF(Financiera!N6&lt;=7,'[11]Clasificación '!$J$6,IF(Financiera!N6&lt;=11,'[11]Clasificación '!$J$5,IF(Financiera!N6&lt;=12,'[11]Clasificación '!$J$4))))</f>
        <v>ALTA</v>
      </c>
      <c r="P11" s="130" t="s">
        <v>41</v>
      </c>
      <c r="Q11" s="74" t="s">
        <v>245</v>
      </c>
      <c r="R11" s="74" t="s">
        <v>246</v>
      </c>
      <c r="S11" s="48">
        <v>43466</v>
      </c>
      <c r="T11" s="49">
        <v>43830</v>
      </c>
      <c r="U11" s="103" t="s">
        <v>247</v>
      </c>
      <c r="V11" s="49"/>
      <c r="W11" s="49"/>
      <c r="X11" s="49"/>
      <c r="Y11" s="49"/>
      <c r="Z11" s="49"/>
      <c r="AA11" s="49"/>
      <c r="AB11" s="49"/>
      <c r="AC11" s="49"/>
      <c r="AD11" s="49"/>
      <c r="AE11" s="49"/>
      <c r="AF11" s="49"/>
      <c r="AG11" s="49"/>
      <c r="AH11" s="49"/>
      <c r="AI11" s="49"/>
    </row>
    <row r="12" spans="1:35" ht="132" x14ac:dyDescent="0.3">
      <c r="A12" s="132"/>
      <c r="B12" s="151"/>
      <c r="C12" s="151"/>
      <c r="D12" s="151"/>
      <c r="E12" s="151"/>
      <c r="F12" s="151"/>
      <c r="G12" s="132"/>
      <c r="H12" s="132"/>
      <c r="I12" s="102"/>
      <c r="J12" s="197"/>
      <c r="K12" s="208"/>
      <c r="L12" s="132"/>
      <c r="M12" s="132"/>
      <c r="N12" s="102"/>
      <c r="O12" s="197"/>
      <c r="P12" s="132"/>
      <c r="Q12" s="74" t="s">
        <v>248</v>
      </c>
      <c r="R12" s="74" t="s">
        <v>246</v>
      </c>
      <c r="S12" s="48">
        <v>43466</v>
      </c>
      <c r="T12" s="49">
        <v>43830</v>
      </c>
      <c r="U12" s="103" t="s">
        <v>247</v>
      </c>
      <c r="V12" s="49"/>
      <c r="W12" s="49"/>
      <c r="X12" s="49"/>
      <c r="Y12" s="49"/>
      <c r="Z12" s="49"/>
      <c r="AA12" s="49"/>
      <c r="AB12" s="49"/>
      <c r="AC12" s="49"/>
      <c r="AD12" s="49"/>
      <c r="AE12" s="49"/>
      <c r="AF12" s="49"/>
      <c r="AG12" s="49"/>
      <c r="AH12" s="49"/>
      <c r="AI12" s="49"/>
    </row>
  </sheetData>
  <mergeCells count="73">
    <mergeCell ref="M11:M12"/>
    <mergeCell ref="O11:O12"/>
    <mergeCell ref="P11:P12"/>
    <mergeCell ref="F11:F12"/>
    <mergeCell ref="G11:G12"/>
    <mergeCell ref="H11:H12"/>
    <mergeCell ref="J11:J12"/>
    <mergeCell ref="K11:K12"/>
    <mergeCell ref="L11:L12"/>
    <mergeCell ref="K9:K10"/>
    <mergeCell ref="L9:L10"/>
    <mergeCell ref="M9:M10"/>
    <mergeCell ref="O9:O10"/>
    <mergeCell ref="P9:P10"/>
    <mergeCell ref="A11:A12"/>
    <mergeCell ref="B11:B12"/>
    <mergeCell ref="C11:C12"/>
    <mergeCell ref="D11:D12"/>
    <mergeCell ref="E11:E12"/>
    <mergeCell ref="AI7:AI8"/>
    <mergeCell ref="A9:A10"/>
    <mergeCell ref="B9:B10"/>
    <mergeCell ref="C9:C10"/>
    <mergeCell ref="D9:D10"/>
    <mergeCell ref="E9:E10"/>
    <mergeCell ref="F9:F10"/>
    <mergeCell ref="G9:G10"/>
    <mergeCell ref="H9:H10"/>
    <mergeCell ref="J9:J10"/>
    <mergeCell ref="AC7:AC8"/>
    <mergeCell ref="AD7:AD8"/>
    <mergeCell ref="AE7:AE8"/>
    <mergeCell ref="AF7:AF8"/>
    <mergeCell ref="AG7:AG8"/>
    <mergeCell ref="AH7:AH8"/>
    <mergeCell ref="AB7:AB8"/>
    <mergeCell ref="Q6:Q8"/>
    <mergeCell ref="R6:R8"/>
    <mergeCell ref="S6:S8"/>
    <mergeCell ref="T6:T8"/>
    <mergeCell ref="U6:U8"/>
    <mergeCell ref="V7:V8"/>
    <mergeCell ref="W7:W8"/>
    <mergeCell ref="X7:X8"/>
    <mergeCell ref="Y7:Y8"/>
    <mergeCell ref="Z7:Z8"/>
    <mergeCell ref="AA7:AA8"/>
    <mergeCell ref="P6:P8"/>
    <mergeCell ref="O4:P4"/>
    <mergeCell ref="A6:A8"/>
    <mergeCell ref="B6:B8"/>
    <mergeCell ref="C6:C8"/>
    <mergeCell ref="D6:D8"/>
    <mergeCell ref="E6:E8"/>
    <mergeCell ref="F6:F8"/>
    <mergeCell ref="G6:G8"/>
    <mergeCell ref="H6:H8"/>
    <mergeCell ref="I6:I8"/>
    <mergeCell ref="J6:J8"/>
    <mergeCell ref="L6:L8"/>
    <mergeCell ref="M6:M8"/>
    <mergeCell ref="N6:N8"/>
    <mergeCell ref="O6:O8"/>
    <mergeCell ref="A1:AD2"/>
    <mergeCell ref="AG1:AI2"/>
    <mergeCell ref="A3:F4"/>
    <mergeCell ref="G3:J3"/>
    <mergeCell ref="L3:P3"/>
    <mergeCell ref="Q3:U4"/>
    <mergeCell ref="V3:AA4"/>
    <mergeCell ref="AB3:AI4"/>
    <mergeCell ref="G4:J4"/>
    <mergeCell ref="L4:M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BDF1E650-7D96-4283-8346-FAF570EE86B6}">
            <xm:f>NOT(ISERROR(SEARCH('C:\PLANEACIÓN 2019\RIESGOS 2019\VERSIONES FINALES RIESGOS CORRUPCION 2019\[Mapa de Riesgos Corrupcion Gestión Financiera 2019 Final.xlsx]Clasificación '!#REF!,J6)))</xm:f>
            <xm:f>'C:\PLANEACIÓN 2019\RIESGOS 2019\VERSIONES FINALES RIESGOS CORRUPCION 2019\[Mapa de Riesgos Corrupcion Gestión Financiera 2019 Final.xlsx]Clasificación '!#REF!</xm:f>
            <x14:dxf>
              <fill>
                <patternFill>
                  <bgColor rgb="FFFF0000"/>
                </patternFill>
              </fill>
            </x14:dxf>
          </x14:cfRule>
          <x14:cfRule type="containsText" priority="6" operator="containsText" id="{E89BBABD-2381-46CA-A3F5-1059F9F48C8D}">
            <xm:f>NOT(ISERROR(SEARCH('C:\PLANEACIÓN 2019\RIESGOS 2019\VERSIONES FINALES RIESGOS CORRUPCION 2019\[Mapa de Riesgos Corrupcion Gestión Financiera 2019 Final.xlsx]Clasificación '!#REF!,J6)))</xm:f>
            <xm:f>'C:\PLANEACIÓN 2019\RIESGOS 2019\VERSIONES FINALES RIESGOS CORRUPCION 2019\[Mapa de Riesgos Corrupcion Gestión Financiera 2019 Final.xlsx]Clasificación '!#REF!</xm:f>
            <x14:dxf>
              <fill>
                <patternFill>
                  <bgColor rgb="FFFFC000"/>
                </patternFill>
              </fill>
            </x14:dxf>
          </x14:cfRule>
          <x14:cfRule type="containsText" priority="7" operator="containsText" id="{D9DC1458-F3F3-4F9A-A2FC-C96AE9CFE8A7}">
            <xm:f>NOT(ISERROR(SEARCH('C:\PLANEACIÓN 2019\RIESGOS 2019\VERSIONES FINALES RIESGOS CORRUPCION 2019\[Mapa de Riesgos Corrupcion Gestión Financiera 2019 Final.xlsx]Clasificación '!#REF!,J6)))</xm:f>
            <xm:f>'C:\PLANEACIÓN 2019\RIESGOS 2019\VERSIONES FINALES RIESGOS CORRUPCION 2019\[Mapa de Riesgos Corrupcion Gestión Financiera 2019 Final.xlsx]Clasificación '!#REF!</xm:f>
            <x14:dxf>
              <fill>
                <patternFill>
                  <bgColor rgb="FFFFFF00"/>
                </patternFill>
              </fill>
            </x14:dxf>
          </x14:cfRule>
          <x14:cfRule type="containsText" priority="8" operator="containsText" id="{74BB8A89-F8B9-46AB-BF73-100B2FA15C39}">
            <xm:f>NOT(ISERROR(SEARCH('C:\PLANEACIÓN 2019\RIESGOS 2019\VERSIONES FINALES RIESGOS CORRUPCION 2019\[Mapa de Riesgos Corrupcion Gestión Financiera 2019 Final.xlsx]Clasificación '!#REF!,J6)))</xm:f>
            <xm:f>'C:\PLANEACIÓN 2019\RIESGOS 2019\VERSIONES FINALES RIESGOS CORRUPCION 2019\[Mapa de Riesgos Corrupcion Gestión Financiera 2019 Final.xlsx]Clasificación '!#REF!</xm:f>
            <x14:dxf>
              <fill>
                <patternFill>
                  <bgColor rgb="FF00B050"/>
                </patternFill>
              </fill>
            </x14:dxf>
          </x14:cfRule>
          <xm:sqref>J6:J7</xm:sqref>
        </x14:conditionalFormatting>
        <x14:conditionalFormatting xmlns:xm="http://schemas.microsoft.com/office/excel/2006/main">
          <x14:cfRule type="containsText" priority="1" operator="containsText" id="{CD8218EF-FB4A-4000-A21D-A75C76378E4C}">
            <xm:f>NOT(ISERROR(SEARCH('C:\PLANEACIÓN 2019\RIESGOS 2019\VERSIONES FINALES RIESGOS CORRUPCION 2019\[Mapa de Riesgos Corrupcion Gestión Financiera 2019 Final.xlsx]Clasificación '!#REF!,O6)))</xm:f>
            <xm:f>'C:\PLANEACIÓN 2019\RIESGOS 2019\VERSIONES FINALES RIESGOS CORRUPCION 2019\[Mapa de Riesgos Corrupcion Gestión Financiera 2019 Final.xlsx]Clasificación '!#REF!</xm:f>
            <x14:dxf>
              <fill>
                <patternFill>
                  <bgColor rgb="FFFF0000"/>
                </patternFill>
              </fill>
            </x14:dxf>
          </x14:cfRule>
          <x14:cfRule type="containsText" priority="2" operator="containsText" id="{57D3E85A-9EFD-47F8-8C40-DF288114FCAF}">
            <xm:f>NOT(ISERROR(SEARCH('C:\PLANEACIÓN 2019\RIESGOS 2019\VERSIONES FINALES RIESGOS CORRUPCION 2019\[Mapa de Riesgos Corrupcion Gestión Financiera 2019 Final.xlsx]Clasificación '!#REF!,O6)))</xm:f>
            <xm:f>'C:\PLANEACIÓN 2019\RIESGOS 2019\VERSIONES FINALES RIESGOS CORRUPCION 2019\[Mapa de Riesgos Corrupcion Gestión Financiera 2019 Final.xlsx]Clasificación '!#REF!</xm:f>
            <x14:dxf>
              <fill>
                <patternFill>
                  <bgColor rgb="FFFFC000"/>
                </patternFill>
              </fill>
            </x14:dxf>
          </x14:cfRule>
          <x14:cfRule type="containsText" priority="3" operator="containsText" id="{D32DAC2E-5949-4F31-A97E-11292A1E8266}">
            <xm:f>NOT(ISERROR(SEARCH('C:\PLANEACIÓN 2019\RIESGOS 2019\VERSIONES FINALES RIESGOS CORRUPCION 2019\[Mapa de Riesgos Corrupcion Gestión Financiera 2019 Final.xlsx]Clasificación '!#REF!,O6)))</xm:f>
            <xm:f>'C:\PLANEACIÓN 2019\RIESGOS 2019\VERSIONES FINALES RIESGOS CORRUPCION 2019\[Mapa de Riesgos Corrupcion Gestión Financiera 2019 Final.xlsx]Clasificación '!#REF!</xm:f>
            <x14:dxf>
              <fill>
                <patternFill>
                  <bgColor rgb="FFFFFF00"/>
                </patternFill>
              </fill>
            </x14:dxf>
          </x14:cfRule>
          <x14:cfRule type="containsText" priority="4" operator="containsText" id="{92AA91BD-AC64-4FAF-B860-063DCA2EC165}">
            <xm:f>NOT(ISERROR(SEARCH('C:\PLANEACIÓN 2019\RIESGOS 2019\VERSIONES FINALES RIESGOS CORRUPCION 2019\[Mapa de Riesgos Corrupcion Gestión Financiera 2019 Final.xlsx]Clasificación '!#REF!,O6)))</xm:f>
            <xm:f>'C:\PLANEACIÓN 2019\RIESGOS 2019\VERSIONES FINALES RIESGOS CORRUPCION 2019\[Mapa de Riesgos Corrupcion Gestión Financiera 2019 Final.xlsx]Clasificación '!#REF!</xm:f>
            <x14:dxf>
              <fill>
                <patternFill>
                  <bgColor rgb="FF00B050"/>
                </patternFill>
              </fill>
            </x14:dxf>
          </x14:cfRule>
          <xm:sqref>O6:O7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[11]Hoja1!#REF!</xm:f>
          </x14:formula1>
          <xm:sqref>X6:X7 AD6:AD7</xm:sqref>
        </x14:dataValidation>
        <x14:dataValidation type="list" allowBlank="1" showInputMessage="1" showErrorMessage="1">
          <x14:formula1>
            <xm:f>[11]Hoja1!#REF!</xm:f>
          </x14:formula1>
          <xm:sqref>Y6:Y7 AE6:AE7</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6"/>
  <sheetViews>
    <sheetView view="pageBreakPreview" zoomScale="75" zoomScaleNormal="78" zoomScaleSheetLayoutView="75" workbookViewId="0">
      <selection activeCell="A5" sqref="A5"/>
    </sheetView>
  </sheetViews>
  <sheetFormatPr baseColWidth="10" defaultRowHeight="16.5" x14ac:dyDescent="0.3"/>
  <cols>
    <col min="1" max="1" width="6.7109375" style="1" customWidth="1"/>
    <col min="2" max="2" width="20.7109375" style="1" customWidth="1"/>
    <col min="3" max="3" width="30"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52" t="s">
        <v>153</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3"/>
      <c r="AE1" s="63"/>
      <c r="AF1" s="63"/>
      <c r="AG1" s="154"/>
      <c r="AH1" s="155"/>
      <c r="AI1" s="156"/>
    </row>
    <row r="2" spans="1:35" ht="42.75" customHeight="1" x14ac:dyDescent="0.3">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3"/>
      <c r="AE2" s="64"/>
      <c r="AF2" s="64"/>
      <c r="AG2" s="157"/>
      <c r="AH2" s="158"/>
      <c r="AI2" s="159"/>
    </row>
    <row r="3" spans="1:35" ht="33.75" customHeight="1" x14ac:dyDescent="0.3">
      <c r="A3" s="160" t="s">
        <v>0</v>
      </c>
      <c r="B3" s="160"/>
      <c r="C3" s="160"/>
      <c r="D3" s="160"/>
      <c r="E3" s="160"/>
      <c r="F3" s="160"/>
      <c r="G3" s="161" t="s">
        <v>1</v>
      </c>
      <c r="H3" s="161"/>
      <c r="I3" s="161"/>
      <c r="J3" s="161"/>
      <c r="K3" s="40" t="s">
        <v>85</v>
      </c>
      <c r="L3" s="160" t="s">
        <v>2</v>
      </c>
      <c r="M3" s="160"/>
      <c r="N3" s="160"/>
      <c r="O3" s="160"/>
      <c r="P3" s="160"/>
      <c r="Q3" s="160" t="s">
        <v>3</v>
      </c>
      <c r="R3" s="160"/>
      <c r="S3" s="160"/>
      <c r="T3" s="160"/>
      <c r="U3" s="160"/>
      <c r="V3" s="162" t="s">
        <v>4</v>
      </c>
      <c r="W3" s="163"/>
      <c r="X3" s="163"/>
      <c r="Y3" s="163"/>
      <c r="Z3" s="163"/>
      <c r="AA3" s="164"/>
      <c r="AB3" s="162" t="s">
        <v>5</v>
      </c>
      <c r="AC3" s="163"/>
      <c r="AD3" s="163"/>
      <c r="AE3" s="163"/>
      <c r="AF3" s="163"/>
      <c r="AG3" s="163"/>
      <c r="AH3" s="163"/>
      <c r="AI3" s="164"/>
    </row>
    <row r="4" spans="1:35" ht="30" customHeight="1" x14ac:dyDescent="0.3">
      <c r="A4" s="160"/>
      <c r="B4" s="160"/>
      <c r="C4" s="160"/>
      <c r="D4" s="160"/>
      <c r="E4" s="160"/>
      <c r="F4" s="160"/>
      <c r="G4" s="161" t="s">
        <v>6</v>
      </c>
      <c r="H4" s="161"/>
      <c r="I4" s="161"/>
      <c r="J4" s="161"/>
      <c r="K4" s="40" t="s">
        <v>7</v>
      </c>
      <c r="L4" s="161" t="s">
        <v>8</v>
      </c>
      <c r="M4" s="161"/>
      <c r="N4" s="41"/>
      <c r="O4" s="161" t="s">
        <v>9</v>
      </c>
      <c r="P4" s="161"/>
      <c r="Q4" s="160"/>
      <c r="R4" s="160"/>
      <c r="S4" s="160"/>
      <c r="T4" s="160"/>
      <c r="U4" s="160"/>
      <c r="V4" s="165"/>
      <c r="W4" s="166"/>
      <c r="X4" s="166"/>
      <c r="Y4" s="166"/>
      <c r="Z4" s="166"/>
      <c r="AA4" s="167"/>
      <c r="AB4" s="165"/>
      <c r="AC4" s="166"/>
      <c r="AD4" s="166"/>
      <c r="AE4" s="166"/>
      <c r="AF4" s="166"/>
      <c r="AG4" s="166"/>
      <c r="AH4" s="166"/>
      <c r="AI4" s="167"/>
    </row>
    <row r="5" spans="1:35" s="42" customFormat="1" ht="96.75" customHeight="1" x14ac:dyDescent="0.3">
      <c r="A5" s="40" t="s">
        <v>10</v>
      </c>
      <c r="B5" s="40" t="s">
        <v>11</v>
      </c>
      <c r="C5" s="40" t="s">
        <v>12</v>
      </c>
      <c r="D5" s="40" t="s">
        <v>13</v>
      </c>
      <c r="E5" s="40" t="s">
        <v>14</v>
      </c>
      <c r="F5" s="40" t="s">
        <v>15</v>
      </c>
      <c r="G5" s="40" t="s">
        <v>16</v>
      </c>
      <c r="H5" s="40" t="s">
        <v>17</v>
      </c>
      <c r="I5" s="40" t="s">
        <v>18</v>
      </c>
      <c r="J5" s="40" t="s">
        <v>19</v>
      </c>
      <c r="K5" s="40" t="s">
        <v>20</v>
      </c>
      <c r="L5" s="40" t="s">
        <v>16</v>
      </c>
      <c r="M5" s="40" t="s">
        <v>17</v>
      </c>
      <c r="N5" s="40" t="s">
        <v>21</v>
      </c>
      <c r="O5" s="40" t="s">
        <v>22</v>
      </c>
      <c r="P5" s="40" t="s">
        <v>23</v>
      </c>
      <c r="Q5" s="40" t="s">
        <v>24</v>
      </c>
      <c r="R5" s="40" t="s">
        <v>25</v>
      </c>
      <c r="S5" s="40" t="s">
        <v>26</v>
      </c>
      <c r="T5" s="40" t="s">
        <v>27</v>
      </c>
      <c r="U5" s="40" t="s">
        <v>28</v>
      </c>
      <c r="V5" s="40" t="s">
        <v>29</v>
      </c>
      <c r="W5" s="40" t="s">
        <v>30</v>
      </c>
      <c r="X5" s="40" t="s">
        <v>31</v>
      </c>
      <c r="Y5" s="40" t="s">
        <v>32</v>
      </c>
      <c r="Z5" s="40" t="s">
        <v>33</v>
      </c>
      <c r="AA5" s="40" t="s">
        <v>34</v>
      </c>
      <c r="AB5" s="40" t="s">
        <v>35</v>
      </c>
      <c r="AC5" s="40" t="s">
        <v>36</v>
      </c>
      <c r="AD5" s="40" t="s">
        <v>37</v>
      </c>
      <c r="AE5" s="40" t="s">
        <v>32</v>
      </c>
      <c r="AF5" s="40" t="s">
        <v>33</v>
      </c>
      <c r="AG5" s="40" t="s">
        <v>34</v>
      </c>
      <c r="AH5" s="40" t="s">
        <v>38</v>
      </c>
      <c r="AI5" s="40" t="s">
        <v>39</v>
      </c>
    </row>
    <row r="6" spans="1:35" ht="222.75" customHeight="1" x14ac:dyDescent="0.3">
      <c r="A6" s="43">
        <v>1</v>
      </c>
      <c r="B6" s="67" t="str">
        <f>+[12]Contexto!C1</f>
        <v>EVALUACIÓN, CONTROL Y MEJORA</v>
      </c>
      <c r="C6" s="44" t="str">
        <f>+[12]Contexto!C2</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D6" s="45" t="str">
        <f>+[12]Identificacion!D4</f>
        <v>1. Posible conflicto de intereses</v>
      </c>
      <c r="E6" s="45" t="str">
        <f>+[12]Identificacion!E4</f>
        <v>Inadecuada aplicación de los principios de integridad, parcialidad e independencia por parte de los auditores en los informes generados, para el beneficio propio o de un tercero.</v>
      </c>
      <c r="F6" s="45" t="str">
        <f>+[12]Identificacion!F4</f>
        <v>1. Perdida de credibilidad en la Entidad
2. Acciones disciplinarias, fiscales y penales por delitos contra la administración pública.</v>
      </c>
      <c r="G6" s="43">
        <f>+[12]Probabilidad!E14</f>
        <v>3</v>
      </c>
      <c r="H6" s="43">
        <f>+[12]Impacto!H38</f>
        <v>15</v>
      </c>
      <c r="I6" s="43">
        <f>+G6*H6</f>
        <v>45</v>
      </c>
      <c r="J6" s="57" t="str">
        <f>IF(AND(I6&gt;=0,I6&lt;=4),'[12]Clasificación '!$J$7,IF(Evaluación!I6&lt;=7,'[12]Clasificación '!$J$6,IF(Evaluación!I6&lt;=13,'[12]Clasificación '!$J$5,IF(Evaluación!I6&lt;=100,'[12]Clasificación '!$J$4))))</f>
        <v>EXTREMA</v>
      </c>
      <c r="K6" s="46" t="s">
        <v>149</v>
      </c>
      <c r="L6" s="43">
        <v>1</v>
      </c>
      <c r="M6" s="43">
        <v>15</v>
      </c>
      <c r="N6" s="43">
        <f>+L6*M6</f>
        <v>15</v>
      </c>
      <c r="O6" s="56" t="str">
        <f>IF(AND(N6&gt;=0,N6&lt;=4),'[12]Clasificación '!$J$7,IF(Evaluación!N6&lt;=7,'[12]Clasificación '!$J$6,IF(Evaluación!N6&lt;=14,'[12]Clasificación '!$J$5,IF(Evaluación!N6&lt;=25,'[12]Clasificación '!$J$4))))</f>
        <v>EXTREMA</v>
      </c>
      <c r="P6" s="43" t="s">
        <v>41</v>
      </c>
      <c r="Q6" s="55" t="s">
        <v>150</v>
      </c>
      <c r="R6" s="55" t="s">
        <v>151</v>
      </c>
      <c r="S6" s="48">
        <v>43495</v>
      </c>
      <c r="T6" s="49">
        <v>43814</v>
      </c>
      <c r="U6" s="49" t="s">
        <v>152</v>
      </c>
      <c r="V6" s="50"/>
      <c r="W6" s="50"/>
      <c r="X6" s="50"/>
      <c r="Y6" s="50"/>
      <c r="Z6" s="50"/>
      <c r="AA6" s="50"/>
      <c r="AB6" s="50"/>
      <c r="AC6" s="50"/>
      <c r="AD6" s="50"/>
      <c r="AE6" s="50"/>
      <c r="AF6" s="50"/>
      <c r="AG6" s="50"/>
      <c r="AH6" s="50"/>
      <c r="AI6" s="50"/>
    </row>
  </sheetData>
  <mergeCells count="11">
    <mergeCell ref="O4:P4"/>
    <mergeCell ref="A1:AD2"/>
    <mergeCell ref="AG1:AI2"/>
    <mergeCell ref="A3:F4"/>
    <mergeCell ref="G3:J3"/>
    <mergeCell ref="L3:P3"/>
    <mergeCell ref="Q3:U4"/>
    <mergeCell ref="V3:AA4"/>
    <mergeCell ref="AB3:AI4"/>
    <mergeCell ref="G4:J4"/>
    <mergeCell ref="L4:M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3080A721-5054-4637-99A5-FE3B6FFDB936}">
            <xm:f>NOT(ISERROR(SEARCH('C:\PLANEACIÓN 2019\RIESGOS 2019\VERSIONES FINALES RIESGOS CORRUPCION 2019\[Mapa de Riesgos de Corrupcion Control Interno 2019.xlsx]Clasificación '!#REF!,J6)))</xm:f>
            <xm:f>'C:\PLANEACIÓN 2019\RIESGOS 2019\VERSIONES FINALES RIESGOS CORRUPCION 2019\[Mapa de Riesgos de Corrupcion Control Interno 2019.xlsx]Clasificación '!#REF!</xm:f>
            <x14:dxf>
              <fill>
                <patternFill>
                  <bgColor rgb="FFFF0000"/>
                </patternFill>
              </fill>
            </x14:dxf>
          </x14:cfRule>
          <x14:cfRule type="containsText" priority="6" operator="containsText" id="{61C54F98-B5B9-4EE5-92CA-88DEDB4A601B}">
            <xm:f>NOT(ISERROR(SEARCH('C:\PLANEACIÓN 2019\RIESGOS 2019\VERSIONES FINALES RIESGOS CORRUPCION 2019\[Mapa de Riesgos de Corrupcion Control Interno 2019.xlsx]Clasificación '!#REF!,J6)))</xm:f>
            <xm:f>'C:\PLANEACIÓN 2019\RIESGOS 2019\VERSIONES FINALES RIESGOS CORRUPCION 2019\[Mapa de Riesgos de Corrupcion Control Interno 2019.xlsx]Clasificación '!#REF!</xm:f>
            <x14:dxf>
              <fill>
                <patternFill>
                  <bgColor rgb="FFFFC000"/>
                </patternFill>
              </fill>
            </x14:dxf>
          </x14:cfRule>
          <x14:cfRule type="containsText" priority="7" operator="containsText" id="{31BBD84D-2AA7-4ABB-9914-E27677667F17}">
            <xm:f>NOT(ISERROR(SEARCH('C:\PLANEACIÓN 2019\RIESGOS 2019\VERSIONES FINALES RIESGOS CORRUPCION 2019\[Mapa de Riesgos de Corrupcion Control Interno 2019.xlsx]Clasificación '!#REF!,J6)))</xm:f>
            <xm:f>'C:\PLANEACIÓN 2019\RIESGOS 2019\VERSIONES FINALES RIESGOS CORRUPCION 2019\[Mapa de Riesgos de Corrupcion Control Interno 2019.xlsx]Clasificación '!#REF!</xm:f>
            <x14:dxf>
              <fill>
                <patternFill>
                  <bgColor rgb="FFFFFF00"/>
                </patternFill>
              </fill>
            </x14:dxf>
          </x14:cfRule>
          <x14:cfRule type="containsText" priority="8" operator="containsText" id="{70F421BE-BEDA-4F08-BE75-25A52D707B9D}">
            <xm:f>NOT(ISERROR(SEARCH('C:\PLANEACIÓN 2019\RIESGOS 2019\VERSIONES FINALES RIESGOS CORRUPCION 2019\[Mapa de Riesgos de Corrupcion Control Interno 2019.xlsx]Clasificación '!#REF!,J6)))</xm:f>
            <xm:f>'C:\PLANEACIÓN 2019\RIESGOS 2019\VERSIONES FINALES RIESGOS CORRUPCION 2019\[Mapa de Riesgos de Corrupcion Control Interno 2019.xlsx]Clasificación '!#REF!</xm:f>
            <x14:dxf>
              <fill>
                <patternFill>
                  <bgColor rgb="FF00B050"/>
                </patternFill>
              </fill>
            </x14:dxf>
          </x14:cfRule>
          <xm:sqref>J6</xm:sqref>
        </x14:conditionalFormatting>
        <x14:conditionalFormatting xmlns:xm="http://schemas.microsoft.com/office/excel/2006/main">
          <x14:cfRule type="containsText" priority="1" operator="containsText" id="{C56576B6-D308-4770-A8B1-C7C440444311}">
            <xm:f>NOT(ISERROR(SEARCH('C:\PLANEACIÓN 2019\RIESGOS 2019\VERSIONES FINALES RIESGOS CORRUPCION 2019\[Mapa de Riesgos de Corrupcion Control Interno 2019.xlsx]Clasificación '!#REF!,O6)))</xm:f>
            <xm:f>'C:\PLANEACIÓN 2019\RIESGOS 2019\VERSIONES FINALES RIESGOS CORRUPCION 2019\[Mapa de Riesgos de Corrupcion Control Interno 2019.xlsx]Clasificación '!#REF!</xm:f>
            <x14:dxf>
              <fill>
                <patternFill>
                  <bgColor rgb="FFFF0000"/>
                </patternFill>
              </fill>
            </x14:dxf>
          </x14:cfRule>
          <x14:cfRule type="containsText" priority="2" operator="containsText" id="{7D307D4B-F95C-4028-8095-9D7E2E3F015B}">
            <xm:f>NOT(ISERROR(SEARCH('C:\PLANEACIÓN 2019\RIESGOS 2019\VERSIONES FINALES RIESGOS CORRUPCION 2019\[Mapa de Riesgos de Corrupcion Control Interno 2019.xlsx]Clasificación '!#REF!,O6)))</xm:f>
            <xm:f>'C:\PLANEACIÓN 2019\RIESGOS 2019\VERSIONES FINALES RIESGOS CORRUPCION 2019\[Mapa de Riesgos de Corrupcion Control Interno 2019.xlsx]Clasificación '!#REF!</xm:f>
            <x14:dxf>
              <fill>
                <patternFill>
                  <bgColor rgb="FFFFC000"/>
                </patternFill>
              </fill>
            </x14:dxf>
          </x14:cfRule>
          <x14:cfRule type="containsText" priority="3" operator="containsText" id="{00D83616-A8BB-4593-B0AE-A2E551F322F0}">
            <xm:f>NOT(ISERROR(SEARCH('C:\PLANEACIÓN 2019\RIESGOS 2019\VERSIONES FINALES RIESGOS CORRUPCION 2019\[Mapa de Riesgos de Corrupcion Control Interno 2019.xlsx]Clasificación '!#REF!,O6)))</xm:f>
            <xm:f>'C:\PLANEACIÓN 2019\RIESGOS 2019\VERSIONES FINALES RIESGOS CORRUPCION 2019\[Mapa de Riesgos de Corrupcion Control Interno 2019.xlsx]Clasificación '!#REF!</xm:f>
            <x14:dxf>
              <fill>
                <patternFill>
                  <bgColor rgb="FFFFFF00"/>
                </patternFill>
              </fill>
            </x14:dxf>
          </x14:cfRule>
          <x14:cfRule type="containsText" priority="4" operator="containsText" id="{03E37FE1-2C16-414C-BC7D-DC684913D67A}">
            <xm:f>NOT(ISERROR(SEARCH('C:\PLANEACIÓN 2019\RIESGOS 2019\VERSIONES FINALES RIESGOS CORRUPCION 2019\[Mapa de Riesgos de Corrupcion Control Interno 2019.xlsx]Clasificación '!#REF!,O6)))</xm:f>
            <xm:f>'C:\PLANEACIÓN 2019\RIESGOS 2019\VERSIONES FINALES RIESGOS CORRUPCION 2019\[Mapa de Riesgos de Corrupcion Control Interno 2019.xlsx]Clasificación '!#REF!</xm:f>
            <x14:dxf>
              <fill>
                <patternFill>
                  <bgColor rgb="FF00B050"/>
                </patternFill>
              </fill>
            </x14:dxf>
          </x14:cfRule>
          <xm:sqref>O6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[12]Hoja1!#REF!</xm:f>
          </x14:formula1>
          <xm:sqref>X6 AD6</xm:sqref>
        </x14:dataValidation>
        <x14:dataValidation type="list" allowBlank="1" showInputMessage="1" showErrorMessage="1">
          <x14:formula1>
            <xm:f>[12]Hoja1!#REF!</xm:f>
          </x14:formula1>
          <xm:sqref>Y6 AE6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workbookViewId="0">
      <selection activeCell="K23" sqref="K23"/>
    </sheetView>
  </sheetViews>
  <sheetFormatPr baseColWidth="10" defaultColWidth="0" defaultRowHeight="12.75" zeroHeight="1" x14ac:dyDescent="0.25"/>
  <cols>
    <col min="1" max="1" width="2.7109375" style="5" customWidth="1"/>
    <col min="2" max="2" width="12.5703125" style="5" customWidth="1"/>
    <col min="3" max="3" width="10.85546875" style="5" customWidth="1"/>
    <col min="4" max="4" width="9" style="5" bestFit="1" customWidth="1"/>
    <col min="5" max="5" width="13" style="5" bestFit="1" customWidth="1"/>
    <col min="6" max="6" width="4.140625" style="5" customWidth="1"/>
    <col min="7" max="7" width="19.5703125" style="5" customWidth="1"/>
    <col min="8" max="8" width="18.140625" style="5" customWidth="1"/>
    <col min="9" max="9" width="17.7109375" style="5" customWidth="1"/>
    <col min="10" max="11" width="16.42578125" style="5" customWidth="1"/>
    <col min="12" max="12" width="6.28515625" style="5" customWidth="1"/>
    <col min="13" max="13" width="9" style="5" bestFit="1" customWidth="1"/>
    <col min="14" max="14" width="12" style="5" bestFit="1" customWidth="1"/>
    <col min="15" max="15" width="5.28515625" style="5" customWidth="1"/>
    <col min="16" max="16" width="14" style="5" bestFit="1" customWidth="1"/>
    <col min="17" max="17" width="13.42578125" style="5" customWidth="1"/>
    <col min="18" max="18" width="13.7109375" style="5" customWidth="1"/>
    <col min="19" max="19" width="14.42578125" style="5" customWidth="1"/>
    <col min="20" max="20" width="14" style="5" bestFit="1" customWidth="1"/>
    <col min="21" max="21" width="9.7109375" style="5" customWidth="1"/>
    <col min="22" max="23" width="34.85546875" style="5" hidden="1" customWidth="1"/>
    <col min="24" max="16384" width="11.42578125" style="5" hidden="1"/>
  </cols>
  <sheetData>
    <row r="1" spans="2:20" x14ac:dyDescent="0.25"/>
    <row r="2" spans="2:20" x14ac:dyDescent="0.25"/>
    <row r="3" spans="2:20" x14ac:dyDescent="0.25"/>
    <row r="4" spans="2:20" x14ac:dyDescent="0.25"/>
    <row r="5" spans="2:20" x14ac:dyDescent="0.25"/>
    <row r="6" spans="2:20" ht="31.5" x14ac:dyDescent="0.25">
      <c r="H6" s="6" t="s">
        <v>52</v>
      </c>
      <c r="I6" s="7" t="s">
        <v>53</v>
      </c>
    </row>
    <row r="7" spans="2:20" ht="15.75" x14ac:dyDescent="0.25">
      <c r="H7" s="8" t="s">
        <v>54</v>
      </c>
      <c r="I7" s="9" t="s">
        <v>55</v>
      </c>
    </row>
    <row r="8" spans="2:20" ht="15.75" x14ac:dyDescent="0.25">
      <c r="H8" s="10" t="s">
        <v>50</v>
      </c>
      <c r="I8" s="11" t="s">
        <v>56</v>
      </c>
    </row>
    <row r="9" spans="2:20" ht="15.75" x14ac:dyDescent="0.25">
      <c r="H9" s="12" t="s">
        <v>51</v>
      </c>
      <c r="I9" s="13" t="s">
        <v>57</v>
      </c>
    </row>
    <row r="10" spans="2:20" ht="16.5" thickBot="1" x14ac:dyDescent="0.3">
      <c r="H10" s="14" t="s">
        <v>58</v>
      </c>
      <c r="I10" s="15" t="s">
        <v>59</v>
      </c>
    </row>
    <row r="11" spans="2:20" ht="13.5" thickBot="1" x14ac:dyDescent="0.3">
      <c r="H11" s="16" t="s">
        <v>60</v>
      </c>
      <c r="I11" s="17"/>
    </row>
    <row r="12" spans="2:20" x14ac:dyDescent="0.25">
      <c r="L12" s="18"/>
    </row>
    <row r="13" spans="2:20" ht="18.75" thickBot="1" x14ac:dyDescent="0.3">
      <c r="B13" s="19" t="s">
        <v>61</v>
      </c>
      <c r="C13" s="19" t="s">
        <v>62</v>
      </c>
      <c r="D13" s="20" t="s">
        <v>63</v>
      </c>
      <c r="E13" s="212" t="s">
        <v>64</v>
      </c>
      <c r="F13" s="212"/>
      <c r="G13" s="212"/>
      <c r="H13" s="212"/>
      <c r="I13" s="213"/>
      <c r="J13" s="213"/>
      <c r="K13" s="213"/>
      <c r="M13" s="20" t="s">
        <v>63</v>
      </c>
      <c r="N13" s="214" t="s">
        <v>65</v>
      </c>
      <c r="O13" s="215"/>
      <c r="P13" s="215"/>
      <c r="Q13" s="215"/>
      <c r="R13" s="215"/>
      <c r="S13" s="215"/>
      <c r="T13" s="216"/>
    </row>
    <row r="14" spans="2:20" ht="38.25" x14ac:dyDescent="0.25">
      <c r="B14" s="21">
        <v>0.5</v>
      </c>
      <c r="C14" s="21">
        <v>1</v>
      </c>
      <c r="D14" s="20">
        <v>5</v>
      </c>
      <c r="E14" s="22" t="s">
        <v>66</v>
      </c>
      <c r="F14" s="217" t="s">
        <v>67</v>
      </c>
      <c r="G14" s="23">
        <f>D14*G20</f>
        <v>5</v>
      </c>
      <c r="H14" s="23">
        <f>D14*H20</f>
        <v>10</v>
      </c>
      <c r="I14" s="24">
        <f>D14*I20</f>
        <v>15</v>
      </c>
      <c r="J14" s="25">
        <f>D14*J20</f>
        <v>20</v>
      </c>
      <c r="K14" s="26">
        <f>D14*K20</f>
        <v>25</v>
      </c>
      <c r="M14" s="20">
        <v>5</v>
      </c>
      <c r="N14" s="22" t="s">
        <v>66</v>
      </c>
      <c r="O14" s="220" t="s">
        <v>67</v>
      </c>
      <c r="P14" s="27" t="s">
        <v>68</v>
      </c>
      <c r="Q14" s="27" t="s">
        <v>68</v>
      </c>
      <c r="R14" s="28" t="s">
        <v>68</v>
      </c>
      <c r="S14" s="28" t="s">
        <v>68</v>
      </c>
      <c r="T14" s="28" t="s">
        <v>68</v>
      </c>
    </row>
    <row r="15" spans="2:20" ht="38.25" x14ac:dyDescent="0.25">
      <c r="B15" s="21">
        <v>0.3</v>
      </c>
      <c r="C15" s="21">
        <v>0.5</v>
      </c>
      <c r="D15" s="20">
        <v>4</v>
      </c>
      <c r="E15" s="22" t="s">
        <v>69</v>
      </c>
      <c r="F15" s="218"/>
      <c r="G15" s="29">
        <f>D15*G20</f>
        <v>4</v>
      </c>
      <c r="H15" s="23">
        <f>D15*H20</f>
        <v>8</v>
      </c>
      <c r="I15" s="30">
        <f>D15*I20</f>
        <v>12</v>
      </c>
      <c r="J15" s="31">
        <f>D15*J20</f>
        <v>16</v>
      </c>
      <c r="K15" s="32">
        <f>D15*K20</f>
        <v>20</v>
      </c>
      <c r="M15" s="20">
        <v>4</v>
      </c>
      <c r="N15" s="22" t="s">
        <v>69</v>
      </c>
      <c r="O15" s="221"/>
      <c r="P15" s="33" t="s">
        <v>70</v>
      </c>
      <c r="Q15" s="27" t="s">
        <v>71</v>
      </c>
      <c r="R15" s="27" t="s">
        <v>68</v>
      </c>
      <c r="S15" s="28" t="s">
        <v>68</v>
      </c>
      <c r="T15" s="28" t="s">
        <v>68</v>
      </c>
    </row>
    <row r="16" spans="2:20" ht="38.25" x14ac:dyDescent="0.25">
      <c r="B16" s="21">
        <v>0.1</v>
      </c>
      <c r="C16" s="21">
        <v>0.3</v>
      </c>
      <c r="D16" s="20">
        <v>3</v>
      </c>
      <c r="E16" s="22" t="s">
        <v>72</v>
      </c>
      <c r="F16" s="218"/>
      <c r="G16" s="34">
        <f>D16*G20</f>
        <v>3</v>
      </c>
      <c r="H16" s="35">
        <f>D16*H20</f>
        <v>6</v>
      </c>
      <c r="I16" s="30">
        <f>D16*I20</f>
        <v>9</v>
      </c>
      <c r="J16" s="31">
        <f>D16*J20</f>
        <v>12</v>
      </c>
      <c r="K16" s="32">
        <f>D16*K20</f>
        <v>15</v>
      </c>
      <c r="M16" s="20">
        <v>3</v>
      </c>
      <c r="N16" s="22" t="s">
        <v>72</v>
      </c>
      <c r="O16" s="221"/>
      <c r="P16" s="36" t="s">
        <v>70</v>
      </c>
      <c r="Q16" s="33" t="s">
        <v>70</v>
      </c>
      <c r="R16" s="27" t="s">
        <v>71</v>
      </c>
      <c r="S16" s="28" t="s">
        <v>68</v>
      </c>
      <c r="T16" s="28" t="s">
        <v>68</v>
      </c>
    </row>
    <row r="17" spans="2:20" ht="38.25" x14ac:dyDescent="0.25">
      <c r="B17" s="21">
        <v>0.03</v>
      </c>
      <c r="C17" s="21">
        <v>0.1</v>
      </c>
      <c r="D17" s="20">
        <v>2</v>
      </c>
      <c r="E17" s="22" t="s">
        <v>73</v>
      </c>
      <c r="F17" s="218"/>
      <c r="G17" s="34">
        <f>D17*G20</f>
        <v>2</v>
      </c>
      <c r="H17" s="37">
        <f>D17*H20</f>
        <v>4</v>
      </c>
      <c r="I17" s="38">
        <f>D17*I20</f>
        <v>6</v>
      </c>
      <c r="J17" s="30">
        <f>D17*J20</f>
        <v>8</v>
      </c>
      <c r="K17" s="31">
        <f>D17*K20</f>
        <v>10</v>
      </c>
      <c r="M17" s="20">
        <v>2</v>
      </c>
      <c r="N17" s="22" t="s">
        <v>73</v>
      </c>
      <c r="O17" s="221"/>
      <c r="P17" s="36" t="s">
        <v>74</v>
      </c>
      <c r="Q17" s="36" t="s">
        <v>74</v>
      </c>
      <c r="R17" s="33" t="s">
        <v>70</v>
      </c>
      <c r="S17" s="27" t="s">
        <v>71</v>
      </c>
      <c r="T17" s="28" t="s">
        <v>68</v>
      </c>
    </row>
    <row r="18" spans="2:20" ht="38.25" x14ac:dyDescent="0.25">
      <c r="B18" s="21">
        <v>0</v>
      </c>
      <c r="C18" s="21">
        <v>0.03</v>
      </c>
      <c r="D18" s="20">
        <v>1</v>
      </c>
      <c r="E18" s="22" t="s">
        <v>75</v>
      </c>
      <c r="F18" s="219"/>
      <c r="G18" s="34">
        <f>D18*G20</f>
        <v>1</v>
      </c>
      <c r="H18" s="37">
        <f>D18*H20</f>
        <v>2</v>
      </c>
      <c r="I18" s="38">
        <f>D18*I20</f>
        <v>3</v>
      </c>
      <c r="J18" s="30">
        <f>D18*J20</f>
        <v>4</v>
      </c>
      <c r="K18" s="31">
        <f>D18*K20</f>
        <v>5</v>
      </c>
      <c r="M18" s="20">
        <v>1</v>
      </c>
      <c r="N18" s="22" t="s">
        <v>75</v>
      </c>
      <c r="O18" s="222"/>
      <c r="P18" s="36" t="s">
        <v>74</v>
      </c>
      <c r="Q18" s="36" t="s">
        <v>74</v>
      </c>
      <c r="R18" s="33" t="s">
        <v>70</v>
      </c>
      <c r="S18" s="27" t="s">
        <v>71</v>
      </c>
      <c r="T18" s="28" t="s">
        <v>68</v>
      </c>
    </row>
    <row r="19" spans="2:20" ht="15.75" x14ac:dyDescent="0.25">
      <c r="C19" s="223" t="s">
        <v>76</v>
      </c>
      <c r="D19" s="224"/>
      <c r="E19" s="224"/>
      <c r="F19" s="225"/>
      <c r="G19" s="22" t="s">
        <v>77</v>
      </c>
      <c r="H19" s="22" t="s">
        <v>78</v>
      </c>
      <c r="I19" s="22" t="s">
        <v>79</v>
      </c>
      <c r="J19" s="22" t="s">
        <v>80</v>
      </c>
      <c r="K19" s="22" t="s">
        <v>81</v>
      </c>
      <c r="P19" s="22" t="s">
        <v>77</v>
      </c>
      <c r="Q19" s="22" t="s">
        <v>78</v>
      </c>
      <c r="R19" s="22" t="s">
        <v>79</v>
      </c>
      <c r="S19" s="22" t="s">
        <v>80</v>
      </c>
      <c r="T19" s="22" t="s">
        <v>81</v>
      </c>
    </row>
    <row r="20" spans="2:20" ht="18" x14ac:dyDescent="0.25">
      <c r="C20" s="20"/>
      <c r="D20" s="209" t="s">
        <v>63</v>
      </c>
      <c r="E20" s="210"/>
      <c r="F20" s="211"/>
      <c r="G20" s="20">
        <v>1</v>
      </c>
      <c r="H20" s="20">
        <v>2</v>
      </c>
      <c r="I20" s="20">
        <v>3</v>
      </c>
      <c r="J20" s="20">
        <v>4</v>
      </c>
      <c r="K20" s="20">
        <v>5</v>
      </c>
      <c r="P20" s="20">
        <v>1</v>
      </c>
      <c r="Q20" s="20">
        <v>2</v>
      </c>
      <c r="R20" s="20">
        <v>3</v>
      </c>
      <c r="S20" s="20">
        <v>4</v>
      </c>
      <c r="T20" s="20">
        <v>5</v>
      </c>
    </row>
    <row r="21" spans="2:20" x14ac:dyDescent="0.25"/>
    <row r="22" spans="2:20" x14ac:dyDescent="0.25"/>
    <row r="23" spans="2:20" x14ac:dyDescent="0.25"/>
    <row r="24" spans="2:20" x14ac:dyDescent="0.25"/>
    <row r="25" spans="2:20" x14ac:dyDescent="0.25"/>
    <row r="26" spans="2:20" x14ac:dyDescent="0.25"/>
    <row r="27" spans="2:20" x14ac:dyDescent="0.25"/>
    <row r="28" spans="2:20" x14ac:dyDescent="0.25"/>
    <row r="29" spans="2:20" x14ac:dyDescent="0.25"/>
    <row r="30" spans="2:20" x14ac:dyDescent="0.25"/>
    <row r="31" spans="2:20" x14ac:dyDescent="0.25"/>
    <row r="32" spans="2:20" x14ac:dyDescent="0.25"/>
    <row r="33" spans="2:2" x14ac:dyDescent="0.25"/>
    <row r="34" spans="2:2" x14ac:dyDescent="0.25"/>
    <row r="35" spans="2:2" x14ac:dyDescent="0.25"/>
    <row r="36" spans="2:2" x14ac:dyDescent="0.25">
      <c r="B36" s="5" t="s">
        <v>82</v>
      </c>
    </row>
    <row r="37" spans="2:2" x14ac:dyDescent="0.25">
      <c r="B37" s="5" t="s">
        <v>83</v>
      </c>
    </row>
    <row r="38" spans="2:2" x14ac:dyDescent="0.25">
      <c r="B38" s="5" t="s">
        <v>41</v>
      </c>
    </row>
    <row r="39" spans="2:2" x14ac:dyDescent="0.25">
      <c r="B39" s="5" t="s">
        <v>84</v>
      </c>
    </row>
    <row r="40" spans="2:2" x14ac:dyDescent="0.25"/>
    <row r="41" spans="2:2" x14ac:dyDescent="0.25"/>
    <row r="42" spans="2:2" x14ac:dyDescent="0.25"/>
    <row r="43" spans="2:2" x14ac:dyDescent="0.25"/>
    <row r="44" spans="2:2" x14ac:dyDescent="0.25"/>
    <row r="45" spans="2:2" x14ac:dyDescent="0.25"/>
    <row r="46" spans="2:2" x14ac:dyDescent="0.25"/>
    <row r="47" spans="2:2" x14ac:dyDescent="0.25"/>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sheetData>
  <mergeCells count="6">
    <mergeCell ref="D20:F20"/>
    <mergeCell ref="E13:K13"/>
    <mergeCell ref="N13:T13"/>
    <mergeCell ref="F14:F18"/>
    <mergeCell ref="O14:O18"/>
    <mergeCell ref="C19:F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9"/>
  <sheetViews>
    <sheetView view="pageBreakPreview" zoomScale="73" zoomScaleNormal="78" zoomScaleSheetLayoutView="73" workbookViewId="0">
      <selection sqref="A1:AD2"/>
    </sheetView>
  </sheetViews>
  <sheetFormatPr baseColWidth="10" defaultColWidth="11.42578125" defaultRowHeight="16.5" x14ac:dyDescent="0.3"/>
  <cols>
    <col min="1" max="1" width="6.7109375" style="1" customWidth="1"/>
    <col min="2" max="2" width="20.7109375" style="1" customWidth="1"/>
    <col min="3" max="3" width="20.42578125" style="1" customWidth="1"/>
    <col min="4" max="4" width="22.28515625" style="1" customWidth="1"/>
    <col min="5" max="5" width="22.7109375" style="1" customWidth="1"/>
    <col min="6" max="6" width="33.140625" style="1" customWidth="1"/>
    <col min="7" max="8" width="11.5703125" style="1" customWidth="1"/>
    <col min="9" max="9" width="7.42578125" style="1" hidden="1" customWidth="1"/>
    <col min="10" max="10" width="13.85546875" style="1" customWidth="1"/>
    <col min="11" max="11" width="28.28515625" style="1" customWidth="1"/>
    <col min="12" max="13" width="11.85546875" style="1" customWidth="1"/>
    <col min="14" max="14" width="11.85546875" style="1" hidden="1" customWidth="1"/>
    <col min="15"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52" t="s">
        <v>164</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3"/>
      <c r="AE1" s="63"/>
      <c r="AF1" s="63"/>
      <c r="AG1" s="154"/>
      <c r="AH1" s="155"/>
      <c r="AI1" s="156"/>
    </row>
    <row r="2" spans="1:35" ht="42.75" customHeight="1" x14ac:dyDescent="0.3">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3"/>
      <c r="AE2" s="64"/>
      <c r="AF2" s="64"/>
      <c r="AG2" s="157"/>
      <c r="AH2" s="158"/>
      <c r="AI2" s="159"/>
    </row>
    <row r="3" spans="1:35" ht="33.75" customHeight="1" x14ac:dyDescent="0.3">
      <c r="A3" s="160" t="s">
        <v>0</v>
      </c>
      <c r="B3" s="160"/>
      <c r="C3" s="160"/>
      <c r="D3" s="160"/>
      <c r="E3" s="160"/>
      <c r="F3" s="160"/>
      <c r="G3" s="161" t="s">
        <v>1</v>
      </c>
      <c r="H3" s="161"/>
      <c r="I3" s="161"/>
      <c r="J3" s="161"/>
      <c r="K3" s="40" t="s">
        <v>85</v>
      </c>
      <c r="L3" s="160" t="s">
        <v>2</v>
      </c>
      <c r="M3" s="160"/>
      <c r="N3" s="160"/>
      <c r="O3" s="160"/>
      <c r="P3" s="160"/>
      <c r="Q3" s="160" t="s">
        <v>3</v>
      </c>
      <c r="R3" s="160"/>
      <c r="S3" s="160"/>
      <c r="T3" s="160"/>
      <c r="U3" s="160"/>
      <c r="V3" s="162" t="s">
        <v>4</v>
      </c>
      <c r="W3" s="163"/>
      <c r="X3" s="163"/>
      <c r="Y3" s="163"/>
      <c r="Z3" s="163"/>
      <c r="AA3" s="164"/>
      <c r="AB3" s="162" t="s">
        <v>5</v>
      </c>
      <c r="AC3" s="163"/>
      <c r="AD3" s="163"/>
      <c r="AE3" s="163"/>
      <c r="AF3" s="163"/>
      <c r="AG3" s="163"/>
      <c r="AH3" s="163"/>
      <c r="AI3" s="164"/>
    </row>
    <row r="4" spans="1:35" ht="30" customHeight="1" x14ac:dyDescent="0.3">
      <c r="A4" s="160"/>
      <c r="B4" s="160"/>
      <c r="C4" s="160"/>
      <c r="D4" s="160"/>
      <c r="E4" s="160"/>
      <c r="F4" s="160"/>
      <c r="G4" s="161" t="s">
        <v>6</v>
      </c>
      <c r="H4" s="161"/>
      <c r="I4" s="161"/>
      <c r="J4" s="161"/>
      <c r="K4" s="40" t="s">
        <v>7</v>
      </c>
      <c r="L4" s="161" t="s">
        <v>8</v>
      </c>
      <c r="M4" s="161"/>
      <c r="N4" s="41"/>
      <c r="O4" s="161" t="s">
        <v>9</v>
      </c>
      <c r="P4" s="161"/>
      <c r="Q4" s="160"/>
      <c r="R4" s="160"/>
      <c r="S4" s="160"/>
      <c r="T4" s="160"/>
      <c r="U4" s="160"/>
      <c r="V4" s="165"/>
      <c r="W4" s="166"/>
      <c r="X4" s="166"/>
      <c r="Y4" s="166"/>
      <c r="Z4" s="166"/>
      <c r="AA4" s="167"/>
      <c r="AB4" s="165"/>
      <c r="AC4" s="166"/>
      <c r="AD4" s="166"/>
      <c r="AE4" s="166"/>
      <c r="AF4" s="166"/>
      <c r="AG4" s="166"/>
      <c r="AH4" s="166"/>
      <c r="AI4" s="167"/>
    </row>
    <row r="5" spans="1:35" s="42" customFormat="1" ht="96.75" customHeight="1" x14ac:dyDescent="0.3">
      <c r="A5" s="40" t="s">
        <v>10</v>
      </c>
      <c r="B5" s="40" t="s">
        <v>11</v>
      </c>
      <c r="C5" s="40" t="s">
        <v>12</v>
      </c>
      <c r="D5" s="40" t="s">
        <v>13</v>
      </c>
      <c r="E5" s="40" t="s">
        <v>14</v>
      </c>
      <c r="F5" s="40" t="s">
        <v>15</v>
      </c>
      <c r="G5" s="40" t="s">
        <v>16</v>
      </c>
      <c r="H5" s="40" t="s">
        <v>17</v>
      </c>
      <c r="I5" s="40" t="s">
        <v>18</v>
      </c>
      <c r="J5" s="40" t="s">
        <v>19</v>
      </c>
      <c r="K5" s="40" t="s">
        <v>20</v>
      </c>
      <c r="L5" s="40" t="s">
        <v>16</v>
      </c>
      <c r="M5" s="40" t="s">
        <v>17</v>
      </c>
      <c r="N5" s="40" t="s">
        <v>21</v>
      </c>
      <c r="O5" s="40" t="s">
        <v>22</v>
      </c>
      <c r="P5" s="40" t="s">
        <v>23</v>
      </c>
      <c r="Q5" s="40" t="s">
        <v>24</v>
      </c>
      <c r="R5" s="40" t="s">
        <v>25</v>
      </c>
      <c r="S5" s="40" t="s">
        <v>26</v>
      </c>
      <c r="T5" s="40" t="s">
        <v>27</v>
      </c>
      <c r="U5" s="40" t="s">
        <v>28</v>
      </c>
      <c r="V5" s="40" t="s">
        <v>29</v>
      </c>
      <c r="W5" s="40" t="s">
        <v>30</v>
      </c>
      <c r="X5" s="40" t="s">
        <v>31</v>
      </c>
      <c r="Y5" s="40" t="s">
        <v>32</v>
      </c>
      <c r="Z5" s="40" t="s">
        <v>33</v>
      </c>
      <c r="AA5" s="40" t="s">
        <v>34</v>
      </c>
      <c r="AB5" s="40" t="s">
        <v>35</v>
      </c>
      <c r="AC5" s="40" t="s">
        <v>36</v>
      </c>
      <c r="AD5" s="40" t="s">
        <v>37</v>
      </c>
      <c r="AE5" s="40" t="s">
        <v>32</v>
      </c>
      <c r="AF5" s="40" t="s">
        <v>33</v>
      </c>
      <c r="AG5" s="40" t="s">
        <v>34</v>
      </c>
      <c r="AH5" s="40" t="s">
        <v>38</v>
      </c>
      <c r="AI5" s="40" t="s">
        <v>39</v>
      </c>
    </row>
    <row r="6" spans="1:35" ht="124.5" customHeight="1" x14ac:dyDescent="0.3">
      <c r="A6" s="147">
        <v>1</v>
      </c>
      <c r="B6" s="148" t="str">
        <f>+[1]Identificacion!B4</f>
        <v>DELIMITACIÓN Y DECLARACIÓN DE ÁREAS Y ZONAS DE INTERÉS</v>
      </c>
      <c r="C6" s="149" t="str">
        <f>+[1]Identificacion!C4</f>
        <v>Desarrollar proyectos y acciones orientados a optimizar el uso de los recursos minerales del país teniendo en cuenta los aspectos sociales y económicos</v>
      </c>
      <c r="D6" s="127" t="str">
        <f>+[1]Identificacion!D4</f>
        <v>Intereses particulares por persona(s) de la entidad que tengan acceso o puedan llegar a tener acceso a la información sobre potencial para minerales estratégicos</v>
      </c>
      <c r="E6" s="127" t="str">
        <f>+[1]Identificacion!E4</f>
        <v>Entrega, acceso o filtración de información privilegiada para favorecimiento de terceros (Áreas Estratégicas Mineras)</v>
      </c>
      <c r="F6" s="127" t="str">
        <f>+[1]Identificacion!F4</f>
        <v>1. Pérdida de Áreas con potencial para adjudicar en procesos de selección objetiva
2. Inadecuada adjudicación de AEM 
3. Investigaciones penales y disciplinarias 
4. Desmejoramiento de la imagen institucional y del sector</v>
      </c>
      <c r="G6" s="130">
        <f>+[1]Probabilidad!E14</f>
        <v>3</v>
      </c>
      <c r="H6" s="130">
        <f>+'[1]Impacto R1'!H38</f>
        <v>12</v>
      </c>
      <c r="I6" s="130">
        <f>+G6*H6</f>
        <v>36</v>
      </c>
      <c r="J6" s="133" t="str">
        <f>IF(AND(I6&gt;=0,I6&lt;=10),'[1]Clasificación '!$J$7,IF(Delimitación!I6&lt;=25,'[1]Clasificación '!$J$6,IF(Delimitación!I6&lt;=13,'[1]Clasificación '!$J$5,IF(Delimitación!I6&lt;=100,'[1]Clasificación '!$J$4))))</f>
        <v>EXTREMA</v>
      </c>
      <c r="K6" s="55" t="str">
        <f>+'[1]Controles R1'!F4</f>
        <v>Tenencia y custodia de la información relacionada con áreas con potencial para minerales estratégicos por parte del personal directivo de la VPF y servidores públicos designados para tal fin por parte del Gerente de Promoción</v>
      </c>
      <c r="L6" s="130">
        <v>1</v>
      </c>
      <c r="M6" s="130">
        <v>12</v>
      </c>
      <c r="N6" s="53">
        <f>+L6*M6</f>
        <v>12</v>
      </c>
      <c r="O6" s="133" t="str">
        <f>IF(AND(N6&gt;=0,N6&lt;=4),'[1]Clasificación '!$J$7,IF(Delimitación!N6&lt;=7,'[1]Clasificación '!$J$6,IF(Delimitación!N6&lt;=11,'[1]Clasificación '!$J$5,IF(Delimitación!N6&lt;=25,'[1]Clasificación '!$J$4))))</f>
        <v>EXTREMA</v>
      </c>
      <c r="P6" s="136" t="s">
        <v>41</v>
      </c>
      <c r="Q6" s="74" t="s">
        <v>154</v>
      </c>
      <c r="R6" s="74" t="s">
        <v>155</v>
      </c>
      <c r="S6" s="48">
        <v>43497</v>
      </c>
      <c r="T6" s="49">
        <v>43646</v>
      </c>
      <c r="U6" s="75" t="s">
        <v>156</v>
      </c>
      <c r="V6" s="50"/>
      <c r="W6" s="50"/>
      <c r="X6" s="50"/>
      <c r="Y6" s="50"/>
      <c r="Z6" s="50"/>
      <c r="AA6" s="50"/>
      <c r="AB6" s="50"/>
      <c r="AC6" s="50"/>
      <c r="AD6" s="50"/>
      <c r="AE6" s="50"/>
      <c r="AF6" s="50"/>
      <c r="AG6" s="50"/>
      <c r="AH6" s="50"/>
      <c r="AI6" s="50"/>
    </row>
    <row r="7" spans="1:35" ht="65.25" customHeight="1" x14ac:dyDescent="0.3">
      <c r="A7" s="147"/>
      <c r="B7" s="148"/>
      <c r="C7" s="150"/>
      <c r="D7" s="128"/>
      <c r="E7" s="128"/>
      <c r="F7" s="128"/>
      <c r="G7" s="131"/>
      <c r="H7" s="131"/>
      <c r="I7" s="131"/>
      <c r="J7" s="134"/>
      <c r="K7" s="55" t="str">
        <f>+'[1]Controles R1'!G4</f>
        <v>Suscripción de acuerdo de confidencialidad según el rol que se desempeñe en el proceso</v>
      </c>
      <c r="L7" s="131"/>
      <c r="M7" s="131"/>
      <c r="N7" s="53"/>
      <c r="O7" s="134"/>
      <c r="P7" s="137"/>
      <c r="Q7" s="139" t="s">
        <v>157</v>
      </c>
      <c r="R7" s="139" t="s">
        <v>158</v>
      </c>
      <c r="S7" s="141">
        <v>43500</v>
      </c>
      <c r="T7" s="143">
        <v>43814</v>
      </c>
      <c r="U7" s="145" t="s">
        <v>159</v>
      </c>
      <c r="V7" s="125"/>
      <c r="W7" s="125"/>
      <c r="X7" s="125"/>
      <c r="Y7" s="125"/>
      <c r="Z7" s="125"/>
      <c r="AA7" s="125"/>
      <c r="AB7" s="125"/>
      <c r="AC7" s="125"/>
      <c r="AD7" s="125"/>
      <c r="AE7" s="125"/>
      <c r="AF7" s="125"/>
      <c r="AG7" s="125"/>
      <c r="AH7" s="125"/>
      <c r="AI7" s="125"/>
    </row>
    <row r="8" spans="1:35" ht="91.5" customHeight="1" x14ac:dyDescent="0.3">
      <c r="A8" s="147"/>
      <c r="B8" s="148"/>
      <c r="C8" s="151"/>
      <c r="D8" s="129"/>
      <c r="E8" s="129"/>
      <c r="F8" s="129"/>
      <c r="G8" s="132"/>
      <c r="H8" s="132"/>
      <c r="I8" s="132"/>
      <c r="J8" s="135"/>
      <c r="K8" s="55" t="str">
        <f>+'[1]Controles R1'!H4</f>
        <v>Inicio de actuaciones disciplinarias y penales a que hubiere lugar (cuando sea detectada entrega de información privilegiada)</v>
      </c>
      <c r="L8" s="132"/>
      <c r="M8" s="132"/>
      <c r="N8" s="53"/>
      <c r="O8" s="135"/>
      <c r="P8" s="138"/>
      <c r="Q8" s="140"/>
      <c r="R8" s="140"/>
      <c r="S8" s="142"/>
      <c r="T8" s="144"/>
      <c r="U8" s="146"/>
      <c r="V8" s="126"/>
      <c r="W8" s="126"/>
      <c r="X8" s="126"/>
      <c r="Y8" s="126"/>
      <c r="Z8" s="126"/>
      <c r="AA8" s="126"/>
      <c r="AB8" s="126"/>
      <c r="AC8" s="126"/>
      <c r="AD8" s="126"/>
      <c r="AE8" s="126"/>
      <c r="AF8" s="126"/>
      <c r="AG8" s="126"/>
      <c r="AH8" s="126"/>
      <c r="AI8" s="126"/>
    </row>
    <row r="9" spans="1:35" ht="198" x14ac:dyDescent="0.3">
      <c r="A9" s="53">
        <v>2</v>
      </c>
      <c r="B9" s="76" t="str">
        <f>+[1]Identificacion!B5</f>
        <v>DELIMITACIÓN Y DECLARACIÓN DE ÁREAS Y ZONAS DE INTERÉS</v>
      </c>
      <c r="C9" s="54" t="str">
        <f>+[1]Identificacion!C5</f>
        <v>Desarrollar proyectos y acciones orientados a optimizar el uso de los recursos minerales del país teniendo en cuenta los aspectos sociales y económicos</v>
      </c>
      <c r="D9" s="54" t="str">
        <f>+[1]Identificacion!D5</f>
        <v>1. Falta de práctica de los valores personales e institucionales.
2. Debilidades en los controles definidos para adelantar adecuados ejercicios de seguimiento y monitoreo.</v>
      </c>
      <c r="E9" s="54" t="str">
        <f>+[1]Identificacion!E5</f>
        <v>Favorecer a un tercero con una actuación administrativa que conlleve falsa motivación, alterando la toma de decisiones y el objetivo de la figura de declaración y delimitación de áreas de reserva especial para comunidades mineras.</v>
      </c>
      <c r="F9" s="54" t="str">
        <f>+[1]Identificacion!F5</f>
        <v>1. Desmejoramiento de la imagen institucional.
2. Falta de credibilidad en la Entidad.
3. Incremento de las desigualdades sociales.</v>
      </c>
      <c r="G9" s="53">
        <f>+[1]Probabilidad!E15</f>
        <v>3</v>
      </c>
      <c r="H9" s="53">
        <f>+'[1]Impacto R2'!H38</f>
        <v>15</v>
      </c>
      <c r="I9" s="53">
        <f t="shared" ref="I9" si="0">+G9*H9</f>
        <v>45</v>
      </c>
      <c r="J9" s="57" t="str">
        <f>IF(AND(I9&gt;=0,I9&lt;=10),'[1]Clasificación '!$J$7,IF(Delimitación!I9&lt;=25,'[1]Clasificación '!$J$6,IF(Delimitación!I9&lt;=13,'[1]Clasificación '!$J$5,IF(Delimitación!I9&lt;=100,'[1]Clasificación '!$J$4))))</f>
        <v>EXTREMA</v>
      </c>
      <c r="K9" s="55" t="s">
        <v>160</v>
      </c>
      <c r="L9" s="53">
        <v>1</v>
      </c>
      <c r="M9" s="53">
        <v>15</v>
      </c>
      <c r="N9" s="53">
        <f t="shared" ref="N9" si="1">+L9*M9</f>
        <v>15</v>
      </c>
      <c r="O9" s="57" t="str">
        <f>IF(AND(N9&gt;=0,N9&lt;=4),'[1]Clasificación '!$J$7,IF(Delimitación!N9&lt;=7,'[1]Clasificación '!$J$6,IF(Delimitación!N9&lt;=11,'[1]Clasificación '!$J$5,IF(Delimitación!N9&lt;=25,'[1]Clasificación '!$J$4))))</f>
        <v>EXTREMA</v>
      </c>
      <c r="P9" s="3" t="s">
        <v>41</v>
      </c>
      <c r="Q9" s="54" t="s">
        <v>161</v>
      </c>
      <c r="R9" s="55" t="s">
        <v>162</v>
      </c>
      <c r="S9" s="48">
        <v>43497</v>
      </c>
      <c r="T9" s="49">
        <v>43814</v>
      </c>
      <c r="U9" s="49" t="s">
        <v>163</v>
      </c>
      <c r="V9" s="50"/>
      <c r="W9" s="50"/>
      <c r="X9" s="50"/>
      <c r="Y9" s="50"/>
      <c r="Z9" s="50"/>
      <c r="AA9" s="50"/>
      <c r="AB9" s="50"/>
      <c r="AC9" s="50"/>
      <c r="AD9" s="50"/>
      <c r="AE9" s="50"/>
      <c r="AF9" s="50"/>
      <c r="AG9" s="50"/>
      <c r="AH9" s="50"/>
      <c r="AI9" s="50"/>
    </row>
  </sheetData>
  <mergeCells count="44">
    <mergeCell ref="A1:AD2"/>
    <mergeCell ref="AG1:AI2"/>
    <mergeCell ref="A3:F4"/>
    <mergeCell ref="G3:J3"/>
    <mergeCell ref="L3:P3"/>
    <mergeCell ref="Q3:U4"/>
    <mergeCell ref="V3:AA4"/>
    <mergeCell ref="AB3:AI4"/>
    <mergeCell ref="G4:J4"/>
    <mergeCell ref="L4:M4"/>
    <mergeCell ref="O4:P4"/>
    <mergeCell ref="A6:A8"/>
    <mergeCell ref="B6:B8"/>
    <mergeCell ref="C6:C8"/>
    <mergeCell ref="D6:D8"/>
    <mergeCell ref="E6:E8"/>
    <mergeCell ref="F6:F8"/>
    <mergeCell ref="G6:G8"/>
    <mergeCell ref="H6:H8"/>
    <mergeCell ref="I6:I8"/>
    <mergeCell ref="W7:W8"/>
    <mergeCell ref="J6:J8"/>
    <mergeCell ref="L6:L8"/>
    <mergeCell ref="M6:M8"/>
    <mergeCell ref="O6:O8"/>
    <mergeCell ref="P6:P8"/>
    <mergeCell ref="Q7:Q8"/>
    <mergeCell ref="R7:R8"/>
    <mergeCell ref="S7:S8"/>
    <mergeCell ref="T7:T8"/>
    <mergeCell ref="U7:U8"/>
    <mergeCell ref="V7:V8"/>
    <mergeCell ref="AI7:AI8"/>
    <mergeCell ref="X7:X8"/>
    <mergeCell ref="Y7:Y8"/>
    <mergeCell ref="Z7:Z8"/>
    <mergeCell ref="AA7:AA8"/>
    <mergeCell ref="AB7:AB8"/>
    <mergeCell ref="AC7:AC8"/>
    <mergeCell ref="AD7:AD8"/>
    <mergeCell ref="AE7:AE8"/>
    <mergeCell ref="AF7:AF8"/>
    <mergeCell ref="AG7:AG8"/>
    <mergeCell ref="AH7:AH8"/>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AC08AA4E-45A3-4439-AE99-FDE464BDDE68}">
            <xm:f>NOT(ISERROR(SEARCH('C:\PLANEACIÓN 2019\RIESGOS 2019\VERSIONES FINALES RIESGOS CORRUPCION 2019\[Mapa de Riesgos de Corrupcion Delimitación Consolidado 2019 Final.xlsx]Clasificación '!#REF!,J6)))</xm:f>
            <xm:f>'C:\PLANEACIÓN 2019\RIESGOS 2019\VERSIONES FINALES RIESGOS CORRUPCION 2019\[Mapa de Riesgos de Corrupcion Delimitación Consolidado 2019 Final.xlsx]Clasificación '!#REF!</xm:f>
            <x14:dxf>
              <fill>
                <patternFill>
                  <bgColor rgb="FFFF0000"/>
                </patternFill>
              </fill>
            </x14:dxf>
          </x14:cfRule>
          <x14:cfRule type="containsText" priority="14" operator="containsText" id="{A5254057-1B37-4F04-B143-CF79D490183C}">
            <xm:f>NOT(ISERROR(SEARCH('C:\PLANEACIÓN 2019\RIESGOS 2019\VERSIONES FINALES RIESGOS CORRUPCION 2019\[Mapa de Riesgos de Corrupcion Delimitación Consolidado 2019 Final.xlsx]Clasificación '!#REF!,J6)))</xm:f>
            <xm:f>'C:\PLANEACIÓN 2019\RIESGOS 2019\VERSIONES FINALES RIESGOS CORRUPCION 2019\[Mapa de Riesgos de Corrupcion Delimitación Consolidado 2019 Final.xlsx]Clasificación '!#REF!</xm:f>
            <x14:dxf>
              <fill>
                <patternFill>
                  <bgColor rgb="FFFFC000"/>
                </patternFill>
              </fill>
            </x14:dxf>
          </x14:cfRule>
          <x14:cfRule type="containsText" priority="15" operator="containsText" id="{8F909DF7-F9E5-4985-8B88-0804E64E919F}">
            <xm:f>NOT(ISERROR(SEARCH('C:\PLANEACIÓN 2019\RIESGOS 2019\VERSIONES FINALES RIESGOS CORRUPCION 2019\[Mapa de Riesgos de Corrupcion Delimitación Consolidado 2019 Final.xlsx]Clasificación '!#REF!,J6)))</xm:f>
            <xm:f>'C:\PLANEACIÓN 2019\RIESGOS 2019\VERSIONES FINALES RIESGOS CORRUPCION 2019\[Mapa de Riesgos de Corrupcion Delimitación Consolidado 2019 Final.xlsx]Clasificación '!#REF!</xm:f>
            <x14:dxf>
              <fill>
                <patternFill>
                  <bgColor rgb="FFFFFF00"/>
                </patternFill>
              </fill>
            </x14:dxf>
          </x14:cfRule>
          <x14:cfRule type="containsText" priority="16" operator="containsText" id="{AC4589F5-07E7-40DC-9F79-2ACDBD636116}">
            <xm:f>NOT(ISERROR(SEARCH('C:\PLANEACIÓN 2019\RIESGOS 2019\VERSIONES FINALES RIESGOS CORRUPCION 2019\[Mapa de Riesgos de Corrupcion Delimitación Consolidado 2019 Final.xlsx]Clasificación '!#REF!,J6)))</xm:f>
            <xm:f>'C:\PLANEACIÓN 2019\RIESGOS 2019\VERSIONES FINALES RIESGOS CORRUPCION 2019\[Mapa de Riesgos de Corrupcion Delimitación Consolidado 2019 Final.xlsx]Clasificación '!#REF!</xm:f>
            <x14:dxf>
              <fill>
                <patternFill>
                  <bgColor rgb="FF00B050"/>
                </patternFill>
              </fill>
            </x14:dxf>
          </x14:cfRule>
          <xm:sqref>J6</xm:sqref>
        </x14:conditionalFormatting>
        <x14:conditionalFormatting xmlns:xm="http://schemas.microsoft.com/office/excel/2006/main">
          <x14:cfRule type="containsText" priority="9" operator="containsText" id="{74479C4C-81D4-4D1D-9F32-7A12DC270B1D}">
            <xm:f>NOT(ISERROR(SEARCH('C:\PLANEACIÓN 2019\RIESGOS 2019\VERSIONES FINALES RIESGOS CORRUPCION 2019\[Mapa de Riesgos de Corrupcion Delimitación Consolidado 2019 Final.xlsx]Clasificación '!#REF!,J9)))</xm:f>
            <xm:f>'C:\PLANEACIÓN 2019\RIESGOS 2019\VERSIONES FINALES RIESGOS CORRUPCION 2019\[Mapa de Riesgos de Corrupcion Delimitación Consolidado 2019 Final.xlsx]Clasificación '!#REF!</xm:f>
            <x14:dxf>
              <fill>
                <patternFill>
                  <bgColor rgb="FFFF0000"/>
                </patternFill>
              </fill>
            </x14:dxf>
          </x14:cfRule>
          <x14:cfRule type="containsText" priority="10" operator="containsText" id="{F93B9614-EE96-4D6F-AD43-30BCBB93DACF}">
            <xm:f>NOT(ISERROR(SEARCH('C:\PLANEACIÓN 2019\RIESGOS 2019\VERSIONES FINALES RIESGOS CORRUPCION 2019\[Mapa de Riesgos de Corrupcion Delimitación Consolidado 2019 Final.xlsx]Clasificación '!#REF!,J9)))</xm:f>
            <xm:f>'C:\PLANEACIÓN 2019\RIESGOS 2019\VERSIONES FINALES RIESGOS CORRUPCION 2019\[Mapa de Riesgos de Corrupcion Delimitación Consolidado 2019 Final.xlsx]Clasificación '!#REF!</xm:f>
            <x14:dxf>
              <fill>
                <patternFill>
                  <bgColor rgb="FFFFC000"/>
                </patternFill>
              </fill>
            </x14:dxf>
          </x14:cfRule>
          <x14:cfRule type="containsText" priority="11" operator="containsText" id="{78254C1F-9365-4918-8F66-3DA39C994946}">
            <xm:f>NOT(ISERROR(SEARCH('C:\PLANEACIÓN 2019\RIESGOS 2019\VERSIONES FINALES RIESGOS CORRUPCION 2019\[Mapa de Riesgos de Corrupcion Delimitación Consolidado 2019 Final.xlsx]Clasificación '!#REF!,J9)))</xm:f>
            <xm:f>'C:\PLANEACIÓN 2019\RIESGOS 2019\VERSIONES FINALES RIESGOS CORRUPCION 2019\[Mapa de Riesgos de Corrupcion Delimitación Consolidado 2019 Final.xlsx]Clasificación '!#REF!</xm:f>
            <x14:dxf>
              <fill>
                <patternFill>
                  <bgColor rgb="FFFFFF00"/>
                </patternFill>
              </fill>
            </x14:dxf>
          </x14:cfRule>
          <x14:cfRule type="containsText" priority="12" operator="containsText" id="{3C867DCF-1966-46EA-9E4F-1CD1FCDC5809}">
            <xm:f>NOT(ISERROR(SEARCH('C:\PLANEACIÓN 2019\RIESGOS 2019\VERSIONES FINALES RIESGOS CORRUPCION 2019\[Mapa de Riesgos de Corrupcion Delimitación Consolidado 2019 Final.xlsx]Clasificación '!#REF!,J9)))</xm:f>
            <xm:f>'C:\PLANEACIÓN 2019\RIESGOS 2019\VERSIONES FINALES RIESGOS CORRUPCION 2019\[Mapa de Riesgos de Corrupcion Delimitación Consolidado 2019 Final.xlsx]Clasificación '!#REF!</xm:f>
            <x14:dxf>
              <fill>
                <patternFill>
                  <bgColor rgb="FF00B050"/>
                </patternFill>
              </fill>
            </x14:dxf>
          </x14:cfRule>
          <xm:sqref>J9</xm:sqref>
        </x14:conditionalFormatting>
        <x14:conditionalFormatting xmlns:xm="http://schemas.microsoft.com/office/excel/2006/main">
          <x14:cfRule type="containsText" priority="5" operator="containsText" id="{D74DFE40-288F-46C3-8D3A-078D23B1B367}">
            <xm:f>NOT(ISERROR(SEARCH('C:\PLANEACIÓN 2019\RIESGOS 2019\VERSIONES FINALES RIESGOS CORRUPCION 2019\[Mapa de Riesgos de Corrupcion Delimitación Consolidado 2019 Final.xlsx]Clasificación '!#REF!,O6)))</xm:f>
            <xm:f>'C:\PLANEACIÓN 2019\RIESGOS 2019\VERSIONES FINALES RIESGOS CORRUPCION 2019\[Mapa de Riesgos de Corrupcion Delimitación Consolidado 2019 Final.xlsx]Clasificación '!#REF!</xm:f>
            <x14:dxf>
              <fill>
                <patternFill>
                  <bgColor rgb="FFFF0000"/>
                </patternFill>
              </fill>
            </x14:dxf>
          </x14:cfRule>
          <x14:cfRule type="containsText" priority="6" operator="containsText" id="{9D0B9837-49E2-475A-9675-BA54EA9504E0}">
            <xm:f>NOT(ISERROR(SEARCH('C:\PLANEACIÓN 2019\RIESGOS 2019\VERSIONES FINALES RIESGOS CORRUPCION 2019\[Mapa de Riesgos de Corrupcion Delimitación Consolidado 2019 Final.xlsx]Clasificación '!#REF!,O6)))</xm:f>
            <xm:f>'C:\PLANEACIÓN 2019\RIESGOS 2019\VERSIONES FINALES RIESGOS CORRUPCION 2019\[Mapa de Riesgos de Corrupcion Delimitación Consolidado 2019 Final.xlsx]Clasificación '!#REF!</xm:f>
            <x14:dxf>
              <fill>
                <patternFill>
                  <bgColor rgb="FFFFC000"/>
                </patternFill>
              </fill>
            </x14:dxf>
          </x14:cfRule>
          <x14:cfRule type="containsText" priority="7" operator="containsText" id="{875A801F-6495-498D-AB00-28C778D5E08A}">
            <xm:f>NOT(ISERROR(SEARCH('C:\PLANEACIÓN 2019\RIESGOS 2019\VERSIONES FINALES RIESGOS CORRUPCION 2019\[Mapa de Riesgos de Corrupcion Delimitación Consolidado 2019 Final.xlsx]Clasificación '!#REF!,O6)))</xm:f>
            <xm:f>'C:\PLANEACIÓN 2019\RIESGOS 2019\VERSIONES FINALES RIESGOS CORRUPCION 2019\[Mapa de Riesgos de Corrupcion Delimitación Consolidado 2019 Final.xlsx]Clasificación '!#REF!</xm:f>
            <x14:dxf>
              <fill>
                <patternFill>
                  <bgColor rgb="FFFFFF00"/>
                </patternFill>
              </fill>
            </x14:dxf>
          </x14:cfRule>
          <x14:cfRule type="containsText" priority="8" operator="containsText" id="{4C1D7687-CFA6-4A8A-B675-BB6352A769D1}">
            <xm:f>NOT(ISERROR(SEARCH('C:\PLANEACIÓN 2019\RIESGOS 2019\VERSIONES FINALES RIESGOS CORRUPCION 2019\[Mapa de Riesgos de Corrupcion Delimitación Consolidado 2019 Final.xlsx]Clasificación '!#REF!,O6)))</xm:f>
            <xm:f>'C:\PLANEACIÓN 2019\RIESGOS 2019\VERSIONES FINALES RIESGOS CORRUPCION 2019\[Mapa de Riesgos de Corrupcion Delimitación Consolidado 2019 Final.xlsx]Clasificación '!#REF!</xm:f>
            <x14:dxf>
              <fill>
                <patternFill>
                  <bgColor rgb="FF00B050"/>
                </patternFill>
              </fill>
            </x14:dxf>
          </x14:cfRule>
          <xm:sqref>O6</xm:sqref>
        </x14:conditionalFormatting>
        <x14:conditionalFormatting xmlns:xm="http://schemas.microsoft.com/office/excel/2006/main">
          <x14:cfRule type="containsText" priority="1" operator="containsText" id="{7CC7A7AD-3BA5-40DB-8C4E-62732279D631}">
            <xm:f>NOT(ISERROR(SEARCH('C:\PLANEACIÓN 2019\RIESGOS 2019\VERSIONES FINALES RIESGOS CORRUPCION 2019\[Mapa de Riesgos de Corrupcion Delimitación Consolidado 2019 Final.xlsx]Clasificación '!#REF!,O9)))</xm:f>
            <xm:f>'C:\PLANEACIÓN 2019\RIESGOS 2019\VERSIONES FINALES RIESGOS CORRUPCION 2019\[Mapa de Riesgos de Corrupcion Delimitación Consolidado 2019 Final.xlsx]Clasificación '!#REF!</xm:f>
            <x14:dxf>
              <fill>
                <patternFill>
                  <bgColor rgb="FFFF0000"/>
                </patternFill>
              </fill>
            </x14:dxf>
          </x14:cfRule>
          <x14:cfRule type="containsText" priority="2" operator="containsText" id="{39EDC422-9642-45FA-9C98-BA1F61235E29}">
            <xm:f>NOT(ISERROR(SEARCH('C:\PLANEACIÓN 2019\RIESGOS 2019\VERSIONES FINALES RIESGOS CORRUPCION 2019\[Mapa de Riesgos de Corrupcion Delimitación Consolidado 2019 Final.xlsx]Clasificación '!#REF!,O9)))</xm:f>
            <xm:f>'C:\PLANEACIÓN 2019\RIESGOS 2019\VERSIONES FINALES RIESGOS CORRUPCION 2019\[Mapa de Riesgos de Corrupcion Delimitación Consolidado 2019 Final.xlsx]Clasificación '!#REF!</xm:f>
            <x14:dxf>
              <fill>
                <patternFill>
                  <bgColor rgb="FFFFC000"/>
                </patternFill>
              </fill>
            </x14:dxf>
          </x14:cfRule>
          <x14:cfRule type="containsText" priority="3" operator="containsText" id="{21CD72C6-2BB5-45D6-900B-F17E5DB8D9FE}">
            <xm:f>NOT(ISERROR(SEARCH('C:\PLANEACIÓN 2019\RIESGOS 2019\VERSIONES FINALES RIESGOS CORRUPCION 2019\[Mapa de Riesgos de Corrupcion Delimitación Consolidado 2019 Final.xlsx]Clasificación '!#REF!,O9)))</xm:f>
            <xm:f>'C:\PLANEACIÓN 2019\RIESGOS 2019\VERSIONES FINALES RIESGOS CORRUPCION 2019\[Mapa de Riesgos de Corrupcion Delimitación Consolidado 2019 Final.xlsx]Clasificación '!#REF!</xm:f>
            <x14:dxf>
              <fill>
                <patternFill>
                  <bgColor rgb="FFFFFF00"/>
                </patternFill>
              </fill>
            </x14:dxf>
          </x14:cfRule>
          <x14:cfRule type="containsText" priority="4" operator="containsText" id="{FA027B0C-4B72-4AE6-B861-E082B9AC87E6}">
            <xm:f>NOT(ISERROR(SEARCH('C:\PLANEACIÓN 2019\RIESGOS 2019\VERSIONES FINALES RIESGOS CORRUPCION 2019\[Mapa de Riesgos de Corrupcion Delimitación Consolidado 2019 Final.xlsx]Clasificación '!#REF!,O9)))</xm:f>
            <xm:f>'C:\PLANEACIÓN 2019\RIESGOS 2019\VERSIONES FINALES RIESGOS CORRUPCION 2019\[Mapa de Riesgos de Corrupcion Delimitación Consolidado 2019 Final.xlsx]Clasificación '!#REF!</xm:f>
            <x14:dxf>
              <fill>
                <patternFill>
                  <bgColor rgb="FF00B050"/>
                </patternFill>
              </fill>
            </x14:dxf>
          </x14:cfRule>
          <xm:sqref>O9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[1]Hoja1!#REF!</xm:f>
          </x14:formula1>
          <xm:sqref>X9 X6:X7 AD6:AD7 AD9</xm:sqref>
        </x14:dataValidation>
        <x14:dataValidation type="list" allowBlank="1" showInputMessage="1" showErrorMessage="1">
          <x14:formula1>
            <xm:f>[1]Hoja1!#REF!</xm:f>
          </x14:formula1>
          <xm:sqref>Y9 Y6:Y7 AE6:AE7 AE9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8"/>
  <sheetViews>
    <sheetView view="pageBreakPreview" zoomScale="80" zoomScaleNormal="78" zoomScaleSheetLayoutView="80" workbookViewId="0">
      <selection sqref="A1:AD2"/>
    </sheetView>
  </sheetViews>
  <sheetFormatPr baseColWidth="10" defaultRowHeight="16.5" x14ac:dyDescent="0.3"/>
  <cols>
    <col min="1" max="1" width="6.7109375" style="1" customWidth="1"/>
    <col min="2" max="2" width="20.7109375" style="1" customWidth="1"/>
    <col min="3" max="3" width="20.42578125"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52" t="s">
        <v>169</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3"/>
      <c r="AE1" s="63"/>
      <c r="AF1" s="63"/>
      <c r="AG1" s="154"/>
      <c r="AH1" s="155"/>
      <c r="AI1" s="156"/>
    </row>
    <row r="2" spans="1:35" ht="42.75" customHeight="1" x14ac:dyDescent="0.3">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3"/>
      <c r="AE2" s="64"/>
      <c r="AF2" s="64"/>
      <c r="AG2" s="157"/>
      <c r="AH2" s="158"/>
      <c r="AI2" s="159"/>
    </row>
    <row r="3" spans="1:35" ht="33.75" customHeight="1" x14ac:dyDescent="0.3">
      <c r="A3" s="160" t="s">
        <v>0</v>
      </c>
      <c r="B3" s="160"/>
      <c r="C3" s="160"/>
      <c r="D3" s="160"/>
      <c r="E3" s="160"/>
      <c r="F3" s="160"/>
      <c r="G3" s="161" t="s">
        <v>1</v>
      </c>
      <c r="H3" s="161"/>
      <c r="I3" s="161"/>
      <c r="J3" s="161"/>
      <c r="K3" s="40" t="s">
        <v>85</v>
      </c>
      <c r="L3" s="160" t="s">
        <v>2</v>
      </c>
      <c r="M3" s="160"/>
      <c r="N3" s="160"/>
      <c r="O3" s="160"/>
      <c r="P3" s="160"/>
      <c r="Q3" s="160" t="s">
        <v>3</v>
      </c>
      <c r="R3" s="160"/>
      <c r="S3" s="160"/>
      <c r="T3" s="160"/>
      <c r="U3" s="160"/>
      <c r="V3" s="162" t="s">
        <v>4</v>
      </c>
      <c r="W3" s="163"/>
      <c r="X3" s="163"/>
      <c r="Y3" s="163"/>
      <c r="Z3" s="163"/>
      <c r="AA3" s="164"/>
      <c r="AB3" s="162" t="s">
        <v>5</v>
      </c>
      <c r="AC3" s="163"/>
      <c r="AD3" s="163"/>
      <c r="AE3" s="163"/>
      <c r="AF3" s="163"/>
      <c r="AG3" s="163"/>
      <c r="AH3" s="163"/>
      <c r="AI3" s="164"/>
    </row>
    <row r="4" spans="1:35" ht="30" customHeight="1" x14ac:dyDescent="0.3">
      <c r="A4" s="160"/>
      <c r="B4" s="160"/>
      <c r="C4" s="160"/>
      <c r="D4" s="160"/>
      <c r="E4" s="160"/>
      <c r="F4" s="160"/>
      <c r="G4" s="161" t="s">
        <v>6</v>
      </c>
      <c r="H4" s="161"/>
      <c r="I4" s="161"/>
      <c r="J4" s="161"/>
      <c r="K4" s="40" t="s">
        <v>7</v>
      </c>
      <c r="L4" s="161" t="s">
        <v>8</v>
      </c>
      <c r="M4" s="161"/>
      <c r="N4" s="41"/>
      <c r="O4" s="161" t="s">
        <v>9</v>
      </c>
      <c r="P4" s="161"/>
      <c r="Q4" s="160"/>
      <c r="R4" s="160"/>
      <c r="S4" s="160"/>
      <c r="T4" s="160"/>
      <c r="U4" s="160"/>
      <c r="V4" s="165"/>
      <c r="W4" s="166"/>
      <c r="X4" s="166"/>
      <c r="Y4" s="166"/>
      <c r="Z4" s="166"/>
      <c r="AA4" s="167"/>
      <c r="AB4" s="165"/>
      <c r="AC4" s="166"/>
      <c r="AD4" s="166"/>
      <c r="AE4" s="166"/>
      <c r="AF4" s="166"/>
      <c r="AG4" s="166"/>
      <c r="AH4" s="166"/>
      <c r="AI4" s="167"/>
    </row>
    <row r="5" spans="1:35" s="42" customFormat="1" ht="96.75" customHeight="1" x14ac:dyDescent="0.3">
      <c r="A5" s="40" t="s">
        <v>10</v>
      </c>
      <c r="B5" s="40" t="s">
        <v>11</v>
      </c>
      <c r="C5" s="40" t="s">
        <v>12</v>
      </c>
      <c r="D5" s="40" t="s">
        <v>13</v>
      </c>
      <c r="E5" s="40" t="s">
        <v>14</v>
      </c>
      <c r="F5" s="40" t="s">
        <v>15</v>
      </c>
      <c r="G5" s="40" t="s">
        <v>16</v>
      </c>
      <c r="H5" s="40" t="s">
        <v>17</v>
      </c>
      <c r="I5" s="40" t="s">
        <v>18</v>
      </c>
      <c r="J5" s="40" t="s">
        <v>19</v>
      </c>
      <c r="K5" s="78" t="s">
        <v>20</v>
      </c>
      <c r="L5" s="40" t="s">
        <v>16</v>
      </c>
      <c r="M5" s="40" t="s">
        <v>17</v>
      </c>
      <c r="N5" s="40" t="s">
        <v>21</v>
      </c>
      <c r="O5" s="40" t="s">
        <v>22</v>
      </c>
      <c r="P5" s="40" t="s">
        <v>23</v>
      </c>
      <c r="Q5" s="40" t="s">
        <v>24</v>
      </c>
      <c r="R5" s="40" t="s">
        <v>25</v>
      </c>
      <c r="S5" s="40" t="s">
        <v>26</v>
      </c>
      <c r="T5" s="40" t="s">
        <v>27</v>
      </c>
      <c r="U5" s="40" t="s">
        <v>28</v>
      </c>
      <c r="V5" s="40" t="s">
        <v>29</v>
      </c>
      <c r="W5" s="40" t="s">
        <v>30</v>
      </c>
      <c r="X5" s="40" t="s">
        <v>31</v>
      </c>
      <c r="Y5" s="40" t="s">
        <v>32</v>
      </c>
      <c r="Z5" s="40" t="s">
        <v>33</v>
      </c>
      <c r="AA5" s="40" t="s">
        <v>34</v>
      </c>
      <c r="AB5" s="40" t="s">
        <v>35</v>
      </c>
      <c r="AC5" s="40" t="s">
        <v>36</v>
      </c>
      <c r="AD5" s="40" t="s">
        <v>37</v>
      </c>
      <c r="AE5" s="40" t="s">
        <v>32</v>
      </c>
      <c r="AF5" s="40" t="s">
        <v>33</v>
      </c>
      <c r="AG5" s="40" t="s">
        <v>34</v>
      </c>
      <c r="AH5" s="40" t="s">
        <v>38</v>
      </c>
      <c r="AI5" s="40" t="s">
        <v>39</v>
      </c>
    </row>
    <row r="6" spans="1:35" ht="99" customHeight="1" x14ac:dyDescent="0.3">
      <c r="A6" s="130">
        <v>1</v>
      </c>
      <c r="B6" s="171" t="str">
        <f>+[2]Contexto!C1</f>
        <v>GESTION DE LA INVERSION MINERA</v>
      </c>
      <c r="C6" s="149" t="str">
        <f>+[2]Contexto!C2</f>
        <v>Gestionar las actividades o mecanismos que contribuyan a la divulgación de las estrategias de Promoción de la Agencia Nacional de Minería (ANM), con el fin de promover la inversión en el sector minero colombiano.</v>
      </c>
      <c r="D6" s="149" t="str">
        <f>+[2]Identificacion!D4</f>
        <v>1. Intereses particulares por persona(s) de la Entidad que tengan acceso a la información relacionada con los bloques de AEM  a ofertar.
2. Debilidades en la seguridad de la información que se produce en el proceso.
3. Debilidades en los controles de acceso a información sensible.</v>
      </c>
      <c r="E6" s="149" t="str">
        <f>+[2]Identificacion!E4</f>
        <v>Entrega, acceso o filtración de información privilegiada para favorecimiento de terceros (durante el proceso de selección para la adjudicación de Áreas Estratégicas Mineras)</v>
      </c>
      <c r="F6" s="149" t="str">
        <f>+[2]Identificacion!F4</f>
        <v>1. Inadecuada adjudicación de AEM
2. Investigaciones penales, fiscales y disciplinarias
3. Detrimento de la imagen de la Entidad ante sus grupos de valor.
4. Demandas y demás acciones jurídicas.</v>
      </c>
      <c r="G6" s="130">
        <f>+[2]Probabilidad!E14</f>
        <v>3</v>
      </c>
      <c r="H6" s="130">
        <f>+[2]Impacto!C31</f>
        <v>12</v>
      </c>
      <c r="I6" s="130">
        <f>+G6*H6</f>
        <v>36</v>
      </c>
      <c r="J6" s="173" t="str">
        <f>IF(AND(I6&gt;=0,I6&lt;=10),'[2]Clasificación '!$J$7,IF('Inversion '!I6&lt;=25,'[2]Clasificación '!$J$6,IF('Inversion '!I6&lt;=35,'[2]Clasificación '!$J$5,IF('Inversion '!I6&lt;=36,'[2]Clasificación '!$J$4))))</f>
        <v>EXTREMA</v>
      </c>
      <c r="K6" s="79" t="s">
        <v>165</v>
      </c>
      <c r="L6" s="175">
        <v>1</v>
      </c>
      <c r="M6" s="130">
        <v>12</v>
      </c>
      <c r="N6" s="130">
        <f>+L6*M6</f>
        <v>12</v>
      </c>
      <c r="O6" s="133" t="str">
        <f>IF(AND(N6&gt;=0,N6&lt;=4),'[2]Clasificación '!$J$7,IF('Inversion '!N6&lt;=7,'[2]Clasificación '!$J$6,IF('Inversion '!N6&lt;=11,'[2]Clasificación '!$J$5,IF('Inversion '!N6&lt;=12,'[2]Clasificación '!$J$4))))</f>
        <v>EXTREMA</v>
      </c>
      <c r="P6" s="130" t="s">
        <v>41</v>
      </c>
      <c r="Q6" s="74" t="s">
        <v>154</v>
      </c>
      <c r="R6" s="74" t="s">
        <v>155</v>
      </c>
      <c r="S6" s="48">
        <v>43497</v>
      </c>
      <c r="T6" s="49">
        <v>43646</v>
      </c>
      <c r="U6" s="74" t="s">
        <v>156</v>
      </c>
      <c r="V6" s="50"/>
      <c r="W6" s="50"/>
      <c r="X6" s="50"/>
      <c r="Y6" s="50"/>
      <c r="Z6" s="50"/>
      <c r="AA6" s="50"/>
      <c r="AB6" s="50"/>
      <c r="AC6" s="50"/>
      <c r="AD6" s="50"/>
      <c r="AE6" s="50"/>
      <c r="AF6" s="50"/>
      <c r="AG6" s="50"/>
      <c r="AH6" s="50"/>
      <c r="AI6" s="50"/>
    </row>
    <row r="7" spans="1:35" ht="42.75" customHeight="1" x14ac:dyDescent="0.3">
      <c r="A7" s="131"/>
      <c r="B7" s="172"/>
      <c r="C7" s="150"/>
      <c r="D7" s="150"/>
      <c r="E7" s="150"/>
      <c r="F7" s="150"/>
      <c r="G7" s="131"/>
      <c r="H7" s="131"/>
      <c r="I7" s="131"/>
      <c r="J7" s="174"/>
      <c r="K7" s="80" t="s">
        <v>166</v>
      </c>
      <c r="L7" s="176"/>
      <c r="M7" s="131"/>
      <c r="N7" s="131"/>
      <c r="O7" s="134"/>
      <c r="P7" s="131"/>
      <c r="Q7" s="139" t="s">
        <v>167</v>
      </c>
      <c r="R7" s="139" t="s">
        <v>158</v>
      </c>
      <c r="S7" s="141">
        <v>43500</v>
      </c>
      <c r="T7" s="143">
        <v>43814</v>
      </c>
      <c r="U7" s="139" t="s">
        <v>170</v>
      </c>
      <c r="V7" s="143"/>
      <c r="W7" s="143"/>
      <c r="X7" s="143"/>
      <c r="Y7" s="143"/>
      <c r="Z7" s="143"/>
      <c r="AA7" s="143"/>
      <c r="AB7" s="143"/>
      <c r="AC7" s="143"/>
      <c r="AD7" s="143"/>
      <c r="AE7" s="143"/>
      <c r="AF7" s="143"/>
      <c r="AG7" s="143"/>
      <c r="AH7" s="143"/>
      <c r="AI7" s="143"/>
    </row>
    <row r="8" spans="1:35" ht="42.75" customHeight="1" x14ac:dyDescent="0.3">
      <c r="A8" s="131"/>
      <c r="B8" s="172"/>
      <c r="C8" s="150"/>
      <c r="D8" s="150"/>
      <c r="E8" s="150"/>
      <c r="F8" s="150"/>
      <c r="G8" s="131"/>
      <c r="H8" s="131"/>
      <c r="I8" s="131"/>
      <c r="J8" s="174"/>
      <c r="K8" s="81" t="s">
        <v>168</v>
      </c>
      <c r="L8" s="176"/>
      <c r="M8" s="131"/>
      <c r="N8" s="131"/>
      <c r="O8" s="134"/>
      <c r="P8" s="131"/>
      <c r="Q8" s="169"/>
      <c r="R8" s="169"/>
      <c r="S8" s="170"/>
      <c r="T8" s="168"/>
      <c r="U8" s="140"/>
      <c r="V8" s="168"/>
      <c r="W8" s="168"/>
      <c r="X8" s="168"/>
      <c r="Y8" s="168"/>
      <c r="Z8" s="168"/>
      <c r="AA8" s="168"/>
      <c r="AB8" s="168"/>
      <c r="AC8" s="168"/>
      <c r="AD8" s="168"/>
      <c r="AE8" s="168"/>
      <c r="AF8" s="168"/>
      <c r="AG8" s="168"/>
      <c r="AH8" s="168"/>
      <c r="AI8" s="168"/>
    </row>
  </sheetData>
  <mergeCells count="45">
    <mergeCell ref="A1:AD2"/>
    <mergeCell ref="AG1:AI2"/>
    <mergeCell ref="A3:F4"/>
    <mergeCell ref="G3:J3"/>
    <mergeCell ref="L3:P3"/>
    <mergeCell ref="Q3:U4"/>
    <mergeCell ref="V3:AA4"/>
    <mergeCell ref="AB3:AI4"/>
    <mergeCell ref="G4:J4"/>
    <mergeCell ref="L4:M4"/>
    <mergeCell ref="P6:P8"/>
    <mergeCell ref="O4:P4"/>
    <mergeCell ref="A6:A8"/>
    <mergeCell ref="B6:B8"/>
    <mergeCell ref="C6:C8"/>
    <mergeCell ref="D6:D8"/>
    <mergeCell ref="E6:E8"/>
    <mergeCell ref="F6:F8"/>
    <mergeCell ref="G6:G8"/>
    <mergeCell ref="H6:H8"/>
    <mergeCell ref="I6:I8"/>
    <mergeCell ref="J6:J8"/>
    <mergeCell ref="L6:L8"/>
    <mergeCell ref="M6:M8"/>
    <mergeCell ref="N6:N8"/>
    <mergeCell ref="O6:O8"/>
    <mergeCell ref="AB7:AB8"/>
    <mergeCell ref="Q7:Q8"/>
    <mergeCell ref="R7:R8"/>
    <mergeCell ref="S7:S8"/>
    <mergeCell ref="T7:T8"/>
    <mergeCell ref="U7:U8"/>
    <mergeCell ref="V7:V8"/>
    <mergeCell ref="W7:W8"/>
    <mergeCell ref="X7:X8"/>
    <mergeCell ref="Y7:Y8"/>
    <mergeCell ref="Z7:Z8"/>
    <mergeCell ref="AA7:AA8"/>
    <mergeCell ref="AI7:AI8"/>
    <mergeCell ref="AC7:AC8"/>
    <mergeCell ref="AD7:AD8"/>
    <mergeCell ref="AE7:AE8"/>
    <mergeCell ref="AF7:AF8"/>
    <mergeCell ref="AG7:AG8"/>
    <mergeCell ref="AH7:AH8"/>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2A1D005C-0104-4C44-A490-A41288294A67}">
            <xm:f>NOT(ISERROR(SEARCH('C:\PLANEACIÓN 2019\RIESGOS 2019\VERSIONES FINALES RIESGOS CORRUPCION 2019\[Mapa de Riesgos Corrupcion Inversion Minera 2019 Final.xlsx]Clasificación '!#REF!,J6)))</xm:f>
            <xm:f>'C:\PLANEACIÓN 2019\RIESGOS 2019\VERSIONES FINALES RIESGOS CORRUPCION 2019\[Mapa de Riesgos Corrupcion Inversion Minera 2019 Final.xlsx]Clasificación '!#REF!</xm:f>
            <x14:dxf>
              <fill>
                <patternFill>
                  <bgColor rgb="FFFF0000"/>
                </patternFill>
              </fill>
            </x14:dxf>
          </x14:cfRule>
          <x14:cfRule type="containsText" priority="6" operator="containsText" id="{BDE28510-B7E7-4019-9BDD-F83215CFC1EE}">
            <xm:f>NOT(ISERROR(SEARCH('C:\PLANEACIÓN 2019\RIESGOS 2019\VERSIONES FINALES RIESGOS CORRUPCION 2019\[Mapa de Riesgos Corrupcion Inversion Minera 2019 Final.xlsx]Clasificación '!#REF!,J6)))</xm:f>
            <xm:f>'C:\PLANEACIÓN 2019\RIESGOS 2019\VERSIONES FINALES RIESGOS CORRUPCION 2019\[Mapa de Riesgos Corrupcion Inversion Minera 2019 Final.xlsx]Clasificación '!#REF!</xm:f>
            <x14:dxf>
              <fill>
                <patternFill>
                  <bgColor rgb="FFFFC000"/>
                </patternFill>
              </fill>
            </x14:dxf>
          </x14:cfRule>
          <x14:cfRule type="containsText" priority="7" operator="containsText" id="{12706233-30F7-41C2-B80C-F5ECE00C0A90}">
            <xm:f>NOT(ISERROR(SEARCH('C:\PLANEACIÓN 2019\RIESGOS 2019\VERSIONES FINALES RIESGOS CORRUPCION 2019\[Mapa de Riesgos Corrupcion Inversion Minera 2019 Final.xlsx]Clasificación '!#REF!,J6)))</xm:f>
            <xm:f>'C:\PLANEACIÓN 2019\RIESGOS 2019\VERSIONES FINALES RIESGOS CORRUPCION 2019\[Mapa de Riesgos Corrupcion Inversion Minera 2019 Final.xlsx]Clasificación '!#REF!</xm:f>
            <x14:dxf>
              <fill>
                <patternFill>
                  <bgColor rgb="FFFFFF00"/>
                </patternFill>
              </fill>
            </x14:dxf>
          </x14:cfRule>
          <x14:cfRule type="containsText" priority="8" operator="containsText" id="{5C069649-A393-4789-A691-EF27899BD949}">
            <xm:f>NOT(ISERROR(SEARCH('C:\PLANEACIÓN 2019\RIESGOS 2019\VERSIONES FINALES RIESGOS CORRUPCION 2019\[Mapa de Riesgos Corrupcion Inversion Minera 2019 Final.xlsx]Clasificación '!#REF!,J6)))</xm:f>
            <xm:f>'C:\PLANEACIÓN 2019\RIESGOS 2019\VERSIONES FINALES RIESGOS CORRUPCION 2019\[Mapa de Riesgos Corrupcion Inversion Minera 2019 Final.xlsx]Clasificación '!#REF!</xm:f>
            <x14:dxf>
              <fill>
                <patternFill>
                  <bgColor rgb="FF00B050"/>
                </patternFill>
              </fill>
            </x14:dxf>
          </x14:cfRule>
          <xm:sqref>J6:J7</xm:sqref>
        </x14:conditionalFormatting>
        <x14:conditionalFormatting xmlns:xm="http://schemas.microsoft.com/office/excel/2006/main">
          <x14:cfRule type="containsText" priority="1" operator="containsText" id="{48354A2F-E223-43F5-8A3B-3982312352AE}">
            <xm:f>NOT(ISERROR(SEARCH('C:\PLANEACIÓN 2019\RIESGOS 2019\VERSIONES FINALES RIESGOS CORRUPCION 2019\[Mapa de Riesgos Corrupcion Inversion Minera 2019 Final.xlsx]Clasificación '!#REF!,O6)))</xm:f>
            <xm:f>'C:\PLANEACIÓN 2019\RIESGOS 2019\VERSIONES FINALES RIESGOS CORRUPCION 2019\[Mapa de Riesgos Corrupcion Inversion Minera 2019 Final.xlsx]Clasificación '!#REF!</xm:f>
            <x14:dxf>
              <fill>
                <patternFill>
                  <bgColor rgb="FFFF0000"/>
                </patternFill>
              </fill>
            </x14:dxf>
          </x14:cfRule>
          <x14:cfRule type="containsText" priority="2" operator="containsText" id="{C438A203-F005-49BF-8165-B76733E0ED56}">
            <xm:f>NOT(ISERROR(SEARCH('C:\PLANEACIÓN 2019\RIESGOS 2019\VERSIONES FINALES RIESGOS CORRUPCION 2019\[Mapa de Riesgos Corrupcion Inversion Minera 2019 Final.xlsx]Clasificación '!#REF!,O6)))</xm:f>
            <xm:f>'C:\PLANEACIÓN 2019\RIESGOS 2019\VERSIONES FINALES RIESGOS CORRUPCION 2019\[Mapa de Riesgos Corrupcion Inversion Minera 2019 Final.xlsx]Clasificación '!#REF!</xm:f>
            <x14:dxf>
              <fill>
                <patternFill>
                  <bgColor rgb="FFFFC000"/>
                </patternFill>
              </fill>
            </x14:dxf>
          </x14:cfRule>
          <x14:cfRule type="containsText" priority="3" operator="containsText" id="{99862012-707C-4812-8318-DFD873D5794A}">
            <xm:f>NOT(ISERROR(SEARCH('C:\PLANEACIÓN 2019\RIESGOS 2019\VERSIONES FINALES RIESGOS CORRUPCION 2019\[Mapa de Riesgos Corrupcion Inversion Minera 2019 Final.xlsx]Clasificación '!#REF!,O6)))</xm:f>
            <xm:f>'C:\PLANEACIÓN 2019\RIESGOS 2019\VERSIONES FINALES RIESGOS CORRUPCION 2019\[Mapa de Riesgos Corrupcion Inversion Minera 2019 Final.xlsx]Clasificación '!#REF!</xm:f>
            <x14:dxf>
              <fill>
                <patternFill>
                  <bgColor rgb="FFFFFF00"/>
                </patternFill>
              </fill>
            </x14:dxf>
          </x14:cfRule>
          <x14:cfRule type="containsText" priority="4" operator="containsText" id="{CA04F08F-B108-4C9A-A926-ACA697CFF2DB}">
            <xm:f>NOT(ISERROR(SEARCH('C:\PLANEACIÓN 2019\RIESGOS 2019\VERSIONES FINALES RIESGOS CORRUPCION 2019\[Mapa de Riesgos Corrupcion Inversion Minera 2019 Final.xlsx]Clasificación '!#REF!,O6)))</xm:f>
            <xm:f>'C:\PLANEACIÓN 2019\RIESGOS 2019\VERSIONES FINALES RIESGOS CORRUPCION 2019\[Mapa de Riesgos Corrupcion Inversion Minera 2019 Final.xlsx]Clasificación '!#REF!</xm:f>
            <x14:dxf>
              <fill>
                <patternFill>
                  <bgColor rgb="FF00B050"/>
                </patternFill>
              </fill>
            </x14:dxf>
          </x14:cfRule>
          <xm:sqref>O6:O7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[2]Hoja1!#REF!</xm:f>
          </x14:formula1>
          <xm:sqref>X6:X7 AD6:AD7</xm:sqref>
        </x14:dataValidation>
        <x14:dataValidation type="list" allowBlank="1" showInputMessage="1" showErrorMessage="1">
          <x14:formula1>
            <xm:f>[2]Hoja1!#REF!</xm:f>
          </x14:formula1>
          <xm:sqref>Y6:Y7 AE6:AE7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7"/>
  <sheetViews>
    <sheetView zoomScale="71" zoomScaleNormal="71" zoomScaleSheetLayoutView="106" workbookViewId="0">
      <selection sqref="A1:AD2"/>
    </sheetView>
  </sheetViews>
  <sheetFormatPr baseColWidth="10" defaultRowHeight="16.5" x14ac:dyDescent="0.3"/>
  <cols>
    <col min="1" max="1" width="6.7109375" style="1" customWidth="1"/>
    <col min="2" max="2" width="20.7109375" style="1" customWidth="1"/>
    <col min="3" max="3" width="52.42578125" style="1" customWidth="1"/>
    <col min="4" max="4" width="34.5703125" style="1" customWidth="1"/>
    <col min="5" max="5" width="22.7109375" style="1" customWidth="1"/>
    <col min="6" max="6" width="33.140625" style="1" customWidth="1"/>
    <col min="7" max="7" width="12.85546875" style="1" customWidth="1"/>
    <col min="8" max="8" width="13.42578125" style="1" customWidth="1"/>
    <col min="9" max="9" width="10.28515625" style="1" hidden="1" customWidth="1"/>
    <col min="10" max="10" width="13.85546875" style="1" customWidth="1"/>
    <col min="11" max="11" width="58.7109375" style="1" customWidth="1"/>
    <col min="12" max="12" width="12.7109375" style="1" customWidth="1"/>
    <col min="13"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52" t="s">
        <v>179</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3"/>
      <c r="AE1" s="63"/>
      <c r="AF1" s="63"/>
      <c r="AG1" s="154"/>
      <c r="AH1" s="155"/>
      <c r="AI1" s="156"/>
    </row>
    <row r="2" spans="1:35" ht="42.75" customHeight="1" x14ac:dyDescent="0.3">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3"/>
      <c r="AE2" s="64"/>
      <c r="AF2" s="64"/>
      <c r="AG2" s="157"/>
      <c r="AH2" s="158"/>
      <c r="AI2" s="159"/>
    </row>
    <row r="3" spans="1:35" ht="33.75" customHeight="1" x14ac:dyDescent="0.3">
      <c r="A3" s="160" t="s">
        <v>0</v>
      </c>
      <c r="B3" s="160"/>
      <c r="C3" s="160"/>
      <c r="D3" s="160"/>
      <c r="E3" s="160"/>
      <c r="F3" s="160"/>
      <c r="G3" s="161" t="s">
        <v>1</v>
      </c>
      <c r="H3" s="161"/>
      <c r="I3" s="161"/>
      <c r="J3" s="161"/>
      <c r="K3" s="40" t="s">
        <v>85</v>
      </c>
      <c r="L3" s="160" t="s">
        <v>2</v>
      </c>
      <c r="M3" s="160"/>
      <c r="N3" s="160"/>
      <c r="O3" s="160"/>
      <c r="P3" s="160"/>
      <c r="Q3" s="160" t="s">
        <v>3</v>
      </c>
      <c r="R3" s="160"/>
      <c r="S3" s="160"/>
      <c r="T3" s="160"/>
      <c r="U3" s="160"/>
      <c r="V3" s="162" t="s">
        <v>4</v>
      </c>
      <c r="W3" s="163"/>
      <c r="X3" s="163"/>
      <c r="Y3" s="163"/>
      <c r="Z3" s="163"/>
      <c r="AA3" s="164"/>
      <c r="AB3" s="162" t="s">
        <v>5</v>
      </c>
      <c r="AC3" s="163"/>
      <c r="AD3" s="163"/>
      <c r="AE3" s="163"/>
      <c r="AF3" s="163"/>
      <c r="AG3" s="163"/>
      <c r="AH3" s="163"/>
      <c r="AI3" s="164"/>
    </row>
    <row r="4" spans="1:35" ht="30" customHeight="1" x14ac:dyDescent="0.3">
      <c r="A4" s="160"/>
      <c r="B4" s="160"/>
      <c r="C4" s="160"/>
      <c r="D4" s="160"/>
      <c r="E4" s="160"/>
      <c r="F4" s="160"/>
      <c r="G4" s="161" t="s">
        <v>6</v>
      </c>
      <c r="H4" s="161"/>
      <c r="I4" s="161"/>
      <c r="J4" s="161"/>
      <c r="K4" s="40" t="s">
        <v>7</v>
      </c>
      <c r="L4" s="161" t="s">
        <v>8</v>
      </c>
      <c r="M4" s="161"/>
      <c r="N4" s="41"/>
      <c r="O4" s="161" t="s">
        <v>9</v>
      </c>
      <c r="P4" s="161"/>
      <c r="Q4" s="160"/>
      <c r="R4" s="160"/>
      <c r="S4" s="160"/>
      <c r="T4" s="160"/>
      <c r="U4" s="160"/>
      <c r="V4" s="165"/>
      <c r="W4" s="166"/>
      <c r="X4" s="166"/>
      <c r="Y4" s="166"/>
      <c r="Z4" s="166"/>
      <c r="AA4" s="167"/>
      <c r="AB4" s="165"/>
      <c r="AC4" s="166"/>
      <c r="AD4" s="166"/>
      <c r="AE4" s="166"/>
      <c r="AF4" s="166"/>
      <c r="AG4" s="166"/>
      <c r="AH4" s="166"/>
      <c r="AI4" s="167"/>
    </row>
    <row r="5" spans="1:35" s="42" customFormat="1" ht="96.75" customHeight="1" x14ac:dyDescent="0.3">
      <c r="A5" s="40" t="s">
        <v>10</v>
      </c>
      <c r="B5" s="40" t="s">
        <v>11</v>
      </c>
      <c r="C5" s="40" t="s">
        <v>12</v>
      </c>
      <c r="D5" s="40" t="s">
        <v>13</v>
      </c>
      <c r="E5" s="40" t="s">
        <v>14</v>
      </c>
      <c r="F5" s="40" t="s">
        <v>15</v>
      </c>
      <c r="G5" s="40" t="s">
        <v>16</v>
      </c>
      <c r="H5" s="40" t="s">
        <v>17</v>
      </c>
      <c r="I5" s="40" t="s">
        <v>18</v>
      </c>
      <c r="J5" s="40" t="s">
        <v>19</v>
      </c>
      <c r="K5" s="40" t="s">
        <v>20</v>
      </c>
      <c r="L5" s="40" t="s">
        <v>16</v>
      </c>
      <c r="M5" s="40" t="s">
        <v>17</v>
      </c>
      <c r="N5" s="40" t="s">
        <v>21</v>
      </c>
      <c r="O5" s="40" t="s">
        <v>22</v>
      </c>
      <c r="P5" s="40" t="s">
        <v>23</v>
      </c>
      <c r="Q5" s="40" t="s">
        <v>24</v>
      </c>
      <c r="R5" s="40" t="s">
        <v>25</v>
      </c>
      <c r="S5" s="40" t="s">
        <v>26</v>
      </c>
      <c r="T5" s="40" t="s">
        <v>27</v>
      </c>
      <c r="U5" s="40" t="s">
        <v>28</v>
      </c>
      <c r="V5" s="40" t="s">
        <v>29</v>
      </c>
      <c r="W5" s="40" t="s">
        <v>30</v>
      </c>
      <c r="X5" s="40" t="s">
        <v>31</v>
      </c>
      <c r="Y5" s="40" t="s">
        <v>32</v>
      </c>
      <c r="Z5" s="40" t="s">
        <v>33</v>
      </c>
      <c r="AA5" s="40" t="s">
        <v>34</v>
      </c>
      <c r="AB5" s="40" t="s">
        <v>35</v>
      </c>
      <c r="AC5" s="40" t="s">
        <v>36</v>
      </c>
      <c r="AD5" s="40" t="s">
        <v>37</v>
      </c>
      <c r="AE5" s="40" t="s">
        <v>32</v>
      </c>
      <c r="AF5" s="40" t="s">
        <v>33</v>
      </c>
      <c r="AG5" s="40" t="s">
        <v>34</v>
      </c>
      <c r="AH5" s="40" t="s">
        <v>38</v>
      </c>
      <c r="AI5" s="40" t="s">
        <v>39</v>
      </c>
    </row>
    <row r="6" spans="1:35" ht="222.75" customHeight="1" x14ac:dyDescent="0.3">
      <c r="A6" s="43">
        <v>1</v>
      </c>
      <c r="B6" s="67" t="str">
        <f>+[3]Identificacion!B4</f>
        <v>GENERACIÓN DE TITULOS MINEROS</v>
      </c>
      <c r="C6" s="44" t="str">
        <f>+[3]Identificacion!C4</f>
        <v>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v>
      </c>
      <c r="D6" s="44" t="str">
        <f>+[3]Identificacion!D4</f>
        <v xml:space="preserve">1. Debilidades en las políticas de uso de información misional sensible por parte de los colaboradores del proceso, que puede materializarse en el uso indebido de la información técnico minera en favor de un tercero </v>
      </c>
      <c r="E6" s="44" t="str">
        <f>+[3]Identificacion!E4</f>
        <v>Uso indebido de la información técnico minera, para favorecimiento particular o de un tercero en los  trámites de solicitudes.</v>
      </c>
      <c r="F6" s="44" t="str">
        <f>+[3]Identificacion!F4</f>
        <v>1. Detrimento Patrimonial 
2. Perdida de imagen y de credibilidad por parte de sus clientes externos e internos.
3. Investigaciones y sanciones por parte de los entes de control.</v>
      </c>
      <c r="G6" s="43">
        <f>+[3]Probabilidad!E14</f>
        <v>4</v>
      </c>
      <c r="H6" s="43">
        <f>+[3]Impacto!E43</f>
        <v>16</v>
      </c>
      <c r="I6" s="43">
        <f>+G6*H6</f>
        <v>64</v>
      </c>
      <c r="J6" s="56" t="str">
        <f>+'[3]Clasificación '!J4</f>
        <v>EXTREMA</v>
      </c>
      <c r="K6" s="82" t="s">
        <v>171</v>
      </c>
      <c r="L6" s="83">
        <v>2</v>
      </c>
      <c r="M6" s="83">
        <v>16</v>
      </c>
      <c r="N6" s="83">
        <f>+L6*M6</f>
        <v>32</v>
      </c>
      <c r="O6" s="57" t="str">
        <f>+'[3]Clasificación '!J4</f>
        <v>EXTREMA</v>
      </c>
      <c r="P6" s="83" t="s">
        <v>41</v>
      </c>
      <c r="Q6" s="82" t="s">
        <v>172</v>
      </c>
      <c r="R6" s="84" t="s">
        <v>173</v>
      </c>
      <c r="S6" s="48">
        <v>43497</v>
      </c>
      <c r="T6" s="85">
        <v>43814</v>
      </c>
      <c r="U6" s="86" t="s">
        <v>174</v>
      </c>
      <c r="V6" s="50"/>
      <c r="W6" s="50"/>
      <c r="X6" s="50"/>
      <c r="Y6" s="50"/>
      <c r="Z6" s="50"/>
      <c r="AA6" s="50"/>
      <c r="AB6" s="50"/>
      <c r="AC6" s="50"/>
      <c r="AD6" s="50"/>
      <c r="AE6" s="50"/>
      <c r="AF6" s="50"/>
      <c r="AG6" s="50"/>
      <c r="AH6" s="50"/>
      <c r="AI6" s="50"/>
    </row>
    <row r="7" spans="1:35" ht="214.5" x14ac:dyDescent="0.3">
      <c r="A7" s="53">
        <v>2</v>
      </c>
      <c r="B7" s="77" t="str">
        <f>+[3]Identificacion!B5</f>
        <v>GENERACIÓN DE TITULOS MINEROS</v>
      </c>
      <c r="C7" s="54" t="str">
        <f>+[3]Identificacion!C5</f>
        <v>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v>
      </c>
      <c r="D7" s="54" t="str">
        <f>+[3]Identificacion!D5</f>
        <v>1. Amiguismo y clientelismo
2. Ausencia o incumplimiento de manera intencional de los controles establecidos en el procedimiento.
3. Debilidades en los controles de verificación de conceptos, informes y actos administrativos.</v>
      </c>
      <c r="E7" s="54" t="str">
        <f>+[3]Identificacion!E5</f>
        <v>Favorecimiento propio o de un tercero, para el otorgamiento o rechazo de un contrato de concesión o para la autorización de un subcontratos de formalización mineras.</v>
      </c>
      <c r="F7" s="54" t="str">
        <f>+[3]Identificacion!F5</f>
        <v>1. Pérdida de imagen y de credibilidad por parte de sus clientes externos e internos.
2.Investigaciones y sanciones por parte de los entes de control.
3. Hallazgos administrativos.</v>
      </c>
      <c r="G7" s="53">
        <f>+[3]Probabilidad!E15</f>
        <v>2</v>
      </c>
      <c r="H7" s="53">
        <f>+[3]Impacto!E44</f>
        <v>8</v>
      </c>
      <c r="I7" s="53">
        <f t="shared" ref="I7" si="0">+G7*H7</f>
        <v>16</v>
      </c>
      <c r="J7" s="89" t="str">
        <f>+'[3]Clasificación '!J5</f>
        <v>ALTA</v>
      </c>
      <c r="K7" s="84" t="s">
        <v>175</v>
      </c>
      <c r="L7" s="83">
        <v>1</v>
      </c>
      <c r="M7" s="83">
        <v>8</v>
      </c>
      <c r="N7" s="83">
        <f>+L7*M7</f>
        <v>8</v>
      </c>
      <c r="O7" s="89" t="str">
        <f>+'[3]Clasificación '!J5</f>
        <v>ALTA</v>
      </c>
      <c r="P7" s="83" t="s">
        <v>41</v>
      </c>
      <c r="Q7" s="87" t="s">
        <v>176</v>
      </c>
      <c r="R7" s="87" t="s">
        <v>177</v>
      </c>
      <c r="S7" s="48">
        <v>43497</v>
      </c>
      <c r="T7" s="49">
        <v>43814</v>
      </c>
      <c r="U7" s="88" t="s">
        <v>178</v>
      </c>
      <c r="V7" s="50"/>
      <c r="W7" s="50"/>
      <c r="X7" s="50"/>
      <c r="Y7" s="50"/>
      <c r="Z7" s="50"/>
      <c r="AA7" s="50"/>
      <c r="AB7" s="50"/>
      <c r="AC7" s="50"/>
      <c r="AD7" s="50"/>
      <c r="AE7" s="50"/>
      <c r="AF7" s="50"/>
      <c r="AG7" s="50"/>
      <c r="AH7" s="50"/>
      <c r="AI7" s="50"/>
    </row>
  </sheetData>
  <mergeCells count="11">
    <mergeCell ref="O4:P4"/>
    <mergeCell ref="A1:AD2"/>
    <mergeCell ref="AG1:AI2"/>
    <mergeCell ref="A3:F4"/>
    <mergeCell ref="G3:J3"/>
    <mergeCell ref="L3:P3"/>
    <mergeCell ref="Q3:U4"/>
    <mergeCell ref="V3:AA4"/>
    <mergeCell ref="AB3:AI4"/>
    <mergeCell ref="G4:J4"/>
    <mergeCell ref="L4:M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9" operator="containsText" id="{8C8B05D0-4789-42FD-B5B7-23532C93DAFC}">
            <xm:f>NOT(ISERROR(SEARCH('C:\PLANEACIÓN 2019\RIESGOS 2019\VERSIONES FINALES RIESGOS CORRUPCION 2019\[Mapa de Riesgos de Corrupcion Generación Titulos Consolidado 2019.xlsx]Clasificación '!#REF!,J6)))</xm:f>
            <xm:f>'C:\PLANEACIÓN 2019\RIESGOS 2019\VERSIONES FINALES RIESGOS CORRUPCION 2019\[Mapa de Riesgos de Corrupcion Generación Titulos Consolidado 2019.xlsx]Clasificación '!#REF!</xm:f>
            <x14:dxf>
              <fill>
                <patternFill>
                  <bgColor rgb="FFFF0000"/>
                </patternFill>
              </fill>
            </x14:dxf>
          </x14:cfRule>
          <x14:cfRule type="containsText" priority="10" operator="containsText" id="{27634368-8E54-4D5A-B966-B7A1FC11BBF7}">
            <xm:f>NOT(ISERROR(SEARCH('C:\PLANEACIÓN 2019\RIESGOS 2019\VERSIONES FINALES RIESGOS CORRUPCION 2019\[Mapa de Riesgos de Corrupcion Generación Titulos Consolidado 2019.xlsx]Clasificación '!#REF!,J6)))</xm:f>
            <xm:f>'C:\PLANEACIÓN 2019\RIESGOS 2019\VERSIONES FINALES RIESGOS CORRUPCION 2019\[Mapa de Riesgos de Corrupcion Generación Titulos Consolidado 2019.xlsx]Clasificación '!#REF!</xm:f>
            <x14:dxf>
              <fill>
                <patternFill>
                  <bgColor rgb="FFFFC000"/>
                </patternFill>
              </fill>
            </x14:dxf>
          </x14:cfRule>
          <x14:cfRule type="containsText" priority="11" operator="containsText" id="{02014D37-4288-4195-ABCF-5EBD04784300}">
            <xm:f>NOT(ISERROR(SEARCH('C:\PLANEACIÓN 2019\RIESGOS 2019\VERSIONES FINALES RIESGOS CORRUPCION 2019\[Mapa de Riesgos de Corrupcion Generación Titulos Consolidado 2019.xlsx]Clasificación '!#REF!,J6)))</xm:f>
            <xm:f>'C:\PLANEACIÓN 2019\RIESGOS 2019\VERSIONES FINALES RIESGOS CORRUPCION 2019\[Mapa de Riesgos de Corrupcion Generación Titulos Consolidado 2019.xlsx]Clasificación '!#REF!</xm:f>
            <x14:dxf>
              <fill>
                <patternFill>
                  <bgColor rgb="FFFFFF00"/>
                </patternFill>
              </fill>
            </x14:dxf>
          </x14:cfRule>
          <x14:cfRule type="containsText" priority="12" operator="containsText" id="{1B8010E4-4CDE-4B3F-AB2F-B430275CD24D}">
            <xm:f>NOT(ISERROR(SEARCH('C:\PLANEACIÓN 2019\RIESGOS 2019\VERSIONES FINALES RIESGOS CORRUPCION 2019\[Mapa de Riesgos de Corrupcion Generación Titulos Consolidado 2019.xlsx]Clasificación '!#REF!,J6)))</xm:f>
            <xm:f>'C:\PLANEACIÓN 2019\RIESGOS 2019\VERSIONES FINALES RIESGOS CORRUPCION 2019\[Mapa de Riesgos de Corrupcion Generación Titulos Consolidado 2019.xlsx]Clasificación '!#REF!</xm:f>
            <x14:dxf>
              <fill>
                <patternFill>
                  <bgColor rgb="FF00B050"/>
                </patternFill>
              </fill>
            </x14:dxf>
          </x14:cfRule>
          <xm:sqref>J6:J7</xm:sqref>
        </x14:conditionalFormatting>
        <x14:conditionalFormatting xmlns:xm="http://schemas.microsoft.com/office/excel/2006/main">
          <x14:cfRule type="containsText" priority="5" operator="containsText" id="{5D75F5AE-8AD9-40D9-A63B-60A9ECE2F2DD}">
            <xm:f>NOT(ISERROR(SEARCH('C:\PLANEACIÓN 2019\RIESGOS 2019\VERSIONES FINALES RIESGOS CORRUPCION 2019\[Mapa de Riesgos de Corrupcion Generación Titulos Consolidado 2019.xlsx]Clasificación '!#REF!,O6)))</xm:f>
            <xm:f>'C:\PLANEACIÓN 2019\RIESGOS 2019\VERSIONES FINALES RIESGOS CORRUPCION 2019\[Mapa de Riesgos de Corrupcion Generación Titulos Consolidado 2019.xlsx]Clasificación '!#REF!</xm:f>
            <x14:dxf>
              <fill>
                <patternFill>
                  <bgColor rgb="FFFF0000"/>
                </patternFill>
              </fill>
            </x14:dxf>
          </x14:cfRule>
          <x14:cfRule type="containsText" priority="6" operator="containsText" id="{8B8DF819-29CE-476D-ADC5-4B896AE46DF9}">
            <xm:f>NOT(ISERROR(SEARCH('C:\PLANEACIÓN 2019\RIESGOS 2019\VERSIONES FINALES RIESGOS CORRUPCION 2019\[Mapa de Riesgos de Corrupcion Generación Titulos Consolidado 2019.xlsx]Clasificación '!#REF!,O6)))</xm:f>
            <xm:f>'C:\PLANEACIÓN 2019\RIESGOS 2019\VERSIONES FINALES RIESGOS CORRUPCION 2019\[Mapa de Riesgos de Corrupcion Generación Titulos Consolidado 2019.xlsx]Clasificación '!#REF!</xm:f>
            <x14:dxf>
              <fill>
                <patternFill>
                  <bgColor rgb="FFFFC000"/>
                </patternFill>
              </fill>
            </x14:dxf>
          </x14:cfRule>
          <x14:cfRule type="containsText" priority="7" operator="containsText" id="{B99E8F35-0ACF-45A5-852B-DED208ABD51F}">
            <xm:f>NOT(ISERROR(SEARCH('C:\PLANEACIÓN 2019\RIESGOS 2019\VERSIONES FINALES RIESGOS CORRUPCION 2019\[Mapa de Riesgos de Corrupcion Generación Titulos Consolidado 2019.xlsx]Clasificación '!#REF!,O6)))</xm:f>
            <xm:f>'C:\PLANEACIÓN 2019\RIESGOS 2019\VERSIONES FINALES RIESGOS CORRUPCION 2019\[Mapa de Riesgos de Corrupcion Generación Titulos Consolidado 2019.xlsx]Clasificación '!#REF!</xm:f>
            <x14:dxf>
              <fill>
                <patternFill>
                  <bgColor rgb="FFFFFF00"/>
                </patternFill>
              </fill>
            </x14:dxf>
          </x14:cfRule>
          <x14:cfRule type="containsText" priority="8" operator="containsText" id="{988F0A9A-17E6-4D47-AA37-B111587E5033}">
            <xm:f>NOT(ISERROR(SEARCH('C:\PLANEACIÓN 2019\RIESGOS 2019\VERSIONES FINALES RIESGOS CORRUPCION 2019\[Mapa de Riesgos de Corrupcion Generación Titulos Consolidado 2019.xlsx]Clasificación '!#REF!,O6)))</xm:f>
            <xm:f>'C:\PLANEACIÓN 2019\RIESGOS 2019\VERSIONES FINALES RIESGOS CORRUPCION 2019\[Mapa de Riesgos de Corrupcion Generación Titulos Consolidado 2019.xlsx]Clasificación '!#REF!</xm:f>
            <x14:dxf>
              <fill>
                <patternFill>
                  <bgColor rgb="FF00B050"/>
                </patternFill>
              </fill>
            </x14:dxf>
          </x14:cfRule>
          <xm:sqref>O6</xm:sqref>
        </x14:conditionalFormatting>
        <x14:conditionalFormatting xmlns:xm="http://schemas.microsoft.com/office/excel/2006/main">
          <x14:cfRule type="containsText" priority="1" operator="containsText" id="{547A869D-BDFA-4E2E-B186-C6CCA4A2A237}">
            <xm:f>NOT(ISERROR(SEARCH('C:\PLANEACIÓN 2019\RIESGOS 2019\VERSIONES FINALES RIESGOS CORRUPCION 2019\[Mapa de Riesgos de Corrupcion Generación Titulos Consolidado 2019.xlsx]Clasificación '!#REF!,O7)))</xm:f>
            <xm:f>'C:\PLANEACIÓN 2019\RIESGOS 2019\VERSIONES FINALES RIESGOS CORRUPCION 2019\[Mapa de Riesgos de Corrupcion Generación Titulos Consolidado 2019.xlsx]Clasificación '!#REF!</xm:f>
            <x14:dxf>
              <fill>
                <patternFill>
                  <bgColor rgb="FFFF0000"/>
                </patternFill>
              </fill>
            </x14:dxf>
          </x14:cfRule>
          <x14:cfRule type="containsText" priority="2" operator="containsText" id="{7A06BB2F-85FC-4EA1-B964-D430A50BAD5A}">
            <xm:f>NOT(ISERROR(SEARCH('C:\PLANEACIÓN 2019\RIESGOS 2019\VERSIONES FINALES RIESGOS CORRUPCION 2019\[Mapa de Riesgos de Corrupcion Generación Titulos Consolidado 2019.xlsx]Clasificación '!#REF!,O7)))</xm:f>
            <xm:f>'C:\PLANEACIÓN 2019\RIESGOS 2019\VERSIONES FINALES RIESGOS CORRUPCION 2019\[Mapa de Riesgos de Corrupcion Generación Titulos Consolidado 2019.xlsx]Clasificación '!#REF!</xm:f>
            <x14:dxf>
              <fill>
                <patternFill>
                  <bgColor rgb="FFFFC000"/>
                </patternFill>
              </fill>
            </x14:dxf>
          </x14:cfRule>
          <x14:cfRule type="containsText" priority="3" operator="containsText" id="{00877473-C495-4EFF-81C7-7AADF0F23420}">
            <xm:f>NOT(ISERROR(SEARCH('C:\PLANEACIÓN 2019\RIESGOS 2019\VERSIONES FINALES RIESGOS CORRUPCION 2019\[Mapa de Riesgos de Corrupcion Generación Titulos Consolidado 2019.xlsx]Clasificación '!#REF!,O7)))</xm:f>
            <xm:f>'C:\PLANEACIÓN 2019\RIESGOS 2019\VERSIONES FINALES RIESGOS CORRUPCION 2019\[Mapa de Riesgos de Corrupcion Generación Titulos Consolidado 2019.xlsx]Clasificación '!#REF!</xm:f>
            <x14:dxf>
              <fill>
                <patternFill>
                  <bgColor rgb="FFFFFF00"/>
                </patternFill>
              </fill>
            </x14:dxf>
          </x14:cfRule>
          <x14:cfRule type="containsText" priority="4" operator="containsText" id="{8DCB11AA-6206-45B0-BFA2-7CF767B4E2FB}">
            <xm:f>NOT(ISERROR(SEARCH('C:\PLANEACIÓN 2019\RIESGOS 2019\VERSIONES FINALES RIESGOS CORRUPCION 2019\[Mapa de Riesgos de Corrupcion Generación Titulos Consolidado 2019.xlsx]Clasificación '!#REF!,O7)))</xm:f>
            <xm:f>'C:\PLANEACIÓN 2019\RIESGOS 2019\VERSIONES FINALES RIESGOS CORRUPCION 2019\[Mapa de Riesgos de Corrupcion Generación Titulos Consolidado 2019.xlsx]Clasificación '!#REF!</xm:f>
            <x14:dxf>
              <fill>
                <patternFill>
                  <bgColor rgb="FF00B050"/>
                </patternFill>
              </fill>
            </x14:dxf>
          </x14:cfRule>
          <xm:sqref>O7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[3]Hoja1!#REF!</xm:f>
          </x14:formula1>
          <xm:sqref>X6 AD6</xm:sqref>
        </x14:dataValidation>
        <x14:dataValidation type="list" allowBlank="1" showInputMessage="1" showErrorMessage="1">
          <x14:formula1>
            <xm:f>[3]Hoja1!#REF!</xm:f>
          </x14:formula1>
          <xm:sqref>Y6 AE6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6"/>
  <sheetViews>
    <sheetView view="pageBreakPreview" zoomScale="77" zoomScaleNormal="78" zoomScaleSheetLayoutView="77" workbookViewId="0">
      <selection sqref="A1:AF2"/>
    </sheetView>
  </sheetViews>
  <sheetFormatPr baseColWidth="10" defaultRowHeight="16.5" x14ac:dyDescent="0.3"/>
  <cols>
    <col min="1" max="1" width="6.7109375" style="1" customWidth="1"/>
    <col min="2" max="2" width="20.7109375" style="1" customWidth="1"/>
    <col min="3" max="3" width="28.42578125" style="1" customWidth="1"/>
    <col min="4" max="4" width="24.140625" style="1" customWidth="1"/>
    <col min="5" max="5" width="22.7109375" style="1" customWidth="1"/>
    <col min="6" max="6" width="33.140625" style="1" customWidth="1"/>
    <col min="7" max="7" width="14.285156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52" t="s">
        <v>260</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3"/>
      <c r="AG1" s="154"/>
      <c r="AH1" s="155"/>
      <c r="AI1" s="156"/>
    </row>
    <row r="2" spans="1:35" ht="42.75" customHeight="1" x14ac:dyDescent="0.3">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9"/>
      <c r="AG2" s="157"/>
      <c r="AH2" s="158"/>
      <c r="AI2" s="159"/>
    </row>
    <row r="3" spans="1:35" ht="33.75" customHeight="1" x14ac:dyDescent="0.3">
      <c r="A3" s="160" t="s">
        <v>0</v>
      </c>
      <c r="B3" s="160"/>
      <c r="C3" s="160"/>
      <c r="D3" s="160"/>
      <c r="E3" s="160"/>
      <c r="F3" s="160"/>
      <c r="G3" s="161" t="s">
        <v>1</v>
      </c>
      <c r="H3" s="161"/>
      <c r="I3" s="161"/>
      <c r="J3" s="161"/>
      <c r="K3" s="40" t="s">
        <v>85</v>
      </c>
      <c r="L3" s="160" t="s">
        <v>2</v>
      </c>
      <c r="M3" s="160"/>
      <c r="N3" s="160"/>
      <c r="O3" s="160"/>
      <c r="P3" s="160"/>
      <c r="Q3" s="160" t="s">
        <v>3</v>
      </c>
      <c r="R3" s="160"/>
      <c r="S3" s="160"/>
      <c r="T3" s="160"/>
      <c r="U3" s="160"/>
      <c r="V3" s="162" t="s">
        <v>4</v>
      </c>
      <c r="W3" s="163"/>
      <c r="X3" s="163"/>
      <c r="Y3" s="163"/>
      <c r="Z3" s="163"/>
      <c r="AA3" s="164"/>
      <c r="AB3" s="162" t="s">
        <v>5</v>
      </c>
      <c r="AC3" s="163"/>
      <c r="AD3" s="163"/>
      <c r="AE3" s="163"/>
      <c r="AF3" s="163"/>
      <c r="AG3" s="163"/>
      <c r="AH3" s="163"/>
      <c r="AI3" s="164"/>
    </row>
    <row r="4" spans="1:35" ht="30" customHeight="1" x14ac:dyDescent="0.3">
      <c r="A4" s="160"/>
      <c r="B4" s="160"/>
      <c r="C4" s="160"/>
      <c r="D4" s="160"/>
      <c r="E4" s="160"/>
      <c r="F4" s="160"/>
      <c r="G4" s="161" t="s">
        <v>6</v>
      </c>
      <c r="H4" s="161"/>
      <c r="I4" s="161"/>
      <c r="J4" s="161"/>
      <c r="K4" s="40" t="s">
        <v>7</v>
      </c>
      <c r="L4" s="161" t="s">
        <v>8</v>
      </c>
      <c r="M4" s="161"/>
      <c r="N4" s="41"/>
      <c r="O4" s="161" t="s">
        <v>9</v>
      </c>
      <c r="P4" s="161"/>
      <c r="Q4" s="160"/>
      <c r="R4" s="160"/>
      <c r="S4" s="160"/>
      <c r="T4" s="160"/>
      <c r="U4" s="160"/>
      <c r="V4" s="165"/>
      <c r="W4" s="166"/>
      <c r="X4" s="166"/>
      <c r="Y4" s="166"/>
      <c r="Z4" s="166"/>
      <c r="AA4" s="167"/>
      <c r="AB4" s="165"/>
      <c r="AC4" s="166"/>
      <c r="AD4" s="166"/>
      <c r="AE4" s="166"/>
      <c r="AF4" s="166"/>
      <c r="AG4" s="166"/>
      <c r="AH4" s="166"/>
      <c r="AI4" s="167"/>
    </row>
    <row r="5" spans="1:35" s="42" customFormat="1" ht="96.75" customHeight="1" x14ac:dyDescent="0.3">
      <c r="A5" s="40" t="s">
        <v>10</v>
      </c>
      <c r="B5" s="40" t="s">
        <v>11</v>
      </c>
      <c r="C5" s="40" t="s">
        <v>12</v>
      </c>
      <c r="D5" s="40" t="s">
        <v>13</v>
      </c>
      <c r="E5" s="40" t="s">
        <v>14</v>
      </c>
      <c r="F5" s="40" t="s">
        <v>15</v>
      </c>
      <c r="G5" s="40" t="s">
        <v>16</v>
      </c>
      <c r="H5" s="40" t="s">
        <v>17</v>
      </c>
      <c r="I5" s="40" t="s">
        <v>18</v>
      </c>
      <c r="J5" s="40" t="s">
        <v>19</v>
      </c>
      <c r="K5" s="40" t="s">
        <v>20</v>
      </c>
      <c r="L5" s="40" t="s">
        <v>16</v>
      </c>
      <c r="M5" s="40" t="s">
        <v>17</v>
      </c>
      <c r="N5" s="40" t="s">
        <v>21</v>
      </c>
      <c r="O5" s="40" t="s">
        <v>22</v>
      </c>
      <c r="P5" s="40" t="s">
        <v>23</v>
      </c>
      <c r="Q5" s="40" t="s">
        <v>24</v>
      </c>
      <c r="R5" s="40" t="s">
        <v>25</v>
      </c>
      <c r="S5" s="40" t="s">
        <v>26</v>
      </c>
      <c r="T5" s="40" t="s">
        <v>27</v>
      </c>
      <c r="U5" s="40" t="s">
        <v>28</v>
      </c>
      <c r="V5" s="40" t="s">
        <v>29</v>
      </c>
      <c r="W5" s="40" t="s">
        <v>30</v>
      </c>
      <c r="X5" s="40" t="s">
        <v>31</v>
      </c>
      <c r="Y5" s="40" t="s">
        <v>32</v>
      </c>
      <c r="Z5" s="40" t="s">
        <v>33</v>
      </c>
      <c r="AA5" s="40" t="s">
        <v>34</v>
      </c>
      <c r="AB5" s="40" t="s">
        <v>35</v>
      </c>
      <c r="AC5" s="40" t="s">
        <v>36</v>
      </c>
      <c r="AD5" s="40" t="s">
        <v>37</v>
      </c>
      <c r="AE5" s="40" t="s">
        <v>32</v>
      </c>
      <c r="AF5" s="40" t="s">
        <v>33</v>
      </c>
      <c r="AG5" s="40" t="s">
        <v>34</v>
      </c>
      <c r="AH5" s="40" t="s">
        <v>38</v>
      </c>
      <c r="AI5" s="40" t="s">
        <v>39</v>
      </c>
    </row>
    <row r="6" spans="1:35" ht="216" customHeight="1" x14ac:dyDescent="0.3">
      <c r="A6" s="43">
        <v>1</v>
      </c>
      <c r="B6" s="67" t="s">
        <v>180</v>
      </c>
      <c r="C6" s="44" t="s">
        <v>181</v>
      </c>
      <c r="D6" s="44" t="s">
        <v>182</v>
      </c>
      <c r="E6" s="44" t="str">
        <f>+'[4]Matriz definición'!B6</f>
        <v>Favorecimiento a terceros para gestionar la inscripción de actos administrativos que no cumplen con los requisitos de Ley.</v>
      </c>
      <c r="F6" s="44" t="s">
        <v>183</v>
      </c>
      <c r="G6" s="43">
        <v>2</v>
      </c>
      <c r="H6" s="43">
        <f>[4]Impacto!E43</f>
        <v>11</v>
      </c>
      <c r="I6" s="53">
        <f t="shared" ref="I6" si="0">+G6*H6</f>
        <v>22</v>
      </c>
      <c r="J6" s="57" t="str">
        <f>+'[4]Clasificación '!J4</f>
        <v>EXTREMA</v>
      </c>
      <c r="K6" s="65" t="s">
        <v>184</v>
      </c>
      <c r="L6" s="53">
        <v>1</v>
      </c>
      <c r="M6" s="53">
        <v>11</v>
      </c>
      <c r="N6" s="43">
        <f>+L6*M6</f>
        <v>11</v>
      </c>
      <c r="O6" s="58" t="str">
        <f>'[4]Clasificación '!J5</f>
        <v>ALTA</v>
      </c>
      <c r="P6" s="43" t="s">
        <v>41</v>
      </c>
      <c r="Q6" s="87" t="s">
        <v>261</v>
      </c>
      <c r="R6" s="87" t="s">
        <v>185</v>
      </c>
      <c r="S6" s="48">
        <v>43556</v>
      </c>
      <c r="T6" s="49">
        <v>43830</v>
      </c>
      <c r="U6" s="87" t="s">
        <v>186</v>
      </c>
      <c r="V6" s="50"/>
      <c r="W6" s="50"/>
      <c r="X6" s="50"/>
      <c r="Y6" s="50"/>
      <c r="Z6" s="50"/>
      <c r="AA6" s="50"/>
      <c r="AB6" s="50"/>
      <c r="AC6" s="50"/>
      <c r="AD6" s="50"/>
      <c r="AE6" s="50"/>
      <c r="AF6" s="50"/>
      <c r="AG6" s="50"/>
      <c r="AH6" s="50"/>
      <c r="AI6" s="50"/>
    </row>
  </sheetData>
  <mergeCells count="11">
    <mergeCell ref="O4:P4"/>
    <mergeCell ref="AG1:AI2"/>
    <mergeCell ref="A3:F4"/>
    <mergeCell ref="G3:J3"/>
    <mergeCell ref="L3:P3"/>
    <mergeCell ref="Q3:U4"/>
    <mergeCell ref="V3:AA4"/>
    <mergeCell ref="AB3:AI4"/>
    <mergeCell ref="G4:J4"/>
    <mergeCell ref="L4:M4"/>
    <mergeCell ref="A1:AF2"/>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9" operator="containsText" id="{88D0FCEB-DD57-472D-B5E3-921A07386F55}">
            <xm:f>NOT(ISERROR(SEARCH('C:\PLANEACIÓN 2019\RIESGOS 2019\VERSIONES FINALES RIESGOS CORRUPCION 2019\[Mapa de riesgos Corrupcion Informacion Minera 2019 Final.xlsx]Clasificación '!#REF!,J6)))</xm:f>
            <xm:f>'C:\PLANEACIÓN 2019\RIESGOS 2019\VERSIONES FINALES RIESGOS CORRUPCION 2019\[Mapa de riesgos Corrupcion Informacion Minera 2019 Final.xlsx]Clasificación '!#REF!</xm:f>
            <x14:dxf>
              <fill>
                <patternFill>
                  <bgColor rgb="FFFF0000"/>
                </patternFill>
              </fill>
            </x14:dxf>
          </x14:cfRule>
          <x14:cfRule type="containsText" priority="10" operator="containsText" id="{B71305E6-46EA-45EB-B94E-749B03F2516D}">
            <xm:f>NOT(ISERROR(SEARCH('C:\PLANEACIÓN 2019\RIESGOS 2019\VERSIONES FINALES RIESGOS CORRUPCION 2019\[Mapa de riesgos Corrupcion Informacion Minera 2019 Final.xlsx]Clasificación '!#REF!,J6)))</xm:f>
            <xm:f>'C:\PLANEACIÓN 2019\RIESGOS 2019\VERSIONES FINALES RIESGOS CORRUPCION 2019\[Mapa de riesgos Corrupcion Informacion Minera 2019 Final.xlsx]Clasificación '!#REF!</xm:f>
            <x14:dxf>
              <fill>
                <patternFill>
                  <bgColor rgb="FFFFC000"/>
                </patternFill>
              </fill>
            </x14:dxf>
          </x14:cfRule>
          <x14:cfRule type="containsText" priority="11" operator="containsText" id="{CC676441-3DDD-4CA4-B9ED-04555953795B}">
            <xm:f>NOT(ISERROR(SEARCH('C:\PLANEACIÓN 2019\RIESGOS 2019\VERSIONES FINALES RIESGOS CORRUPCION 2019\[Mapa de riesgos Corrupcion Informacion Minera 2019 Final.xlsx]Clasificación '!#REF!,J6)))</xm:f>
            <xm:f>'C:\PLANEACIÓN 2019\RIESGOS 2019\VERSIONES FINALES RIESGOS CORRUPCION 2019\[Mapa de riesgos Corrupcion Informacion Minera 2019 Final.xlsx]Clasificación '!#REF!</xm:f>
            <x14:dxf>
              <fill>
                <patternFill>
                  <bgColor rgb="FFFFFF00"/>
                </patternFill>
              </fill>
            </x14:dxf>
          </x14:cfRule>
          <x14:cfRule type="containsText" priority="12" operator="containsText" id="{87B86A7B-FCA4-4F6B-A2B7-C947B8DF8044}">
            <xm:f>NOT(ISERROR(SEARCH('C:\PLANEACIÓN 2019\RIESGOS 2019\VERSIONES FINALES RIESGOS CORRUPCION 2019\[Mapa de riesgos Corrupcion Informacion Minera 2019 Final.xlsx]Clasificación '!#REF!,J6)))</xm:f>
            <xm:f>'C:\PLANEACIÓN 2019\RIESGOS 2019\VERSIONES FINALES RIESGOS CORRUPCION 2019\[Mapa de riesgos Corrupcion Informacion Minera 2019 Final.xlsx]Clasificación '!#REF!</xm:f>
            <x14:dxf>
              <fill>
                <patternFill>
                  <bgColor rgb="FF00B050"/>
                </patternFill>
              </fill>
            </x14:dxf>
          </x14:cfRule>
          <xm:sqref>J6</xm:sqref>
        </x14:conditionalFormatting>
        <x14:conditionalFormatting xmlns:xm="http://schemas.microsoft.com/office/excel/2006/main">
          <x14:cfRule type="containsText" priority="1" operator="containsText" id="{DB166E99-CC3C-4951-AE64-B7F2AA29A587}">
            <xm:f>NOT(ISERROR(SEARCH('C:\PLANEACIÓN 2019\RIESGOS 2019\VERSIONES FINALES RIESGOS CORRUPCION 2019\[Mapa de riesgos Corrupcion Informacion Minera 2019 Final.xlsx]Clasificación '!#REF!,O6)))</xm:f>
            <xm:f>'C:\PLANEACIÓN 2019\RIESGOS 2019\VERSIONES FINALES RIESGOS CORRUPCION 2019\[Mapa de riesgos Corrupcion Informacion Minera 2019 Final.xlsx]Clasificación '!#REF!</xm:f>
            <x14:dxf>
              <fill>
                <patternFill>
                  <bgColor rgb="FFFF0000"/>
                </patternFill>
              </fill>
            </x14:dxf>
          </x14:cfRule>
          <x14:cfRule type="containsText" priority="2" operator="containsText" id="{B1FED2D8-C819-49F9-A0EC-4804D52C9D0A}">
            <xm:f>NOT(ISERROR(SEARCH('C:\PLANEACIÓN 2019\RIESGOS 2019\VERSIONES FINALES RIESGOS CORRUPCION 2019\[Mapa de riesgos Corrupcion Informacion Minera 2019 Final.xlsx]Clasificación '!#REF!,O6)))</xm:f>
            <xm:f>'C:\PLANEACIÓN 2019\RIESGOS 2019\VERSIONES FINALES RIESGOS CORRUPCION 2019\[Mapa de riesgos Corrupcion Informacion Minera 2019 Final.xlsx]Clasificación '!#REF!</xm:f>
            <x14:dxf>
              <fill>
                <patternFill>
                  <bgColor rgb="FFFFC000"/>
                </patternFill>
              </fill>
            </x14:dxf>
          </x14:cfRule>
          <x14:cfRule type="containsText" priority="3" operator="containsText" id="{20626C9B-03CA-4F7B-A798-3355CC0FA16D}">
            <xm:f>NOT(ISERROR(SEARCH('C:\PLANEACIÓN 2019\RIESGOS 2019\VERSIONES FINALES RIESGOS CORRUPCION 2019\[Mapa de riesgos Corrupcion Informacion Minera 2019 Final.xlsx]Clasificación '!#REF!,O6)))</xm:f>
            <xm:f>'C:\PLANEACIÓN 2019\RIESGOS 2019\VERSIONES FINALES RIESGOS CORRUPCION 2019\[Mapa de riesgos Corrupcion Informacion Minera 2019 Final.xlsx]Clasificación '!#REF!</xm:f>
            <x14:dxf>
              <fill>
                <patternFill>
                  <bgColor rgb="FFFFFF00"/>
                </patternFill>
              </fill>
            </x14:dxf>
          </x14:cfRule>
          <x14:cfRule type="containsText" priority="4" operator="containsText" id="{A119E53A-1326-4D75-8064-AC363159DCC5}">
            <xm:f>NOT(ISERROR(SEARCH('C:\PLANEACIÓN 2019\RIESGOS 2019\VERSIONES FINALES RIESGOS CORRUPCION 2019\[Mapa de riesgos Corrupcion Informacion Minera 2019 Final.xlsx]Clasificación '!#REF!,O6)))</xm:f>
            <xm:f>'C:\PLANEACIÓN 2019\RIESGOS 2019\VERSIONES FINALES RIESGOS CORRUPCION 2019\[Mapa de riesgos Corrupcion Informacion Minera 2019 Final.xlsx]Clasificación '!#REF!</xm:f>
            <x14:dxf>
              <fill>
                <patternFill>
                  <bgColor rgb="FF00B050"/>
                </patternFill>
              </fill>
            </x14:dxf>
          </x14:cfRule>
          <xm:sqref>O6</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5"/>
  <sheetViews>
    <sheetView view="pageBreakPreview" zoomScale="78" zoomScaleNormal="78" zoomScaleSheetLayoutView="78" workbookViewId="0">
      <selection sqref="A1:AF2"/>
    </sheetView>
  </sheetViews>
  <sheetFormatPr baseColWidth="10" defaultRowHeight="16.5" x14ac:dyDescent="0.3"/>
  <cols>
    <col min="1" max="1" width="6.7109375" style="1" customWidth="1"/>
    <col min="2" max="2" width="20.7109375" style="1" customWidth="1"/>
    <col min="3" max="3" width="60.7109375" style="1" customWidth="1"/>
    <col min="4" max="4" width="53.140625" style="1" customWidth="1"/>
    <col min="5" max="5" width="28.42578125" style="1" customWidth="1"/>
    <col min="6" max="6" width="33.140625" style="1" customWidth="1"/>
    <col min="7" max="7" width="14"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9.5703125" style="1" hidden="1" customWidth="1"/>
    <col min="15" max="15" width="15" style="1" customWidth="1"/>
    <col min="16" max="16" width="11.85546875" style="1" customWidth="1"/>
    <col min="17" max="17" width="29" style="1" customWidth="1"/>
    <col min="18" max="18" width="25.140625" style="1" customWidth="1"/>
    <col min="19" max="19" width="14" style="1" customWidth="1"/>
    <col min="20" max="20" width="15.85546875" style="1" customWidth="1"/>
    <col min="21" max="21" width="19.14062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52" t="s">
        <v>263</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3"/>
      <c r="AG1" s="154"/>
      <c r="AH1" s="155"/>
      <c r="AI1" s="156"/>
    </row>
    <row r="2" spans="1:35" ht="42.75" customHeight="1" x14ac:dyDescent="0.3">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9"/>
      <c r="AG2" s="157"/>
      <c r="AH2" s="158"/>
      <c r="AI2" s="159"/>
    </row>
    <row r="3" spans="1:35" ht="33.75" customHeight="1" x14ac:dyDescent="0.3">
      <c r="A3" s="160" t="s">
        <v>0</v>
      </c>
      <c r="B3" s="160"/>
      <c r="C3" s="160"/>
      <c r="D3" s="160"/>
      <c r="E3" s="160"/>
      <c r="F3" s="160"/>
      <c r="G3" s="161" t="s">
        <v>1</v>
      </c>
      <c r="H3" s="161"/>
      <c r="I3" s="161"/>
      <c r="J3" s="161"/>
      <c r="K3" s="59" t="s">
        <v>85</v>
      </c>
      <c r="L3" s="160" t="s">
        <v>2</v>
      </c>
      <c r="M3" s="160"/>
      <c r="N3" s="160"/>
      <c r="O3" s="160"/>
      <c r="P3" s="160"/>
      <c r="Q3" s="160" t="s">
        <v>3</v>
      </c>
      <c r="R3" s="160"/>
      <c r="S3" s="160"/>
      <c r="T3" s="160"/>
      <c r="U3" s="160"/>
      <c r="V3" s="160" t="s">
        <v>4</v>
      </c>
      <c r="W3" s="160"/>
      <c r="X3" s="160"/>
      <c r="Y3" s="160"/>
      <c r="Z3" s="160"/>
      <c r="AA3" s="160"/>
      <c r="AB3" s="160" t="s">
        <v>5</v>
      </c>
      <c r="AC3" s="160"/>
      <c r="AD3" s="160"/>
      <c r="AE3" s="160"/>
      <c r="AF3" s="160"/>
      <c r="AG3" s="160"/>
      <c r="AH3" s="160"/>
      <c r="AI3" s="160"/>
    </row>
    <row r="4" spans="1:35" ht="30" customHeight="1" x14ac:dyDescent="0.3">
      <c r="A4" s="160"/>
      <c r="B4" s="160"/>
      <c r="C4" s="160"/>
      <c r="D4" s="160"/>
      <c r="E4" s="160"/>
      <c r="F4" s="160"/>
      <c r="G4" s="161" t="s">
        <v>6</v>
      </c>
      <c r="H4" s="161"/>
      <c r="I4" s="161"/>
      <c r="J4" s="161"/>
      <c r="K4" s="59" t="s">
        <v>7</v>
      </c>
      <c r="L4" s="161" t="s">
        <v>8</v>
      </c>
      <c r="M4" s="161"/>
      <c r="N4" s="41"/>
      <c r="O4" s="161" t="s">
        <v>9</v>
      </c>
      <c r="P4" s="161"/>
      <c r="Q4" s="160"/>
      <c r="R4" s="160"/>
      <c r="S4" s="160"/>
      <c r="T4" s="160"/>
      <c r="U4" s="160"/>
      <c r="V4" s="160"/>
      <c r="W4" s="160"/>
      <c r="X4" s="160"/>
      <c r="Y4" s="160"/>
      <c r="Z4" s="160"/>
      <c r="AA4" s="160"/>
      <c r="AB4" s="160"/>
      <c r="AC4" s="160"/>
      <c r="AD4" s="160"/>
      <c r="AE4" s="160"/>
      <c r="AF4" s="160"/>
      <c r="AG4" s="160"/>
      <c r="AH4" s="160"/>
      <c r="AI4" s="160"/>
    </row>
    <row r="5" spans="1:35" s="42" customFormat="1" ht="96.75" customHeight="1" x14ac:dyDescent="0.3">
      <c r="A5" s="59" t="s">
        <v>10</v>
      </c>
      <c r="B5" s="59" t="s">
        <v>11</v>
      </c>
      <c r="C5" s="59" t="s">
        <v>12</v>
      </c>
      <c r="D5" s="59" t="s">
        <v>13</v>
      </c>
      <c r="E5" s="59" t="s">
        <v>14</v>
      </c>
      <c r="F5" s="59" t="s">
        <v>15</v>
      </c>
      <c r="G5" s="59" t="s">
        <v>16</v>
      </c>
      <c r="H5" s="59" t="s">
        <v>17</v>
      </c>
      <c r="I5" s="59" t="s">
        <v>18</v>
      </c>
      <c r="J5" s="59" t="s">
        <v>19</v>
      </c>
      <c r="K5" s="59" t="s">
        <v>20</v>
      </c>
      <c r="L5" s="59" t="s">
        <v>16</v>
      </c>
      <c r="M5" s="59" t="s">
        <v>17</v>
      </c>
      <c r="N5" s="59" t="s">
        <v>21</v>
      </c>
      <c r="O5" s="59" t="s">
        <v>22</v>
      </c>
      <c r="P5" s="59" t="s">
        <v>23</v>
      </c>
      <c r="Q5" s="59" t="s">
        <v>24</v>
      </c>
      <c r="R5" s="59" t="s">
        <v>25</v>
      </c>
      <c r="S5" s="59" t="s">
        <v>26</v>
      </c>
      <c r="T5" s="59" t="s">
        <v>27</v>
      </c>
      <c r="U5" s="59" t="s">
        <v>28</v>
      </c>
      <c r="V5" s="59" t="s">
        <v>29</v>
      </c>
      <c r="W5" s="59" t="s">
        <v>30</v>
      </c>
      <c r="X5" s="59" t="s">
        <v>31</v>
      </c>
      <c r="Y5" s="59" t="s">
        <v>32</v>
      </c>
      <c r="Z5" s="59" t="s">
        <v>33</v>
      </c>
      <c r="AA5" s="59" t="s">
        <v>34</v>
      </c>
      <c r="AB5" s="59" t="s">
        <v>35</v>
      </c>
      <c r="AC5" s="59" t="s">
        <v>36</v>
      </c>
      <c r="AD5" s="59" t="s">
        <v>37</v>
      </c>
      <c r="AE5" s="59" t="s">
        <v>32</v>
      </c>
      <c r="AF5" s="59" t="s">
        <v>33</v>
      </c>
      <c r="AG5" s="59" t="s">
        <v>34</v>
      </c>
      <c r="AH5" s="59" t="s">
        <v>38</v>
      </c>
      <c r="AI5" s="59" t="s">
        <v>39</v>
      </c>
    </row>
    <row r="6" spans="1:35" s="92" customFormat="1" ht="115.5" x14ac:dyDescent="0.3">
      <c r="A6" s="83">
        <v>1</v>
      </c>
      <c r="B6" s="93" t="str">
        <f>+[5]Identificacion!B4</f>
        <v>GESTIÓN INTEGRAL PARA EL SEGUIMIENTO Y CONTROL A LOS TÍTULOS MINEROS - MODIFICACIONES</v>
      </c>
      <c r="C6" s="93" t="str">
        <f>+[5]Identificacion!C4</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6" s="93" t="str">
        <f>+[5]Identificacion!D4</f>
        <v>Ausencia de control en quien tramita y ausencia de control en el interesado</v>
      </c>
      <c r="E6" s="93" t="str">
        <f>+[5]Identificacion!E4</f>
        <v xml:space="preserve">Demora en la resolución de los tramites de modificación, para favorecer a un tercero </v>
      </c>
      <c r="F6" s="93" t="str">
        <f>+[5]Identificacion!F4</f>
        <v>1. Pérdida de imagen y de credibilidad por parte de sus clientes externos e internos.
2. Investigaciones y sanciones por parte de los entes de control.</v>
      </c>
      <c r="G6" s="83">
        <f>+[5]Probabilidad!E14</f>
        <v>4</v>
      </c>
      <c r="H6" s="83">
        <f>+[5]Impacto!E43</f>
        <v>17</v>
      </c>
      <c r="I6" s="83">
        <f>+G6*H6</f>
        <v>68</v>
      </c>
      <c r="J6" s="61" t="str">
        <f>+'[5]Clasificación '!J4</f>
        <v>EXTREMA</v>
      </c>
      <c r="K6" s="62" t="s">
        <v>207</v>
      </c>
      <c r="L6" s="83">
        <v>2</v>
      </c>
      <c r="M6" s="83">
        <v>17</v>
      </c>
      <c r="N6" s="83">
        <f>+L6*M6</f>
        <v>34</v>
      </c>
      <c r="O6" s="61" t="str">
        <f>+'[5]Clasificación '!J4</f>
        <v>EXTREMA</v>
      </c>
      <c r="P6" s="83" t="s">
        <v>41</v>
      </c>
      <c r="Q6" s="84" t="s">
        <v>208</v>
      </c>
      <c r="R6" s="84" t="s">
        <v>209</v>
      </c>
      <c r="S6" s="95">
        <v>43466</v>
      </c>
      <c r="T6" s="96">
        <v>43496</v>
      </c>
      <c r="U6" s="97" t="s">
        <v>210</v>
      </c>
      <c r="V6" s="98"/>
      <c r="W6" s="98"/>
      <c r="X6" s="98"/>
      <c r="Y6" s="98"/>
      <c r="Z6" s="98"/>
      <c r="AA6" s="98"/>
      <c r="AB6" s="98"/>
      <c r="AC6" s="98"/>
      <c r="AD6" s="98"/>
      <c r="AE6" s="98"/>
      <c r="AF6" s="98"/>
      <c r="AG6" s="98"/>
      <c r="AH6" s="98"/>
      <c r="AI6" s="98"/>
    </row>
    <row r="7" spans="1:35" ht="99" x14ac:dyDescent="0.3">
      <c r="A7" s="83">
        <v>2</v>
      </c>
      <c r="B7" s="93" t="str">
        <f>+[5]Identificacion!B5</f>
        <v>GESTIÓN INTEGRAL PARA EL SEGUIMIENTO Y CONTROL A LOS TÍTULOS MINEROS - REGALIAS</v>
      </c>
      <c r="C7" s="93" t="str">
        <f>+[5]Identificacion!C5</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7" s="93" t="str">
        <f>+[5]Identificacion!D5</f>
        <v>1. Debilidad en la segregación de funciones  
2. Falta de sensibilidad ética 
2.1. Falta de competencia en los temas económicos
3. Debilidad en la trazabilidad de actuaciones</v>
      </c>
      <c r="E7" s="93" t="str">
        <f>+[5]Identificacion!E5</f>
        <v>Favorecimiento a terceros en la revisión de liquidaciones de contraprestaciones económicas. (Canon y Regalías)</v>
      </c>
      <c r="F7" s="93" t="str">
        <f>+[5]Identificacion!F5</f>
        <v xml:space="preserve">
1. Pérdida de imagen y de credibilidad por parte de sus clientes externos e internos.
2. Investigaciones y sanciones por parte de los entes de control.</v>
      </c>
      <c r="G7" s="60">
        <f>+[5]Probabilidad!E15</f>
        <v>3</v>
      </c>
      <c r="H7" s="60">
        <f>+[5]Impacto!E44</f>
        <v>5</v>
      </c>
      <c r="I7" s="60">
        <f t="shared" ref="I7:I15" si="0">+G7*H7</f>
        <v>15</v>
      </c>
      <c r="J7" s="73" t="str">
        <f>IF(AND(I7&gt;=0,I7&lt;=4),'[5]Clasificación '!$J$7,IF(Seguimiento!I7&lt;=14,'[5]Clasificación '!$J$6,IF(Seguimiento!I7&lt;=25,'[5]Clasificación '!$J$5,IF(Seguimiento!I7&lt;=50,'[5]Clasificación '!$J$4))))</f>
        <v>ALTA</v>
      </c>
      <c r="K7" s="62" t="s">
        <v>211</v>
      </c>
      <c r="L7" s="60">
        <v>1</v>
      </c>
      <c r="M7" s="60">
        <v>5</v>
      </c>
      <c r="N7" s="60">
        <f t="shared" ref="N7:N15" si="1">+L7*M7</f>
        <v>5</v>
      </c>
      <c r="O7" s="94" t="str">
        <f>IF(AND(N7&gt;=0,N7&lt;=4),'[5]Clasificación '!$J$7,IF(Seguimiento!N7&lt;=7,'[5]Clasificación '!$J$6,IF(Seguimiento!N7&lt;=14,'[5]Clasificación '!$J$5,IF(Seguimiento!N7&lt;=25,'[5]Clasificación '!$J$4))))</f>
        <v>MODERADA</v>
      </c>
      <c r="P7" s="60" t="s">
        <v>41</v>
      </c>
      <c r="Q7" s="84" t="s">
        <v>212</v>
      </c>
      <c r="R7" s="84" t="s">
        <v>213</v>
      </c>
      <c r="S7" s="95">
        <v>43497</v>
      </c>
      <c r="T7" s="96">
        <v>43830</v>
      </c>
      <c r="U7" s="97" t="s">
        <v>214</v>
      </c>
      <c r="V7" s="50"/>
      <c r="W7" s="50"/>
      <c r="X7" s="50"/>
      <c r="Y7" s="50"/>
      <c r="Z7" s="50"/>
      <c r="AA7" s="50"/>
      <c r="AB7" s="50"/>
      <c r="AC7" s="50"/>
      <c r="AD7" s="50"/>
      <c r="AE7" s="50"/>
      <c r="AF7" s="50"/>
      <c r="AG7" s="50"/>
      <c r="AH7" s="50"/>
      <c r="AI7" s="50"/>
    </row>
    <row r="8" spans="1:35" ht="148.5" x14ac:dyDescent="0.3">
      <c r="A8" s="83">
        <v>3</v>
      </c>
      <c r="B8" s="93" t="str">
        <f>+[5]Identificacion!B6</f>
        <v>GESTIÓN INTEGRAL PARA EL SEGUIMIENTO Y CONTROL A LOS TÍTULOS MINEROS - REGALIAS</v>
      </c>
      <c r="C8" s="93" t="str">
        <f>+[5]Identificacion!C6</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8" s="93" t="str">
        <f>+[5]Identificacion!D6</f>
        <v>1. Ausencia de conducto regular para la publicación de información
2. Falta de sensibilidad ética 
3. Acceso a la información no oficial por parte de múltiples servidores públicos  
3.1. Archivos de la información en carpetas no protegidas sin control de acceso</v>
      </c>
      <c r="E8" s="93" t="str">
        <f>+[5]Identificacion!E6</f>
        <v>Entregar información extraoficial o por fuera de los medios formales establecidos para beneficio propio o de un tercero.</v>
      </c>
      <c r="F8" s="93" t="str">
        <f>+[5]Identificacion!F6</f>
        <v>1. No igualdad de información para la toma de decisiones de los actores del mercado.
2. Detrimento Patrimonial 
3. Pérdida de imagen y de credibilidad por parte de sus clientes externos e internos.
4. Investigaciones y sanciones por parte de los entes de control.</v>
      </c>
      <c r="G8" s="60">
        <f>+[5]Probabilidad!E16</f>
        <v>3</v>
      </c>
      <c r="H8" s="60">
        <f>+[5]Impacto!E45</f>
        <v>4</v>
      </c>
      <c r="I8" s="60">
        <f t="shared" si="0"/>
        <v>12</v>
      </c>
      <c r="J8" s="73" t="str">
        <f>+'[5]Clasificación '!J5</f>
        <v>ALTA</v>
      </c>
      <c r="K8" s="62" t="s">
        <v>215</v>
      </c>
      <c r="L8" s="60">
        <v>1</v>
      </c>
      <c r="M8" s="60">
        <v>4</v>
      </c>
      <c r="N8" s="60">
        <f t="shared" si="1"/>
        <v>4</v>
      </c>
      <c r="O8" s="94" t="str">
        <f>+'[5]Clasificación '!J6</f>
        <v>MODERADA</v>
      </c>
      <c r="P8" s="60" t="s">
        <v>41</v>
      </c>
      <c r="Q8" s="84" t="s">
        <v>216</v>
      </c>
      <c r="R8" s="84" t="s">
        <v>217</v>
      </c>
      <c r="S8" s="95">
        <v>43497</v>
      </c>
      <c r="T8" s="96">
        <v>43830</v>
      </c>
      <c r="U8" s="97" t="s">
        <v>214</v>
      </c>
      <c r="V8" s="50"/>
      <c r="W8" s="50"/>
      <c r="X8" s="50"/>
      <c r="Y8" s="50"/>
      <c r="Z8" s="50"/>
      <c r="AA8" s="50"/>
      <c r="AB8" s="50"/>
      <c r="AC8" s="50"/>
      <c r="AD8" s="50"/>
      <c r="AE8" s="50"/>
      <c r="AF8" s="50"/>
      <c r="AG8" s="50"/>
      <c r="AH8" s="50"/>
      <c r="AI8" s="50"/>
    </row>
    <row r="9" spans="1:35" ht="231" x14ac:dyDescent="0.3">
      <c r="A9" s="83">
        <v>4</v>
      </c>
      <c r="B9" s="93" t="str">
        <f>+[5]Identificacion!B7</f>
        <v>GESTIÓN INTEGRAL PARA EL SEGUIMIENTO Y CONTROL A LOS TÍTULOS MINEROS - REGALIAS</v>
      </c>
      <c r="C9" s="93" t="str">
        <f>+[5]Identificacion!C7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9" s="93" t="str">
        <f>+[5]Identificacion!D7</f>
        <v>1. No aplicación de segregación de funciones, incluyendo el uso de perfiles de acceso a la VUCE
2. Falta de sensibilidad ética 
3. Debilidad en la trazabilidad de actuaciones 
4. Ausencia de detalle en los procedimientos e  instructivos</v>
      </c>
      <c r="E9" s="93" t="str">
        <f>+[5]Identificacion!E7</f>
        <v>Generación de VoBo a los  trámites de exportación de los diferentes minerales o registro de comercializadores (RUCOM) sin cumplimiento de requisitos para beneficio de terceros.</v>
      </c>
      <c r="F9" s="93" t="str">
        <f>+[5]Identificacion!F7</f>
        <v>1. Comercialización de minerales extraídos de minas sin título minero o sin el pago de las regalías. 
2. Detrimento Patrimonial  
3. Pérdida de imagen y de credibilidad por parte de sus clientes externos e internos.
4. Debilidad en el control ejercido sobre los titulares mineros 
5. Incumplimiento de la oportunidad en la atención de otros trámites diferentes a los priorizados
6. Investigaciones y sanciones por parte de los entes de control.</v>
      </c>
      <c r="G9" s="60">
        <f>+[5]Probabilidad!E17</f>
        <v>3</v>
      </c>
      <c r="H9" s="60">
        <f>+[5]Impacto!E46</f>
        <v>8</v>
      </c>
      <c r="I9" s="60">
        <f t="shared" si="0"/>
        <v>24</v>
      </c>
      <c r="J9" s="61" t="str">
        <f>+'[5]Clasificación '!J4</f>
        <v>EXTREMA</v>
      </c>
      <c r="K9" s="62" t="s">
        <v>218</v>
      </c>
      <c r="L9" s="60">
        <v>1</v>
      </c>
      <c r="M9" s="60">
        <v>8</v>
      </c>
      <c r="N9" s="60">
        <f t="shared" si="1"/>
        <v>8</v>
      </c>
      <c r="O9" s="73" t="str">
        <f>IF(AND(N9&gt;=0,N9&lt;=4),'[5]Clasificación '!$J$7,IF(Seguimiento!N9&lt;=7,'[5]Clasificación '!$J$6,IF(Seguimiento!N9&lt;=14,'[5]Clasificación '!$J$5,IF(Seguimiento!N9&lt;=25,'[5]Clasificación '!$J$4))))</f>
        <v>ALTA</v>
      </c>
      <c r="P9" s="60" t="s">
        <v>41</v>
      </c>
      <c r="Q9" s="84" t="s">
        <v>219</v>
      </c>
      <c r="R9" s="84" t="s">
        <v>220</v>
      </c>
      <c r="S9" s="95">
        <v>43497</v>
      </c>
      <c r="T9" s="96">
        <v>43830</v>
      </c>
      <c r="U9" s="97" t="s">
        <v>214</v>
      </c>
      <c r="V9" s="50"/>
      <c r="W9" s="50"/>
      <c r="X9" s="50"/>
      <c r="Y9" s="50"/>
      <c r="Z9" s="50"/>
      <c r="AA9" s="50"/>
      <c r="AB9" s="50"/>
      <c r="AC9" s="50"/>
      <c r="AD9" s="50"/>
      <c r="AE9" s="50"/>
      <c r="AF9" s="50"/>
      <c r="AG9" s="50"/>
      <c r="AH9" s="50"/>
      <c r="AI9" s="50"/>
    </row>
    <row r="10" spans="1:35" ht="165" x14ac:dyDescent="0.3">
      <c r="A10" s="83">
        <v>5</v>
      </c>
      <c r="B10" s="93" t="str">
        <f>+[5]Identificacion!B8</f>
        <v>GESTIÓN INTEGRAL PARA EL SEGUIMIENTO Y CONTROL A LOS TÍTULOS MINEROS - REGALIAS</v>
      </c>
      <c r="C10" s="93" t="str">
        <f>+[5]Identificacion!C8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0" s="93" t="str">
        <f>+[5]Identificacion!D8</f>
        <v>1. Ausencia de controles de oportunidad 
2. Falta de sensibilidad ética 
3. Debilidad en la trazabilidad de actuaciones</v>
      </c>
      <c r="E10" s="93" t="str">
        <f>+[5]Identificacion!E8</f>
        <v>Favorecer el interés particular dando prioridad y agilizando la evaluación o certificación de trámites de RUCOM y Vo Bo a los trámites de exportación de minerales.</v>
      </c>
      <c r="F10" s="93" t="str">
        <f>+[5]Identificacion!F8</f>
        <v>1. Incumplimiento de la oportunidad en la atención de otros trámites diferentes a los priorizados
2. Pérdida de imagen y de credibilidad por parte de sus clientes externos e internos.
3. Debilidad en el control ejercido sobre los titulares mineros 
4. Investigaciones y sanciones por parte de los entes de control.</v>
      </c>
      <c r="G10" s="60">
        <f>+[5]Probabilidad!E18</f>
        <v>3</v>
      </c>
      <c r="H10" s="60">
        <f>+[5]Impacto!E47</f>
        <v>7</v>
      </c>
      <c r="I10" s="60">
        <f t="shared" si="0"/>
        <v>21</v>
      </c>
      <c r="J10" s="73" t="str">
        <f>IF(AND(I10&gt;=0,I10&lt;=4),'[5]Clasificación '!$J$7,IF(Seguimiento!I10&lt;=14,'[5]Clasificación '!$J$6,IF(Seguimiento!I10&lt;=25,'[5]Clasificación '!$J$5,IF(Seguimiento!I10&lt;=50,'[5]Clasificación '!$J$4))))</f>
        <v>ALTA</v>
      </c>
      <c r="K10" s="62" t="s">
        <v>221</v>
      </c>
      <c r="L10" s="60">
        <v>1</v>
      </c>
      <c r="M10" s="60">
        <v>7</v>
      </c>
      <c r="N10" s="60">
        <f t="shared" si="1"/>
        <v>7</v>
      </c>
      <c r="O10" s="94" t="str">
        <f>IF(AND(N10&gt;=0,N10&lt;=4),'[5]Clasificación '!$J$7,IF(Seguimiento!N10&lt;=7,'[5]Clasificación '!$J$6,IF(Seguimiento!N10&lt;=14,'[5]Clasificación '!$J$5,IF(Seguimiento!N10&lt;=25,'[5]Clasificación '!$J$4))))</f>
        <v>MODERADA</v>
      </c>
      <c r="P10" s="60" t="s">
        <v>41</v>
      </c>
      <c r="Q10" s="84" t="s">
        <v>222</v>
      </c>
      <c r="R10" s="84" t="s">
        <v>223</v>
      </c>
      <c r="S10" s="95">
        <v>43497</v>
      </c>
      <c r="T10" s="96">
        <v>43830</v>
      </c>
      <c r="U10" s="97" t="s">
        <v>214</v>
      </c>
      <c r="V10" s="50"/>
      <c r="W10" s="50"/>
      <c r="X10" s="50"/>
      <c r="Y10" s="50"/>
      <c r="Z10" s="50"/>
      <c r="AA10" s="50"/>
      <c r="AB10" s="50"/>
      <c r="AC10" s="50"/>
      <c r="AD10" s="50"/>
      <c r="AE10" s="50"/>
      <c r="AF10" s="50"/>
      <c r="AG10" s="50"/>
      <c r="AH10" s="50"/>
      <c r="AI10" s="50"/>
    </row>
    <row r="11" spans="1:35" ht="198" x14ac:dyDescent="0.3">
      <c r="A11" s="83">
        <v>6</v>
      </c>
      <c r="B11" s="93" t="str">
        <f>+[5]Identificacion!B9</f>
        <v>GESTIÓN INTEGRAL PARA EL SEGUIMIENTO Y CONTROL A LOS TÍTULOS MINEROS</v>
      </c>
      <c r="C11" s="93" t="str">
        <f>+[5]Identificacion!C9</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1" s="93" t="str">
        <f>+[5]Identificacion!D9</f>
        <v>1. Debilidades en la interpretación de la normativa, o argumentaciones jurídicas mal fundamentadas en actos administrativos para dilatar procesos de sanción por incumplimientos contractuales.
2. Debilidades en los controles de verificación de los actos administrativos que garanticen el cumplimiento normativo.                                                   3. Conflictos de intereses no reportados por personal de planta o de contrato que prestó servicios profesionales a titulares mineros                                                    4. ofrecimiento por parte de terceros de dinero o favores para que se retrasen los procesos sancionatorios</v>
      </c>
      <c r="E11" s="93" t="str">
        <f>+[5]Identificacion!E9</f>
        <v>Elaboración de actos administrativos derivados del seguimiento y control a los títulos mineros (inspecciones de campo, trámites de solicitudes, evaluación integral del expediente)  no soportados en el marco legal vigente o en los informes técnicos y que impliquen un beneficio a particulares.</v>
      </c>
      <c r="F11" s="93" t="str">
        <f>+[5]Identificacion!F9</f>
        <v>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y fiscales</v>
      </c>
      <c r="G11" s="60">
        <f>+[5]Probabilidad!E19</f>
        <v>2</v>
      </c>
      <c r="H11" s="60">
        <f>+[5]Impacto!E48</f>
        <v>18</v>
      </c>
      <c r="I11" s="60">
        <f t="shared" si="0"/>
        <v>36</v>
      </c>
      <c r="J11" s="61" t="str">
        <f>IF(AND(I11&gt;=0,I11&lt;=4),'[5]Clasificación '!$J$7,IF(Seguimiento!I11&lt;=14,'[5]Clasificación '!$J$6,IF(Seguimiento!I11&lt;=25,'[5]Clasificación '!$J$5,IF(Seguimiento!I11&lt;=50,'[5]Clasificación '!$J$4))))</f>
        <v>EXTREMA</v>
      </c>
      <c r="K11" s="62" t="s">
        <v>224</v>
      </c>
      <c r="L11" s="60">
        <v>1</v>
      </c>
      <c r="M11" s="60">
        <v>18</v>
      </c>
      <c r="N11" s="60">
        <f t="shared" si="1"/>
        <v>18</v>
      </c>
      <c r="O11" s="61" t="str">
        <f>IF(AND(N11&gt;=0,N11&lt;=4),'[5]Clasificación '!$J$7,IF(Seguimiento!N11&lt;=7,'[5]Clasificación '!$J$6,IF(Seguimiento!N11&lt;=14,'[5]Clasificación '!$J$5,IF(Seguimiento!N11&lt;=25,'[5]Clasificación '!$J$4))))</f>
        <v>EXTREMA</v>
      </c>
      <c r="P11" s="60" t="s">
        <v>41</v>
      </c>
      <c r="Q11" s="62" t="s">
        <v>225</v>
      </c>
      <c r="R11" s="62" t="s">
        <v>226</v>
      </c>
      <c r="S11" s="99">
        <v>43556</v>
      </c>
      <c r="T11" s="99">
        <v>43830</v>
      </c>
      <c r="U11" s="76" t="s">
        <v>227</v>
      </c>
      <c r="V11" s="50"/>
      <c r="W11" s="50"/>
      <c r="X11" s="50"/>
      <c r="Y11" s="50"/>
      <c r="Z11" s="50"/>
      <c r="AA11" s="50"/>
      <c r="AB11" s="50"/>
      <c r="AC11" s="50"/>
      <c r="AD11" s="50"/>
      <c r="AE11" s="50"/>
      <c r="AF11" s="50"/>
      <c r="AG11" s="50"/>
      <c r="AH11" s="50"/>
      <c r="AI11" s="50"/>
    </row>
    <row r="12" spans="1:35" ht="99" x14ac:dyDescent="0.3">
      <c r="A12" s="83">
        <v>7</v>
      </c>
      <c r="B12" s="93" t="str">
        <f>+[5]Identificacion!B10</f>
        <v>GESTIÓN INTEGRAL PARA EL SEGUIMIENTO Y CONTROL A LOS TÍTULOS MINEROS</v>
      </c>
      <c r="C12" s="93" t="str">
        <f>+[5]Identificacion!C10</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2" s="93" t="str">
        <f>+[5]Identificacion!D10</f>
        <v xml:space="preserve">1. Debilidades en los controles que impidan detectar acciones de omisión en la remisión a Cobro Coactivo, de obligaciones dinerarias pendientes de pago en títulos mineros terminados.
2. Ausencia de controles de revisión y verificación de los conceptos de liquidación de obligaciones contractuales.  </v>
      </c>
      <c r="E12" s="93" t="str">
        <f>+[5]Identificacion!E10</f>
        <v xml:space="preserve">Errores en los conceptos de liquidación de las obligaciones contractuales de los titulares mineros, con fines particulares o en favor de un tercero. </v>
      </c>
      <c r="F12" s="93" t="str">
        <f>+[5]Identificacion!F10</f>
        <v>1. Caducidad de la acción sancionatoria de cobro por parte de la Entidad.
2. Riesgo fiscal y disciplinario.
3. Sanciones administrativas</v>
      </c>
      <c r="G12" s="60">
        <f>+[5]Probabilidad!E20</f>
        <v>2</v>
      </c>
      <c r="H12" s="60">
        <f>+[5]Impacto!E49</f>
        <v>16</v>
      </c>
      <c r="I12" s="60">
        <f t="shared" si="0"/>
        <v>32</v>
      </c>
      <c r="J12" s="100" t="str">
        <f>+'[5]Clasificación '!J4</f>
        <v>EXTREMA</v>
      </c>
      <c r="K12" s="62" t="s">
        <v>224</v>
      </c>
      <c r="L12" s="60">
        <v>1</v>
      </c>
      <c r="M12" s="60">
        <v>16</v>
      </c>
      <c r="N12" s="60">
        <f t="shared" si="1"/>
        <v>16</v>
      </c>
      <c r="O12" s="61" t="str">
        <f>IF(AND(N12&gt;=0,N12&lt;=4),'[5]Clasificación '!$J$7,IF(Seguimiento!N12&lt;=7,'[5]Clasificación '!$J$6,IF(Seguimiento!N12&lt;=14,'[5]Clasificación '!$J$5,IF(Seguimiento!N12&lt;=25,'[5]Clasificación '!$J$4))))</f>
        <v>EXTREMA</v>
      </c>
      <c r="P12" s="60" t="s">
        <v>41</v>
      </c>
      <c r="Q12" s="76" t="s">
        <v>228</v>
      </c>
      <c r="R12" s="76" t="s">
        <v>229</v>
      </c>
      <c r="S12" s="99">
        <v>43556</v>
      </c>
      <c r="T12" s="99">
        <v>43830</v>
      </c>
      <c r="U12" s="76" t="s">
        <v>227</v>
      </c>
      <c r="V12" s="50"/>
      <c r="W12" s="50"/>
      <c r="X12" s="50"/>
      <c r="Y12" s="50"/>
      <c r="Z12" s="50"/>
      <c r="AA12" s="50"/>
      <c r="AB12" s="50"/>
      <c r="AC12" s="50"/>
      <c r="AD12" s="50"/>
      <c r="AE12" s="50"/>
      <c r="AF12" s="50"/>
      <c r="AG12" s="50"/>
      <c r="AH12" s="50"/>
      <c r="AI12" s="50"/>
    </row>
    <row r="13" spans="1:35" ht="198" x14ac:dyDescent="0.3">
      <c r="A13" s="83">
        <v>8</v>
      </c>
      <c r="B13" s="93" t="str">
        <f>+[5]Identificacion!B11</f>
        <v>GESTIÓN INTEGRAL PARA EL SEGUIMIENTO Y CONTROL A LOS TÍTULOS MINEROS</v>
      </c>
      <c r="C13" s="93" t="str">
        <f>+[5]Identificacion!C11</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3" s="93" t="str">
        <f>+[5]Identificacion!D11</f>
        <v>1. Debilidades en la documentación de todas las no conformidades observadas en campo con el fin de evitar la sanción al titular minero o, se minimiza la gravedad de las mismas. 
2. Ofrecimiento por terceros de dinero o favores para que se minimicen los hallazgos encontrados en campo y no se suspendan las labores mineras    
3. Conflictos de intereses no reportados por funcionarios de la entidad, de planta o de contrato, que prestaron sus servicios profesionales a titulares mineros antes de vincularse a la entidad.</v>
      </c>
      <c r="E13" s="93" t="str">
        <f>+[5]Identificacion!E11</f>
        <v xml:space="preserve">Elaboración de informes de inspecciones de campo o conceptos técnicos que no reflejen la realidad observada por el servidor público y que favorezca los intereses particulares </v>
      </c>
      <c r="F13" s="93" t="str">
        <f>+[5]Identificacion!F11</f>
        <v>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fiscales y penales</v>
      </c>
      <c r="G13" s="60">
        <f>+[5]Probabilidad!E21</f>
        <v>2</v>
      </c>
      <c r="H13" s="60">
        <f>+[5]Impacto!E50</f>
        <v>19</v>
      </c>
      <c r="I13" s="60">
        <f t="shared" si="0"/>
        <v>38</v>
      </c>
      <c r="J13" s="61" t="str">
        <f>IF(AND(I13&gt;=0,I13&lt;=4),'[5]Clasificación '!$J$7,IF(Seguimiento!I13&lt;=14,'[5]Clasificación '!$J$6,IF(Seguimiento!I13&lt;=25,'[5]Clasificación '!$J$5,IF(Seguimiento!I13&lt;=50,'[5]Clasificación '!$J$4))))</f>
        <v>EXTREMA</v>
      </c>
      <c r="K13" s="62" t="s">
        <v>224</v>
      </c>
      <c r="L13" s="60">
        <v>1</v>
      </c>
      <c r="M13" s="60">
        <v>19</v>
      </c>
      <c r="N13" s="60">
        <f t="shared" si="1"/>
        <v>19</v>
      </c>
      <c r="O13" s="61" t="str">
        <f>IF(AND(N13&gt;=0,N13&lt;=4),'[5]Clasificación '!$J$7,IF(Seguimiento!N13&lt;=7,'[5]Clasificación '!$J$6,IF(Seguimiento!N13&lt;=14,'[5]Clasificación '!$J$5,IF(Seguimiento!N13&lt;=25,'[5]Clasificación '!$J$4))))</f>
        <v>EXTREMA</v>
      </c>
      <c r="P13" s="60" t="s">
        <v>41</v>
      </c>
      <c r="Q13" s="62" t="s">
        <v>225</v>
      </c>
      <c r="R13" s="62" t="s">
        <v>230</v>
      </c>
      <c r="S13" s="99">
        <v>43556</v>
      </c>
      <c r="T13" s="99">
        <v>43830</v>
      </c>
      <c r="U13" s="76" t="s">
        <v>227</v>
      </c>
      <c r="V13" s="50"/>
      <c r="W13" s="50"/>
      <c r="X13" s="50"/>
      <c r="Y13" s="50"/>
      <c r="Z13" s="50"/>
      <c r="AA13" s="50"/>
      <c r="AB13" s="50"/>
      <c r="AC13" s="50"/>
      <c r="AD13" s="50"/>
      <c r="AE13" s="50"/>
      <c r="AF13" s="50"/>
      <c r="AG13" s="50"/>
      <c r="AH13" s="50"/>
      <c r="AI13" s="50"/>
    </row>
    <row r="14" spans="1:35" ht="132" x14ac:dyDescent="0.3">
      <c r="A14" s="83">
        <v>9</v>
      </c>
      <c r="B14" s="93" t="str">
        <f>+[5]Identificacion!B12</f>
        <v>GESTIÓN INTEGRAL PARA EL SEGUIMIENTO Y CONTROL A LOS TÍTULOS MINEROS</v>
      </c>
      <c r="C14" s="93" t="str">
        <f>+[5]Identificacion!C12</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4" s="93" t="str">
        <f>+[5]Identificacion!D12</f>
        <v>1. Debilidades en la implementación de los controles que permitan la acción u omisión al momento de revisar los expedientes dejando de lado solicitudes pendientes con el fin de evitar causación de obligaciones o atención de solicitudes.
2. Ausencia de controles de verificación de las actuaciones administrativas que se adelantan para cada uno de los tramites asignados a los funcionarios/contratistas.</v>
      </c>
      <c r="E14" s="93" t="str">
        <f>+[5]Identificacion!E12</f>
        <v>Promover el vencimiento de términos para actuar o agilizar las actuaciones para favorecer los intereses particulares (Trámites)</v>
      </c>
      <c r="F14" s="93" t="str">
        <f>+[5]Identificacion!F12</f>
        <v>1. Perdida de imagen institucional
2. Pérdida de credibilidad en actuaciones.
3. decisiones que pueden conllevar futuras demandas administrativas; imposibilidad de recuperación de carteras; hallazgos fiscales, administrativos y disciplinarios</v>
      </c>
      <c r="G14" s="60">
        <f>+[5]Probabilidad!E22</f>
        <v>2</v>
      </c>
      <c r="H14" s="60">
        <f>+[5]Impacto!E51</f>
        <v>19</v>
      </c>
      <c r="I14" s="60">
        <f t="shared" si="0"/>
        <v>38</v>
      </c>
      <c r="J14" s="61" t="str">
        <f>IF(AND(I14&gt;=0,I14&lt;=4),'[5]Clasificación '!$J$7,IF(Seguimiento!I14&lt;=14,'[5]Clasificación '!$J$6,IF(Seguimiento!I14&lt;=25,'[5]Clasificación '!$J$5,IF(Seguimiento!I14&lt;=50,'[5]Clasificación '!$J$4))))</f>
        <v>EXTREMA</v>
      </c>
      <c r="K14" s="62" t="s">
        <v>224</v>
      </c>
      <c r="L14" s="60">
        <v>1</v>
      </c>
      <c r="M14" s="60">
        <v>19</v>
      </c>
      <c r="N14" s="60">
        <f t="shared" si="1"/>
        <v>19</v>
      </c>
      <c r="O14" s="61" t="str">
        <f>IF(AND(N14&gt;=0,N14&lt;=4),'[5]Clasificación '!$J$7,IF(Seguimiento!N14&lt;=7,'[5]Clasificación '!$J$6,IF(Seguimiento!N14&lt;=14,'[5]Clasificación '!$J$5,IF(Seguimiento!N14&lt;=25,'[5]Clasificación '!$J$4))))</f>
        <v>EXTREMA</v>
      </c>
      <c r="P14" s="60" t="s">
        <v>41</v>
      </c>
      <c r="Q14" s="62" t="s">
        <v>225</v>
      </c>
      <c r="R14" s="62" t="s">
        <v>230</v>
      </c>
      <c r="S14" s="99">
        <v>43556</v>
      </c>
      <c r="T14" s="99">
        <v>43830</v>
      </c>
      <c r="U14" s="76" t="s">
        <v>231</v>
      </c>
      <c r="V14" s="50"/>
      <c r="W14" s="50"/>
      <c r="X14" s="50"/>
      <c r="Y14" s="50"/>
      <c r="Z14" s="50"/>
      <c r="AA14" s="50"/>
      <c r="AB14" s="50"/>
      <c r="AC14" s="50"/>
      <c r="AD14" s="50"/>
      <c r="AE14" s="50"/>
      <c r="AF14" s="50"/>
      <c r="AG14" s="50"/>
      <c r="AH14" s="50"/>
      <c r="AI14" s="50"/>
    </row>
    <row r="15" spans="1:35" ht="165" x14ac:dyDescent="0.3">
      <c r="A15" s="83">
        <v>10</v>
      </c>
      <c r="B15" s="93" t="str">
        <f>+[5]Identificacion!B13</f>
        <v>GESTIÓN INTEGRAL PARA EL SEGUIMIENTO Y CONTROL A LOS TÍTULOS MINEROS</v>
      </c>
      <c r="C15" s="93" t="str">
        <f>+[5]Identificacion!C13</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5" s="93" t="str">
        <f>+[5]Identificacion!D13</f>
        <v>1. Debilidades en el conocimiento normativo por parte de los funcionarios/contratistas que realizan las visitas.
2. Debilidades en los controles de asignación de visitas que garanticen la rotación del personal y por ende la independencia en las visitas. 
3. Desconocimiento o caso omiso a la responsabilidad penal por omisión en temas de seguridad que pongan en riesgo la vida de los trabajadores mineros                                                   4. Ofrecimiento por parte de terceros de dinero o favores para minimizar hallazgos encontrados en la fiscalziación integral</v>
      </c>
      <c r="E15" s="93" t="str">
        <f>+[5]Identificacion!E13</f>
        <v>Generar informes de visita favorables por parte del funcionario líder,  sin el cumplimiento de las normas de seguridad a cambio de recibir un beneficio personal  y/o a un tercero</v>
      </c>
      <c r="F15" s="93" t="str">
        <f>+[5]Identificacion!F13</f>
        <v>1. Posibles acciones de repetición
2. Daño antijurídico.
3. Responsabilidad penal si ocurren accidentes que pudieron ser prevenidos
4. Reprocesos y desgaste administrativo</v>
      </c>
      <c r="G15" s="60">
        <f>+[5]Probabilidad!E23</f>
        <v>2</v>
      </c>
      <c r="H15" s="60">
        <f>+[5]Impacto!E52</f>
        <v>19</v>
      </c>
      <c r="I15" s="60">
        <f t="shared" si="0"/>
        <v>38</v>
      </c>
      <c r="J15" s="61" t="str">
        <f>IF(AND(I15&gt;=0,I15&lt;=4),'[5]Clasificación '!$J$7,IF(Seguimiento!I15&lt;=14,'[5]Clasificación '!$J$6,IF(Seguimiento!I15&lt;=25,'[5]Clasificación '!$J$5,IF(Seguimiento!I15&lt;=50,'[5]Clasificación '!$J$4))))</f>
        <v>EXTREMA</v>
      </c>
      <c r="K15" s="62" t="s">
        <v>224</v>
      </c>
      <c r="L15" s="60">
        <v>1</v>
      </c>
      <c r="M15" s="60">
        <v>19</v>
      </c>
      <c r="N15" s="60">
        <f t="shared" si="1"/>
        <v>19</v>
      </c>
      <c r="O15" s="61" t="str">
        <f>IF(AND(N15&gt;=0,N15&lt;=4),'[5]Clasificación '!$J$7,IF(Seguimiento!N15&lt;=7,'[5]Clasificación '!$J$6,IF(Seguimiento!N15&lt;=14,'[5]Clasificación '!$J$5,IF(Seguimiento!N15&lt;=25,'[5]Clasificación '!$J$4))))</f>
        <v>EXTREMA</v>
      </c>
      <c r="P15" s="60" t="s">
        <v>41</v>
      </c>
      <c r="Q15" s="62" t="s">
        <v>225</v>
      </c>
      <c r="R15" s="62" t="s">
        <v>230</v>
      </c>
      <c r="S15" s="99">
        <v>43556</v>
      </c>
      <c r="T15" s="99">
        <v>43830</v>
      </c>
      <c r="U15" s="76" t="s">
        <v>227</v>
      </c>
      <c r="V15" s="50"/>
      <c r="W15" s="50"/>
      <c r="X15" s="50"/>
      <c r="Y15" s="50"/>
      <c r="Z15" s="50"/>
      <c r="AA15" s="50"/>
      <c r="AB15" s="50"/>
      <c r="AC15" s="50"/>
      <c r="AD15" s="50"/>
      <c r="AE15" s="50"/>
      <c r="AF15" s="50"/>
      <c r="AG15" s="50"/>
      <c r="AH15" s="50"/>
      <c r="AI15" s="50"/>
    </row>
  </sheetData>
  <mergeCells count="11">
    <mergeCell ref="L4:M4"/>
    <mergeCell ref="O4:P4"/>
    <mergeCell ref="AG1:AI2"/>
    <mergeCell ref="A3:F4"/>
    <mergeCell ref="G3:J3"/>
    <mergeCell ref="L3:P3"/>
    <mergeCell ref="Q3:U4"/>
    <mergeCell ref="V3:AA4"/>
    <mergeCell ref="AB3:AI4"/>
    <mergeCell ref="G4:J4"/>
    <mergeCell ref="A1:AF2"/>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41AE0C44-55CE-4FBF-9A69-49105A1499F6}">
            <xm:f>NOT(ISERROR(SEARCH('C:\PLANEACIÓN 2019\RIESGOS 2019\VERSIONES FINALES RIESGOS CORRUPCION 2019\[Mapa de Riesgos de Corrupcion Seguimiento Consolidado 2019.xlsx]Clasificación '!#REF!,O6)))</xm:f>
            <xm:f>'C:\PLANEACIÓN 2019\RIESGOS 2019\VERSIONES FINALES RIESGOS CORRUPCION 2019\[Mapa de Riesgos de Corrupcion Seguimiento Consolidado 2019.xlsx]Clasificación '!#REF!</xm:f>
            <x14:dxf>
              <fill>
                <patternFill>
                  <bgColor rgb="FFFF0000"/>
                </patternFill>
              </fill>
            </x14:dxf>
          </x14:cfRule>
          <x14:cfRule type="containsText" priority="14" operator="containsText" id="{979DA0C0-83F5-4BC6-B516-3BFC83A3B21C}">
            <xm:f>NOT(ISERROR(SEARCH('C:\PLANEACIÓN 2019\RIESGOS 2019\VERSIONES FINALES RIESGOS CORRUPCION 2019\[Mapa de Riesgos de Corrupcion Seguimiento Consolidado 2019.xlsx]Clasificación '!#REF!,O6)))</xm:f>
            <xm:f>'C:\PLANEACIÓN 2019\RIESGOS 2019\VERSIONES FINALES RIESGOS CORRUPCION 2019\[Mapa de Riesgos de Corrupcion Seguimiento Consolidado 2019.xlsx]Clasificación '!#REF!</xm:f>
            <x14:dxf>
              <fill>
                <patternFill>
                  <bgColor rgb="FFFFC000"/>
                </patternFill>
              </fill>
            </x14:dxf>
          </x14:cfRule>
          <x14:cfRule type="containsText" priority="15" operator="containsText" id="{1B3F65EE-E705-4436-9CC2-1033413F1BDF}">
            <xm:f>NOT(ISERROR(SEARCH('C:\PLANEACIÓN 2019\RIESGOS 2019\VERSIONES FINALES RIESGOS CORRUPCION 2019\[Mapa de Riesgos de Corrupcion Seguimiento Consolidado 2019.xlsx]Clasificación '!#REF!,O6)))</xm:f>
            <xm:f>'C:\PLANEACIÓN 2019\RIESGOS 2019\VERSIONES FINALES RIESGOS CORRUPCION 2019\[Mapa de Riesgos de Corrupcion Seguimiento Consolidado 2019.xlsx]Clasificación '!#REF!</xm:f>
            <x14:dxf>
              <fill>
                <patternFill>
                  <bgColor rgb="FFFFFF00"/>
                </patternFill>
              </fill>
            </x14:dxf>
          </x14:cfRule>
          <x14:cfRule type="containsText" priority="16" operator="containsText" id="{F455BFE3-5E85-4B9A-8807-507568F6A6DD}">
            <xm:f>NOT(ISERROR(SEARCH('C:\PLANEACIÓN 2019\RIESGOS 2019\VERSIONES FINALES RIESGOS CORRUPCION 2019\[Mapa de Riesgos de Corrupcion Seguimiento Consolidado 2019.xlsx]Clasificación '!#REF!,O6)))</xm:f>
            <xm:f>'C:\PLANEACIÓN 2019\RIESGOS 2019\VERSIONES FINALES RIESGOS CORRUPCION 2019\[Mapa de Riesgos de Corrupcion Seguimiento Consolidado 2019.xlsx]Clasificación '!#REF!</xm:f>
            <x14:dxf>
              <fill>
                <patternFill>
                  <bgColor rgb="FF00B050"/>
                </patternFill>
              </fill>
            </x14:dxf>
          </x14:cfRule>
          <xm:sqref>O6</xm:sqref>
        </x14:conditionalFormatting>
        <x14:conditionalFormatting xmlns:xm="http://schemas.microsoft.com/office/excel/2006/main">
          <x14:cfRule type="containsText" priority="9" operator="containsText" id="{F9C4B369-247C-479E-B219-97E2AD4DD873}">
            <xm:f>NOT(ISERROR(SEARCH('C:\PLANEACIÓN 2019\RIESGOS 2019\VERSIONES FINALES RIESGOS CORRUPCION 2019\[Mapa de Riesgos de Corrupcion Seguimiento Consolidado 2019.xlsx]Clasificación '!#REF!,O7)))</xm:f>
            <xm:f>'C:\PLANEACIÓN 2019\RIESGOS 2019\VERSIONES FINALES RIESGOS CORRUPCION 2019\[Mapa de Riesgos de Corrupcion Seguimiento Consolidado 2019.xlsx]Clasificación '!#REF!</xm:f>
            <x14:dxf>
              <fill>
                <patternFill>
                  <bgColor rgb="FFFF0000"/>
                </patternFill>
              </fill>
            </x14:dxf>
          </x14:cfRule>
          <x14:cfRule type="containsText" priority="10" operator="containsText" id="{F4C7C2B9-FD5E-4F53-99CF-76BE5CD8BBEC}">
            <xm:f>NOT(ISERROR(SEARCH('C:\PLANEACIÓN 2019\RIESGOS 2019\VERSIONES FINALES RIESGOS CORRUPCION 2019\[Mapa de Riesgos de Corrupcion Seguimiento Consolidado 2019.xlsx]Clasificación '!#REF!,O7)))</xm:f>
            <xm:f>'C:\PLANEACIÓN 2019\RIESGOS 2019\VERSIONES FINALES RIESGOS CORRUPCION 2019\[Mapa de Riesgos de Corrupcion Seguimiento Consolidado 2019.xlsx]Clasificación '!#REF!</xm:f>
            <x14:dxf>
              <fill>
                <patternFill>
                  <bgColor rgb="FFFFC000"/>
                </patternFill>
              </fill>
            </x14:dxf>
          </x14:cfRule>
          <x14:cfRule type="containsText" priority="11" operator="containsText" id="{9B26E87D-6364-4843-A820-CA71A53F9783}">
            <xm:f>NOT(ISERROR(SEARCH('C:\PLANEACIÓN 2019\RIESGOS 2019\VERSIONES FINALES RIESGOS CORRUPCION 2019\[Mapa de Riesgos de Corrupcion Seguimiento Consolidado 2019.xlsx]Clasificación '!#REF!,O7)))</xm:f>
            <xm:f>'C:\PLANEACIÓN 2019\RIESGOS 2019\VERSIONES FINALES RIESGOS CORRUPCION 2019\[Mapa de Riesgos de Corrupcion Seguimiento Consolidado 2019.xlsx]Clasificación '!#REF!</xm:f>
            <x14:dxf>
              <fill>
                <patternFill>
                  <bgColor rgb="FFFFFF00"/>
                </patternFill>
              </fill>
            </x14:dxf>
          </x14:cfRule>
          <x14:cfRule type="containsText" priority="12" operator="containsText" id="{B839D56F-078E-4CD5-80CA-1D6F7F076F37}">
            <xm:f>NOT(ISERROR(SEARCH('C:\PLANEACIÓN 2019\RIESGOS 2019\VERSIONES FINALES RIESGOS CORRUPCION 2019\[Mapa de Riesgos de Corrupcion Seguimiento Consolidado 2019.xlsx]Clasificación '!#REF!,O7)))</xm:f>
            <xm:f>'C:\PLANEACIÓN 2019\RIESGOS 2019\VERSIONES FINALES RIESGOS CORRUPCION 2019\[Mapa de Riesgos de Corrupcion Seguimiento Consolidado 2019.xlsx]Clasificación '!#REF!</xm:f>
            <x14:dxf>
              <fill>
                <patternFill>
                  <bgColor rgb="FF00B050"/>
                </patternFill>
              </fill>
            </x14:dxf>
          </x14:cfRule>
          <xm:sqref>O7:O15</xm:sqref>
        </x14:conditionalFormatting>
        <x14:conditionalFormatting xmlns:xm="http://schemas.microsoft.com/office/excel/2006/main">
          <x14:cfRule type="containsText" priority="5" operator="containsText" id="{3344F9B7-7633-4402-A93F-41C97D753619}">
            <xm:f>NOT(ISERROR(SEARCH('C:\PLANEACIÓN 2019\RIESGOS 2019\VERSIONES FINALES RIESGOS CORRUPCION 2019\[Mapa de Riesgos de Corrupcion Seguimiento Consolidado 2019.xlsx]Clasificación '!#REF!,J7)))</xm:f>
            <xm:f>'C:\PLANEACIÓN 2019\RIESGOS 2019\VERSIONES FINALES RIESGOS CORRUPCION 2019\[Mapa de Riesgos de Corrupcion Seguimiento Consolidado 2019.xlsx]Clasificación '!#REF!</xm:f>
            <x14:dxf>
              <fill>
                <patternFill>
                  <bgColor rgb="FFFF0000"/>
                </patternFill>
              </fill>
            </x14:dxf>
          </x14:cfRule>
          <x14:cfRule type="containsText" priority="6" operator="containsText" id="{AAA04F91-0E3D-46D1-BAEE-2518A0A89618}">
            <xm:f>NOT(ISERROR(SEARCH('C:\PLANEACIÓN 2019\RIESGOS 2019\VERSIONES FINALES RIESGOS CORRUPCION 2019\[Mapa de Riesgos de Corrupcion Seguimiento Consolidado 2019.xlsx]Clasificación '!#REF!,J7)))</xm:f>
            <xm:f>'C:\PLANEACIÓN 2019\RIESGOS 2019\VERSIONES FINALES RIESGOS CORRUPCION 2019\[Mapa de Riesgos de Corrupcion Seguimiento Consolidado 2019.xlsx]Clasificación '!#REF!</xm:f>
            <x14:dxf>
              <fill>
                <patternFill>
                  <bgColor rgb="FFFFC000"/>
                </patternFill>
              </fill>
            </x14:dxf>
          </x14:cfRule>
          <x14:cfRule type="containsText" priority="7" operator="containsText" id="{737F2C20-C09D-4067-8B4C-3F69981E3ED2}">
            <xm:f>NOT(ISERROR(SEARCH('C:\PLANEACIÓN 2019\RIESGOS 2019\VERSIONES FINALES RIESGOS CORRUPCION 2019\[Mapa de Riesgos de Corrupcion Seguimiento Consolidado 2019.xlsx]Clasificación '!#REF!,J7)))</xm:f>
            <xm:f>'C:\PLANEACIÓN 2019\RIESGOS 2019\VERSIONES FINALES RIESGOS CORRUPCION 2019\[Mapa de Riesgos de Corrupcion Seguimiento Consolidado 2019.xlsx]Clasificación '!#REF!</xm:f>
            <x14:dxf>
              <fill>
                <patternFill>
                  <bgColor rgb="FFFFFF00"/>
                </patternFill>
              </fill>
            </x14:dxf>
          </x14:cfRule>
          <x14:cfRule type="containsText" priority="8" operator="containsText" id="{BDB6F960-A842-4254-8E31-A89907E6427D}">
            <xm:f>NOT(ISERROR(SEARCH('C:\PLANEACIÓN 2019\RIESGOS 2019\VERSIONES FINALES RIESGOS CORRUPCION 2019\[Mapa de Riesgos de Corrupcion Seguimiento Consolidado 2019.xlsx]Clasificación '!#REF!,J7)))</xm:f>
            <xm:f>'C:\PLANEACIÓN 2019\RIESGOS 2019\VERSIONES FINALES RIESGOS CORRUPCION 2019\[Mapa de Riesgos de Corrupcion Seguimiento Consolidado 2019.xlsx]Clasificación '!#REF!</xm:f>
            <x14:dxf>
              <fill>
                <patternFill>
                  <bgColor rgb="FF00B050"/>
                </patternFill>
              </fill>
            </x14:dxf>
          </x14:cfRule>
          <xm:sqref>J7:J15</xm:sqref>
        </x14:conditionalFormatting>
        <x14:conditionalFormatting xmlns:xm="http://schemas.microsoft.com/office/excel/2006/main">
          <x14:cfRule type="containsText" priority="1" operator="containsText" id="{4A819579-4F53-4CD2-86E3-1C9CD86ACF92}">
            <xm:f>NOT(ISERROR(SEARCH('C:\PLANEACIÓN 2019\RIESGOS 2019\VERSIONES FINALES RIESGOS CORRUPCION 2019\[Mapa de Riesgos de Corrupcion Seguimiento Consolidado 2019.xlsx]Clasificación '!#REF!,J6)))</xm:f>
            <xm:f>'C:\PLANEACIÓN 2019\RIESGOS 2019\VERSIONES FINALES RIESGOS CORRUPCION 2019\[Mapa de Riesgos de Corrupcion Seguimiento Consolidado 2019.xlsx]Clasificación '!#REF!</xm:f>
            <x14:dxf>
              <fill>
                <patternFill>
                  <bgColor rgb="FFFF0000"/>
                </patternFill>
              </fill>
            </x14:dxf>
          </x14:cfRule>
          <x14:cfRule type="containsText" priority="2" operator="containsText" id="{533A0DFB-7626-418D-A4BC-0BEEDEB84A11}">
            <xm:f>NOT(ISERROR(SEARCH('C:\PLANEACIÓN 2019\RIESGOS 2019\VERSIONES FINALES RIESGOS CORRUPCION 2019\[Mapa de Riesgos de Corrupcion Seguimiento Consolidado 2019.xlsx]Clasificación '!#REF!,J6)))</xm:f>
            <xm:f>'C:\PLANEACIÓN 2019\RIESGOS 2019\VERSIONES FINALES RIESGOS CORRUPCION 2019\[Mapa de Riesgos de Corrupcion Seguimiento Consolidado 2019.xlsx]Clasificación '!#REF!</xm:f>
            <x14:dxf>
              <fill>
                <patternFill>
                  <bgColor rgb="FFFFC000"/>
                </patternFill>
              </fill>
            </x14:dxf>
          </x14:cfRule>
          <x14:cfRule type="containsText" priority="3" operator="containsText" id="{890D5AD8-08CE-4F55-9A8A-6AFE2B440C56}">
            <xm:f>NOT(ISERROR(SEARCH('C:\PLANEACIÓN 2019\RIESGOS 2019\VERSIONES FINALES RIESGOS CORRUPCION 2019\[Mapa de Riesgos de Corrupcion Seguimiento Consolidado 2019.xlsx]Clasificación '!#REF!,J6)))</xm:f>
            <xm:f>'C:\PLANEACIÓN 2019\RIESGOS 2019\VERSIONES FINALES RIESGOS CORRUPCION 2019\[Mapa de Riesgos de Corrupcion Seguimiento Consolidado 2019.xlsx]Clasificación '!#REF!</xm:f>
            <x14:dxf>
              <fill>
                <patternFill>
                  <bgColor rgb="FFFFFF00"/>
                </patternFill>
              </fill>
            </x14:dxf>
          </x14:cfRule>
          <x14:cfRule type="containsText" priority="4" operator="containsText" id="{61F0FBFD-C214-4AA8-A105-A49C01006F46}">
            <xm:f>NOT(ISERROR(SEARCH('C:\PLANEACIÓN 2019\RIESGOS 2019\VERSIONES FINALES RIESGOS CORRUPCION 2019\[Mapa de Riesgos de Corrupcion Seguimiento Consolidado 2019.xlsx]Clasificación '!#REF!,J6)))</xm:f>
            <xm:f>'C:\PLANEACIÓN 2019\RIESGOS 2019\VERSIONES FINALES RIESGOS CORRUPCION 2019\[Mapa de Riesgos de Corrupcion Seguimiento Consolidado 2019.xlsx]Clasificación '!#REF!</xm:f>
            <x14:dxf>
              <fill>
                <patternFill>
                  <bgColor rgb="FF00B050"/>
                </patternFill>
              </fill>
            </x14:dxf>
          </x14:cfRule>
          <xm:sqref>J6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[5]Hoja1!#REF!</xm:f>
          </x14:formula1>
          <xm:sqref>X6 AD6</xm:sqref>
        </x14:dataValidation>
        <x14:dataValidation type="list" allowBlank="1" showInputMessage="1" showErrorMessage="1">
          <x14:formula1>
            <xm:f>[5]Hoja1!#REF!</xm:f>
          </x14:formula1>
          <xm:sqref>Y6 AE6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2"/>
  <sheetViews>
    <sheetView view="pageBreakPreview" zoomScale="71" zoomScaleNormal="78" zoomScaleSheetLayoutView="71" workbookViewId="0">
      <selection activeCell="L8" sqref="L8:L10"/>
    </sheetView>
  </sheetViews>
  <sheetFormatPr baseColWidth="10" defaultRowHeight="16.5" x14ac:dyDescent="0.3"/>
  <cols>
    <col min="1" max="1" width="6.7109375" style="1" customWidth="1"/>
    <col min="2" max="2" width="20.7109375" style="1" customWidth="1"/>
    <col min="3" max="3" width="20.42578125"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52" t="s">
        <v>205</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3"/>
      <c r="AE1" s="63"/>
      <c r="AF1" s="63"/>
      <c r="AG1" s="154"/>
      <c r="AH1" s="155"/>
      <c r="AI1" s="156"/>
    </row>
    <row r="2" spans="1:35" ht="42.75" customHeight="1" x14ac:dyDescent="0.3">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3"/>
      <c r="AE2" s="64"/>
      <c r="AF2" s="64"/>
      <c r="AG2" s="157"/>
      <c r="AH2" s="158"/>
      <c r="AI2" s="159"/>
    </row>
    <row r="3" spans="1:35" ht="33.75" customHeight="1" x14ac:dyDescent="0.3">
      <c r="A3" s="160" t="s">
        <v>0</v>
      </c>
      <c r="B3" s="160"/>
      <c r="C3" s="160"/>
      <c r="D3" s="160"/>
      <c r="E3" s="160"/>
      <c r="F3" s="160"/>
      <c r="G3" s="161" t="s">
        <v>1</v>
      </c>
      <c r="H3" s="161"/>
      <c r="I3" s="161"/>
      <c r="J3" s="161"/>
      <c r="K3" s="40" t="s">
        <v>85</v>
      </c>
      <c r="L3" s="160" t="s">
        <v>2</v>
      </c>
      <c r="M3" s="160"/>
      <c r="N3" s="160"/>
      <c r="O3" s="160"/>
      <c r="P3" s="160"/>
      <c r="Q3" s="160" t="s">
        <v>3</v>
      </c>
      <c r="R3" s="160"/>
      <c r="S3" s="160"/>
      <c r="T3" s="160"/>
      <c r="U3" s="160"/>
      <c r="V3" s="162" t="s">
        <v>4</v>
      </c>
      <c r="W3" s="163"/>
      <c r="X3" s="163"/>
      <c r="Y3" s="163"/>
      <c r="Z3" s="163"/>
      <c r="AA3" s="164"/>
      <c r="AB3" s="162" t="s">
        <v>5</v>
      </c>
      <c r="AC3" s="163"/>
      <c r="AD3" s="163"/>
      <c r="AE3" s="163"/>
      <c r="AF3" s="163"/>
      <c r="AG3" s="163"/>
      <c r="AH3" s="163"/>
      <c r="AI3" s="164"/>
    </row>
    <row r="4" spans="1:35" ht="30" customHeight="1" x14ac:dyDescent="0.3">
      <c r="A4" s="160"/>
      <c r="B4" s="160"/>
      <c r="C4" s="160"/>
      <c r="D4" s="160"/>
      <c r="E4" s="160"/>
      <c r="F4" s="160"/>
      <c r="G4" s="161" t="s">
        <v>6</v>
      </c>
      <c r="H4" s="161"/>
      <c r="I4" s="161"/>
      <c r="J4" s="161"/>
      <c r="K4" s="40" t="s">
        <v>7</v>
      </c>
      <c r="L4" s="161" t="s">
        <v>8</v>
      </c>
      <c r="M4" s="161"/>
      <c r="N4" s="41"/>
      <c r="O4" s="161" t="s">
        <v>9</v>
      </c>
      <c r="P4" s="161"/>
      <c r="Q4" s="160"/>
      <c r="R4" s="160"/>
      <c r="S4" s="160"/>
      <c r="T4" s="160"/>
      <c r="U4" s="160"/>
      <c r="V4" s="165"/>
      <c r="W4" s="166"/>
      <c r="X4" s="166"/>
      <c r="Y4" s="166"/>
      <c r="Z4" s="166"/>
      <c r="AA4" s="167"/>
      <c r="AB4" s="165"/>
      <c r="AC4" s="166"/>
      <c r="AD4" s="166"/>
      <c r="AE4" s="166"/>
      <c r="AF4" s="166"/>
      <c r="AG4" s="166"/>
      <c r="AH4" s="166"/>
      <c r="AI4" s="167"/>
    </row>
    <row r="5" spans="1:35" s="42" customFormat="1" ht="96.75" customHeight="1" x14ac:dyDescent="0.3">
      <c r="A5" s="40" t="s">
        <v>10</v>
      </c>
      <c r="B5" s="40" t="s">
        <v>11</v>
      </c>
      <c r="C5" s="40" t="s">
        <v>12</v>
      </c>
      <c r="D5" s="40" t="s">
        <v>13</v>
      </c>
      <c r="E5" s="40" t="s">
        <v>14</v>
      </c>
      <c r="F5" s="40" t="s">
        <v>15</v>
      </c>
      <c r="G5" s="40" t="s">
        <v>16</v>
      </c>
      <c r="H5" s="40" t="s">
        <v>17</v>
      </c>
      <c r="I5" s="40" t="s">
        <v>18</v>
      </c>
      <c r="J5" s="40" t="s">
        <v>19</v>
      </c>
      <c r="K5" s="40" t="s">
        <v>20</v>
      </c>
      <c r="L5" s="40" t="s">
        <v>16</v>
      </c>
      <c r="M5" s="40" t="s">
        <v>17</v>
      </c>
      <c r="N5" s="40" t="s">
        <v>21</v>
      </c>
      <c r="O5" s="40" t="s">
        <v>22</v>
      </c>
      <c r="P5" s="40" t="s">
        <v>23</v>
      </c>
      <c r="Q5" s="40" t="s">
        <v>24</v>
      </c>
      <c r="R5" s="40" t="s">
        <v>25</v>
      </c>
      <c r="S5" s="40" t="s">
        <v>26</v>
      </c>
      <c r="T5" s="40" t="s">
        <v>27</v>
      </c>
      <c r="U5" s="40" t="s">
        <v>28</v>
      </c>
      <c r="V5" s="40" t="s">
        <v>29</v>
      </c>
      <c r="W5" s="40" t="s">
        <v>30</v>
      </c>
      <c r="X5" s="40" t="s">
        <v>31</v>
      </c>
      <c r="Y5" s="40" t="s">
        <v>32</v>
      </c>
      <c r="Z5" s="40" t="s">
        <v>33</v>
      </c>
      <c r="AA5" s="40" t="s">
        <v>34</v>
      </c>
      <c r="AB5" s="40" t="s">
        <v>35</v>
      </c>
      <c r="AC5" s="40" t="s">
        <v>36</v>
      </c>
      <c r="AD5" s="40" t="s">
        <v>37</v>
      </c>
      <c r="AE5" s="40" t="s">
        <v>32</v>
      </c>
      <c r="AF5" s="40" t="s">
        <v>33</v>
      </c>
      <c r="AG5" s="40" t="s">
        <v>34</v>
      </c>
      <c r="AH5" s="40" t="s">
        <v>38</v>
      </c>
      <c r="AI5" s="40" t="s">
        <v>39</v>
      </c>
    </row>
    <row r="6" spans="1:35" ht="222.75" customHeight="1" x14ac:dyDescent="0.3">
      <c r="A6" s="130">
        <v>1</v>
      </c>
      <c r="B6" s="171" t="str">
        <f>+[6]Identificacion!B4</f>
        <v>ADQUISICIÓN DE BIENES Y SERVICIOS</v>
      </c>
      <c r="C6" s="171" t="str">
        <f>+[6]Identificacion!C4</f>
        <v>Gestionar las acciones requeridas para llevar a cabo la adquisición de bienes y servicios necesarios para la operación de los procesos de la Agencia Nacional de Minería, a través del cumplimiento del marco normativo vigente.</v>
      </c>
      <c r="D6" s="127" t="str">
        <f>+[6]Identificacion!D4</f>
        <v xml:space="preserve">1.El establecimiento de requisitos que van en contra de los principios de selección objetiva, mediante parámetros de selección que eliminan la competencia. 
2. Desconocimiento y falta de experticia por parte de algunos de los integrantes del equipo estructurador, revisor o del líder del proceso.   
</v>
      </c>
      <c r="E6" s="127" t="str">
        <f>+[6]Identificacion!E4</f>
        <v>Favorecimiento a proponentes a través del direccionamiento del proceso de selección, mediante la incorporación de requisitos que desconocen el principio de selección objetiva y la igualdad de los proponentes</v>
      </c>
      <c r="F6" s="127" t="str">
        <f>+[6]Identificacion!F4</f>
        <v>1. Detrimento patrimonial y del interés público en general. 
2. Tipificación de delitos contra la administración pública que conlleva responsabilidad penal. 
3. Posible responsabilidad fiscal y disciplinaria.  
4. Alta probabilidad de incumplimiento contractual.</v>
      </c>
      <c r="G6" s="130">
        <f>+[6]Probabilidad!E14</f>
        <v>1</v>
      </c>
      <c r="H6" s="130">
        <f>+[6]Impacto!E43</f>
        <v>16</v>
      </c>
      <c r="I6" s="130">
        <f>+G6*H6</f>
        <v>16</v>
      </c>
      <c r="J6" s="133" t="str">
        <f>IF(AND(I6&gt;=0,I6&lt;=4),'[6]Clasificación '!$J$7,IF('Adquisicion ByS'!I6&lt;=7,'[6]Clasificación '!$J$6,IF('Adquisicion ByS'!I6&lt;=14,'[6]Clasificación '!$J$5,IF('Adquisicion ByS'!I6&lt;=25,'[6]Clasificación '!$J$4))))</f>
        <v>EXTREMA</v>
      </c>
      <c r="K6" s="183" t="s">
        <v>187</v>
      </c>
      <c r="L6" s="130">
        <v>1</v>
      </c>
      <c r="M6" s="130">
        <v>14</v>
      </c>
      <c r="N6" s="130">
        <f>+L6*M6</f>
        <v>14</v>
      </c>
      <c r="O6" s="185" t="str">
        <f>IF(AND(N6&gt;=0,N6&lt;=4),'[6]Clasificación '!$J$7,IF('Adquisicion ByS'!N6&lt;=7,'[6]Clasificación '!$J$6,IF('Adquisicion ByS'!N6&lt;=14,'[6]Clasificación '!$J$5,IF('Adquisicion ByS'!N6&lt;=25,'[6]Clasificación '!$J$4))))</f>
        <v>ALTA</v>
      </c>
      <c r="P6" s="130" t="s">
        <v>41</v>
      </c>
      <c r="Q6" s="44" t="s">
        <v>188</v>
      </c>
      <c r="R6" s="55" t="s">
        <v>189</v>
      </c>
      <c r="S6" s="48">
        <v>43495</v>
      </c>
      <c r="T6" s="49">
        <v>43814</v>
      </c>
      <c r="U6" s="49" t="s">
        <v>190</v>
      </c>
      <c r="V6" s="50"/>
      <c r="W6" s="50"/>
      <c r="X6" s="50"/>
      <c r="Y6" s="50"/>
      <c r="Z6" s="50"/>
      <c r="AA6" s="50"/>
      <c r="AB6" s="50"/>
      <c r="AC6" s="50"/>
      <c r="AD6" s="50"/>
      <c r="AE6" s="50"/>
      <c r="AF6" s="50"/>
      <c r="AG6" s="50"/>
      <c r="AH6" s="50"/>
      <c r="AI6" s="50"/>
    </row>
    <row r="7" spans="1:35" ht="82.5" x14ac:dyDescent="0.3">
      <c r="A7" s="132"/>
      <c r="B7" s="187"/>
      <c r="C7" s="187"/>
      <c r="D7" s="129"/>
      <c r="E7" s="129"/>
      <c r="F7" s="129"/>
      <c r="G7" s="132"/>
      <c r="H7" s="132"/>
      <c r="I7" s="132"/>
      <c r="J7" s="135"/>
      <c r="K7" s="184"/>
      <c r="L7" s="132"/>
      <c r="M7" s="132"/>
      <c r="N7" s="132"/>
      <c r="O7" s="186"/>
      <c r="P7" s="132"/>
      <c r="Q7" s="44" t="s">
        <v>191</v>
      </c>
      <c r="R7" s="84" t="s">
        <v>192</v>
      </c>
      <c r="S7" s="48">
        <v>43495</v>
      </c>
      <c r="T7" s="49">
        <v>43814</v>
      </c>
      <c r="U7" s="49" t="s">
        <v>190</v>
      </c>
      <c r="V7" s="50"/>
      <c r="W7" s="50"/>
      <c r="X7" s="50"/>
      <c r="Y7" s="50"/>
      <c r="Z7" s="50"/>
      <c r="AA7" s="50"/>
      <c r="AB7" s="50"/>
      <c r="AC7" s="50"/>
      <c r="AD7" s="50"/>
      <c r="AE7" s="50"/>
      <c r="AF7" s="50"/>
      <c r="AG7" s="50"/>
      <c r="AH7" s="50"/>
      <c r="AI7" s="50"/>
    </row>
    <row r="8" spans="1:35" s="90" customFormat="1" ht="82.5" x14ac:dyDescent="0.25">
      <c r="A8" s="181">
        <v>2</v>
      </c>
      <c r="B8" s="182" t="str">
        <f>+[6]Identificacion!B5</f>
        <v>ADQUISICIÓN DE BIENES Y SERVICIOS</v>
      </c>
      <c r="C8" s="182" t="str">
        <f>+[6]Identificacion!C5</f>
        <v>Gestionar las acciones requeridas para llevar a cabo la adquisición de bienes y servicios necesarios para la operación de los procesos de la Agencia Nacional de Minería, a través del cumplimiento del marco normativo vigente.</v>
      </c>
      <c r="D8" s="182" t="str">
        <f>+[6]Identificacion!D5</f>
        <v>1. Desconocimiento por parte de la Entidad de situaciones de conflicto de interés por parte del personal vinculado a través de contrato. 
2. Falta de reporte sobre posibles conflictos de interés sobrevinientes.</v>
      </c>
      <c r="E8" s="182" t="str">
        <f>+[6]Identificacion!E5</f>
        <v>Conflicto de interés en cabeza de los contratistas encargados del manejo de asuntos mineros que pueda llevar a parcialidad en la labor contratada.</v>
      </c>
      <c r="F8" s="182" t="str">
        <f>+[6]Identificacion!F5</f>
        <v xml:space="preserve">1.Posible parcialización y favorecimiento de intereses privados con desconocimiento de los parámetros legales. 
2. Responsabilidades disciplinarias y/o fiscales como consecuencia de decisiones equivocadas derivadas de los análisis parcializados que realice el personal incurso en conflicto de interés. 
3. Riesgo de daño antijurídico con la consecuente exposición a demandas. </v>
      </c>
      <c r="G8" s="147">
        <f>+[6]Probabilidad!E15</f>
        <v>1</v>
      </c>
      <c r="H8" s="147">
        <f>+[6]Impacto!E44</f>
        <v>16</v>
      </c>
      <c r="I8" s="181">
        <f>+G8*H8</f>
        <v>16</v>
      </c>
      <c r="J8" s="133" t="str">
        <f>IF(AND(I8&gt;=0,I8&lt;=4),'[6]Clasificación '!$J$7,IF('Adquisicion ByS'!I8&lt;=7,'[6]Clasificación '!$J$6,IF('Adquisicion ByS'!I8&lt;=14,'[6]Clasificación '!$J$5,IF('Adquisicion ByS'!I8&lt;=25,'[6]Clasificación '!$J$4))))</f>
        <v>EXTREMA</v>
      </c>
      <c r="K8" s="182" t="s">
        <v>193</v>
      </c>
      <c r="L8" s="147">
        <v>1</v>
      </c>
      <c r="M8" s="147">
        <v>14</v>
      </c>
      <c r="N8" s="147">
        <f>+M8*L8</f>
        <v>14</v>
      </c>
      <c r="O8" s="198" t="str">
        <f>IF(AND(N8&gt;=0,N8&lt;=4),'[6]Clasificación '!$J$7,IF('Adquisicion ByS'!N8&lt;=7,'[6]Clasificación '!$J$6,IF('Adquisicion ByS'!N8&lt;=14,'[6]Clasificación '!$J$5,IF('Adquisicion ByS'!N8&lt;=25,'[6]Clasificación '!$J$4))))</f>
        <v>ALTA</v>
      </c>
      <c r="P8" s="181" t="s">
        <v>41</v>
      </c>
      <c r="Q8" s="55" t="s">
        <v>194</v>
      </c>
      <c r="R8" s="55" t="s">
        <v>195</v>
      </c>
      <c r="S8" s="48">
        <v>43495</v>
      </c>
      <c r="T8" s="49">
        <v>43814</v>
      </c>
      <c r="U8" s="49" t="s">
        <v>190</v>
      </c>
      <c r="V8" s="3"/>
      <c r="W8" s="3"/>
      <c r="X8" s="3"/>
      <c r="Y8" s="3"/>
      <c r="Z8" s="3"/>
      <c r="AA8" s="3"/>
      <c r="AB8" s="3"/>
      <c r="AC8" s="3"/>
      <c r="AD8" s="3"/>
      <c r="AE8" s="3"/>
      <c r="AF8" s="3"/>
      <c r="AG8" s="3"/>
      <c r="AH8" s="3"/>
      <c r="AI8" s="3"/>
    </row>
    <row r="9" spans="1:35" s="90" customFormat="1" ht="132" x14ac:dyDescent="0.25">
      <c r="A9" s="181"/>
      <c r="B9" s="182"/>
      <c r="C9" s="182"/>
      <c r="D9" s="182"/>
      <c r="E9" s="182"/>
      <c r="F9" s="182"/>
      <c r="G9" s="147"/>
      <c r="H9" s="147"/>
      <c r="I9" s="181"/>
      <c r="J9" s="134"/>
      <c r="K9" s="182"/>
      <c r="L9" s="147"/>
      <c r="M9" s="147"/>
      <c r="N9" s="147"/>
      <c r="O9" s="198"/>
      <c r="P9" s="181"/>
      <c r="Q9" s="55" t="s">
        <v>196</v>
      </c>
      <c r="R9" s="55" t="s">
        <v>197</v>
      </c>
      <c r="S9" s="48">
        <v>43495</v>
      </c>
      <c r="T9" s="49">
        <v>43814</v>
      </c>
      <c r="U9" s="49" t="s">
        <v>190</v>
      </c>
      <c r="V9" s="3"/>
      <c r="W9" s="3"/>
      <c r="X9" s="3"/>
      <c r="Y9" s="3"/>
      <c r="Z9" s="3"/>
      <c r="AA9" s="3"/>
      <c r="AB9" s="3"/>
      <c r="AC9" s="3"/>
      <c r="AD9" s="3"/>
      <c r="AE9" s="3"/>
      <c r="AF9" s="3"/>
      <c r="AG9" s="3"/>
      <c r="AH9" s="3"/>
      <c r="AI9" s="3"/>
    </row>
    <row r="10" spans="1:35" s="90" customFormat="1" ht="127.5" customHeight="1" x14ac:dyDescent="0.25">
      <c r="A10" s="181"/>
      <c r="B10" s="182"/>
      <c r="C10" s="182"/>
      <c r="D10" s="182"/>
      <c r="E10" s="182"/>
      <c r="F10" s="182"/>
      <c r="G10" s="147"/>
      <c r="H10" s="147"/>
      <c r="I10" s="181"/>
      <c r="J10" s="135"/>
      <c r="K10" s="182"/>
      <c r="L10" s="147"/>
      <c r="M10" s="147"/>
      <c r="N10" s="147"/>
      <c r="O10" s="198"/>
      <c r="P10" s="181"/>
      <c r="Q10" s="55" t="s">
        <v>198</v>
      </c>
      <c r="R10" s="3" t="s">
        <v>199</v>
      </c>
      <c r="S10" s="91">
        <v>43497</v>
      </c>
      <c r="T10" s="91">
        <v>43646</v>
      </c>
      <c r="U10" s="49" t="s">
        <v>190</v>
      </c>
      <c r="V10" s="3"/>
      <c r="W10" s="3"/>
      <c r="X10" s="3"/>
      <c r="Y10" s="3"/>
      <c r="Z10" s="3"/>
      <c r="AA10" s="3"/>
      <c r="AB10" s="3"/>
      <c r="AC10" s="3"/>
      <c r="AD10" s="3"/>
      <c r="AE10" s="3"/>
      <c r="AF10" s="3"/>
      <c r="AG10" s="3"/>
      <c r="AH10" s="3"/>
      <c r="AI10" s="3"/>
    </row>
    <row r="11" spans="1:35" s="90" customFormat="1" ht="181.5" customHeight="1" x14ac:dyDescent="0.25">
      <c r="A11" s="181">
        <v>3</v>
      </c>
      <c r="B11" s="182" t="str">
        <f>+[6]Identificacion!B6</f>
        <v>ADQUISICIÓN DE BIENES Y SERVICIOS</v>
      </c>
      <c r="C11" s="182" t="str">
        <f>+[6]Identificacion!C6</f>
        <v>Gestionar las acciones requeridas para llevar a cabo la adquisición de bienes y servicios necesarios para la operación de los procesos de la Agencia Nacional de Minería, a través del cumplimiento del marco normativo vigente.</v>
      </c>
      <c r="D11" s="182" t="str">
        <f>+[6]Identificacion!D6</f>
        <v>1. Falsedad en los documentos que soportan el proceso contractual.
2. Falta de verificación de los documentos que soportan el proceso.</v>
      </c>
      <c r="E11" s="182" t="str">
        <f>+[6]Identificacion!E6</f>
        <v xml:space="preserve">Suscripción de contratos sin el cumplimiento de requisitos legales, para favorecer a un tercero. </v>
      </c>
      <c r="F11" s="182" t="str">
        <f>+[6]Identificacion!F6</f>
        <v>1. Posible incursión en delitos como consecuencia de falsificar documentos que adquieren el carácter de públicos al ser presentados como soporte para contratos estatales. 
2. Posible incumplimiento en cuanto a la calidad de la actividad a realizar teniendo en cuenta que no se cuenta con la idoneidad requerida.</v>
      </c>
      <c r="G11" s="147">
        <f>+[6]Probabilidad!E16</f>
        <v>1</v>
      </c>
      <c r="H11" s="147">
        <f>+[6]Impacto!E45</f>
        <v>16</v>
      </c>
      <c r="I11" s="181">
        <f t="shared" ref="I11" si="0">+G11*H11</f>
        <v>16</v>
      </c>
      <c r="J11" s="133" t="str">
        <f>IF(AND(I11&gt;=0,I11&lt;=4),'[6]Clasificación '!$J$7,IF('Adquisicion ByS'!I11&lt;=7,'[6]Clasificación '!$J$6,IF('Adquisicion ByS'!I11&lt;=14,'[6]Clasificación '!$J$5,IF('Adquisicion ByS'!I11&lt;=25,'[6]Clasificación '!$J$4))))</f>
        <v>EXTREMA</v>
      </c>
      <c r="K11" s="182" t="s">
        <v>200</v>
      </c>
      <c r="L11" s="147">
        <v>1</v>
      </c>
      <c r="M11" s="147">
        <v>14</v>
      </c>
      <c r="N11" s="147">
        <f>+M11*L11</f>
        <v>14</v>
      </c>
      <c r="O11" s="185" t="str">
        <f>IF(AND(N11&gt;=0,N11&lt;=4),'[6]Clasificación '!$J$7,IF('Adquisicion ByS'!N11&lt;=7,'[6]Clasificación '!$J$6,IF('Adquisicion ByS'!N11&lt;=14,'[6]Clasificación '!$J$5,IF('Adquisicion ByS'!N11&lt;=25,'[6]Clasificación '!$J$4))))</f>
        <v>ALTA</v>
      </c>
      <c r="P11" s="181" t="s">
        <v>41</v>
      </c>
      <c r="Q11" s="55" t="s">
        <v>201</v>
      </c>
      <c r="R11" s="3" t="s">
        <v>202</v>
      </c>
      <c r="S11" s="48">
        <v>43495</v>
      </c>
      <c r="T11" s="49">
        <v>43814</v>
      </c>
      <c r="U11" s="49" t="s">
        <v>190</v>
      </c>
      <c r="V11" s="3"/>
      <c r="W11" s="3"/>
      <c r="X11" s="3"/>
      <c r="Y11" s="3"/>
      <c r="Z11" s="3"/>
      <c r="AA11" s="3"/>
      <c r="AB11" s="3"/>
      <c r="AC11" s="3"/>
      <c r="AD11" s="3"/>
      <c r="AE11" s="3"/>
      <c r="AF11" s="3"/>
      <c r="AG11" s="3"/>
      <c r="AH11" s="3"/>
      <c r="AI11" s="3"/>
    </row>
    <row r="12" spans="1:35" s="90" customFormat="1" ht="66" x14ac:dyDescent="0.25">
      <c r="A12" s="181"/>
      <c r="B12" s="182"/>
      <c r="C12" s="182"/>
      <c r="D12" s="182"/>
      <c r="E12" s="182"/>
      <c r="F12" s="182"/>
      <c r="G12" s="147"/>
      <c r="H12" s="147"/>
      <c r="I12" s="181"/>
      <c r="J12" s="135"/>
      <c r="K12" s="182"/>
      <c r="L12" s="147"/>
      <c r="M12" s="147"/>
      <c r="N12" s="147"/>
      <c r="O12" s="186"/>
      <c r="P12" s="181"/>
      <c r="Q12" s="54" t="s">
        <v>203</v>
      </c>
      <c r="R12" s="3" t="s">
        <v>204</v>
      </c>
      <c r="S12" s="48">
        <v>43495</v>
      </c>
      <c r="T12" s="49">
        <v>43814</v>
      </c>
      <c r="U12" s="49" t="s">
        <v>190</v>
      </c>
      <c r="V12" s="3"/>
      <c r="W12" s="3"/>
      <c r="X12" s="3"/>
      <c r="Y12" s="3"/>
      <c r="Z12" s="3"/>
      <c r="AA12" s="3"/>
      <c r="AB12" s="3"/>
      <c r="AC12" s="3"/>
      <c r="AD12" s="3"/>
      <c r="AE12" s="3"/>
      <c r="AF12" s="3"/>
      <c r="AG12" s="3"/>
      <c r="AH12" s="3"/>
      <c r="AI12" s="3"/>
    </row>
  </sheetData>
  <mergeCells count="59">
    <mergeCell ref="A1:AD2"/>
    <mergeCell ref="AG1:AI2"/>
    <mergeCell ref="A3:F4"/>
    <mergeCell ref="G3:J3"/>
    <mergeCell ref="L3:P3"/>
    <mergeCell ref="Q3:U4"/>
    <mergeCell ref="V3:AA4"/>
    <mergeCell ref="AB3:AI4"/>
    <mergeCell ref="G4:J4"/>
    <mergeCell ref="L4:M4"/>
    <mergeCell ref="O4:P4"/>
    <mergeCell ref="A6:A7"/>
    <mergeCell ref="B6:B7"/>
    <mergeCell ref="C6:C7"/>
    <mergeCell ref="D6:D7"/>
    <mergeCell ref="E6:E7"/>
    <mergeCell ref="P6:P7"/>
    <mergeCell ref="K6:K7"/>
    <mergeCell ref="L6:L7"/>
    <mergeCell ref="M6:M7"/>
    <mergeCell ref="N6:N7"/>
    <mergeCell ref="O6:O7"/>
    <mergeCell ref="A8:A10"/>
    <mergeCell ref="B8:B10"/>
    <mergeCell ref="C8:C10"/>
    <mergeCell ref="D8:D10"/>
    <mergeCell ref="E8:E10"/>
    <mergeCell ref="F8:F10"/>
    <mergeCell ref="G8:G10"/>
    <mergeCell ref="H8:H10"/>
    <mergeCell ref="I8:I10"/>
    <mergeCell ref="J6:J7"/>
    <mergeCell ref="F6:F7"/>
    <mergeCell ref="G6:G7"/>
    <mergeCell ref="H6:H7"/>
    <mergeCell ref="I6:I7"/>
    <mergeCell ref="P8:P10"/>
    <mergeCell ref="A11:A12"/>
    <mergeCell ref="B11:B12"/>
    <mergeCell ref="C11:C12"/>
    <mergeCell ref="D11:D12"/>
    <mergeCell ref="E11:E12"/>
    <mergeCell ref="F11:F12"/>
    <mergeCell ref="G11:G12"/>
    <mergeCell ref="H11:H12"/>
    <mergeCell ref="I11:I12"/>
    <mergeCell ref="J8:J10"/>
    <mergeCell ref="K8:K10"/>
    <mergeCell ref="L8:L10"/>
    <mergeCell ref="M8:M10"/>
    <mergeCell ref="N8:N10"/>
    <mergeCell ref="O8:O10"/>
    <mergeCell ref="P11:P12"/>
    <mergeCell ref="J11:J12"/>
    <mergeCell ref="K11:K12"/>
    <mergeCell ref="L11:L12"/>
    <mergeCell ref="M11:M12"/>
    <mergeCell ref="N11:N12"/>
    <mergeCell ref="O11:O12"/>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3" operator="containsText" id="{B654D12D-BA89-40D9-B810-7EE2DA2F7E3A}">
            <xm:f>NOT(ISERROR(SEARCH('C:\PLANEACIÓN 2019\RIESGOS 2019\VERSIONES FINALES RIESGOS CORRUPCION 2019\[Mapa de Riesgos de Corrupcion Adquisicion Bns y Servicios 2019 Final.xlsx]Clasificación '!#REF!,J6)))</xm:f>
            <xm:f>'C:\PLANEACIÓN 2019\RIESGOS 2019\VERSIONES FINALES RIESGOS CORRUPCION 2019\[Mapa de Riesgos de Corrupcion Adquisicion Bns y Servicios 2019 Final.xlsx]Clasificación '!#REF!</xm:f>
            <x14:dxf>
              <fill>
                <patternFill>
                  <bgColor rgb="FFFF0000"/>
                </patternFill>
              </fill>
            </x14:dxf>
          </x14:cfRule>
          <x14:cfRule type="containsText" priority="34" operator="containsText" id="{D504FCBE-3B85-4A31-96AB-F15DA51FA00C}">
            <xm:f>NOT(ISERROR(SEARCH('C:\PLANEACIÓN 2019\RIESGOS 2019\VERSIONES FINALES RIESGOS CORRUPCION 2019\[Mapa de Riesgos de Corrupcion Adquisicion Bns y Servicios 2019 Final.xlsx]Clasificación '!#REF!,J6)))</xm:f>
            <xm:f>'C:\PLANEACIÓN 2019\RIESGOS 2019\VERSIONES FINALES RIESGOS CORRUPCION 2019\[Mapa de Riesgos de Corrupcion Adquisicion Bns y Servicios 2019 Final.xlsx]Clasificación '!#REF!</xm:f>
            <x14:dxf>
              <fill>
                <patternFill>
                  <bgColor rgb="FFFFC000"/>
                </patternFill>
              </fill>
            </x14:dxf>
          </x14:cfRule>
          <x14:cfRule type="containsText" priority="35" operator="containsText" id="{FFF79B66-73B6-454B-B8CF-8AB08706F747}">
            <xm:f>NOT(ISERROR(SEARCH('C:\PLANEACIÓN 2019\RIESGOS 2019\VERSIONES FINALES RIESGOS CORRUPCION 2019\[Mapa de Riesgos de Corrupcion Adquisicion Bns y Servicios 2019 Final.xlsx]Clasificación '!#REF!,J6)))</xm:f>
            <xm:f>'C:\PLANEACIÓN 2019\RIESGOS 2019\VERSIONES FINALES RIESGOS CORRUPCION 2019\[Mapa de Riesgos de Corrupcion Adquisicion Bns y Servicios 2019 Final.xlsx]Clasificación '!#REF!</xm:f>
            <x14:dxf>
              <fill>
                <patternFill>
                  <bgColor rgb="FFFFFF00"/>
                </patternFill>
              </fill>
            </x14:dxf>
          </x14:cfRule>
          <x14:cfRule type="containsText" priority="36" operator="containsText" id="{B98FE00E-8A6D-4C80-86E3-EAB226DB23EC}">
            <xm:f>NOT(ISERROR(SEARCH('C:\PLANEACIÓN 2019\RIESGOS 2019\VERSIONES FINALES RIESGOS CORRUPCION 2019\[Mapa de Riesgos de Corrupcion Adquisicion Bns y Servicios 2019 Final.xlsx]Clasificación '!#REF!,J6)))</xm:f>
            <xm:f>'C:\PLANEACIÓN 2019\RIESGOS 2019\VERSIONES FINALES RIESGOS CORRUPCION 2019\[Mapa de Riesgos de Corrupcion Adquisicion Bns y Servicios 2019 Final.xlsx]Clasificación '!#REF!</xm:f>
            <x14:dxf>
              <fill>
                <patternFill>
                  <bgColor rgb="FF00B050"/>
                </patternFill>
              </fill>
            </x14:dxf>
          </x14:cfRule>
          <xm:sqref>J6</xm:sqref>
        </x14:conditionalFormatting>
        <x14:conditionalFormatting xmlns:xm="http://schemas.microsoft.com/office/excel/2006/main">
          <x14:cfRule type="containsText" priority="29" operator="containsText" id="{9F943B1A-A1E3-44A2-9AFE-A86327CB9CBF}">
            <xm:f>NOT(ISERROR(SEARCH('C:\PLANEACIÓN 2019\RIESGOS 2019\VERSIONES FINALES RIESGOS CORRUPCION 2019\[Mapa de Riesgos de Corrupcion Adquisicion Bns y Servicios 2019 Final.xlsx]Clasificación '!#REF!,O6)))</xm:f>
            <xm:f>'C:\PLANEACIÓN 2019\RIESGOS 2019\VERSIONES FINALES RIESGOS CORRUPCION 2019\[Mapa de Riesgos de Corrupcion Adquisicion Bns y Servicios 2019 Final.xlsx]Clasificación '!#REF!</xm:f>
            <x14:dxf>
              <fill>
                <patternFill>
                  <bgColor rgb="FFFF0000"/>
                </patternFill>
              </fill>
            </x14:dxf>
          </x14:cfRule>
          <x14:cfRule type="containsText" priority="30" operator="containsText" id="{25255962-818E-46E2-BA6C-6F91C67F8076}">
            <xm:f>NOT(ISERROR(SEARCH('C:\PLANEACIÓN 2019\RIESGOS 2019\VERSIONES FINALES RIESGOS CORRUPCION 2019\[Mapa de Riesgos de Corrupcion Adquisicion Bns y Servicios 2019 Final.xlsx]Clasificación '!#REF!,O6)))</xm:f>
            <xm:f>'C:\PLANEACIÓN 2019\RIESGOS 2019\VERSIONES FINALES RIESGOS CORRUPCION 2019\[Mapa de Riesgos de Corrupcion Adquisicion Bns y Servicios 2019 Final.xlsx]Clasificación '!#REF!</xm:f>
            <x14:dxf>
              <fill>
                <patternFill>
                  <bgColor rgb="FFFFC000"/>
                </patternFill>
              </fill>
            </x14:dxf>
          </x14:cfRule>
          <x14:cfRule type="containsText" priority="31" operator="containsText" id="{15560359-2CBA-43D7-B1A6-B16C08700C8D}">
            <xm:f>NOT(ISERROR(SEARCH('C:\PLANEACIÓN 2019\RIESGOS 2019\VERSIONES FINALES RIESGOS CORRUPCION 2019\[Mapa de Riesgos de Corrupcion Adquisicion Bns y Servicios 2019 Final.xlsx]Clasificación '!#REF!,O6)))</xm:f>
            <xm:f>'C:\PLANEACIÓN 2019\RIESGOS 2019\VERSIONES FINALES RIESGOS CORRUPCION 2019\[Mapa de Riesgos de Corrupcion Adquisicion Bns y Servicios 2019 Final.xlsx]Clasificación '!#REF!</xm:f>
            <x14:dxf>
              <fill>
                <patternFill>
                  <bgColor rgb="FFFFFF00"/>
                </patternFill>
              </fill>
            </x14:dxf>
          </x14:cfRule>
          <x14:cfRule type="containsText" priority="32" operator="containsText" id="{4935D9E9-0C3E-4096-B0FB-267C28F70E8D}">
            <xm:f>NOT(ISERROR(SEARCH('C:\PLANEACIÓN 2019\RIESGOS 2019\VERSIONES FINALES RIESGOS CORRUPCION 2019\[Mapa de Riesgos de Corrupcion Adquisicion Bns y Servicios 2019 Final.xlsx]Clasificación '!#REF!,O6)))</xm:f>
            <xm:f>'C:\PLANEACIÓN 2019\RIESGOS 2019\VERSIONES FINALES RIESGOS CORRUPCION 2019\[Mapa de Riesgos de Corrupcion Adquisicion Bns y Servicios 2019 Final.xlsx]Clasificación '!#REF!</xm:f>
            <x14:dxf>
              <fill>
                <patternFill>
                  <bgColor rgb="FF00B050"/>
                </patternFill>
              </fill>
            </x14:dxf>
          </x14:cfRule>
          <xm:sqref>O6</xm:sqref>
        </x14:conditionalFormatting>
        <x14:conditionalFormatting xmlns:xm="http://schemas.microsoft.com/office/excel/2006/main">
          <x14:cfRule type="containsText" priority="25" operator="containsText" id="{4B72584B-E2CD-4AD8-8B9B-5970D4EAB645}">
            <xm:f>NOT(ISERROR(SEARCH('C:\PLANEACIÓN 2019\RIESGOS 2019\VERSIONES FINALES RIESGOS CORRUPCION 2019\[Mapa de Riesgos de Corrupcion Adquisicion Bns y Servicios 2019 Final.xlsx]Clasificación '!#REF!,O8)))</xm:f>
            <xm:f>'C:\PLANEACIÓN 2019\RIESGOS 2019\VERSIONES FINALES RIESGOS CORRUPCION 2019\[Mapa de Riesgos de Corrupcion Adquisicion Bns y Servicios 2019 Final.xlsx]Clasificación '!#REF!</xm:f>
            <x14:dxf>
              <fill>
                <patternFill>
                  <bgColor rgb="FFFF0000"/>
                </patternFill>
              </fill>
            </x14:dxf>
          </x14:cfRule>
          <x14:cfRule type="containsText" priority="26" operator="containsText" id="{0B8F6603-6CF5-4EE5-A3D7-F02568B23796}">
            <xm:f>NOT(ISERROR(SEARCH('C:\PLANEACIÓN 2019\RIESGOS 2019\VERSIONES FINALES RIESGOS CORRUPCION 2019\[Mapa de Riesgos de Corrupcion Adquisicion Bns y Servicios 2019 Final.xlsx]Clasificación '!#REF!,O8)))</xm:f>
            <xm:f>'C:\PLANEACIÓN 2019\RIESGOS 2019\VERSIONES FINALES RIESGOS CORRUPCION 2019\[Mapa de Riesgos de Corrupcion Adquisicion Bns y Servicios 2019 Final.xlsx]Clasificación '!#REF!</xm:f>
            <x14:dxf>
              <fill>
                <patternFill>
                  <bgColor rgb="FFFFC000"/>
                </patternFill>
              </fill>
            </x14:dxf>
          </x14:cfRule>
          <x14:cfRule type="containsText" priority="27" operator="containsText" id="{25E2CBFE-6B76-4DCB-829A-9BD41901802D}">
            <xm:f>NOT(ISERROR(SEARCH('C:\PLANEACIÓN 2019\RIESGOS 2019\VERSIONES FINALES RIESGOS CORRUPCION 2019\[Mapa de Riesgos de Corrupcion Adquisicion Bns y Servicios 2019 Final.xlsx]Clasificación '!#REF!,O8)))</xm:f>
            <xm:f>'C:\PLANEACIÓN 2019\RIESGOS 2019\VERSIONES FINALES RIESGOS CORRUPCION 2019\[Mapa de Riesgos de Corrupcion Adquisicion Bns y Servicios 2019 Final.xlsx]Clasificación '!#REF!</xm:f>
            <x14:dxf>
              <fill>
                <patternFill>
                  <bgColor rgb="FFFFFF00"/>
                </patternFill>
              </fill>
            </x14:dxf>
          </x14:cfRule>
          <x14:cfRule type="containsText" priority="28" operator="containsText" id="{EC3A9B7D-6DB7-4F36-9D58-4F82F3B222A8}">
            <xm:f>NOT(ISERROR(SEARCH('C:\PLANEACIÓN 2019\RIESGOS 2019\VERSIONES FINALES RIESGOS CORRUPCION 2019\[Mapa de Riesgos de Corrupcion Adquisicion Bns y Servicios 2019 Final.xlsx]Clasificación '!#REF!,O8)))</xm:f>
            <xm:f>'C:\PLANEACIÓN 2019\RIESGOS 2019\VERSIONES FINALES RIESGOS CORRUPCION 2019\[Mapa de Riesgos de Corrupcion Adquisicion Bns y Servicios 2019 Final.xlsx]Clasificación '!#REF!</xm:f>
            <x14:dxf>
              <fill>
                <patternFill>
                  <bgColor rgb="FF00B050"/>
                </patternFill>
              </fill>
            </x14:dxf>
          </x14:cfRule>
          <xm:sqref>O8</xm:sqref>
        </x14:conditionalFormatting>
        <x14:conditionalFormatting xmlns:xm="http://schemas.microsoft.com/office/excel/2006/main">
          <x14:cfRule type="containsText" priority="9" operator="containsText" id="{E26D26CC-5163-4628-924E-50C97D8C3985}">
            <xm:f>NOT(ISERROR(SEARCH('C:\PLANEACIÓN 2019\RIESGOS 2019\VERSIONES FINALES RIESGOS CORRUPCION 2019\[Mapa de Riesgos de Corrupcion Adquisicion Bns y Servicios 2019 Final.xlsx]Clasificación '!#REF!,J8)))</xm:f>
            <xm:f>'C:\PLANEACIÓN 2019\RIESGOS 2019\VERSIONES FINALES RIESGOS CORRUPCION 2019\[Mapa de Riesgos de Corrupcion Adquisicion Bns y Servicios 2019 Final.xlsx]Clasificación '!#REF!</xm:f>
            <x14:dxf>
              <fill>
                <patternFill>
                  <bgColor rgb="FFFF0000"/>
                </patternFill>
              </fill>
            </x14:dxf>
          </x14:cfRule>
          <x14:cfRule type="containsText" priority="10" operator="containsText" id="{A9A8167F-346F-45DA-92BA-D30A83E9B458}">
            <xm:f>NOT(ISERROR(SEARCH('C:\PLANEACIÓN 2019\RIESGOS 2019\VERSIONES FINALES RIESGOS CORRUPCION 2019\[Mapa de Riesgos de Corrupcion Adquisicion Bns y Servicios 2019 Final.xlsx]Clasificación '!#REF!,J8)))</xm:f>
            <xm:f>'C:\PLANEACIÓN 2019\RIESGOS 2019\VERSIONES FINALES RIESGOS CORRUPCION 2019\[Mapa de Riesgos de Corrupcion Adquisicion Bns y Servicios 2019 Final.xlsx]Clasificación '!#REF!</xm:f>
            <x14:dxf>
              <fill>
                <patternFill>
                  <bgColor rgb="FFFFC000"/>
                </patternFill>
              </fill>
            </x14:dxf>
          </x14:cfRule>
          <x14:cfRule type="containsText" priority="11" operator="containsText" id="{C55E7FAB-E3D2-4A06-9C6C-B109FE2C5AD2}">
            <xm:f>NOT(ISERROR(SEARCH('C:\PLANEACIÓN 2019\RIESGOS 2019\VERSIONES FINALES RIESGOS CORRUPCION 2019\[Mapa de Riesgos de Corrupcion Adquisicion Bns y Servicios 2019 Final.xlsx]Clasificación '!#REF!,J8)))</xm:f>
            <xm:f>'C:\PLANEACIÓN 2019\RIESGOS 2019\VERSIONES FINALES RIESGOS CORRUPCION 2019\[Mapa de Riesgos de Corrupcion Adquisicion Bns y Servicios 2019 Final.xlsx]Clasificación '!#REF!</xm:f>
            <x14:dxf>
              <fill>
                <patternFill>
                  <bgColor rgb="FFFFFF00"/>
                </patternFill>
              </fill>
            </x14:dxf>
          </x14:cfRule>
          <x14:cfRule type="containsText" priority="12" operator="containsText" id="{C207407A-C455-4305-9D5D-A15FA8378906}">
            <xm:f>NOT(ISERROR(SEARCH('C:\PLANEACIÓN 2019\RIESGOS 2019\VERSIONES FINALES RIESGOS CORRUPCION 2019\[Mapa de Riesgos de Corrupcion Adquisicion Bns y Servicios 2019 Final.xlsx]Clasificación '!#REF!,J8)))</xm:f>
            <xm:f>'C:\PLANEACIÓN 2019\RIESGOS 2019\VERSIONES FINALES RIESGOS CORRUPCION 2019\[Mapa de Riesgos de Corrupcion Adquisicion Bns y Servicios 2019 Final.xlsx]Clasificación '!#REF!</xm:f>
            <x14:dxf>
              <fill>
                <patternFill>
                  <bgColor rgb="FF00B050"/>
                </patternFill>
              </fill>
            </x14:dxf>
          </x14:cfRule>
          <xm:sqref>J8</xm:sqref>
        </x14:conditionalFormatting>
        <x14:conditionalFormatting xmlns:xm="http://schemas.microsoft.com/office/excel/2006/main">
          <x14:cfRule type="containsText" priority="5" operator="containsText" id="{E6369D3E-737D-49D5-8636-94BB631619F0}">
            <xm:f>NOT(ISERROR(SEARCH('C:\PLANEACIÓN 2019\RIESGOS 2019\VERSIONES FINALES RIESGOS CORRUPCION 2019\[Mapa de Riesgos de Corrupcion Adquisicion Bns y Servicios 2019 Final.xlsx]Clasificación '!#REF!,J11)))</xm:f>
            <xm:f>'C:\PLANEACIÓN 2019\RIESGOS 2019\VERSIONES FINALES RIESGOS CORRUPCION 2019\[Mapa de Riesgos de Corrupcion Adquisicion Bns y Servicios 2019 Final.xlsx]Clasificación '!#REF!</xm:f>
            <x14:dxf>
              <fill>
                <patternFill>
                  <bgColor rgb="FFFF0000"/>
                </patternFill>
              </fill>
            </x14:dxf>
          </x14:cfRule>
          <x14:cfRule type="containsText" priority="6" operator="containsText" id="{322D6863-F984-4265-892C-D8171090F4CA}">
            <xm:f>NOT(ISERROR(SEARCH('C:\PLANEACIÓN 2019\RIESGOS 2019\VERSIONES FINALES RIESGOS CORRUPCION 2019\[Mapa de Riesgos de Corrupcion Adquisicion Bns y Servicios 2019 Final.xlsx]Clasificación '!#REF!,J11)))</xm:f>
            <xm:f>'C:\PLANEACIÓN 2019\RIESGOS 2019\VERSIONES FINALES RIESGOS CORRUPCION 2019\[Mapa de Riesgos de Corrupcion Adquisicion Bns y Servicios 2019 Final.xlsx]Clasificación '!#REF!</xm:f>
            <x14:dxf>
              <fill>
                <patternFill>
                  <bgColor rgb="FFFFC000"/>
                </patternFill>
              </fill>
            </x14:dxf>
          </x14:cfRule>
          <x14:cfRule type="containsText" priority="7" operator="containsText" id="{4EF50566-D5E9-45A7-B5A7-55C19B0CEE46}">
            <xm:f>NOT(ISERROR(SEARCH('C:\PLANEACIÓN 2019\RIESGOS 2019\VERSIONES FINALES RIESGOS CORRUPCION 2019\[Mapa de Riesgos de Corrupcion Adquisicion Bns y Servicios 2019 Final.xlsx]Clasificación '!#REF!,J11)))</xm:f>
            <xm:f>'C:\PLANEACIÓN 2019\RIESGOS 2019\VERSIONES FINALES RIESGOS CORRUPCION 2019\[Mapa de Riesgos de Corrupcion Adquisicion Bns y Servicios 2019 Final.xlsx]Clasificación '!#REF!</xm:f>
            <x14:dxf>
              <fill>
                <patternFill>
                  <bgColor rgb="FFFFFF00"/>
                </patternFill>
              </fill>
            </x14:dxf>
          </x14:cfRule>
          <x14:cfRule type="containsText" priority="8" operator="containsText" id="{F2ED120B-63E8-4E31-B39D-D43494F917DF}">
            <xm:f>NOT(ISERROR(SEARCH('C:\PLANEACIÓN 2019\RIESGOS 2019\VERSIONES FINALES RIESGOS CORRUPCION 2019\[Mapa de Riesgos de Corrupcion Adquisicion Bns y Servicios 2019 Final.xlsx]Clasificación '!#REF!,J11)))</xm:f>
            <xm:f>'C:\PLANEACIÓN 2019\RIESGOS 2019\VERSIONES FINALES RIESGOS CORRUPCION 2019\[Mapa de Riesgos de Corrupcion Adquisicion Bns y Servicios 2019 Final.xlsx]Clasificación '!#REF!</xm:f>
            <x14:dxf>
              <fill>
                <patternFill>
                  <bgColor rgb="FF00B050"/>
                </patternFill>
              </fill>
            </x14:dxf>
          </x14:cfRule>
          <xm:sqref>J11</xm:sqref>
        </x14:conditionalFormatting>
        <x14:conditionalFormatting xmlns:xm="http://schemas.microsoft.com/office/excel/2006/main">
          <x14:cfRule type="containsText" priority="1" operator="containsText" id="{201A6BA3-FFBA-4908-986B-7161CAEC2706}">
            <xm:f>NOT(ISERROR(SEARCH('C:\PLANEACIÓN 2019\RIESGOS 2019\VERSIONES FINALES RIESGOS CORRUPCION 2019\[Mapa de Riesgos de Corrupcion Adquisicion Bns y Servicios 2019 Final.xlsx]Clasificación '!#REF!,O11)))</xm:f>
            <xm:f>'C:\PLANEACIÓN 2019\RIESGOS 2019\VERSIONES FINALES RIESGOS CORRUPCION 2019\[Mapa de Riesgos de Corrupcion Adquisicion Bns y Servicios 2019 Final.xlsx]Clasificación '!#REF!</xm:f>
            <x14:dxf>
              <fill>
                <patternFill>
                  <bgColor rgb="FFFF0000"/>
                </patternFill>
              </fill>
            </x14:dxf>
          </x14:cfRule>
          <x14:cfRule type="containsText" priority="2" operator="containsText" id="{32791EF9-67B9-475B-996C-309EB14A5FF1}">
            <xm:f>NOT(ISERROR(SEARCH('C:\PLANEACIÓN 2019\RIESGOS 2019\VERSIONES FINALES RIESGOS CORRUPCION 2019\[Mapa de Riesgos de Corrupcion Adquisicion Bns y Servicios 2019 Final.xlsx]Clasificación '!#REF!,O11)))</xm:f>
            <xm:f>'C:\PLANEACIÓN 2019\RIESGOS 2019\VERSIONES FINALES RIESGOS CORRUPCION 2019\[Mapa de Riesgos de Corrupcion Adquisicion Bns y Servicios 2019 Final.xlsx]Clasificación '!#REF!</xm:f>
            <x14:dxf>
              <fill>
                <patternFill>
                  <bgColor rgb="FFFFC000"/>
                </patternFill>
              </fill>
            </x14:dxf>
          </x14:cfRule>
          <x14:cfRule type="containsText" priority="3" operator="containsText" id="{55BB5293-4589-445F-9291-D34F5E16CFEB}">
            <xm:f>NOT(ISERROR(SEARCH('C:\PLANEACIÓN 2019\RIESGOS 2019\VERSIONES FINALES RIESGOS CORRUPCION 2019\[Mapa de Riesgos de Corrupcion Adquisicion Bns y Servicios 2019 Final.xlsx]Clasificación '!#REF!,O11)))</xm:f>
            <xm:f>'C:\PLANEACIÓN 2019\RIESGOS 2019\VERSIONES FINALES RIESGOS CORRUPCION 2019\[Mapa de Riesgos de Corrupcion Adquisicion Bns y Servicios 2019 Final.xlsx]Clasificación '!#REF!</xm:f>
            <x14:dxf>
              <fill>
                <patternFill>
                  <bgColor rgb="FFFFFF00"/>
                </patternFill>
              </fill>
            </x14:dxf>
          </x14:cfRule>
          <x14:cfRule type="containsText" priority="4" operator="containsText" id="{EE9B13B8-CEAF-4A3E-9BBE-B56EF52F44AE}">
            <xm:f>NOT(ISERROR(SEARCH('C:\PLANEACIÓN 2019\RIESGOS 2019\VERSIONES FINALES RIESGOS CORRUPCION 2019\[Mapa de Riesgos de Corrupcion Adquisicion Bns y Servicios 2019 Final.xlsx]Clasificación '!#REF!,O11)))</xm:f>
            <xm:f>'C:\PLANEACIÓN 2019\RIESGOS 2019\VERSIONES FINALES RIESGOS CORRUPCION 2019\[Mapa de Riesgos de Corrupcion Adquisicion Bns y Servicios 2019 Final.xlsx]Clasificación '!#REF!</xm:f>
            <x14:dxf>
              <fill>
                <patternFill>
                  <bgColor rgb="FF00B050"/>
                </patternFill>
              </fill>
            </x14:dxf>
          </x14:cfRule>
          <xm:sqref>O11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[6]Hoja1!#REF!</xm:f>
          </x14:formula1>
          <xm:sqref>X6 AD6</xm:sqref>
        </x14:dataValidation>
        <x14:dataValidation type="list" allowBlank="1" showInputMessage="1" showErrorMessage="1">
          <x14:formula1>
            <xm:f>[6]Hoja1!#REF!</xm:f>
          </x14:formula1>
          <xm:sqref>Y6 AE6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3:AI8"/>
  <sheetViews>
    <sheetView zoomScale="77" zoomScaleNormal="77" workbookViewId="0">
      <selection activeCell="A3" sqref="A3:AD4"/>
    </sheetView>
  </sheetViews>
  <sheetFormatPr baseColWidth="10" defaultRowHeight="16.5" x14ac:dyDescent="0.3"/>
  <cols>
    <col min="1" max="1" width="11.42578125" style="1"/>
    <col min="2" max="2" width="23.28515625" style="1" customWidth="1"/>
    <col min="3" max="5" width="32.140625" style="1" customWidth="1"/>
    <col min="6" max="6" width="27.7109375" style="1" customWidth="1"/>
    <col min="7" max="7" width="17.28515625" style="1" customWidth="1"/>
    <col min="8" max="8" width="17" style="1" customWidth="1"/>
    <col min="9" max="9" width="0" style="1" hidden="1" customWidth="1"/>
    <col min="10" max="10" width="11.42578125" style="1"/>
    <col min="11" max="11" width="31.5703125" style="1" customWidth="1"/>
    <col min="12" max="12" width="13.85546875" style="1" customWidth="1"/>
    <col min="13" max="13" width="11.42578125" style="1"/>
    <col min="14" max="14" width="0" style="1" hidden="1" customWidth="1"/>
    <col min="15" max="16" width="11.42578125" style="1"/>
    <col min="17" max="17" width="21.7109375" style="1" customWidth="1"/>
    <col min="18" max="18" width="32.5703125" style="1" customWidth="1"/>
    <col min="19" max="19" width="18" style="1" customWidth="1"/>
    <col min="20" max="20" width="16.7109375" style="1" customWidth="1"/>
    <col min="21" max="21" width="19.140625" style="1" customWidth="1"/>
    <col min="22" max="35" width="0" style="1" hidden="1" customWidth="1"/>
    <col min="36" max="16384" width="11.42578125" style="1"/>
  </cols>
  <sheetData>
    <row r="3" spans="1:35" ht="16.5" customHeight="1" x14ac:dyDescent="0.3">
      <c r="A3" s="188" t="s">
        <v>103</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9"/>
      <c r="AF3" s="189"/>
      <c r="AG3" s="189"/>
      <c r="AH3" s="189"/>
      <c r="AI3" s="189"/>
    </row>
    <row r="4" spans="1:35" ht="84.75" customHeight="1" x14ac:dyDescent="0.3">
      <c r="A4" s="188"/>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9"/>
      <c r="AF4" s="189"/>
      <c r="AG4" s="189"/>
      <c r="AH4" s="189"/>
      <c r="AI4" s="189"/>
    </row>
    <row r="5" spans="1:35" ht="36.75" customHeight="1" x14ac:dyDescent="0.3">
      <c r="A5" s="160" t="s">
        <v>0</v>
      </c>
      <c r="B5" s="160"/>
      <c r="C5" s="160"/>
      <c r="D5" s="160"/>
      <c r="E5" s="160"/>
      <c r="F5" s="160"/>
      <c r="G5" s="161" t="s">
        <v>1</v>
      </c>
      <c r="H5" s="161"/>
      <c r="I5" s="161"/>
      <c r="J5" s="161"/>
      <c r="K5" s="40" t="s">
        <v>85</v>
      </c>
      <c r="L5" s="160" t="s">
        <v>2</v>
      </c>
      <c r="M5" s="160"/>
      <c r="N5" s="160"/>
      <c r="O5" s="160"/>
      <c r="P5" s="160"/>
      <c r="Q5" s="160" t="s">
        <v>3</v>
      </c>
      <c r="R5" s="160"/>
      <c r="S5" s="160"/>
      <c r="T5" s="160"/>
      <c r="U5" s="160"/>
      <c r="V5" s="160" t="s">
        <v>4</v>
      </c>
      <c r="W5" s="160"/>
      <c r="X5" s="160"/>
      <c r="Y5" s="160"/>
      <c r="Z5" s="160"/>
      <c r="AA5" s="160"/>
      <c r="AB5" s="160" t="s">
        <v>5</v>
      </c>
      <c r="AC5" s="160"/>
      <c r="AD5" s="160"/>
      <c r="AE5" s="160"/>
      <c r="AF5" s="160"/>
      <c r="AG5" s="160"/>
      <c r="AH5" s="160"/>
      <c r="AI5" s="160"/>
    </row>
    <row r="6" spans="1:35" ht="33" customHeight="1" x14ac:dyDescent="0.3">
      <c r="A6" s="160"/>
      <c r="B6" s="160"/>
      <c r="C6" s="160"/>
      <c r="D6" s="160"/>
      <c r="E6" s="160"/>
      <c r="F6" s="160"/>
      <c r="G6" s="161" t="s">
        <v>6</v>
      </c>
      <c r="H6" s="161"/>
      <c r="I6" s="161"/>
      <c r="J6" s="161"/>
      <c r="K6" s="40" t="s">
        <v>7</v>
      </c>
      <c r="L6" s="161" t="s">
        <v>8</v>
      </c>
      <c r="M6" s="161"/>
      <c r="N6" s="41"/>
      <c r="O6" s="161" t="s">
        <v>9</v>
      </c>
      <c r="P6" s="161"/>
      <c r="Q6" s="160"/>
      <c r="R6" s="160"/>
      <c r="S6" s="160"/>
      <c r="T6" s="160"/>
      <c r="U6" s="160"/>
      <c r="V6" s="160"/>
      <c r="W6" s="160"/>
      <c r="X6" s="160"/>
      <c r="Y6" s="160"/>
      <c r="Z6" s="160"/>
      <c r="AA6" s="160"/>
      <c r="AB6" s="160"/>
      <c r="AC6" s="160"/>
      <c r="AD6" s="160"/>
      <c r="AE6" s="160"/>
      <c r="AF6" s="160"/>
      <c r="AG6" s="160"/>
      <c r="AH6" s="160"/>
      <c r="AI6" s="160"/>
    </row>
    <row r="7" spans="1:35" ht="60.75" customHeight="1" x14ac:dyDescent="0.3">
      <c r="A7" s="40" t="s">
        <v>10</v>
      </c>
      <c r="B7" s="40" t="s">
        <v>11</v>
      </c>
      <c r="C7" s="40" t="s">
        <v>12</v>
      </c>
      <c r="D7" s="40" t="s">
        <v>13</v>
      </c>
      <c r="E7" s="40" t="s">
        <v>14</v>
      </c>
      <c r="F7" s="40" t="s">
        <v>15</v>
      </c>
      <c r="G7" s="40" t="s">
        <v>16</v>
      </c>
      <c r="H7" s="40" t="s">
        <v>17</v>
      </c>
      <c r="I7" s="40" t="s">
        <v>18</v>
      </c>
      <c r="J7" s="40" t="s">
        <v>19</v>
      </c>
      <c r="K7" s="40" t="s">
        <v>20</v>
      </c>
      <c r="L7" s="40" t="s">
        <v>16</v>
      </c>
      <c r="M7" s="40" t="s">
        <v>17</v>
      </c>
      <c r="N7" s="40" t="s">
        <v>21</v>
      </c>
      <c r="O7" s="40" t="s">
        <v>22</v>
      </c>
      <c r="P7" s="40" t="s">
        <v>23</v>
      </c>
      <c r="Q7" s="40" t="s">
        <v>24</v>
      </c>
      <c r="R7" s="40" t="s">
        <v>25</v>
      </c>
      <c r="S7" s="40" t="s">
        <v>26</v>
      </c>
      <c r="T7" s="40" t="s">
        <v>27</v>
      </c>
      <c r="U7" s="40" t="s">
        <v>28</v>
      </c>
      <c r="V7" s="40" t="s">
        <v>29</v>
      </c>
      <c r="W7" s="40" t="s">
        <v>30</v>
      </c>
      <c r="X7" s="40" t="s">
        <v>31</v>
      </c>
      <c r="Y7" s="40" t="s">
        <v>32</v>
      </c>
      <c r="Z7" s="40" t="s">
        <v>33</v>
      </c>
      <c r="AA7" s="40" t="s">
        <v>34</v>
      </c>
      <c r="AB7" s="40" t="s">
        <v>35</v>
      </c>
      <c r="AC7" s="40" t="s">
        <v>36</v>
      </c>
      <c r="AD7" s="40" t="s">
        <v>37</v>
      </c>
      <c r="AE7" s="40" t="s">
        <v>32</v>
      </c>
      <c r="AF7" s="40" t="s">
        <v>33</v>
      </c>
      <c r="AG7" s="40" t="s">
        <v>34</v>
      </c>
      <c r="AH7" s="40" t="s">
        <v>38</v>
      </c>
      <c r="AI7" s="40" t="s">
        <v>39</v>
      </c>
    </row>
    <row r="8" spans="1:35" ht="132" customHeight="1" x14ac:dyDescent="0.3">
      <c r="A8" s="2">
        <v>1</v>
      </c>
      <c r="B8" s="3" t="s">
        <v>45</v>
      </c>
      <c r="C8" s="3" t="s">
        <v>46</v>
      </c>
      <c r="D8" s="3" t="s">
        <v>47</v>
      </c>
      <c r="E8" s="3" t="s">
        <v>48</v>
      </c>
      <c r="F8" s="3" t="s">
        <v>49</v>
      </c>
      <c r="G8" s="2">
        <v>3</v>
      </c>
      <c r="H8" s="2">
        <v>4</v>
      </c>
      <c r="I8" s="2">
        <f>+G8*H8</f>
        <v>12</v>
      </c>
      <c r="J8" s="58" t="str">
        <f>+'Clasificación del Riesgo'!H8</f>
        <v>ALTA</v>
      </c>
      <c r="K8" s="4" t="s">
        <v>40</v>
      </c>
      <c r="L8" s="2">
        <v>1</v>
      </c>
      <c r="M8" s="2">
        <v>3</v>
      </c>
      <c r="N8" s="2">
        <f>+L8*M8</f>
        <v>3</v>
      </c>
      <c r="O8" s="39" t="str">
        <f>+'Clasificación del Riesgo'!H9</f>
        <v>MODERADA</v>
      </c>
      <c r="P8" s="2" t="s">
        <v>41</v>
      </c>
      <c r="Q8" s="4" t="s">
        <v>42</v>
      </c>
      <c r="R8" s="4" t="s">
        <v>43</v>
      </c>
      <c r="S8" s="48">
        <v>43511</v>
      </c>
      <c r="T8" s="49">
        <v>43830</v>
      </c>
      <c r="U8" s="4" t="s">
        <v>44</v>
      </c>
      <c r="V8" s="50"/>
      <c r="W8" s="50"/>
      <c r="X8" s="50"/>
      <c r="Y8" s="50"/>
      <c r="Z8" s="50"/>
      <c r="AA8" s="50"/>
      <c r="AB8" s="50"/>
      <c r="AC8" s="50"/>
      <c r="AD8" s="50"/>
      <c r="AE8" s="50"/>
      <c r="AF8" s="50"/>
      <c r="AG8" s="50"/>
      <c r="AH8" s="50"/>
      <c r="AI8" s="50"/>
    </row>
  </sheetData>
  <mergeCells count="11">
    <mergeCell ref="A3:AD4"/>
    <mergeCell ref="AE3:AI4"/>
    <mergeCell ref="A5:F6"/>
    <mergeCell ref="G5:J5"/>
    <mergeCell ref="L5:P5"/>
    <mergeCell ref="Q5:U6"/>
    <mergeCell ref="V5:AA6"/>
    <mergeCell ref="AB5:AI6"/>
    <mergeCell ref="G6:J6"/>
    <mergeCell ref="L6:M6"/>
    <mergeCell ref="O6:P6"/>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AACA9401-1012-45EF-8243-17E498B1341F}">
            <xm:f>NOT(ISERROR(SEARCH(#REF!,O8)))</xm:f>
            <xm:f>#REF!</xm:f>
            <x14:dxf>
              <fill>
                <patternFill>
                  <bgColor rgb="FFFFC000"/>
                </patternFill>
              </fill>
            </x14:dxf>
          </x14:cfRule>
          <x14:cfRule type="containsText" priority="2" operator="containsText" id="{F6E0C2F8-88A5-428B-A679-797DE69C6DE0}">
            <xm:f>NOT(ISERROR(SEARCH(#REF!,O8)))</xm:f>
            <xm:f>#REF!</xm:f>
            <x14:dxf>
              <fill>
                <patternFill>
                  <bgColor rgb="FFFF0000"/>
                </patternFill>
              </fill>
            </x14:dxf>
          </x14:cfRule>
          <x14:cfRule type="containsText" priority="3" operator="containsText" id="{7B26D438-8682-411B-BEC4-6EEC3F4D3ED2}">
            <xm:f>NOT(ISERROR(SEARCH(#REF!,O8)))</xm:f>
            <xm:f>#REF!</xm:f>
            <x14:dxf/>
          </x14:cfRule>
          <x14:cfRule type="containsText" priority="4" operator="containsText" id="{F48BA07A-63B3-4730-BE4F-EB0B3E345342}">
            <xm:f>NOT(ISERROR(SEARCH(#REF!,O8)))</xm:f>
            <xm:f>#REF!</xm:f>
            <x14:dxf>
              <fill>
                <patternFill>
                  <bgColor rgb="FFFFFF00"/>
                </patternFill>
              </fill>
            </x14:dxf>
          </x14:cfRule>
          <x14:cfRule type="containsText" priority="5" operator="containsText" id="{F02F347C-B615-46E0-A61F-2DFEA46CF0DA}">
            <xm:f>NOT(ISERROR(SEARCH(#REF!,O8)))</xm:f>
            <xm:f>#REF!</xm:f>
            <x14:dxf>
              <fill>
                <patternFill>
                  <bgColor rgb="FF00B050"/>
                </patternFill>
              </fill>
            </x14:dxf>
          </x14:cfRule>
          <xm:sqref>O8</xm:sqref>
        </x14:conditionalFormatting>
        <x14:conditionalFormatting xmlns:xm="http://schemas.microsoft.com/office/excel/2006/main">
          <x14:cfRule type="containsText" priority="6" operator="containsText" id="{203FEDF0-FE52-48C3-BCBC-F268416517F9}">
            <xm:f>NOT(ISERROR(SEARCH(#REF!,J8)))</xm:f>
            <xm:f>#REF!</xm:f>
            <x14:dxf>
              <fill>
                <patternFill>
                  <bgColor rgb="FFFFC000"/>
                </patternFill>
              </fill>
            </x14:dxf>
          </x14:cfRule>
          <x14:cfRule type="containsText" priority="7" operator="containsText" id="{FE1247C5-D25A-471C-B8FA-1111CFD7B65F}">
            <xm:f>NOT(ISERROR(SEARCH(#REF!,J8)))</xm:f>
            <xm:f>#REF!</xm:f>
            <x14:dxf>
              <fill>
                <patternFill>
                  <bgColor rgb="FFFF0000"/>
                </patternFill>
              </fill>
            </x14:dxf>
          </x14:cfRule>
          <x14:cfRule type="containsText" priority="8" operator="containsText" id="{B9EFE0F3-C154-4DB2-8E1E-24FDC21ACD8D}">
            <xm:f>NOT(ISERROR(SEARCH(#REF!,J8)))</xm:f>
            <xm:f>#REF!</xm:f>
            <x14:dxf/>
          </x14:cfRule>
          <x14:cfRule type="containsText" priority="9" operator="containsText" id="{ED1BA720-C767-4018-A1E3-B9726BC0958C}">
            <xm:f>NOT(ISERROR(SEARCH(#REF!,J8)))</xm:f>
            <xm:f>#REF!</xm:f>
            <x14:dxf>
              <fill>
                <patternFill>
                  <bgColor rgb="FFFFFF00"/>
                </patternFill>
              </fill>
            </x14:dxf>
          </x14:cfRule>
          <x14:cfRule type="containsText" priority="10" operator="containsText" id="{3C151B3A-4ECC-4D60-9D3B-F4E529EC732D}">
            <xm:f>NOT(ISERROR(SEARCH(#REF!,J8)))</xm:f>
            <xm:f>#REF!</xm:f>
            <x14:dxf>
              <fill>
                <patternFill>
                  <bgColor rgb="FF00B050"/>
                </patternFill>
              </fill>
            </x14:dxf>
          </x14:cfRule>
          <xm:sqref>J8</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2"/>
  <sheetViews>
    <sheetView view="pageBreakPreview" zoomScale="69" zoomScaleNormal="78" zoomScaleSheetLayoutView="69" workbookViewId="0">
      <selection sqref="A1:AD2"/>
    </sheetView>
  </sheetViews>
  <sheetFormatPr baseColWidth="10" defaultColWidth="11.42578125" defaultRowHeight="16.5" x14ac:dyDescent="0.3"/>
  <cols>
    <col min="1" max="1" width="6.7109375" style="1" customWidth="1"/>
    <col min="2" max="2" width="20.7109375" style="1" customWidth="1"/>
    <col min="3" max="3" width="31" style="1" customWidth="1"/>
    <col min="4" max="4" width="29.5703125" style="1" customWidth="1"/>
    <col min="5" max="5" width="25.85546875" style="1" customWidth="1"/>
    <col min="6" max="6" width="35.7109375" style="1" customWidth="1"/>
    <col min="7" max="8" width="11.5703125" style="1" customWidth="1"/>
    <col min="9" max="9" width="11.42578125" style="1" hidden="1" customWidth="1"/>
    <col min="10" max="10" width="13.85546875" style="1" customWidth="1"/>
    <col min="11" max="11" width="30.5703125" style="1" customWidth="1"/>
    <col min="12" max="13" width="11.85546875" style="1" customWidth="1"/>
    <col min="14" max="14" width="11.140625" style="1" hidden="1" customWidth="1"/>
    <col min="15"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52" t="s">
        <v>104</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3"/>
      <c r="AE1" s="177"/>
      <c r="AF1" s="192"/>
      <c r="AG1" s="192"/>
      <c r="AH1" s="192"/>
      <c r="AI1" s="178"/>
    </row>
    <row r="2" spans="1:35" ht="42.75" customHeight="1" x14ac:dyDescent="0.3">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3"/>
      <c r="AE2" s="179"/>
      <c r="AF2" s="193"/>
      <c r="AG2" s="193"/>
      <c r="AH2" s="193"/>
      <c r="AI2" s="180"/>
    </row>
    <row r="3" spans="1:35" ht="33.75" customHeight="1" x14ac:dyDescent="0.3">
      <c r="A3" s="160" t="s">
        <v>0</v>
      </c>
      <c r="B3" s="160"/>
      <c r="C3" s="160"/>
      <c r="D3" s="160"/>
      <c r="E3" s="160"/>
      <c r="F3" s="160"/>
      <c r="G3" s="161" t="s">
        <v>1</v>
      </c>
      <c r="H3" s="161"/>
      <c r="I3" s="161"/>
      <c r="J3" s="161"/>
      <c r="K3" s="40" t="s">
        <v>85</v>
      </c>
      <c r="L3" s="160" t="s">
        <v>2</v>
      </c>
      <c r="M3" s="160"/>
      <c r="N3" s="160"/>
      <c r="O3" s="160"/>
      <c r="P3" s="160"/>
      <c r="Q3" s="160" t="s">
        <v>3</v>
      </c>
      <c r="R3" s="160"/>
      <c r="S3" s="160"/>
      <c r="T3" s="160"/>
      <c r="U3" s="160"/>
      <c r="V3" s="162" t="s">
        <v>4</v>
      </c>
      <c r="W3" s="163"/>
      <c r="X3" s="163"/>
      <c r="Y3" s="163"/>
      <c r="Z3" s="163"/>
      <c r="AA3" s="164"/>
      <c r="AB3" s="162" t="s">
        <v>5</v>
      </c>
      <c r="AC3" s="163"/>
      <c r="AD3" s="163"/>
      <c r="AE3" s="163"/>
      <c r="AF3" s="163"/>
      <c r="AG3" s="163"/>
      <c r="AH3" s="163"/>
      <c r="AI3" s="164"/>
    </row>
    <row r="4" spans="1:35" ht="30" customHeight="1" x14ac:dyDescent="0.3">
      <c r="A4" s="160"/>
      <c r="B4" s="160"/>
      <c r="C4" s="160"/>
      <c r="D4" s="160"/>
      <c r="E4" s="160"/>
      <c r="F4" s="160"/>
      <c r="G4" s="161" t="s">
        <v>6</v>
      </c>
      <c r="H4" s="161"/>
      <c r="I4" s="161"/>
      <c r="J4" s="161"/>
      <c r="K4" s="40" t="s">
        <v>7</v>
      </c>
      <c r="L4" s="161" t="s">
        <v>8</v>
      </c>
      <c r="M4" s="161"/>
      <c r="N4" s="41"/>
      <c r="O4" s="161" t="s">
        <v>9</v>
      </c>
      <c r="P4" s="161"/>
      <c r="Q4" s="160"/>
      <c r="R4" s="160"/>
      <c r="S4" s="160"/>
      <c r="T4" s="160"/>
      <c r="U4" s="160"/>
      <c r="V4" s="165"/>
      <c r="W4" s="166"/>
      <c r="X4" s="166"/>
      <c r="Y4" s="166"/>
      <c r="Z4" s="166"/>
      <c r="AA4" s="167"/>
      <c r="AB4" s="165"/>
      <c r="AC4" s="166"/>
      <c r="AD4" s="166"/>
      <c r="AE4" s="166"/>
      <c r="AF4" s="166"/>
      <c r="AG4" s="166"/>
      <c r="AH4" s="166"/>
      <c r="AI4" s="167"/>
    </row>
    <row r="5" spans="1:35" s="42" customFormat="1" ht="96.75" customHeight="1" x14ac:dyDescent="0.3">
      <c r="A5" s="40" t="s">
        <v>10</v>
      </c>
      <c r="B5" s="40" t="s">
        <v>11</v>
      </c>
      <c r="C5" s="40" t="s">
        <v>12</v>
      </c>
      <c r="D5" s="40" t="s">
        <v>13</v>
      </c>
      <c r="E5" s="40" t="s">
        <v>14</v>
      </c>
      <c r="F5" s="40" t="s">
        <v>15</v>
      </c>
      <c r="G5" s="40" t="s">
        <v>16</v>
      </c>
      <c r="H5" s="40" t="s">
        <v>17</v>
      </c>
      <c r="I5" s="40" t="s">
        <v>18</v>
      </c>
      <c r="J5" s="40" t="s">
        <v>19</v>
      </c>
      <c r="K5" s="40" t="s">
        <v>20</v>
      </c>
      <c r="L5" s="40" t="s">
        <v>16</v>
      </c>
      <c r="M5" s="40" t="s">
        <v>17</v>
      </c>
      <c r="N5" s="40" t="s">
        <v>21</v>
      </c>
      <c r="O5" s="40" t="s">
        <v>22</v>
      </c>
      <c r="P5" s="40" t="s">
        <v>23</v>
      </c>
      <c r="Q5" s="40" t="s">
        <v>24</v>
      </c>
      <c r="R5" s="40" t="s">
        <v>25</v>
      </c>
      <c r="S5" s="40" t="s">
        <v>26</v>
      </c>
      <c r="T5" s="40" t="s">
        <v>27</v>
      </c>
      <c r="U5" s="40" t="s">
        <v>28</v>
      </c>
      <c r="V5" s="40" t="s">
        <v>29</v>
      </c>
      <c r="W5" s="40" t="s">
        <v>30</v>
      </c>
      <c r="X5" s="40" t="s">
        <v>31</v>
      </c>
      <c r="Y5" s="40" t="s">
        <v>32</v>
      </c>
      <c r="Z5" s="40" t="s">
        <v>33</v>
      </c>
      <c r="AA5" s="40" t="s">
        <v>34</v>
      </c>
      <c r="AB5" s="40" t="s">
        <v>35</v>
      </c>
      <c r="AC5" s="40" t="s">
        <v>36</v>
      </c>
      <c r="AD5" s="40" t="s">
        <v>37</v>
      </c>
      <c r="AE5" s="40" t="s">
        <v>32</v>
      </c>
      <c r="AF5" s="40" t="s">
        <v>33</v>
      </c>
      <c r="AG5" s="40" t="s">
        <v>34</v>
      </c>
      <c r="AH5" s="40" t="s">
        <v>38</v>
      </c>
      <c r="AI5" s="40" t="s">
        <v>39</v>
      </c>
    </row>
    <row r="6" spans="1:35" ht="66" x14ac:dyDescent="0.3">
      <c r="A6" s="130">
        <v>1</v>
      </c>
      <c r="B6" s="149" t="str">
        <f>+[7]Contexto!C1</f>
        <v>ADMINISTRACIÓN DE BIENES Y SERVICIOS</v>
      </c>
      <c r="C6" s="149" t="str">
        <f>+[7]Contexto!C2</f>
        <v>Prestar los servicios de transporte, aseo, cafetería y efectuar el mantenimiento de las instalaciones, equipos de oficina, medios de transporte que contribuyan al adecuado funcionamiento de la entidad, mediante el uso eficiente, transparente y eficaz de los recursos.</v>
      </c>
      <c r="D6" s="127" t="str">
        <f>+[7]Identificacion!D4</f>
        <v xml:space="preserve">Los vehículos de la Entidad sean  utilizados en aplicación oficial diferente a la establecida en el procedimiento de administración de vehículos 
</v>
      </c>
      <c r="E6" s="127" t="str">
        <f>+[7]Identificacion!E4</f>
        <v>Uso indebido de los vehículo para beneficio particular , propio o de un tercero.</v>
      </c>
      <c r="F6" s="127" t="str">
        <f>+[7]Identificacion!F4</f>
        <v>1. Incremento en siniestros que pueden afectar la póliza,  incremento en el consumo de combustible,  aumento en costos de mantenimientos y reparaciones.
2. Pérdida de imagen y de credibilidad por parte de sus clientes externos e internos.
3. Remisión a la oficina de control interno disciplinario.
4. Riesgo en multas y sanciones por parte de las autoridades de tránsito.
5.Afectacion en la prestación del servicio.</v>
      </c>
      <c r="G6" s="130">
        <f>+[7]Probabilidad!E14</f>
        <v>3</v>
      </c>
      <c r="H6" s="130">
        <f>+[7]Impacto!E43</f>
        <v>10</v>
      </c>
      <c r="I6" s="2">
        <f>+G6*H6</f>
        <v>30</v>
      </c>
      <c r="J6" s="133" t="str">
        <f>IF(AND(I6&gt;=0,I6&lt;=10),'[7]Clasificación '!$J$7,IF('Adm Bienes'!I6&lt;=25,'[7]Clasificación '!$J$6,IF('Adm Bienes'!I6&lt;=29,'[7]Clasificación '!$J$5,IF('Adm Bienes'!I6&lt;=100,'[7]Clasificación '!$J$4))))</f>
        <v>EXTREMA</v>
      </c>
      <c r="K6" s="183" t="s">
        <v>86</v>
      </c>
      <c r="L6" s="130">
        <v>1</v>
      </c>
      <c r="M6" s="130">
        <v>10</v>
      </c>
      <c r="N6" s="2">
        <f>+L6*M6</f>
        <v>10</v>
      </c>
      <c r="O6" s="133" t="str">
        <f>+'[7]Clasificación '!J4</f>
        <v>EXTREMA</v>
      </c>
      <c r="P6" s="130" t="s">
        <v>41</v>
      </c>
      <c r="Q6" s="4" t="s">
        <v>87</v>
      </c>
      <c r="R6" s="47" t="s">
        <v>88</v>
      </c>
      <c r="S6" s="48">
        <v>43532</v>
      </c>
      <c r="T6" s="49">
        <v>43644</v>
      </c>
      <c r="U6" s="49" t="s">
        <v>89</v>
      </c>
      <c r="V6" s="50"/>
      <c r="W6" s="50"/>
      <c r="X6" s="50"/>
      <c r="Y6" s="50"/>
      <c r="Z6" s="50"/>
      <c r="AA6" s="50"/>
      <c r="AB6" s="50"/>
      <c r="AC6" s="50"/>
      <c r="AD6" s="50"/>
      <c r="AE6" s="50"/>
      <c r="AF6" s="50"/>
      <c r="AG6" s="50"/>
      <c r="AH6" s="50"/>
      <c r="AI6" s="50"/>
    </row>
    <row r="7" spans="1:35" ht="66" x14ac:dyDescent="0.3">
      <c r="A7" s="132"/>
      <c r="B7" s="151"/>
      <c r="C7" s="151"/>
      <c r="D7" s="129"/>
      <c r="E7" s="129"/>
      <c r="F7" s="129"/>
      <c r="G7" s="132"/>
      <c r="H7" s="132"/>
      <c r="I7" s="2">
        <f t="shared" ref="I7:I11" si="0">+G7*H7</f>
        <v>0</v>
      </c>
      <c r="J7" s="135"/>
      <c r="K7" s="184"/>
      <c r="L7" s="132"/>
      <c r="M7" s="132"/>
      <c r="N7" s="2">
        <f t="shared" ref="N7:N11" si="1">+L7*M7</f>
        <v>0</v>
      </c>
      <c r="O7" s="135"/>
      <c r="P7" s="132"/>
      <c r="Q7" s="4" t="s">
        <v>90</v>
      </c>
      <c r="R7" s="47" t="s">
        <v>91</v>
      </c>
      <c r="S7" s="48">
        <v>43686</v>
      </c>
      <c r="T7" s="49">
        <v>43826</v>
      </c>
      <c r="U7" s="49" t="s">
        <v>89</v>
      </c>
      <c r="V7" s="50"/>
      <c r="W7" s="50"/>
      <c r="X7" s="50"/>
      <c r="Y7" s="50"/>
      <c r="Z7" s="50"/>
      <c r="AA7" s="50"/>
      <c r="AB7" s="50"/>
      <c r="AC7" s="50"/>
      <c r="AD7" s="50"/>
      <c r="AE7" s="50"/>
      <c r="AF7" s="50"/>
      <c r="AG7" s="50"/>
      <c r="AH7" s="50"/>
      <c r="AI7" s="50"/>
    </row>
    <row r="8" spans="1:35" ht="66" x14ac:dyDescent="0.3">
      <c r="A8" s="130">
        <v>2</v>
      </c>
      <c r="B8" s="149" t="str">
        <f>+[7]Identificacion!B5</f>
        <v>ADMINISTRACIÓN DE BIENES Y SERVICIOS</v>
      </c>
      <c r="C8" s="149" t="str">
        <f>+[7]Identificacion!C5</f>
        <v>Prestar los servicios de transporte, aseo, cafetería y efectuar el mantenimiento de las instalaciones, equipos de oficina, medios de transporte que contribuyan al adecuado funcionamiento de la entidad, mediante el uso eficiente, transparente y eficaz de los recursos.</v>
      </c>
      <c r="D8" s="183" t="str">
        <f>+[7]Identificacion!D5</f>
        <v>Perdida  de los elementos de Aseo y Cafetería.</v>
      </c>
      <c r="E8" s="183" t="str">
        <f>+[7]Identificacion!E5</f>
        <v>Pérdida de bienes asignados y/o elementos entregados (Aseo y cafetería), para beneficio propio o de un tercero.</v>
      </c>
      <c r="F8" s="183" t="str">
        <f>+[7]Identificacion!F5</f>
        <v>1.Incremento en los pedidos .  
2. Reportar internamente si son funcionarios o contratistas.
3.Afectación del servicio.
4. Requerimientos a la empresa contratista en caso que aplique.</v>
      </c>
      <c r="G8" s="130">
        <f>+[7]Probabilidad!E15</f>
        <v>3</v>
      </c>
      <c r="H8" s="130">
        <f>+[7]Impacto!E44</f>
        <v>5</v>
      </c>
      <c r="I8" s="2">
        <f t="shared" si="0"/>
        <v>15</v>
      </c>
      <c r="J8" s="195" t="str">
        <f>IF(AND(I8&gt;=0,I8&lt;=10),'[7]Clasificación '!$J$7,IF('Adm Bienes'!I8&lt;=14,'[7]Clasificación '!$J$6,IF('Adm Bienes'!I8&lt;=50,'[7]Clasificación '!$J$5,IF('Adm Bienes'!I8&lt;=100,'[7]Clasificación '!$J$4))))</f>
        <v>ALTA</v>
      </c>
      <c r="K8" s="183" t="s">
        <v>92</v>
      </c>
      <c r="L8" s="130">
        <v>1</v>
      </c>
      <c r="M8" s="130">
        <v>5</v>
      </c>
      <c r="N8" s="2">
        <f t="shared" si="1"/>
        <v>5</v>
      </c>
      <c r="O8" s="195" t="str">
        <f>+'[7]Clasificación '!J5</f>
        <v>ALTA</v>
      </c>
      <c r="P8" s="130" t="s">
        <v>41</v>
      </c>
      <c r="Q8" s="4" t="s">
        <v>93</v>
      </c>
      <c r="R8" s="51" t="s">
        <v>94</v>
      </c>
      <c r="S8" s="52">
        <v>43466</v>
      </c>
      <c r="T8" s="52">
        <v>43830</v>
      </c>
      <c r="U8" s="49" t="s">
        <v>89</v>
      </c>
      <c r="V8" s="50"/>
      <c r="W8" s="50"/>
      <c r="X8" s="50"/>
      <c r="Y8" s="50"/>
      <c r="Z8" s="50"/>
      <c r="AA8" s="50"/>
      <c r="AB8" s="50"/>
      <c r="AC8" s="50"/>
      <c r="AD8" s="50"/>
      <c r="AE8" s="50"/>
      <c r="AF8" s="50"/>
      <c r="AG8" s="50"/>
      <c r="AH8" s="50"/>
      <c r="AI8" s="50"/>
    </row>
    <row r="9" spans="1:35" ht="66" x14ac:dyDescent="0.3">
      <c r="A9" s="131"/>
      <c r="B9" s="150"/>
      <c r="C9" s="150"/>
      <c r="D9" s="190"/>
      <c r="E9" s="190"/>
      <c r="F9" s="190"/>
      <c r="G9" s="131"/>
      <c r="H9" s="131"/>
      <c r="I9" s="2"/>
      <c r="J9" s="196"/>
      <c r="K9" s="190"/>
      <c r="L9" s="131"/>
      <c r="M9" s="131"/>
      <c r="N9" s="2"/>
      <c r="O9" s="196"/>
      <c r="P9" s="131"/>
      <c r="Q9" s="4" t="s">
        <v>95</v>
      </c>
      <c r="R9" s="51" t="s">
        <v>96</v>
      </c>
      <c r="S9" s="52">
        <v>43466</v>
      </c>
      <c r="T9" s="52">
        <v>43830</v>
      </c>
      <c r="U9" s="49" t="s">
        <v>89</v>
      </c>
      <c r="V9" s="50"/>
      <c r="W9" s="50"/>
      <c r="X9" s="50"/>
      <c r="Y9" s="50"/>
      <c r="Z9" s="50"/>
      <c r="AA9" s="50"/>
      <c r="AB9" s="50"/>
      <c r="AC9" s="50"/>
      <c r="AD9" s="50"/>
      <c r="AE9" s="50"/>
      <c r="AF9" s="50"/>
      <c r="AG9" s="50"/>
      <c r="AH9" s="50"/>
      <c r="AI9" s="50"/>
    </row>
    <row r="10" spans="1:35" ht="66" x14ac:dyDescent="0.3">
      <c r="A10" s="132"/>
      <c r="B10" s="151"/>
      <c r="C10" s="151"/>
      <c r="D10" s="184"/>
      <c r="E10" s="184"/>
      <c r="F10" s="184"/>
      <c r="G10" s="132"/>
      <c r="H10" s="132"/>
      <c r="I10" s="2"/>
      <c r="J10" s="197"/>
      <c r="K10" s="184"/>
      <c r="L10" s="132"/>
      <c r="M10" s="132"/>
      <c r="N10" s="2"/>
      <c r="O10" s="197"/>
      <c r="P10" s="132"/>
      <c r="Q10" s="4" t="s">
        <v>97</v>
      </c>
      <c r="R10" s="51" t="s">
        <v>98</v>
      </c>
      <c r="S10" s="52">
        <v>43466</v>
      </c>
      <c r="T10" s="52">
        <v>43830</v>
      </c>
      <c r="U10" s="49" t="s">
        <v>89</v>
      </c>
      <c r="V10" s="50"/>
      <c r="W10" s="50"/>
      <c r="X10" s="50"/>
      <c r="Y10" s="50"/>
      <c r="Z10" s="50"/>
      <c r="AA10" s="50"/>
      <c r="AB10" s="50"/>
      <c r="AC10" s="50"/>
      <c r="AD10" s="50"/>
      <c r="AE10" s="50"/>
      <c r="AF10" s="50"/>
      <c r="AG10" s="50"/>
      <c r="AH10" s="50"/>
      <c r="AI10" s="50"/>
    </row>
    <row r="11" spans="1:35" ht="99" x14ac:dyDescent="0.3">
      <c r="A11" s="147">
        <v>3</v>
      </c>
      <c r="B11" s="182" t="str">
        <f>+[7]Identificacion!B6</f>
        <v>ADMINISTRACIÓN DE BIENES Y SERVICIOS</v>
      </c>
      <c r="C11" s="182" t="str">
        <f>+[7]Identificacion!C6</f>
        <v>Prestar los servicios de transporte, aseo, cafetería y efectuar el mantenimiento de las instalaciones, equipos de oficina, medios de transporte que contribuyan al adecuado funcionamiento de la entidad, mediante el uso eficiente, transparente y eficaz de los recursos.</v>
      </c>
      <c r="D11" s="191" t="str">
        <f>+[7]Identificacion!D6</f>
        <v>Deficiencia en la supervisión tecnica de los contratos  de obra que afecten  los intereses de la ANM.</v>
      </c>
      <c r="E11" s="191" t="str">
        <f>+[7]Identificacion!E6</f>
        <v>Omisión y/o no exigencia de los bienes y servicios adquiridos por la ANM, de acuerdo a las especificaciones técnicas requerida en los estudios previos y en el contrato.</v>
      </c>
      <c r="F11" s="191" t="str">
        <f>+[7]Identificacion!F6</f>
        <v xml:space="preserve">1.  Incumplimiento de llas especificaciones tecnicas requeridas contractualmente.
2. Pérdida de imagen y de credibilidad por parte de sus clientes externos e internos.
3. Investigaciones por parte de los entes de control.
4. Requerimientos a contratistas cuando aplique. </v>
      </c>
      <c r="G11" s="147">
        <f>+[7]Probabilidad!E16</f>
        <v>3</v>
      </c>
      <c r="H11" s="147">
        <f>+[7]Impacto!E45</f>
        <v>8</v>
      </c>
      <c r="I11" s="2">
        <f t="shared" si="0"/>
        <v>24</v>
      </c>
      <c r="J11" s="194" t="str">
        <f>+'[7]Clasificación '!J4</f>
        <v>EXTREMA</v>
      </c>
      <c r="K11" s="191" t="s">
        <v>99</v>
      </c>
      <c r="L11" s="147">
        <v>1</v>
      </c>
      <c r="M11" s="147">
        <v>8</v>
      </c>
      <c r="N11" s="2">
        <f t="shared" si="1"/>
        <v>8</v>
      </c>
      <c r="O11" s="194" t="str">
        <f>+'[7]Clasificación '!J4</f>
        <v>EXTREMA</v>
      </c>
      <c r="P11" s="147" t="s">
        <v>41</v>
      </c>
      <c r="Q11" s="4" t="s">
        <v>100</v>
      </c>
      <c r="R11" s="51" t="s">
        <v>101</v>
      </c>
      <c r="S11" s="52">
        <v>43497</v>
      </c>
      <c r="T11" s="52">
        <v>43814</v>
      </c>
      <c r="U11" s="49" t="s">
        <v>89</v>
      </c>
      <c r="V11" s="50"/>
      <c r="W11" s="50"/>
      <c r="X11" s="50"/>
      <c r="Y11" s="50"/>
      <c r="Z11" s="50"/>
      <c r="AA11" s="50"/>
      <c r="AB11" s="50"/>
      <c r="AC11" s="50"/>
      <c r="AD11" s="50"/>
      <c r="AE11" s="50"/>
      <c r="AF11" s="50"/>
      <c r="AG11" s="50"/>
      <c r="AH11" s="50"/>
      <c r="AI11" s="50"/>
    </row>
    <row r="12" spans="1:35" ht="99" x14ac:dyDescent="0.3">
      <c r="A12" s="147"/>
      <c r="B12" s="182"/>
      <c r="C12" s="182"/>
      <c r="D12" s="191"/>
      <c r="E12" s="191"/>
      <c r="F12" s="191"/>
      <c r="G12" s="147"/>
      <c r="H12" s="147"/>
      <c r="I12" s="50"/>
      <c r="J12" s="194"/>
      <c r="K12" s="191"/>
      <c r="L12" s="147"/>
      <c r="M12" s="147"/>
      <c r="N12" s="50"/>
      <c r="O12" s="194"/>
      <c r="P12" s="147"/>
      <c r="Q12" s="4" t="s">
        <v>102</v>
      </c>
      <c r="R12" s="51" t="s">
        <v>101</v>
      </c>
      <c r="S12" s="52">
        <v>43497</v>
      </c>
      <c r="T12" s="52">
        <v>43814</v>
      </c>
      <c r="U12" s="49" t="s">
        <v>89</v>
      </c>
      <c r="V12" s="50"/>
      <c r="W12" s="50"/>
      <c r="X12" s="50"/>
      <c r="Y12" s="50"/>
      <c r="Z12" s="50"/>
      <c r="AA12" s="50"/>
      <c r="AB12" s="50"/>
      <c r="AC12" s="50"/>
      <c r="AD12" s="50"/>
      <c r="AE12" s="50"/>
      <c r="AF12" s="50"/>
      <c r="AG12" s="50"/>
      <c r="AH12" s="50"/>
      <c r="AI12" s="50"/>
    </row>
  </sheetData>
  <mergeCells count="53">
    <mergeCell ref="P11:P12"/>
    <mergeCell ref="AE1:AI2"/>
    <mergeCell ref="H11:H12"/>
    <mergeCell ref="J11:J12"/>
    <mergeCell ref="K11:K12"/>
    <mergeCell ref="L11:L12"/>
    <mergeCell ref="M11:M12"/>
    <mergeCell ref="O11:O12"/>
    <mergeCell ref="M8:M10"/>
    <mergeCell ref="O8:O10"/>
    <mergeCell ref="P8:P10"/>
    <mergeCell ref="J8:J10"/>
    <mergeCell ref="K8:K10"/>
    <mergeCell ref="L8:L10"/>
    <mergeCell ref="K6:K7"/>
    <mergeCell ref="L6:L7"/>
    <mergeCell ref="A11:A12"/>
    <mergeCell ref="B11:B12"/>
    <mergeCell ref="C11:C12"/>
    <mergeCell ref="D11:D12"/>
    <mergeCell ref="E11:E12"/>
    <mergeCell ref="F11:F12"/>
    <mergeCell ref="G11:G12"/>
    <mergeCell ref="F8:F10"/>
    <mergeCell ref="G8:G10"/>
    <mergeCell ref="H8:H10"/>
    <mergeCell ref="A6:A7"/>
    <mergeCell ref="B6:B7"/>
    <mergeCell ref="C6:C7"/>
    <mergeCell ref="D6:D7"/>
    <mergeCell ref="E6:E7"/>
    <mergeCell ref="A8:A10"/>
    <mergeCell ref="B8:B10"/>
    <mergeCell ref="C8:C10"/>
    <mergeCell ref="D8:D10"/>
    <mergeCell ref="E8:E10"/>
    <mergeCell ref="A1:AD2"/>
    <mergeCell ref="A3:F4"/>
    <mergeCell ref="G3:J3"/>
    <mergeCell ref="L3:P3"/>
    <mergeCell ref="Q3:U4"/>
    <mergeCell ref="V3:AA4"/>
    <mergeCell ref="AB3:AI4"/>
    <mergeCell ref="G4:J4"/>
    <mergeCell ref="L4:M4"/>
    <mergeCell ref="O4:P4"/>
    <mergeCell ref="O6:O7"/>
    <mergeCell ref="P6:P7"/>
    <mergeCell ref="F6:F7"/>
    <mergeCell ref="G6:G7"/>
    <mergeCell ref="H6:H7"/>
    <mergeCell ref="J6:J7"/>
    <mergeCell ref="M6:M7"/>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45346BF4-863D-4746-98E6-11B24403CA71}">
            <xm:f>NOT(ISERROR(SEARCH('C:\PLANEACIÓN 2019\RIESGOS 2019\VERSIONES FINALES RIESGOS CORRUPCION 2019\[Mapa de Riesgos Corrupcion Administracion de bienes 2019 Final.xlsx]Clasificación '!#REF!,J6)))</xm:f>
            <xm:f>'C:\PLANEACIÓN 2019\RIESGOS 2019\VERSIONES FINALES RIESGOS CORRUPCION 2019\[Mapa de Riesgos Corrupcion Administracion de bienes 2019 Final.xlsx]Clasificación '!#REF!</xm:f>
            <x14:dxf>
              <fill>
                <patternFill>
                  <bgColor rgb="FFFF0000"/>
                </patternFill>
              </fill>
            </x14:dxf>
          </x14:cfRule>
          <x14:cfRule type="containsText" priority="14" operator="containsText" id="{17EF7A2B-C491-4349-9D93-E1A6C0EF53B5}">
            <xm:f>NOT(ISERROR(SEARCH('C:\PLANEACIÓN 2019\RIESGOS 2019\VERSIONES FINALES RIESGOS CORRUPCION 2019\[Mapa de Riesgos Corrupcion Administracion de bienes 2019 Final.xlsx]Clasificación '!#REF!,J6)))</xm:f>
            <xm:f>'C:\PLANEACIÓN 2019\RIESGOS 2019\VERSIONES FINALES RIESGOS CORRUPCION 2019\[Mapa de Riesgos Corrupcion Administracion de bienes 2019 Final.xlsx]Clasificación '!#REF!</xm:f>
            <x14:dxf>
              <fill>
                <patternFill>
                  <bgColor rgb="FFFFC000"/>
                </patternFill>
              </fill>
            </x14:dxf>
          </x14:cfRule>
          <x14:cfRule type="containsText" priority="15" operator="containsText" id="{E6BF73BC-6533-4F6B-8A99-3BE20750778D}">
            <xm:f>NOT(ISERROR(SEARCH('C:\PLANEACIÓN 2019\RIESGOS 2019\VERSIONES FINALES RIESGOS CORRUPCION 2019\[Mapa de Riesgos Corrupcion Administracion de bienes 2019 Final.xlsx]Clasificación '!#REF!,J6)))</xm:f>
            <xm:f>'C:\PLANEACIÓN 2019\RIESGOS 2019\VERSIONES FINALES RIESGOS CORRUPCION 2019\[Mapa de Riesgos Corrupcion Administracion de bienes 2019 Final.xlsx]Clasificación '!#REF!</xm:f>
            <x14:dxf>
              <fill>
                <patternFill>
                  <bgColor rgb="FFFFFF00"/>
                </patternFill>
              </fill>
            </x14:dxf>
          </x14:cfRule>
          <x14:cfRule type="containsText" priority="16" operator="containsText" id="{74429239-7DE5-442B-B2CD-97444B114FE7}">
            <xm:f>NOT(ISERROR(SEARCH('C:\PLANEACIÓN 2019\RIESGOS 2019\VERSIONES FINALES RIESGOS CORRUPCION 2019\[Mapa de Riesgos Corrupcion Administracion de bienes 2019 Final.xlsx]Clasificación '!#REF!,J6)))</xm:f>
            <xm:f>'C:\PLANEACIÓN 2019\RIESGOS 2019\VERSIONES FINALES RIESGOS CORRUPCION 2019\[Mapa de Riesgos Corrupcion Administracion de bienes 2019 Final.xlsx]Clasificación '!#REF!</xm:f>
            <x14:dxf>
              <fill>
                <patternFill>
                  <bgColor rgb="FF00B050"/>
                </patternFill>
              </fill>
            </x14:dxf>
          </x14:cfRule>
          <xm:sqref>J6</xm:sqref>
        </x14:conditionalFormatting>
        <x14:conditionalFormatting xmlns:xm="http://schemas.microsoft.com/office/excel/2006/main">
          <x14:cfRule type="containsText" priority="9" operator="containsText" id="{87447106-5F26-4B9B-B80D-8B6CBB267F20}">
            <xm:f>NOT(ISERROR(SEARCH('C:\PLANEACIÓN 2019\RIESGOS 2019\VERSIONES FINALES RIESGOS CORRUPCION 2019\[Mapa de Riesgos Corrupcion Administracion de bienes 2019 Final.xlsx]Clasificación '!#REF!,O6)))</xm:f>
            <xm:f>'C:\PLANEACIÓN 2019\RIESGOS 2019\VERSIONES FINALES RIESGOS CORRUPCION 2019\[Mapa de Riesgos Corrupcion Administracion de bienes 2019 Final.xlsx]Clasificación '!#REF!</xm:f>
            <x14:dxf>
              <fill>
                <patternFill>
                  <bgColor rgb="FFFF0000"/>
                </patternFill>
              </fill>
            </x14:dxf>
          </x14:cfRule>
          <x14:cfRule type="containsText" priority="10" operator="containsText" id="{B5A1AB76-5199-4EEE-8F4B-3263B338F594}">
            <xm:f>NOT(ISERROR(SEARCH('C:\PLANEACIÓN 2019\RIESGOS 2019\VERSIONES FINALES RIESGOS CORRUPCION 2019\[Mapa de Riesgos Corrupcion Administracion de bienes 2019 Final.xlsx]Clasificación '!#REF!,O6)))</xm:f>
            <xm:f>'C:\PLANEACIÓN 2019\RIESGOS 2019\VERSIONES FINALES RIESGOS CORRUPCION 2019\[Mapa de Riesgos Corrupcion Administracion de bienes 2019 Final.xlsx]Clasificación '!#REF!</xm:f>
            <x14:dxf>
              <fill>
                <patternFill>
                  <bgColor rgb="FFFFC000"/>
                </patternFill>
              </fill>
            </x14:dxf>
          </x14:cfRule>
          <x14:cfRule type="containsText" priority="11" operator="containsText" id="{C140874C-2FC3-47CE-BAB5-F426454CDFF1}">
            <xm:f>NOT(ISERROR(SEARCH('C:\PLANEACIÓN 2019\RIESGOS 2019\VERSIONES FINALES RIESGOS CORRUPCION 2019\[Mapa de Riesgos Corrupcion Administracion de bienes 2019 Final.xlsx]Clasificación '!#REF!,O6)))</xm:f>
            <xm:f>'C:\PLANEACIÓN 2019\RIESGOS 2019\VERSIONES FINALES RIESGOS CORRUPCION 2019\[Mapa de Riesgos Corrupcion Administracion de bienes 2019 Final.xlsx]Clasificación '!#REF!</xm:f>
            <x14:dxf>
              <fill>
                <patternFill>
                  <bgColor rgb="FFFFFF00"/>
                </patternFill>
              </fill>
            </x14:dxf>
          </x14:cfRule>
          <x14:cfRule type="containsText" priority="12" operator="containsText" id="{CB66B533-C149-4535-B988-6A2E83D9DA02}">
            <xm:f>NOT(ISERROR(SEARCH('C:\PLANEACIÓN 2019\RIESGOS 2019\VERSIONES FINALES RIESGOS CORRUPCION 2019\[Mapa de Riesgos Corrupcion Administracion de bienes 2019 Final.xlsx]Clasificación '!#REF!,O6)))</xm:f>
            <xm:f>'C:\PLANEACIÓN 2019\RIESGOS 2019\VERSIONES FINALES RIESGOS CORRUPCION 2019\[Mapa de Riesgos Corrupcion Administracion de bienes 2019 Final.xlsx]Clasificación '!#REF!</xm:f>
            <x14:dxf>
              <fill>
                <patternFill>
                  <bgColor rgb="FF00B050"/>
                </patternFill>
              </fill>
            </x14:dxf>
          </x14:cfRule>
          <xm:sqref>O6</xm:sqref>
        </x14:conditionalFormatting>
        <x14:conditionalFormatting xmlns:xm="http://schemas.microsoft.com/office/excel/2006/main">
          <x14:cfRule type="containsText" priority="5" operator="containsText" id="{79E496C5-A1DF-41B4-81BA-88F670CE021B}">
            <xm:f>NOT(ISERROR(SEARCH('C:\PLANEACIÓN 2019\RIESGOS 2019\VERSIONES FINALES RIESGOS CORRUPCION 2019\[Mapa de Riesgos Corrupcion Administracion de bienes 2019 Final.xlsx]Clasificación '!#REF!,O8)))</xm:f>
            <xm:f>'C:\PLANEACIÓN 2019\RIESGOS 2019\VERSIONES FINALES RIESGOS CORRUPCION 2019\[Mapa de Riesgos Corrupcion Administracion de bienes 2019 Final.xlsx]Clasificación '!#REF!</xm:f>
            <x14:dxf>
              <fill>
                <patternFill>
                  <bgColor rgb="FFFF0000"/>
                </patternFill>
              </fill>
            </x14:dxf>
          </x14:cfRule>
          <x14:cfRule type="containsText" priority="6" operator="containsText" id="{98EC3889-0D75-49B9-9817-529E947C5941}">
            <xm:f>NOT(ISERROR(SEARCH('C:\PLANEACIÓN 2019\RIESGOS 2019\VERSIONES FINALES RIESGOS CORRUPCION 2019\[Mapa de Riesgos Corrupcion Administracion de bienes 2019 Final.xlsx]Clasificación '!#REF!,O8)))</xm:f>
            <xm:f>'C:\PLANEACIÓN 2019\RIESGOS 2019\VERSIONES FINALES RIESGOS CORRUPCION 2019\[Mapa de Riesgos Corrupcion Administracion de bienes 2019 Final.xlsx]Clasificación '!#REF!</xm:f>
            <x14:dxf>
              <fill>
                <patternFill>
                  <bgColor rgb="FFFFC000"/>
                </patternFill>
              </fill>
            </x14:dxf>
          </x14:cfRule>
          <x14:cfRule type="containsText" priority="7" operator="containsText" id="{E367FC4B-5356-4C83-9438-7C9EB8D050A9}">
            <xm:f>NOT(ISERROR(SEARCH('C:\PLANEACIÓN 2019\RIESGOS 2019\VERSIONES FINALES RIESGOS CORRUPCION 2019\[Mapa de Riesgos Corrupcion Administracion de bienes 2019 Final.xlsx]Clasificación '!#REF!,O8)))</xm:f>
            <xm:f>'C:\PLANEACIÓN 2019\RIESGOS 2019\VERSIONES FINALES RIESGOS CORRUPCION 2019\[Mapa de Riesgos Corrupcion Administracion de bienes 2019 Final.xlsx]Clasificación '!#REF!</xm:f>
            <x14:dxf>
              <fill>
                <patternFill>
                  <bgColor rgb="FFFFFF00"/>
                </patternFill>
              </fill>
            </x14:dxf>
          </x14:cfRule>
          <x14:cfRule type="containsText" priority="8" operator="containsText" id="{009D80AC-E480-40C8-AC7B-DA57327932C8}">
            <xm:f>NOT(ISERROR(SEARCH('C:\PLANEACIÓN 2019\RIESGOS 2019\VERSIONES FINALES RIESGOS CORRUPCION 2019\[Mapa de Riesgos Corrupcion Administracion de bienes 2019 Final.xlsx]Clasificación '!#REF!,O8)))</xm:f>
            <xm:f>'C:\PLANEACIÓN 2019\RIESGOS 2019\VERSIONES FINALES RIESGOS CORRUPCION 2019\[Mapa de Riesgos Corrupcion Administracion de bienes 2019 Final.xlsx]Clasificación '!#REF!</xm:f>
            <x14:dxf>
              <fill>
                <patternFill>
                  <bgColor rgb="FF00B050"/>
                </patternFill>
              </fill>
            </x14:dxf>
          </x14:cfRule>
          <xm:sqref>O8 O11</xm:sqref>
        </x14:conditionalFormatting>
        <x14:conditionalFormatting xmlns:xm="http://schemas.microsoft.com/office/excel/2006/main">
          <x14:cfRule type="containsText" priority="1" operator="containsText" id="{9E4E1F33-9C27-4493-A9F5-7EF612637390}">
            <xm:f>NOT(ISERROR(SEARCH('C:\PLANEACIÓN 2019\RIESGOS 2019\VERSIONES FINALES RIESGOS CORRUPCION 2019\[Mapa de Riesgos Corrupcion Administracion de bienes 2019 Final.xlsx]Clasificación '!#REF!,J8)))</xm:f>
            <xm:f>'C:\PLANEACIÓN 2019\RIESGOS 2019\VERSIONES FINALES RIESGOS CORRUPCION 2019\[Mapa de Riesgos Corrupcion Administracion de bienes 2019 Final.xlsx]Clasificación '!#REF!</xm:f>
            <x14:dxf>
              <fill>
                <patternFill>
                  <bgColor rgb="FFFF0000"/>
                </patternFill>
              </fill>
            </x14:dxf>
          </x14:cfRule>
          <x14:cfRule type="containsText" priority="2" operator="containsText" id="{55C6AA65-CC51-4D73-BF92-3AB4FCA21982}">
            <xm:f>NOT(ISERROR(SEARCH('C:\PLANEACIÓN 2019\RIESGOS 2019\VERSIONES FINALES RIESGOS CORRUPCION 2019\[Mapa de Riesgos Corrupcion Administracion de bienes 2019 Final.xlsx]Clasificación '!#REF!,J8)))</xm:f>
            <xm:f>'C:\PLANEACIÓN 2019\RIESGOS 2019\VERSIONES FINALES RIESGOS CORRUPCION 2019\[Mapa de Riesgos Corrupcion Administracion de bienes 2019 Final.xlsx]Clasificación '!#REF!</xm:f>
            <x14:dxf>
              <fill>
                <patternFill>
                  <bgColor rgb="FFFFC000"/>
                </patternFill>
              </fill>
            </x14:dxf>
          </x14:cfRule>
          <x14:cfRule type="containsText" priority="3" operator="containsText" id="{4956BD8A-4971-41BF-8CCC-B9980110D1CD}">
            <xm:f>NOT(ISERROR(SEARCH('C:\PLANEACIÓN 2019\RIESGOS 2019\VERSIONES FINALES RIESGOS CORRUPCION 2019\[Mapa de Riesgos Corrupcion Administracion de bienes 2019 Final.xlsx]Clasificación '!#REF!,J8)))</xm:f>
            <xm:f>'C:\PLANEACIÓN 2019\RIESGOS 2019\VERSIONES FINALES RIESGOS CORRUPCION 2019\[Mapa de Riesgos Corrupcion Administracion de bienes 2019 Final.xlsx]Clasificación '!#REF!</xm:f>
            <x14:dxf>
              <fill>
                <patternFill>
                  <bgColor rgb="FFFFFF00"/>
                </patternFill>
              </fill>
            </x14:dxf>
          </x14:cfRule>
          <x14:cfRule type="containsText" priority="4" operator="containsText" id="{C94944AD-DE29-458F-A636-25E9EA9C8564}">
            <xm:f>NOT(ISERROR(SEARCH('C:\PLANEACIÓN 2019\RIESGOS 2019\VERSIONES FINALES RIESGOS CORRUPCION 2019\[Mapa de Riesgos Corrupcion Administracion de bienes 2019 Final.xlsx]Clasificación '!#REF!,J8)))</xm:f>
            <xm:f>'C:\PLANEACIÓN 2019\RIESGOS 2019\VERSIONES FINALES RIESGOS CORRUPCION 2019\[Mapa de Riesgos Corrupcion Administracion de bienes 2019 Final.xlsx]Clasificación '!#REF!</xm:f>
            <x14:dxf>
              <fill>
                <patternFill>
                  <bgColor rgb="FF00B050"/>
                </patternFill>
              </fill>
            </x14:dxf>
          </x14:cfRule>
          <xm:sqref>J8 J11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[7]Hoja1!#REF!</xm:f>
          </x14:formula1>
          <xm:sqref>X6:X7 AD6:AD7</xm:sqref>
        </x14:dataValidation>
        <x14:dataValidation type="list" allowBlank="1" showInputMessage="1" showErrorMessage="1">
          <x14:formula1>
            <xm:f>[7]Hoja1!#REF!</xm:f>
          </x14:formula1>
          <xm:sqref>Y6:Y7 AE6:AE7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8</vt:i4>
      </vt:variant>
    </vt:vector>
  </HeadingPairs>
  <TitlesOfParts>
    <vt:vector size="23" baseType="lpstr">
      <vt:lpstr>Portada</vt:lpstr>
      <vt:lpstr>Delimitación</vt:lpstr>
      <vt:lpstr>Inversion </vt:lpstr>
      <vt:lpstr>Generación T</vt:lpstr>
      <vt:lpstr>Información M</vt:lpstr>
      <vt:lpstr>Seguimiento</vt:lpstr>
      <vt:lpstr>Adquisicion ByS</vt:lpstr>
      <vt:lpstr>Documental</vt:lpstr>
      <vt:lpstr>Adm Bienes</vt:lpstr>
      <vt:lpstr>Talento Humano</vt:lpstr>
      <vt:lpstr>Juridica</vt:lpstr>
      <vt:lpstr>Tecnologia</vt:lpstr>
      <vt:lpstr>Financiera</vt:lpstr>
      <vt:lpstr>Evaluación</vt:lpstr>
      <vt:lpstr>Clasificación del Riesgo</vt:lpstr>
      <vt:lpstr>'Adm Bienes'!Área_de_impresión</vt:lpstr>
      <vt:lpstr>'Adquisicion ByS'!Área_de_impresión</vt:lpstr>
      <vt:lpstr>Financiera!Área_de_impresión</vt:lpstr>
      <vt:lpstr>'Información M'!Área_de_impresión</vt:lpstr>
      <vt:lpstr>Juridica!Área_de_impresión</vt:lpstr>
      <vt:lpstr>Seguimiento!Área_de_impresión</vt:lpstr>
      <vt:lpstr>'Talento Humano'!Área_de_impresión</vt:lpstr>
      <vt:lpstr>Tecnologia!Área_de_impresión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Yesnith Suarez Ariza</dc:creator>
  <cp:lastModifiedBy>Yesnith Suarez Ariza</cp:lastModifiedBy>
  <dcterms:created xsi:type="dcterms:W3CDTF">2019-01-31T18:48:31Z</dcterms:created>
  <dcterms:modified xsi:type="dcterms:W3CDTF">2019-08-12T16:12:45Z</dcterms:modified>
</cp:coreProperties>
</file>