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LIETH\Desktop\Planeación\"/>
    </mc:Choice>
  </mc:AlternateContent>
  <bookViews>
    <workbookView xWindow="0" yWindow="0" windowWidth="20490" windowHeight="6855" tabRatio="981" firstSheet="11" activeTab="18"/>
  </bookViews>
  <sheets>
    <sheet name="Portada" sheetId="1" r:id="rId1"/>
    <sheet name="Evaluacion" sheetId="23" r:id="rId2"/>
    <sheet name="Documental" sheetId="24" r:id="rId3"/>
    <sheet name="Juridica" sheetId="25" r:id="rId4"/>
    <sheet name="Talento Humano" sheetId="26" r:id="rId5"/>
    <sheet name="Tecnologia" sheetId="27" r:id="rId6"/>
    <sheet name="Financiera" sheetId="28" r:id="rId7"/>
    <sheet name="Planeación" sheetId="40" r:id="rId8"/>
    <sheet name="Bienes y Serv" sheetId="29" r:id="rId9"/>
    <sheet name="Adquisición" sheetId="39" r:id="rId10"/>
    <sheet name="Atencion Integral" sheetId="31" r:id="rId11"/>
    <sheet name="Información Minera" sheetId="32" r:id="rId12"/>
    <sheet name="Seguimiento" sheetId="33" r:id="rId13"/>
    <sheet name="Generacion T" sheetId="34" r:id="rId14"/>
    <sheet name="Inversion M" sheetId="35" r:id="rId15"/>
    <sheet name="Delimitacion" sheetId="36" r:id="rId16"/>
    <sheet name="Seguridad Minera" sheetId="38" r:id="rId17"/>
    <sheet name="Comunicaciones" sheetId="37" r:id="rId18"/>
    <sheet name="Calificación de Riesgos" sheetId="4"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xlnm._FilterDatabase" localSheetId="9" hidden="1">Adquisición!$A$9:$AI$16</definedName>
    <definedName name="_xlnm._FilterDatabase" localSheetId="10" hidden="1">'Atencion Integral'!#REF!</definedName>
    <definedName name="_xlnm._FilterDatabase" localSheetId="8" hidden="1">'Bienes y Serv'!#REF!</definedName>
    <definedName name="_xlnm._FilterDatabase" localSheetId="17" hidden="1">Comunicaciones!#REF!</definedName>
    <definedName name="_xlnm._FilterDatabase" localSheetId="15" hidden="1">Delimitacion!#REF!</definedName>
    <definedName name="_xlnm._FilterDatabase" localSheetId="2" hidden="1">Documental!#REF!</definedName>
    <definedName name="_xlnm._FilterDatabase" localSheetId="1" hidden="1">Evaluacion!#REF!</definedName>
    <definedName name="_xlnm._FilterDatabase" localSheetId="6" hidden="1">Financiera!#REF!</definedName>
    <definedName name="_xlnm._FilterDatabase" localSheetId="13" hidden="1">'Generacion T'!$A$8:$AI$8</definedName>
    <definedName name="_xlnm._FilterDatabase" localSheetId="11" hidden="1">'Información Minera'!#REF!</definedName>
    <definedName name="_xlnm._FilterDatabase" localSheetId="14" hidden="1">'Inversion M'!#REF!</definedName>
    <definedName name="_xlnm._FilterDatabase" localSheetId="3" hidden="1">Juridica!$A$8:$AI$19</definedName>
    <definedName name="_xlnm._FilterDatabase" localSheetId="7" hidden="1">Planeación!#REF!</definedName>
    <definedName name="_xlnm._FilterDatabase" localSheetId="12" hidden="1">Seguimiento!$A$8:$AI$18</definedName>
    <definedName name="_xlnm._FilterDatabase" localSheetId="16" hidden="1">'Seguridad Minera'!#REF!</definedName>
    <definedName name="_xlnm._FilterDatabase" localSheetId="4" hidden="1">'Talento Humano'!#REF!</definedName>
    <definedName name="_xlnm._FilterDatabase" localSheetId="5" hidden="1">Tecnologia!$A$8:$AQ$23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40" l="1"/>
  <c r="B19" i="40"/>
  <c r="N17" i="40"/>
  <c r="B17" i="40"/>
  <c r="N13" i="40"/>
  <c r="B13" i="40"/>
  <c r="O16" i="39" l="1"/>
  <c r="N16" i="39"/>
  <c r="H16" i="39"/>
  <c r="G16" i="39"/>
  <c r="I16" i="39" s="1"/>
  <c r="J16" i="39" s="1"/>
  <c r="F16" i="39"/>
  <c r="E16" i="39"/>
  <c r="D16" i="39"/>
  <c r="C16" i="39"/>
  <c r="B16" i="39"/>
  <c r="O15" i="39"/>
  <c r="N15" i="39"/>
  <c r="H15" i="39"/>
  <c r="I15" i="39" s="1"/>
  <c r="J15" i="39" s="1"/>
  <c r="G15" i="39"/>
  <c r="F15" i="39"/>
  <c r="E15" i="39"/>
  <c r="D15" i="39"/>
  <c r="C15" i="39"/>
  <c r="B15" i="39"/>
  <c r="N13" i="39"/>
  <c r="O13" i="39" s="1"/>
  <c r="H13" i="39"/>
  <c r="G13" i="39"/>
  <c r="F13" i="39"/>
  <c r="E13" i="39"/>
  <c r="D13" i="39"/>
  <c r="C13" i="39"/>
  <c r="B13" i="39"/>
  <c r="O12" i="39"/>
  <c r="N12" i="39"/>
  <c r="H12" i="39"/>
  <c r="G12" i="39"/>
  <c r="F12" i="39"/>
  <c r="E12" i="39"/>
  <c r="D12" i="39"/>
  <c r="C12" i="39"/>
  <c r="B12" i="39"/>
  <c r="N11" i="39"/>
  <c r="O11" i="39" s="1"/>
  <c r="H11" i="39"/>
  <c r="G11" i="39"/>
  <c r="F11" i="39"/>
  <c r="E11" i="39"/>
  <c r="D11" i="39"/>
  <c r="C11" i="39"/>
  <c r="B11" i="39"/>
  <c r="O10" i="39"/>
  <c r="N10" i="39"/>
  <c r="H10" i="39"/>
  <c r="G10" i="39"/>
  <c r="F10" i="39"/>
  <c r="E10" i="39"/>
  <c r="D10" i="39"/>
  <c r="C10" i="39"/>
  <c r="B10" i="39"/>
  <c r="I11" i="39" l="1"/>
  <c r="J11" i="39" s="1"/>
  <c r="I12" i="39"/>
  <c r="J12" i="39" s="1"/>
  <c r="I10" i="39"/>
  <c r="J10" i="39" s="1"/>
  <c r="I13" i="39"/>
  <c r="J13" i="39" s="1"/>
  <c r="N10" i="38"/>
  <c r="J10" i="38"/>
  <c r="I10" i="38"/>
  <c r="N9" i="38"/>
  <c r="O9" i="38" s="1"/>
  <c r="J9" i="38"/>
  <c r="I9" i="38"/>
  <c r="N9" i="37" l="1"/>
  <c r="J9" i="37"/>
  <c r="I9" i="37"/>
  <c r="N17" i="36" l="1"/>
  <c r="O17" i="36" s="1"/>
  <c r="I17" i="36"/>
  <c r="J17" i="36" s="1"/>
  <c r="O15" i="36"/>
  <c r="N15" i="36"/>
  <c r="I15" i="36"/>
  <c r="J15" i="36" s="1"/>
  <c r="N12" i="36"/>
  <c r="O12" i="36" s="1"/>
  <c r="I12" i="36"/>
  <c r="J12" i="36" s="1"/>
  <c r="N10" i="36"/>
  <c r="O10" i="36" s="1"/>
  <c r="J10" i="36"/>
  <c r="I10" i="36"/>
  <c r="N6" i="36"/>
  <c r="O6" i="36" s="1"/>
  <c r="I6" i="36"/>
  <c r="J6" i="36" s="1"/>
  <c r="A6" i="36"/>
  <c r="A10" i="36" s="1"/>
  <c r="A12" i="36" s="1"/>
  <c r="A15" i="36" s="1"/>
  <c r="A17" i="36" s="1"/>
  <c r="O5" i="36"/>
  <c r="N5" i="36"/>
  <c r="I5" i="36"/>
  <c r="J5" i="36" s="1"/>
  <c r="N15" i="35" l="1"/>
  <c r="I15" i="35"/>
  <c r="N14" i="35"/>
  <c r="O14" i="35" s="1"/>
  <c r="J14" i="35"/>
  <c r="I14" i="35"/>
  <c r="N13" i="35"/>
  <c r="O13" i="35" s="1"/>
  <c r="J13" i="35"/>
  <c r="I13" i="35"/>
  <c r="N12" i="35"/>
  <c r="O12" i="35" s="1"/>
  <c r="J12" i="35"/>
  <c r="I12" i="35"/>
  <c r="N10" i="34" l="1"/>
  <c r="N9" i="34"/>
  <c r="N18" i="33" l="1"/>
  <c r="O18" i="33" s="1"/>
  <c r="G18" i="33"/>
  <c r="I18" i="33" s="1"/>
  <c r="J18" i="33" s="1"/>
  <c r="C18" i="33"/>
  <c r="B18" i="33"/>
  <c r="N17" i="33"/>
  <c r="O17" i="33" s="1"/>
  <c r="H17" i="33"/>
  <c r="G17" i="33"/>
  <c r="D17" i="33"/>
  <c r="C17" i="33"/>
  <c r="B17" i="33"/>
  <c r="N16" i="33"/>
  <c r="G16" i="33"/>
  <c r="I16" i="33" s="1"/>
  <c r="J16" i="33" s="1"/>
  <c r="C16" i="33"/>
  <c r="B16" i="33"/>
  <c r="N15" i="33"/>
  <c r="H15" i="33"/>
  <c r="I15" i="33" s="1"/>
  <c r="C15" i="33"/>
  <c r="B15" i="33"/>
  <c r="N14" i="33"/>
  <c r="H14" i="33"/>
  <c r="I14" i="33" s="1"/>
  <c r="C14" i="33"/>
  <c r="B14" i="33"/>
  <c r="N13" i="33"/>
  <c r="G13" i="33"/>
  <c r="I13" i="33" s="1"/>
  <c r="J13" i="33" s="1"/>
  <c r="C13" i="33"/>
  <c r="B13" i="33"/>
  <c r="N12" i="33"/>
  <c r="O12" i="33" s="1"/>
  <c r="G12" i="33"/>
  <c r="I12" i="33" s="1"/>
  <c r="J12" i="33" s="1"/>
  <c r="C12" i="33"/>
  <c r="B12" i="33"/>
  <c r="N11" i="33"/>
  <c r="H11" i="33"/>
  <c r="I11" i="33" s="1"/>
  <c r="C11" i="33"/>
  <c r="B11" i="33"/>
  <c r="N10" i="33"/>
  <c r="O10" i="33" s="1"/>
  <c r="I10" i="33"/>
  <c r="J10" i="33" s="1"/>
  <c r="C10" i="33"/>
  <c r="B10" i="33"/>
  <c r="B9" i="33"/>
  <c r="I17" i="33" l="1"/>
  <c r="J17" i="33" s="1"/>
  <c r="N9" i="32" l="1"/>
  <c r="I9" i="32"/>
  <c r="N16" i="31" l="1"/>
  <c r="I16" i="31"/>
  <c r="J16" i="31" s="1"/>
  <c r="D16" i="31"/>
  <c r="C16" i="31"/>
  <c r="B16" i="31"/>
  <c r="N13" i="31"/>
  <c r="O13" i="31" s="1"/>
  <c r="I13" i="31"/>
  <c r="J13" i="31" s="1"/>
  <c r="C13" i="31"/>
  <c r="B13" i="31"/>
  <c r="X11" i="31"/>
  <c r="X10" i="31"/>
  <c r="Y9" i="31"/>
  <c r="X9" i="31"/>
  <c r="O9" i="31"/>
  <c r="N9" i="31"/>
  <c r="H9" i="31"/>
  <c r="G9" i="31"/>
  <c r="B9" i="31"/>
  <c r="I9" i="31" l="1"/>
  <c r="J9" i="31" s="1"/>
  <c r="N14" i="29" l="1"/>
  <c r="O14" i="29" s="1"/>
  <c r="H14" i="29"/>
  <c r="G14" i="29"/>
  <c r="F14" i="29"/>
  <c r="E14" i="29"/>
  <c r="D14" i="29"/>
  <c r="C14" i="29"/>
  <c r="B14" i="29"/>
  <c r="M12" i="29"/>
  <c r="L12" i="29"/>
  <c r="H12" i="29"/>
  <c r="G12" i="29"/>
  <c r="I12" i="29" s="1"/>
  <c r="F12" i="29"/>
  <c r="E12" i="29"/>
  <c r="D12" i="29"/>
  <c r="C12" i="29"/>
  <c r="B12" i="29"/>
  <c r="N12" i="29" l="1"/>
  <c r="O12" i="29" s="1"/>
  <c r="I14" i="29"/>
  <c r="N17" i="28"/>
  <c r="O17" i="28" s="1"/>
  <c r="I17" i="28"/>
  <c r="J17" i="28" s="1"/>
  <c r="B17" i="28"/>
  <c r="O15" i="28"/>
  <c r="N15" i="28"/>
  <c r="I15" i="28"/>
  <c r="J15" i="28" s="1"/>
  <c r="B15" i="28"/>
  <c r="N12" i="28"/>
  <c r="O12" i="28" s="1"/>
  <c r="I12" i="28"/>
  <c r="J12" i="28" s="1"/>
  <c r="B12" i="28"/>
  <c r="B9" i="27" l="1"/>
  <c r="C9" i="27"/>
  <c r="G9" i="27"/>
  <c r="H9" i="27"/>
  <c r="M9" i="27" s="1"/>
  <c r="B12" i="27"/>
  <c r="C12" i="27"/>
  <c r="G12" i="27"/>
  <c r="H12" i="27"/>
  <c r="M12" i="27" s="1"/>
  <c r="B16" i="27"/>
  <c r="C16" i="27"/>
  <c r="G16" i="27"/>
  <c r="H16" i="27"/>
  <c r="M16" i="27" s="1"/>
  <c r="N16" i="27" s="1"/>
  <c r="B21" i="27"/>
  <c r="C21" i="27"/>
  <c r="G21" i="27"/>
  <c r="H21" i="27"/>
  <c r="M21" i="27" s="1"/>
  <c r="I21" i="27" l="1"/>
  <c r="J21" i="27" s="1"/>
  <c r="L21" i="27"/>
  <c r="N21" i="27" s="1"/>
  <c r="O21" i="27" s="1"/>
  <c r="I16" i="27"/>
  <c r="J16" i="27" s="1"/>
  <c r="I12" i="27"/>
  <c r="J12" i="27" s="1"/>
  <c r="L12" i="27"/>
  <c r="N12" i="27" s="1"/>
  <c r="O12" i="27" s="1"/>
  <c r="I9" i="27"/>
  <c r="J9" i="27" s="1"/>
  <c r="L9" i="27"/>
  <c r="N9" i="27" s="1"/>
  <c r="O9" i="27" s="1"/>
  <c r="N21" i="26"/>
  <c r="J21" i="26"/>
  <c r="H21" i="26"/>
  <c r="G21" i="26"/>
  <c r="F21" i="26"/>
  <c r="E21" i="26"/>
  <c r="D21" i="26"/>
  <c r="C21" i="26"/>
  <c r="B21" i="26"/>
  <c r="N18" i="26"/>
  <c r="J18" i="26"/>
  <c r="H18" i="26"/>
  <c r="G18" i="26"/>
  <c r="F18" i="26"/>
  <c r="E18" i="26"/>
  <c r="D18" i="26"/>
  <c r="C18" i="26"/>
  <c r="B18" i="26"/>
  <c r="O17" i="26"/>
  <c r="N17" i="26"/>
  <c r="H17" i="26"/>
  <c r="G17" i="26"/>
  <c r="F17" i="26"/>
  <c r="E17" i="26"/>
  <c r="D17" i="26"/>
  <c r="C17" i="26"/>
  <c r="B17" i="26"/>
  <c r="N16" i="26"/>
  <c r="J16" i="26"/>
  <c r="H16" i="26"/>
  <c r="G16" i="26"/>
  <c r="F16" i="26"/>
  <c r="E16" i="26"/>
  <c r="D16" i="26"/>
  <c r="C16" i="26"/>
  <c r="B16" i="26"/>
  <c r="N15" i="26"/>
  <c r="J15" i="26"/>
  <c r="H15" i="26"/>
  <c r="G15" i="26"/>
  <c r="F15" i="26"/>
  <c r="E15" i="26"/>
  <c r="D15" i="26"/>
  <c r="C15" i="26"/>
  <c r="B15" i="26"/>
  <c r="N14" i="26"/>
  <c r="O14" i="26" s="1"/>
  <c r="H14" i="26"/>
  <c r="G14" i="26"/>
  <c r="I14" i="26" s="1"/>
  <c r="F14" i="26"/>
  <c r="E14" i="26"/>
  <c r="D14" i="26"/>
  <c r="C14" i="26"/>
  <c r="B14" i="26"/>
  <c r="N13" i="26"/>
  <c r="J13" i="26"/>
  <c r="H13" i="26"/>
  <c r="G13" i="26"/>
  <c r="F13" i="26"/>
  <c r="E13" i="26"/>
  <c r="D13" i="26"/>
  <c r="C13" i="26"/>
  <c r="B13" i="26"/>
  <c r="O12" i="26"/>
  <c r="N12" i="26"/>
  <c r="H12" i="26"/>
  <c r="G12" i="26"/>
  <c r="F12" i="26"/>
  <c r="E12" i="26"/>
  <c r="D12" i="26"/>
  <c r="C12" i="26"/>
  <c r="B12" i="26"/>
  <c r="O9" i="26"/>
  <c r="N9" i="26"/>
  <c r="H9" i="26"/>
  <c r="G9" i="26"/>
  <c r="F9" i="26"/>
  <c r="E9" i="26"/>
  <c r="D9" i="26"/>
  <c r="C9" i="26"/>
  <c r="B9" i="26"/>
  <c r="I9" i="26" l="1"/>
  <c r="J9" i="26" s="1"/>
  <c r="I12" i="26"/>
  <c r="J12" i="26" s="1"/>
  <c r="I15" i="26"/>
  <c r="I13" i="26"/>
  <c r="N17" i="25"/>
  <c r="O17" i="25" s="1"/>
  <c r="I17" i="25"/>
  <c r="N15" i="25"/>
  <c r="O15" i="25" s="1"/>
  <c r="J15" i="25"/>
  <c r="I15" i="25"/>
  <c r="N13" i="25"/>
  <c r="O13" i="25" s="1"/>
  <c r="J13" i="25"/>
  <c r="I13" i="25"/>
  <c r="O11" i="25"/>
  <c r="N11" i="25"/>
  <c r="I11" i="25"/>
  <c r="N9" i="25"/>
  <c r="O9" i="25" s="1"/>
  <c r="N16" i="24" l="1"/>
  <c r="H16" i="24"/>
  <c r="G16" i="24"/>
  <c r="F16" i="24"/>
  <c r="E16" i="24"/>
  <c r="D16" i="24"/>
  <c r="C16" i="24"/>
  <c r="B16" i="24"/>
  <c r="N14" i="24"/>
  <c r="H14" i="24"/>
  <c r="G14" i="24"/>
  <c r="F14" i="24"/>
  <c r="E14" i="24"/>
  <c r="D14" i="24"/>
  <c r="C14" i="24"/>
  <c r="B14" i="24"/>
  <c r="N11" i="24"/>
  <c r="H11" i="24"/>
  <c r="G11" i="24"/>
  <c r="F11" i="24"/>
  <c r="E11" i="24"/>
  <c r="D11" i="24"/>
  <c r="C11" i="24"/>
  <c r="B11" i="24"/>
  <c r="I14" i="24" l="1"/>
  <c r="J14" i="24" s="1"/>
  <c r="I16" i="24"/>
  <c r="I11" i="24"/>
  <c r="N11" i="23"/>
  <c r="I11" i="23"/>
  <c r="B11" i="23"/>
  <c r="O10" i="23"/>
  <c r="N10" i="23"/>
  <c r="I10" i="23"/>
  <c r="B10" i="23"/>
  <c r="O9" i="23"/>
  <c r="N9" i="23"/>
  <c r="I9" i="23"/>
  <c r="J9" i="23" s="1"/>
  <c r="B9" i="23"/>
  <c r="K18" i="4" l="1"/>
  <c r="J18" i="4"/>
  <c r="I18" i="4"/>
  <c r="H18" i="4"/>
  <c r="G18" i="4"/>
  <c r="K17" i="4"/>
  <c r="J17" i="4"/>
  <c r="I17" i="4"/>
  <c r="H17" i="4"/>
  <c r="G17" i="4"/>
  <c r="K16" i="4"/>
  <c r="J16" i="4"/>
  <c r="I16" i="4"/>
  <c r="H16" i="4"/>
  <c r="G16" i="4"/>
  <c r="K15" i="4"/>
  <c r="J15" i="4"/>
  <c r="I15" i="4"/>
  <c r="H15" i="4"/>
  <c r="G15" i="4"/>
  <c r="K14" i="4"/>
  <c r="J14" i="4"/>
  <c r="I14" i="4"/>
  <c r="H14" i="4"/>
  <c r="G14" i="4"/>
</calcChain>
</file>

<file path=xl/comments1.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1.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authors>
    <author>Yesnith Suarez Ariza</author>
    <author>Prestamo</author>
    <author>Viviana Poveda</author>
    <author>Willson</author>
    <author>Alexandra Yomayuza</author>
    <author>Maria Fernanda Arias Coronel</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 ref="Q13" authorId="5" shapeId="0">
      <text>
        <r>
          <rPr>
            <b/>
            <sz val="9"/>
            <color indexed="81"/>
            <rFont val="Tahoma"/>
            <family val="2"/>
          </rPr>
          <t>Maria Fernanda Arias Coronel:</t>
        </r>
        <r>
          <rPr>
            <sz val="9"/>
            <color indexed="81"/>
            <rFont val="Tahoma"/>
            <family val="2"/>
          </rPr>
          <t xml:space="preserve">
tema debe ser validado por el líder de proceso y establecer la evidencia</t>
        </r>
      </text>
    </comment>
  </commentList>
</comments>
</file>

<file path=xl/comments13.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4.xml><?xml version="1.0" encoding="utf-8"?>
<comments xmlns="http://schemas.openxmlformats.org/spreadsheetml/2006/main">
  <authors>
    <author>Yesnith Suarez Ariza</author>
    <author>Prestamo</author>
    <author>Viviana Poveda</author>
    <author>Willson</author>
    <author>Alexandra Yomayuza</author>
  </authors>
  <commentList>
    <comment ref="V9"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1" authorId="1" shapeId="0">
      <text>
        <r>
          <rPr>
            <b/>
            <sz val="9"/>
            <color indexed="81"/>
            <rFont val="Tahoma"/>
            <family val="2"/>
          </rPr>
          <t>Opciones de Manejo
ACEPTAR
REDUCIR
EVITAR 
TRANSFERIR</t>
        </r>
      </text>
    </comment>
    <comment ref="Q1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1"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1"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1"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1" authorId="3" shapeId="0">
      <text>
        <r>
          <rPr>
            <sz val="10"/>
            <color indexed="81"/>
            <rFont val="Arial Narrow"/>
            <family val="2"/>
          </rPr>
          <t>Seleccione una de las opciones de la lista desplegable.</t>
        </r>
        <r>
          <rPr>
            <sz val="10"/>
            <color indexed="81"/>
            <rFont val="Tahoma"/>
            <family val="2"/>
          </rPr>
          <t xml:space="preserve">
</t>
        </r>
      </text>
    </comment>
    <comment ref="Z11"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1"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1" authorId="0" shapeId="0">
      <text>
        <r>
          <rPr>
            <sz val="10"/>
            <color indexed="81"/>
            <rFont val="Arial Narrow"/>
            <family val="2"/>
          </rPr>
          <t>De acuerdo al seguimiento realizado escribir por qué los controles  están documentados, se aplican y son efectivos.</t>
        </r>
      </text>
    </comment>
    <comment ref="AC11"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1"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1" authorId="3" shapeId="0">
      <text>
        <r>
          <rPr>
            <sz val="10"/>
            <color indexed="81"/>
            <rFont val="Arial Narrow"/>
            <family val="2"/>
          </rPr>
          <t>Seleccione una de las opciones de la lista desplegable.</t>
        </r>
        <r>
          <rPr>
            <sz val="10"/>
            <color indexed="81"/>
            <rFont val="Tahoma"/>
            <family val="2"/>
          </rPr>
          <t xml:space="preserve">
</t>
        </r>
      </text>
    </comment>
    <comment ref="AF11" authorId="3" shapeId="0">
      <text>
        <r>
          <rPr>
            <sz val="10"/>
            <color indexed="81"/>
            <rFont val="Arial Narrow"/>
            <family val="2"/>
          </rPr>
          <t xml:space="preserve">En caso de materialización del riesgo, describa por qué se presentó esta eventualidad, de lo contrario escriba N/A
</t>
        </r>
      </text>
    </comment>
    <comment ref="AG11"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1"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1" authorId="2" shapeId="0">
      <text>
        <r>
          <rPr>
            <sz val="10"/>
            <color indexed="81"/>
            <rFont val="Arial Narrow"/>
            <family val="2"/>
          </rPr>
          <t>Escribir el nombre del auditor de la OCI , que realizó el seguimiento.</t>
        </r>
      </text>
    </comment>
  </commentList>
</comments>
</file>

<file path=xl/comments15.xml><?xml version="1.0" encoding="utf-8"?>
<comments xmlns="http://schemas.openxmlformats.org/spreadsheetml/2006/main">
  <authors>
    <author>Yesnith Suarez Ariza</author>
    <author>Viviana Poveda</author>
    <author>Willson</author>
    <author>Alexandra Yomayuza</author>
  </authors>
  <commentList>
    <comment ref="V2"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4"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4"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4"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4"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4" authorId="2" shapeId="0">
      <text>
        <r>
          <rPr>
            <sz val="10"/>
            <color indexed="81"/>
            <rFont val="Arial Narrow"/>
            <family val="2"/>
          </rPr>
          <t>Seleccione una de las opciones de la lista desplegable.</t>
        </r>
        <r>
          <rPr>
            <sz val="10"/>
            <color indexed="81"/>
            <rFont val="Tahoma"/>
            <family val="2"/>
          </rPr>
          <t xml:space="preserve">
</t>
        </r>
      </text>
    </comment>
    <comment ref="Z4"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4"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4" authorId="0" shapeId="0">
      <text>
        <r>
          <rPr>
            <sz val="10"/>
            <color indexed="81"/>
            <rFont val="Arial Narrow"/>
            <family val="2"/>
          </rPr>
          <t>De acuerdo al seguimiento realizado escribir por qué los controles  están documentados, se aplican y son efectivos.</t>
        </r>
      </text>
    </comment>
    <comment ref="AC4"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4"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4" authorId="2" shapeId="0">
      <text>
        <r>
          <rPr>
            <sz val="10"/>
            <color indexed="81"/>
            <rFont val="Arial Narrow"/>
            <family val="2"/>
          </rPr>
          <t>Seleccione una de las opciones de la lista desplegable.</t>
        </r>
        <r>
          <rPr>
            <sz val="10"/>
            <color indexed="81"/>
            <rFont val="Tahoma"/>
            <family val="2"/>
          </rPr>
          <t xml:space="preserve">
</t>
        </r>
      </text>
    </comment>
    <comment ref="AF4" authorId="2" shapeId="0">
      <text>
        <r>
          <rPr>
            <sz val="10"/>
            <color indexed="81"/>
            <rFont val="Arial Narrow"/>
            <family val="2"/>
          </rPr>
          <t xml:space="preserve">En caso de materialización del riesgo, describa por qué se presentó esta eventualidad, de lo contrario escriba N/A
</t>
        </r>
      </text>
    </comment>
    <comment ref="AG4"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4"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4" authorId="1" shapeId="0">
      <text>
        <r>
          <rPr>
            <sz val="10"/>
            <color indexed="81"/>
            <rFont val="Arial Narrow"/>
            <family val="2"/>
          </rPr>
          <t>Escribir el nombre del auditor de la OCI , que realizó el seguimiento.</t>
        </r>
      </text>
    </comment>
  </commentList>
</comments>
</file>

<file path=xl/comments16.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7.xml><?xml version="1.0" encoding="utf-8"?>
<comments xmlns="http://schemas.openxmlformats.org/spreadsheetml/2006/main">
  <authors>
    <author>Yesnith Suarez Ariza</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2" shapeId="0">
      <text>
        <r>
          <rPr>
            <sz val="10"/>
            <color indexed="81"/>
            <rFont val="Arial Narrow"/>
            <family val="2"/>
          </rPr>
          <t>Seleccione una de las opciones de la lista desplegable.</t>
        </r>
        <r>
          <rPr>
            <sz val="10"/>
            <color indexed="81"/>
            <rFont val="Tahoma"/>
            <family val="2"/>
          </rPr>
          <t xml:space="preserve">
</t>
        </r>
      </text>
    </comment>
    <comment ref="Z8"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2" shapeId="0">
      <text>
        <r>
          <rPr>
            <sz val="10"/>
            <color indexed="81"/>
            <rFont val="Arial Narrow"/>
            <family val="2"/>
          </rPr>
          <t>Seleccione una de las opciones de la lista desplegable.</t>
        </r>
        <r>
          <rPr>
            <sz val="10"/>
            <color indexed="81"/>
            <rFont val="Tahoma"/>
            <family val="2"/>
          </rPr>
          <t xml:space="preserve">
</t>
        </r>
      </text>
    </comment>
    <comment ref="AF8" authorId="2" shapeId="0">
      <text>
        <r>
          <rPr>
            <sz val="10"/>
            <color indexed="81"/>
            <rFont val="Arial Narrow"/>
            <family val="2"/>
          </rPr>
          <t xml:space="preserve">En caso de materialización del riesgo, describa por qué se presentó esta eventualidad, de lo contrario escriba N/A
</t>
        </r>
      </text>
    </comment>
    <comment ref="AG8"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1" shapeId="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authors>
    <author>Yesnith Suarez Ariza</author>
    <author>Prestamo</author>
    <author>Viviana Poveda</author>
    <author>Willson</author>
    <author>Alexandra Yomayuza</author>
  </authors>
  <commentList>
    <comment ref="V8"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0" authorId="1" shapeId="0">
      <text>
        <r>
          <rPr>
            <b/>
            <sz val="9"/>
            <color indexed="81"/>
            <rFont val="Tahoma"/>
            <family val="2"/>
          </rPr>
          <t>Opciones de Manejo
ACEPTAR
REDUCIR
EVITAR 
TRANSFERIR</t>
        </r>
      </text>
    </comment>
    <comment ref="Q10"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0"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0"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0"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0" authorId="3" shapeId="0">
      <text>
        <r>
          <rPr>
            <sz val="10"/>
            <color indexed="81"/>
            <rFont val="Arial Narrow"/>
            <family val="2"/>
          </rPr>
          <t>Seleccione una de las opciones de la lista desplegable.</t>
        </r>
        <r>
          <rPr>
            <sz val="10"/>
            <color indexed="81"/>
            <rFont val="Tahoma"/>
            <family val="2"/>
          </rPr>
          <t xml:space="preserve">
</t>
        </r>
      </text>
    </comment>
    <comment ref="Z10"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0"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0" authorId="0" shapeId="0">
      <text>
        <r>
          <rPr>
            <sz val="10"/>
            <color indexed="81"/>
            <rFont val="Arial Narrow"/>
            <family val="2"/>
          </rPr>
          <t>De acuerdo al seguimiento realizado escribir por qué los controles  están documentados, se aplican y son efectivos.</t>
        </r>
      </text>
    </comment>
    <comment ref="AC10"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0"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0" authorId="3" shapeId="0">
      <text>
        <r>
          <rPr>
            <sz val="10"/>
            <color indexed="81"/>
            <rFont val="Arial Narrow"/>
            <family val="2"/>
          </rPr>
          <t>Seleccione una de las opciones de la lista desplegable.</t>
        </r>
        <r>
          <rPr>
            <sz val="10"/>
            <color indexed="81"/>
            <rFont val="Tahoma"/>
            <family val="2"/>
          </rPr>
          <t xml:space="preserve">
</t>
        </r>
      </text>
    </comment>
    <comment ref="AF10" authorId="3" shapeId="0">
      <text>
        <r>
          <rPr>
            <sz val="10"/>
            <color indexed="81"/>
            <rFont val="Arial Narrow"/>
            <family val="2"/>
          </rPr>
          <t xml:space="preserve">En caso de materialización del riesgo, describa por qué se presentó esta eventualidad, de lo contrario escriba N/A
</t>
        </r>
      </text>
    </comment>
    <comment ref="AG10"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0"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0" authorId="2" shapeId="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 ref="V9" authorId="0" shapeId="0">
      <text>
        <r>
          <rPr>
            <b/>
            <sz val="9"/>
            <color indexed="81"/>
            <rFont val="Tahoma"/>
            <family val="2"/>
          </rPr>
          <t>Yesnith Suarez Ariza:</t>
        </r>
        <r>
          <rPr>
            <sz val="9"/>
            <color indexed="81"/>
            <rFont val="Tahoma"/>
            <family val="2"/>
          </rPr>
          <t xml:space="preserve">
REPORTAR DE ACUERDO A LOS CONTROLES DEFINIDOS EN LA COLUMNA K
</t>
        </r>
      </text>
    </comment>
  </commentList>
</comments>
</file>

<file path=xl/comments6.xml><?xml version="1.0" encoding="utf-8"?>
<comments xmlns="http://schemas.openxmlformats.org/spreadsheetml/2006/main">
  <authors>
    <author>Yesnith Suarez Ariza</author>
    <author>Prestamo</author>
    <author>Viviana Poveda</author>
    <author>Willson</author>
    <author>Alexandra Yomayuza</author>
  </authors>
  <commentList>
    <comment ref="V9"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1" authorId="1" shapeId="0">
      <text>
        <r>
          <rPr>
            <b/>
            <sz val="9"/>
            <color indexed="81"/>
            <rFont val="Tahoma"/>
            <family val="2"/>
          </rPr>
          <t>Opciones de Manejo
ACEPTAR
REDUCIR
EVITAR 
TRANSFERIR</t>
        </r>
      </text>
    </comment>
    <comment ref="Q1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1"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1"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1"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1" authorId="3" shapeId="0">
      <text>
        <r>
          <rPr>
            <sz val="10"/>
            <color indexed="81"/>
            <rFont val="Arial Narrow"/>
            <family val="2"/>
          </rPr>
          <t>Seleccione una de las opciones de la lista desplegable.</t>
        </r>
        <r>
          <rPr>
            <sz val="10"/>
            <color indexed="81"/>
            <rFont val="Tahoma"/>
            <family val="2"/>
          </rPr>
          <t xml:space="preserve">
</t>
        </r>
      </text>
    </comment>
    <comment ref="Z11"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1"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1" authorId="0" shapeId="0">
      <text>
        <r>
          <rPr>
            <sz val="10"/>
            <color indexed="81"/>
            <rFont val="Arial Narrow"/>
            <family val="2"/>
          </rPr>
          <t>De acuerdo al seguimiento realizado escribir por qué los controles  están documentados, se aplican y son efectivos.</t>
        </r>
      </text>
    </comment>
    <comment ref="AC11"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1"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1" authorId="3" shapeId="0">
      <text>
        <r>
          <rPr>
            <sz val="10"/>
            <color indexed="81"/>
            <rFont val="Arial Narrow"/>
            <family val="2"/>
          </rPr>
          <t>Seleccione una de las opciones de la lista desplegable.</t>
        </r>
        <r>
          <rPr>
            <sz val="10"/>
            <color indexed="81"/>
            <rFont val="Tahoma"/>
            <family val="2"/>
          </rPr>
          <t xml:space="preserve">
</t>
        </r>
      </text>
    </comment>
    <comment ref="AF11" authorId="3" shapeId="0">
      <text>
        <r>
          <rPr>
            <sz val="10"/>
            <color indexed="81"/>
            <rFont val="Arial Narrow"/>
            <family val="2"/>
          </rPr>
          <t xml:space="preserve">En caso de materialización del riesgo, describa por qué se presentó esta eventualidad, de lo contrario escriba N/A
</t>
        </r>
      </text>
    </comment>
    <comment ref="AG11"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1"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1" authorId="2" shapeId="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authors>
    <author>Yesnith Suarez Ariza</author>
    <author>Prestamo</author>
    <author>Viviana Poveda</author>
    <author>Willson</author>
    <author>Alexandra Yomayuza</author>
  </authors>
  <commentList>
    <comment ref="V10"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2" authorId="1" shapeId="0">
      <text>
        <r>
          <rPr>
            <b/>
            <sz val="9"/>
            <color indexed="81"/>
            <rFont val="Tahoma"/>
            <family val="2"/>
          </rPr>
          <t>Opciones de Manejo
ACEPTAR
REDUCIR
EVITAR 
TRANSFERIR</t>
        </r>
      </text>
    </comment>
    <comment ref="Q12"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2"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2"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2"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2" authorId="3" shapeId="0">
      <text>
        <r>
          <rPr>
            <sz val="10"/>
            <color indexed="81"/>
            <rFont val="Arial Narrow"/>
            <family val="2"/>
          </rPr>
          <t>Seleccione una de las opciones de la lista desplegable.</t>
        </r>
        <r>
          <rPr>
            <sz val="10"/>
            <color indexed="81"/>
            <rFont val="Tahoma"/>
            <family val="2"/>
          </rPr>
          <t xml:space="preserve">
</t>
        </r>
      </text>
    </comment>
    <comment ref="Z12"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2"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2" authorId="0" shapeId="0">
      <text>
        <r>
          <rPr>
            <sz val="10"/>
            <color indexed="81"/>
            <rFont val="Arial Narrow"/>
            <family val="2"/>
          </rPr>
          <t>De acuerdo al seguimiento realizado escribir por qué los controles  están documentados, se aplican y son efectivos.</t>
        </r>
      </text>
    </comment>
    <comment ref="AC12"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2"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2" authorId="3" shapeId="0">
      <text>
        <r>
          <rPr>
            <sz val="10"/>
            <color indexed="81"/>
            <rFont val="Arial Narrow"/>
            <family val="2"/>
          </rPr>
          <t>Seleccione una de las opciones de la lista desplegable.</t>
        </r>
        <r>
          <rPr>
            <sz val="10"/>
            <color indexed="81"/>
            <rFont val="Tahoma"/>
            <family val="2"/>
          </rPr>
          <t xml:space="preserve">
</t>
        </r>
      </text>
    </comment>
    <comment ref="AF12" authorId="3" shapeId="0">
      <text>
        <r>
          <rPr>
            <sz val="10"/>
            <color indexed="81"/>
            <rFont val="Arial Narrow"/>
            <family val="2"/>
          </rPr>
          <t xml:space="preserve">En caso de materialización del riesgo, describa por qué se presentó esta eventualidad, de lo contrario escriba N/A
</t>
        </r>
      </text>
    </comment>
    <comment ref="AG12"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2"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2" authorId="2" shapeId="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authors>
    <author>Prestamo</author>
    <author>Yesnith Suarez Ariza</author>
  </authors>
  <commentList>
    <comment ref="P11" authorId="0" shapeId="0">
      <text>
        <r>
          <rPr>
            <b/>
            <sz val="9"/>
            <color indexed="81"/>
            <rFont val="Tahoma"/>
            <family val="2"/>
          </rPr>
          <t>Opciones de Manejo
ACEPTAR
REDUCIR
EVITAR 
TRANSFERIR</t>
        </r>
      </text>
    </comment>
    <comment ref="Q11" authorId="1"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9.xml><?xml version="1.0" encoding="utf-8"?>
<comments xmlns="http://schemas.openxmlformats.org/spreadsheetml/2006/main">
  <authors>
    <author>Yesnith Suarez Ariza</author>
    <author>Prestamo</author>
    <author>Viviana Poveda</author>
    <author>Willson</author>
    <author>Alexandra Yomayuza</author>
  </authors>
  <commentList>
    <comment ref="V7"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9" authorId="1" shapeId="0">
      <text>
        <r>
          <rPr>
            <b/>
            <sz val="9"/>
            <color indexed="81"/>
            <rFont val="Tahoma"/>
            <family val="2"/>
          </rPr>
          <t>Opciones de Manejo
ACEPTAR
REDUCIR
EVITAR 
TRANSFERIR</t>
        </r>
      </text>
    </comment>
    <comment ref="Q9"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9"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9"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9"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9" authorId="3" shapeId="0">
      <text>
        <r>
          <rPr>
            <sz val="10"/>
            <color indexed="81"/>
            <rFont val="Arial Narrow"/>
            <family val="2"/>
          </rPr>
          <t>Seleccione una de las opciones de la lista desplegable.</t>
        </r>
        <r>
          <rPr>
            <sz val="10"/>
            <color indexed="81"/>
            <rFont val="Tahoma"/>
            <family val="2"/>
          </rPr>
          <t xml:space="preserve">
</t>
        </r>
      </text>
    </comment>
    <comment ref="Z9"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9"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9" authorId="0" shapeId="0">
      <text>
        <r>
          <rPr>
            <sz val="10"/>
            <color indexed="81"/>
            <rFont val="Arial Narrow"/>
            <family val="2"/>
          </rPr>
          <t>De acuerdo al seguimiento realizado escribir por qué los controles  están documentados, se aplican y son efectivos.</t>
        </r>
      </text>
    </comment>
    <comment ref="AC9"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9"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9" authorId="3" shapeId="0">
      <text>
        <r>
          <rPr>
            <sz val="10"/>
            <color indexed="81"/>
            <rFont val="Arial Narrow"/>
            <family val="2"/>
          </rPr>
          <t>Seleccione una de las opciones de la lista desplegable.</t>
        </r>
        <r>
          <rPr>
            <sz val="10"/>
            <color indexed="81"/>
            <rFont val="Tahoma"/>
            <family val="2"/>
          </rPr>
          <t xml:space="preserve">
</t>
        </r>
      </text>
    </comment>
    <comment ref="AF9" authorId="3" shapeId="0">
      <text>
        <r>
          <rPr>
            <sz val="10"/>
            <color indexed="81"/>
            <rFont val="Arial Narrow"/>
            <family val="2"/>
          </rPr>
          <t xml:space="preserve">En caso de materialización del riesgo, describa por qué se presentó esta eventualidad, de lo contrario escriba N/A
</t>
        </r>
      </text>
    </comment>
    <comment ref="AG9"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9"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9" authorId="2" shapeId="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<sst xmlns="http://schemas.openxmlformats.org/spreadsheetml/2006/main" count="1719" uniqueCount="601">
  <si>
    <t>MAPA DE RIESGOS GESTIÓN</t>
  </si>
  <si>
    <t>Coordinador Grupo de Planeación/profesional con tema a cargo</t>
  </si>
  <si>
    <t>Evitar</t>
  </si>
  <si>
    <t>Auditor</t>
  </si>
  <si>
    <t>Fecha de Seguimiento</t>
  </si>
  <si>
    <t>Activación del Plan de Contingencia</t>
  </si>
  <si>
    <t>Descripción de la materialización del riesgo</t>
  </si>
  <si>
    <t>¿ El riesgo se materializó ?</t>
  </si>
  <si>
    <t>Estado Actual de las acciones de riesgo</t>
  </si>
  <si>
    <t>Descripción del Seguimiento realizado a las acciones de manejo riesgo residual</t>
  </si>
  <si>
    <t>Descripción del Seguimiento realizado a los controles</t>
  </si>
  <si>
    <t>Estado Actual de las Acciones de Manejo de Riesgo</t>
  </si>
  <si>
    <t>Seguimiento a las acciones de manejo de riesgo residual</t>
  </si>
  <si>
    <t>Seguimiento a los Controles Existentes</t>
  </si>
  <si>
    <t>Responsable (cargo)</t>
  </si>
  <si>
    <t>Fecha Terminación</t>
  </si>
  <si>
    <t>Fecha de Inicio</t>
  </si>
  <si>
    <t xml:space="preserve">Registro/Evidencia </t>
  </si>
  <si>
    <t>Acciones</t>
  </si>
  <si>
    <t>Opción de Manejo</t>
  </si>
  <si>
    <t xml:space="preserve">Zona de Riesgo </t>
  </si>
  <si>
    <t xml:space="preserve">Severidad Residual 
Pi x Ii </t>
  </si>
  <si>
    <t xml:space="preserve">Impacto </t>
  </si>
  <si>
    <t xml:space="preserve">Probabilidad </t>
  </si>
  <si>
    <t xml:space="preserve">Controles </t>
  </si>
  <si>
    <t xml:space="preserve">Zona de Riesgo 
Inherente </t>
  </si>
  <si>
    <t xml:space="preserve">Severidad Inherente 
Pi x Ii </t>
  </si>
  <si>
    <t xml:space="preserve">Consecuencias </t>
  </si>
  <si>
    <t>Riesgo</t>
  </si>
  <si>
    <t>Causas</t>
  </si>
  <si>
    <t xml:space="preserve"> Objetivo</t>
  </si>
  <si>
    <t>Proceso</t>
  </si>
  <si>
    <t>No Riesgo</t>
  </si>
  <si>
    <t>Evaluación del Riesgo</t>
  </si>
  <si>
    <t>Calificación del Riesgo</t>
  </si>
  <si>
    <t>Identificación y evaluación de los controles existentes</t>
  </si>
  <si>
    <t xml:space="preserve">Riesgo Inherente </t>
  </si>
  <si>
    <t>SEGUIMIENTO INDEPENDIENTE POR PARTE DE LA OFICINA DE CONTROL INTERNO</t>
  </si>
  <si>
    <t>SEGUIMIENTO DE AUTOCONTROL POR PARTE DEL RESPONSABLE DEL PROCESO</t>
  </si>
  <si>
    <t>ACCIONES DE MANEJO DEL RIESGO RESIDUAL</t>
  </si>
  <si>
    <t>RIESGO RESIDUAL</t>
  </si>
  <si>
    <t>VALORACION DEL RIESGO</t>
  </si>
  <si>
    <t>ANALISIS DEL RIESGO INHERENTE</t>
  </si>
  <si>
    <t xml:space="preserve">IDENTIFICACION DEL RIESGO </t>
  </si>
  <si>
    <t>ZONA DE RIESGO INHERENTE</t>
  </si>
  <si>
    <t>CALIFICACIÓN</t>
  </si>
  <si>
    <t>EXTREMA</t>
  </si>
  <si>
    <t>13 a 25</t>
  </si>
  <si>
    <t>ALTA</t>
  </si>
  <si>
    <t>7 a 12</t>
  </si>
  <si>
    <t>MODERADA</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</si>
  <si>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</si>
  <si>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</si>
  <si>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</si>
  <si>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</si>
  <si>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</si>
  <si>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</si>
  <si>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</si>
  <si>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</si>
  <si>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</si>
  <si>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</si>
  <si>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</si>
  <si>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</si>
  <si>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</si>
  <si>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</si>
  <si>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</si>
  <si>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</si>
  <si>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</si>
  <si>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</si>
  <si>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</si>
  <si>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</si>
  <si>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</si>
  <si>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</si>
  <si>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</si>
  <si>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</si>
  <si>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</si>
  <si>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Reducir</t>
  </si>
  <si>
    <t>1. Realizar seguimiento, monitoreo, control  y evaluación del cumplimiento de los informes de ley a través del Tablero de Control.</t>
  </si>
  <si>
    <t>1. Tablero de control con registro de novedades en el cumplimiento de la elaboración de informes, correos electrónicos u otros</t>
  </si>
  <si>
    <t>Jefe Oficina Control Interno</t>
  </si>
  <si>
    <t>1. Actas de reunión, tablero de control con registro de novedades en el cumplimiento.</t>
  </si>
  <si>
    <t>1. Listados de asistencia</t>
  </si>
  <si>
    <t>AGENCIA NACIONAL DE MINERÍA
MAPA DE RIESGOS DE GESTIÓN EVALUACIÓN, COTNROL Y MEJORA</t>
  </si>
  <si>
    <t>1. Realizar monitoreo a los planes de trabajo, resultado de las visitas se seguimiento  programadas.</t>
  </si>
  <si>
    <t>1. Cronograma de Seguimiento de Organización y Transferencia.
2. Informes de Seguimiento
3. Listas de Asistencia/Actas de Reunión.</t>
  </si>
  <si>
    <t xml:space="preserve">Grupo de Servicios Administrativos </t>
  </si>
  <si>
    <t>Jefe de Oficina Asesora Jurídica</t>
  </si>
  <si>
    <t>Coordinador Grupo de Defensa Jurídica</t>
  </si>
  <si>
    <t>1. Base de datos documental
2. Libro control prestamos expedientes</t>
  </si>
  <si>
    <t>1. Depurar los expedientes con estado inactivo, para transferencia al archivo central.</t>
  </si>
  <si>
    <t>1. Acta y/o correo remisión procesos al archivo central.
2. Memorando y/o correo confirmación restricción OTI.</t>
  </si>
  <si>
    <t>Coordinador Grupo de Cobro Coactivo</t>
  </si>
  <si>
    <t>2. Restricción permanente por parte de la OTI en el acceso a modificación de la base</t>
  </si>
  <si>
    <t>1. Verificar y realizar  seguimiento al cumplimiento de términos de  los procesos de cobro  coactivo en curso a través de la base de datos y generar  las acciones necesarias.</t>
  </si>
  <si>
    <t>1. Priorizar trámite de procesos cercanos a vencimiento de términos.</t>
  </si>
  <si>
    <t>1. Base de datos con priorización
2. Expediente del proceso físico</t>
  </si>
  <si>
    <t>AGENCIA NACIONAL DE MINERÍA
MAPA DE RIESGOS DE GESTIÓN - GESTIÓN JURIDICA</t>
  </si>
  <si>
    <t>1. Realizar seguimiento trimestral de los indicadores desde planeación y la vicepresidencia.</t>
  </si>
  <si>
    <t>Coordinador Gestión Talento Humano</t>
  </si>
  <si>
    <t xml:space="preserve">Certificaciones con validaciones </t>
  </si>
  <si>
    <t>1. Revisar que todas las historias laborales tengan la lista de chequeo y hoja de control que detalla el contenido de la documentación que contiene la carpeta.</t>
  </si>
  <si>
    <t>Cuadro de Excel con seguimiento</t>
  </si>
  <si>
    <t>1. Aplicativo -Sistema de Información Disciplinario SID- que permite mediante alarmas, controlar las fechas límite para adelantar las etapas del proceso y culminarlo.</t>
  </si>
  <si>
    <t xml:space="preserve">Correos electrónicos - alertas </t>
  </si>
  <si>
    <t>1. Plan de capacitaciones a los servidores, sobre la normatividad vigente y el manejo adecuado del sistema de información implementado.
2. Revisión de los proyectos por parte del revisor designado y el Coordinador del GCID.</t>
  </si>
  <si>
    <t>Listados de asistencia</t>
  </si>
  <si>
    <t>1. Control manual de entrega y recibo de expedientes entre los abogados y la Secretaría, con control de folios, a fin de determinar el responsable de su custodia.
2. Copia digital de los expedientes disciplinarios.</t>
  </si>
  <si>
    <t xml:space="preserve">1. Diligenciar permanentemente la planilla de préstamo de expedientes, que debe incluir quien recibe y entrega, y el número de cuadernos y folios al momento de recibir o devolver el expediente para préstamo.          </t>
  </si>
  <si>
    <t xml:space="preserve">Planilla de préstamo actualizada </t>
  </si>
  <si>
    <t>Informes</t>
  </si>
  <si>
    <t>Jefe Oficina de Tecnología e Información</t>
  </si>
  <si>
    <t xml:space="preserve">Listas de asistencia </t>
  </si>
  <si>
    <t xml:space="preserve">1. Realizar seguimiento mensual a la ejecución de los procedimientos de "GESTIÓN DE REQUERIMIENTOS Y USUARIOS" y  "GESTIÓN DE INCIDENTES"	</t>
  </si>
  <si>
    <t xml:space="preserve">Informes
Correos/Actas
Listas de asistencia </t>
  </si>
  <si>
    <t>Contratos</t>
  </si>
  <si>
    <t xml:space="preserve">Correos/Actas
Listas de asistencia </t>
  </si>
  <si>
    <t>AGENCIA NACIONAL DE MINERÍA
MAPA DE RIESGOS DE GESTIÓN - ADMINISTRACIÓN DE TECNOLOGIAS E INFORMACIÓN</t>
  </si>
  <si>
    <t xml:space="preserve">1. Elaborar un calendario anual de Cierre y Tributario de la Entidad.        </t>
  </si>
  <si>
    <t>Calendario.                                           Correos electrónicos</t>
  </si>
  <si>
    <t>Contador</t>
  </si>
  <si>
    <t xml:space="preserve">2. Realizar Conciliaciones mensuales que correspondan de acuerdo a cada obligación con Tesorería.    </t>
  </si>
  <si>
    <t>1. Verificar con la lista de chequeo que se encuentran cumplidos los requisitos exigidos, antes de iniciar el trámite de devolución.</t>
  </si>
  <si>
    <t xml:space="preserve">Carpeta de la Propuesta o del Título y la Resolución.  </t>
  </si>
  <si>
    <t xml:space="preserve">Experto </t>
  </si>
  <si>
    <t xml:space="preserve">
2. Dar cumplimiento al Acto Administrativo que regula las devoluciones de Canon Ley 1382.</t>
  </si>
  <si>
    <t>AGENCIA NACIONAL DE MINERÍA
MAPA DE RIESGOS DE GESTIÓN - GESTIÓN FINANCIERA</t>
  </si>
  <si>
    <t xml:space="preserve">1.seguimiento cronograma de toma física </t>
  </si>
  <si>
    <t>3. Realizar seguimiento al cumplimiento de la programación de toma de inventarios físicos en las sedes de la Entidad.</t>
  </si>
  <si>
    <t>Memorando de solicitud de contratación con visto bueno del funcionario a cargo</t>
  </si>
  <si>
    <t>Actualizar y hacer seguimiento a la bitácora de liquidación a cargo del Grupo de Contratación de la VAF</t>
  </si>
  <si>
    <t>Bitácora actualizada</t>
  </si>
  <si>
    <t>Correos electrónicos</t>
  </si>
  <si>
    <t xml:space="preserve">
1. Acta de asistencia para la capacitación y socialización de todos los aspectos relacionados a la atención a usuarios/Listados de asistencia</t>
  </si>
  <si>
    <t>AYDEE PEÑA GUTIERREZ</t>
  </si>
  <si>
    <t>2. Actualizar las tablas de atención, dejando claro el propósito de la consulta, Nº del expediente, datos personales del usuario.</t>
  </si>
  <si>
    <t>2. Base de datos de registro de usuarios atendidos en la carpeta compartida del Grupo de Información y Atención al Minero FORMATO: CÓDIGO: MIS7-P-001-F-009, VERSION 1</t>
  </si>
  <si>
    <t xml:space="preserve">1. Acta de asistencia para la capacitación y socialización de todos los aspectos relacionados a la notificación de actos administrativos.
</t>
  </si>
  <si>
    <t>2. Base de datos de las notificaciones y oficios de comunicación realizados por los contratistas. Carpeta compartida del Grupo de Información y Atención al Minero.</t>
  </si>
  <si>
    <t>1. Enviar quincenalmente a los responsables de proceso, el reporte del estado de la PQRS por dependencias.</t>
  </si>
  <si>
    <t>Correo electrónico de seguimiento</t>
  </si>
  <si>
    <t xml:space="preserve">Funcionario y/o Contratista encargado de PQRS del Proceso de Comunicaciones y Relacionamiento. </t>
  </si>
  <si>
    <t xml:space="preserve">Acta de reunión de socialización </t>
  </si>
  <si>
    <t>Gerente de Promoción</t>
  </si>
  <si>
    <t>AGENCIA NACIONAL DE MINERÍA
MAPA DE RIESGOS DE GESTIÓN - ATENCIÓN INTEGRAL Y SERVICIOS A GRUPOS DE INTERES</t>
  </si>
  <si>
    <t>AGENCIA NACIONAL DE MINERÍA
MAPA DE RIESGOS DE GESTIÓN - SEGURIDAD MINERA</t>
  </si>
  <si>
    <t>Coordinador PAR- Coordinador Zonal-Gerencia- Vicepresidencia</t>
  </si>
  <si>
    <t>Coordinador PAR- coordinador PIN - Equipo abogados filtro</t>
  </si>
  <si>
    <t>Coordinador PAR- coordinador PIN - Gerencia</t>
  </si>
  <si>
    <t>Coordinador PAR- coordinador PIN - Equipo abogados filtro - Gerencia</t>
  </si>
  <si>
    <t>Coordinador PAR- coordinador PIN - Coordinadores Zonales- Gerencia</t>
  </si>
  <si>
    <t>1) Elaboración y seguimiento periódico al Programa Anual de Eventos
2) Seguimiento permanente a la organización logística del evento (Lista de chequeo ANM, ejecucion contrato operador logistico) 
3) Difusión oportuna de la cancelación o reprogramación del evento a panelistas e invitados (en caso que se presente cancelación de evento)</t>
  </si>
  <si>
    <t>Acta de reunión de planificación y seguimiento a eventos</t>
  </si>
  <si>
    <t xml:space="preserve">Experto Grupo de Promoción </t>
  </si>
  <si>
    <t>1) Revisión y validación del material promocional por parte de personal idoneo 
2) Solicitud /consulta de información técnica y/o económica a las dependencias o fuentes directas de información
3) Corrección del material o la información suministrada</t>
  </si>
  <si>
    <t xml:space="preserve">2. Realizar la revisión, validación y aprobación previa del material promocional producido </t>
  </si>
  <si>
    <t xml:space="preserve">Correo electrónico, Visto Bueno y/o Ayuda de memoria de reuniones realizadas para la revisión de material promoción </t>
  </si>
  <si>
    <t xml:space="preserve">Experto Grupo de Promoción 
Gerente de Promoción </t>
  </si>
  <si>
    <t>Informe de evento de promoción realizado</t>
  </si>
  <si>
    <t>AGENCIA NACIONAL DE MINERÍA
MAPA DE RIESGOS DE GESTIÓN - GESTIÓN DE INVERSIÓN MINERA</t>
  </si>
  <si>
    <t xml:space="preserve">1. Correos institucionales y memorando de remisión CAL y RG
2. CAL y RG debidamente firmado y archivado en el expediente </t>
  </si>
  <si>
    <t xml:space="preserve">Gerente de Fomento </t>
  </si>
  <si>
    <t>Experto Grupo de Promoción 
Gerente de Promoción</t>
  </si>
  <si>
    <t xml:space="preserve">1. Gestionar espacios de coordinación con autoridades ambientales </t>
  </si>
  <si>
    <t>Correo electrónico, Ayuda de Memoria y/o lista de asistencia</t>
  </si>
  <si>
    <t>1. Elaborar actas de reunión con ANT o Ministerio del Interior -Grupos Étnicos y/o tomar planillas de asistencia a reuniones.</t>
  </si>
  <si>
    <t>1. Actas de reunión y/o registros de asistencia</t>
  </si>
  <si>
    <t>1. Actos administrativos</t>
  </si>
  <si>
    <t>1. CAL y RG de ZMCE</t>
  </si>
  <si>
    <t>AGENCIA NACIONAL DE MINERÍA
MAPA DE RIESGOS DE GESTIÓN - DELIMITACIÓN Y DECLARACIÓN DE AREAS Y ZONAS DE INTERÉS</t>
  </si>
  <si>
    <t>AGENCIA NACIONAL DE MINERÍA
MAPA DE RIESGOS DE GESTIÓN - GESTIÓN INTEGRAL DE LAS COMUNICACIONES Y RELACIONAMIENTO</t>
  </si>
  <si>
    <t>Coordinador Grupo de Contratación Minera</t>
  </si>
  <si>
    <t xml:space="preserve">1. Revisar que todos los conceptos tecnicos cuente con los registros de los profesionales que revisaron y aprobaron. </t>
  </si>
  <si>
    <t>Conceptos técnicos que definen las áreas al interior del proceso para el otorgamiento de títulos mineros o autorización de subcontratos con el visto bueno del otro profesional.</t>
  </si>
  <si>
    <t>Coordinador del Grupo de Legalización Minera</t>
  </si>
  <si>
    <t>AGENCIA NACIONAL DE MINERÍA
MAPA DE RIESGOS DE GESTIÓN - GENERACIÓN DE TITULOS MINEROS</t>
  </si>
  <si>
    <t xml:space="preserve">AGENCIA NACIONAL DE MINERÍA
MAPA DE RIESGOS DE GESTIÓN  INTEGRAL PARA EL SEGUIMIENTO Y CONTROL A LOS TITULOS MINEROS </t>
  </si>
  <si>
    <t xml:space="preserve">Gerente de Regalías y Contraprestaciones Económicas </t>
  </si>
  <si>
    <t>1. Se cuenta con una metodología asociada al calculo de los Ingresos de Regalías y Compensaciones.
2. Bases de Datos proyecciones vigencias anteriores.</t>
  </si>
  <si>
    <t>1. Asegurar la segregación de funciones, el uso de perfiles de acceso y actividad de muestreo</t>
  </si>
  <si>
    <t>Reporte de segregación de funciones, perfiles y actividades de muestreo adelantadas</t>
  </si>
  <si>
    <t>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t>
  </si>
  <si>
    <t>1. Inoportunidad en el suministro de la información por parte de los procesos/dependencias.
2. Desconocimiento de la importancia del control interno en el apoyo a la gestión      
3. Fuentes de información primaria desactualizada 
4. Desatención a las fechas en que se deben rendir informes</t>
  </si>
  <si>
    <t>Incumplimiento de los términos legales para la presentación de informes de Ley.</t>
  </si>
  <si>
    <t>1. Sanciones pecuniarias y responsabilidades administrativas y  disciplinarias. 
2. Pérdida de imagen institucional</t>
  </si>
  <si>
    <t>1. Contar con un cronograma de informes articulado con el plan anual de auditoria aprobado por el Comité Interinstitucional de CI - Tablero de control
2. Contar con un cronograma de gestión interno donde se informa a los líderos de procesos sobre los requerimientos de información para el cumplimiento de informes de Ley y/o requerimientos.</t>
  </si>
  <si>
    <t>1. No se dispongan de los recursos necesarios de manera oportuna.
2. No suministro de información.
3. Capacidad operativa que impida adelantar las actividades planificadas.
4. Reprogramaciones por parte de los auditados/evaluados que impidan dar cumplimiento a lo previsto en el Plan Anual de Auditorias.</t>
  </si>
  <si>
    <t>Incumplimiento en el Plan Anual de Auditorías.</t>
  </si>
  <si>
    <t>1. Posible materialización de riesgos en los procesos.
2. Incumplimiento de metas/indicadores establecidas en el POA para el proceso de Evaluación, control y Mejora.
3. Fallas en la identificación oportuna de mejoras en los procesos.
4. Limitación a la renovación de las certificaciones adquiridas por el ANM
5. Pérdida de imagen institucional.</t>
  </si>
  <si>
    <t>1. Contar con un cronograma de informes articulado con el plan anual de auditoria aprobado por el Comité Interinstitucional de CI - Tablero de control
2. Aplicar el procedimiento de Auditoria Interna, el cual involucra a los kíderes de proceso desde la apertura hasta el cierre de auditoria.</t>
  </si>
  <si>
    <t>1. Realizar seguimiento, monitoreo, control  y evaluación del cumplimiento del plan anual de auditoria de manera mensual por la Oficina de CI</t>
  </si>
  <si>
    <t>1. Desconocimiento del procedimiento para la elaboración de planes de mejoramiento.
2. Baja cultura de autocontrol por parte de los líderes de procesos.
3. Limitante de prespuesto
4. Desestimación de los beneficios derivados de los planes de mejoramiento de la Entidad para la mejora continua.</t>
  </si>
  <si>
    <t>Deficiencias en el ciclo de la  mejora continua de los procesos de la Entidad</t>
  </si>
  <si>
    <t>1. Hallazgos por parte de los órganos de control 
3. Auditoria Internas sin efectividad 
4. Perdida de imagen institucional</t>
  </si>
  <si>
    <t>1. Aplicar el procedimiento de implementación de acciones correctivas, preventivas y de mejora.
2. El líder de proceso debe establecer el plan de mejoramiento de manera articulada con Planeación y CI a fin de minimizar la causa raiz.
3-Seguimiento periodicos por parte del Grupo de Planeación y Oficina de Control Interno sobre los hallazgos y sus respectivos planes de mejoramiento.</t>
  </si>
  <si>
    <t xml:space="preserve">1. Realizar sensibilizaciones trimestralmente en tlos sigueintes temas: tres lineas de defensa, autocontrol
2. Asesorar a las Dependenciasde la ANM de manera trimestral para la definición de acciones de mejora.
</t>
  </si>
  <si>
    <t>AGENCIA NACIONAL DE MINERÍA
MAPA DE RIESGOS DE GESTIÓN</t>
  </si>
  <si>
    <t xml:space="preserve">1. Saneamiento Ambiental en la Sede Central, Archivo Central e Histórico y en los Puntos de Atención Regional PAR (no esta documentado en procedimiento, se encuentra dentro del Sistema Integrado de Conservación.) 
2. Socialización conservación de archivo físico (no esta documentado en procedimiento, se encuentra dentro del Sistema Integrado de Conservación.) </t>
  </si>
  <si>
    <t>2. Requerir al Grupo de Contratación mediante comunicación escrita, la inclusión de clausula contractual para proveedores y contratos de prestación de servicios de la vigencia 2020 y adelante, relacionada con el uso de los EPP para el tema de manejo de procesos archivísticos.</t>
  </si>
  <si>
    <t>Comunicación Escrita</t>
  </si>
  <si>
    <t>3. Cumplir con el indicador del POA de la vigencia 2020 en lo relacionado con la actualización del Sistema de Conservación Documental desde los procedimientos.</t>
  </si>
  <si>
    <t>POA 2020 - Proceso gestión Documental</t>
  </si>
  <si>
    <t xml:space="preserve">1. Saneamiento Ambiental en la Sede Central, Archivo Central e Histórico y en los Puntos de Atención Regional PAR (no esta documentado en procedimiento, se encuentra dentro del Sistema Integrado de Conservación.) </t>
  </si>
  <si>
    <t>1. Continuar con las actividades de saneamiento ambiental y limpieza de archivos de la ANM en la sede de Bogota.</t>
  </si>
  <si>
    <t>PAA 2020 - necesidades de contratación saneamiento ambiental</t>
  </si>
  <si>
    <t>2. Implementar dos socializaciones a través de los medios internos de comunicación para que todos los servidores públicos tomen conciencia y hábitos de limpieza y manejo adecuado de la documentación en los puestos de trabajo.</t>
  </si>
  <si>
    <t>Socializaciones realizadas comunicaciones</t>
  </si>
  <si>
    <t>1. Controlar mediante las tablas de retencion documenrtal 
2. Verificar la correcta organización de los archivos de gestión, mediante visitas de seguimiento.
3.  Verificar inventario de los documentos a transferir al Archivo Central.
4. Contar con un Centro de Memoria Institucional.(CMI).
5. La Entidad cuenta con un aplicativo para la administración de la correspondencia recibida y enviada.</t>
  </si>
  <si>
    <t>MODERADO</t>
  </si>
  <si>
    <t>1. Implementar control de verificación semanal y  aleatorio del número de radicados ingresados en el SGD con el numero de radicados entregados a la fase de mantenimiento del Expediente Minero Digital</t>
  </si>
  <si>
    <t>1. Archivos de Excel con cruce de información de la verificación aleatoria.</t>
  </si>
  <si>
    <t>2. Generar informe final de la vigencia 2019, que contenga el detalle del cumplimiento del cronograma de transferencias documentales, y el resultado del  acompañamiento y seguimiento a la organización de los documentos Sede Central y PARES, con las respectivas recomendaciones.</t>
  </si>
  <si>
    <t xml:space="preserve">
2. Informe Final revisado y socializado a los responsables de proceso y PARES.</t>
  </si>
  <si>
    <t>3. Socializar informe de resultados a los responsables de proceso y al Comité Institucional de Gestión y desempeño.</t>
  </si>
  <si>
    <t>3. Informe Final revisado y socializado a los responsables de proceso y PARES.</t>
  </si>
  <si>
    <t>GESTION JURIDICA</t>
  </si>
  <si>
    <t>Asesorar, representar y coordinar en tematicas relacionadas con procesos judiciales y extrajudiciales a la Agencia Nacional de Mineria, a través del cumplimiento y aplicación de la normatividad vigente.</t>
  </si>
  <si>
    <t xml:space="preserve">1. Inoportunidad en la remisión de la información por parte de las dependencias/procesos a la Oficina Asesora Juridica para dar trámite.
2. Duplicidad de radicados en las dependencias </t>
  </si>
  <si>
    <t>Emisión de conceptos por fuera del término legal establecido</t>
  </si>
  <si>
    <t>1. Pérdida de imagen y credibilidad de la ANM.
2. Procesos disciplinarios
3. Tutelas para la Entidad</t>
  </si>
  <si>
    <t>1. Llevar un regsitro de las solicitudes de conceptos con el seguimiento y fechas de vencimiento.
2. Reportear via e-mail por parte del soporte asitencial los terminos para atender las solicitudes de conceptos.
2. Revisión y aprobación por el Jfe OAJ a todos los conceptos solicitados.
3. Aplicar y verificar lista de chequeo de los conceptos (Contiene estudio normativo y jurisprudencial)</t>
  </si>
  <si>
    <t>1. Registrar y verificar cada vez que requiera en base de batos el reporte y gestión de solicitudes de conceptos por parte del técnico asistencial.</t>
  </si>
  <si>
    <t xml:space="preserve">
1. Conceptos publicados en web e intranet
2. Base de datos - columna: lista de chequeo</t>
  </si>
  <si>
    <t>No</t>
  </si>
  <si>
    <t>N/A</t>
  </si>
  <si>
    <t>cumple</t>
  </si>
  <si>
    <t>1. Falta de seguimiento en las respuestas de acuerdo con los términos de ley.
2. Deficiencia en la defensa de los procesos iniciados en autoridades mineras anteriores. 
3. Cargas laborales por falta de personal.
4. Rotación de personal
5. Algunos juzgados no cuentan o esta desactualizada la información de procesos judiciales que se reuiqere consulta por parte de la ANM</t>
  </si>
  <si>
    <t xml:space="preserve">Efectuar indebidamente la defensa judicial en favor de la ANM por parte de los apoderados </t>
  </si>
  <si>
    <t xml:space="preserve">1. Fallos en contra de los intereses de la entidad
2. Posible detrimento Patrimonial
3. Investigaciones y sanciones por parte de los entes de control.
4. Sanciones disciplinarias y legales.
5. Perdida de imagen y credibilidad.
</t>
  </si>
  <si>
    <t>1. Programar Pre comités de conciliación liderados por el Jefe de la Oficina junto coordinador de Defensa Jurídica y miembros de grupo, así como revisión ficha técnica comité de conciliación
2. Comité Jurídico cada vez que se requiera para temas de defensa judicial en asuntos complejos.
3. Revisar y presentar el caso ante el Comité de Conciliación y emisión Acta de Comité de Conciliación por parte del secretario técnico. 
4. Contar con el servicio de vigilancia judicial, quienes presentaran informes para el proceder de la ANM.</t>
  </si>
  <si>
    <t>1. Revisar con antlación de 15 días las contestaciones a demandas con riesgo medio y superior conforme los criterios establecidos por ANDJE</t>
  </si>
  <si>
    <t>1. Correo electrónico</t>
  </si>
  <si>
    <t>2. Revisión quincinal previa  de las fichas de conciliación, previo al Pre-Comité de Conciliación</t>
  </si>
  <si>
    <t>1. Lista de Asistecia/Acta de reunión</t>
  </si>
  <si>
    <t xml:space="preserve">1. No se dispone del espacio suficiente, adecuado y seguro para la custodia de los expedientes
2. Debilidades en la aplicación de tecnicas de archivo para los expediente sin tener en cuenta el orden cronológico.
3. Rotación de personal </t>
  </si>
  <si>
    <t>Perdida y/o indebida manipulación de los expedientes judiciales.</t>
  </si>
  <si>
    <t>1. Imposibilidad de ejercer la debida defensa 
2. Posible fallos adversos a los intereses de la entidad 
3. Investigaciones y sanciones por parte de los entes de control.
4. Perdida de imagen</t>
  </si>
  <si>
    <t>1.  Revisar que se cuenten con los registros de prestamos de procesos
2. Revisar que los expedientes  cuenten con la debida foliación.
3. Realizar cusodia de expedientes por parte del tecnico asistencial.</t>
  </si>
  <si>
    <t>1. Actualizar permanentemente la base de datos para control de prestamos de expedientes</t>
  </si>
  <si>
    <t>1. No realizar Backup de la información en forma periódica 
2. Fallas en la base de datos por su capacidad, y peso de la información que contiene.
3. Falta de infraestructura para custodia de los titulos</t>
  </si>
  <si>
    <t>Perdida y/o manipulación inapropiada de la base de datos de procesos de Cobro Coactivo</t>
  </si>
  <si>
    <t xml:space="preserve">1. Afectación al seguimiento del proceso de cobro coactivo (medidas cautelares, notificación entre otras)
2. Prescripción de  términos proceso de cobro coactivo.
3. Sanciones disciplinarias
4. Sanciones legales y fiscales
</t>
  </si>
  <si>
    <t>1. Delegar la modificación de  la base de datos cobro coactivo únicamente en la coordinación y una persona delegada.</t>
  </si>
  <si>
    <t>Cumplida</t>
  </si>
  <si>
    <t>1. Falta de control de términos 
2. Carga Laboral excesiva 
3. Inoportunidad en la remisión de titulos ejecutivos por parte de areas misionales.
4. Rotación de personal</t>
  </si>
  <si>
    <t>Vencimiento de términos en los procesos a cargo del grupo de Cobro Coactivo</t>
  </si>
  <si>
    <t>1. Pérdida de la competencia para ejercer la acción de cobro coactivo 
2. Detrimento patrimonial 
3. Responsabilidad fiscal y disciplinaria 
4. Perdida de imagen</t>
  </si>
  <si>
    <t>1. Realizar el Seguimiento a la ejecución de los programas asociados al Plan Estratégico de Talento Humano. 
2. Seguimiento Ejecución Presupuestal de GGTH (no documentado).
3. Evaluar el impacto de las actividades de los programas que componen el Plan Estratégico de Talento Humano. 
4. Verificar cumplimiento de ejecución de los contratos en el marco del desarrollo del Plan Estratégico de Talento Humano, generando las alertas necesarias (no documentado).</t>
  </si>
  <si>
    <t>Reportes a Planeación</t>
  </si>
  <si>
    <t>2. Realizar reuniones mensuales de grupo para verificar el cumplimiento de los programas del Plan Estratégico.</t>
  </si>
  <si>
    <t>Actas/listados de asistencia</t>
  </si>
  <si>
    <t>3. Revisar y hacer seguimiento mensual al cronograma de actividades de cada uno de los programas, e incluir novedades en la ejecución de las mismas con el fin de garantizar la trazabilidad .</t>
  </si>
  <si>
    <t>Cronograma de actividades de cada programa con seguimiento mensual</t>
  </si>
  <si>
    <t>1. Delegación en sólo una (1) persona la responsabilidad del manejo y actualización de la información (no documentado).
2. Revisión y validación de la información que se certifica, dejando los respectivos vistos buenos en el documento (no documentado).</t>
  </si>
  <si>
    <t>1. Revisar que todas las certificaciones generadas en el Grupo de Talento Humano lleve el visto bueno de quienes elaboran, revisan y aprueban el documento</t>
  </si>
  <si>
    <t>1.  Recibir, revisar y consolidar novedades, documentos soporte 
2. Verificar la liquidación de la pre-nómina.
3.  Aprobar el resumen de devengados y deducciones y el informe de cesantías
4.  Revisar y aprobar el resumen de devengados y deducciones, el reporte de cesantías y los actos administrativos por parte del ordenador del gasto.
5.  Generar y verificar la planilla de aportes al Sistema de Seguridad Social.
6. Revisar y firmar reporte de seguridad social y parafiscales</t>
  </si>
  <si>
    <t>1. Realizar la conciliación de la nómina mensual con el Grupo de Recursos Financieros.</t>
  </si>
  <si>
    <t>Acta de Reunión/listado de asistencia</t>
  </si>
  <si>
    <t>1. Revisar y aplicar lista de chequeo de los documentos que deben reposar en la historia laboral (formato)
2. Verificar y hacer seguimiento a la devolución oportuna de historias laborales en préstamo, dejando el debido registro de préstamo y retorno de las historias laborales (libro).</t>
  </si>
  <si>
    <t>Lista de chequeo y hoja de control
Cuadro control Excel de avance en completitud de información de historias laborales.</t>
  </si>
  <si>
    <t>1. Aprobar anualmente la destinación de recursos para la implementación de los programas del SGSST, conforme a la planeación de las actividades realizadas (no documentado)
2. Verificar y hacer seguimiento oportuno al cumplimiento de las actividades previstas en el Plan de trabajo Anual del SGSST (no documentado).</t>
  </si>
  <si>
    <t>1. Realizar seguimiento al cumplimiento de los requisitos establecidos en la Resolución No. 0312  de 2019 del Ministerio de Trabajo y las que la modificquen,para garantizar la implementación del SGSST.</t>
  </si>
  <si>
    <t>1. Capacitar en el diligenciamiento de la Evaluación de Desempeño.
2. Realizar evaluaciones parciales.
3. Hacer seguimiento a la realización de Evaluaciones Parciales
4. Realizar evaluación del periodo anual y notificación de los resultados.
5. Remitir las evaluaciones de desempeño al Grupo de Gestión del Talento Humano
6.  Consolidar resultados del período anual</t>
  </si>
  <si>
    <t>1. Socializar Procedimiento de Evaluación de desempeño APO5-P-006, garantizando la adecuada identificación de los controles, actulizado en 2019.</t>
  </si>
  <si>
    <t>Procedimiento actualizado, publicado y socializado</t>
  </si>
  <si>
    <t>1. Realizar seguimiento permanente a la  información del SID, con el fin de generar las alertas tempranas a los responsables de los procesos. (documentar en procedicmiento)</t>
  </si>
  <si>
    <t>Experto del Control Interno Disciplinario</t>
  </si>
  <si>
    <t>2. Realizar capacitaciones a los funcionarios del Grupo UCI de la ANM, sobre la implementación del nuevo código - Ley 1952 de 2019.</t>
  </si>
  <si>
    <t>4. Revisar y actualizar ( si es el caso) del  Manual de Políticas del Sistema Integrado de Gestión de Seguridad de la Información
5. Realizar una sencibilización sobre temas de seguridad de la información a toda la Entidad.</t>
  </si>
  <si>
    <t>2. Adelantar actividades orientadas a la gestión segura de contraseñas
3. Separación de ambientes de desarrollo-pruebas y producción</t>
  </si>
  <si>
    <t>1. Aplicar  los procedimientos de  "GESTIÓN DE REQUERIMIENTOS Y USUARIOS"  y "SEGURIDAD DE LOS SISTEMAS DE INFORMACIÓN"
2. La ANM cuenta con el Manual de Políticas para el Sistema de Gestión de  Seguridad de la Información 
3. Realizar copias de seguridad
4. Realizar gestión de vulnerabilidades tecnológicas</t>
  </si>
  <si>
    <t xml:space="preserve">1. Afectación de imagen institucional 
2. Exposición a incidentes por inadecuada gestión de los mismos
3. Sanciones legales y disciplinarias
4. Quejas y reclamos por parte de los usuarios 
5. Reprocesos y afectación de la gestión de los trámites administrativos 
6. Incumplimiento normativo </t>
  </si>
  <si>
    <t>Pérdida ,fuga o alteración de información de la Agencia Nacional de Minería afectando la seguridad de la infromación.</t>
  </si>
  <si>
    <t>1.Incorrecta gestión de recursos y privilegios
2.Deficiencias en almacenamiento de información 
3. Fallas en la ejecución de procedimientos
4. Procedimientos desactualizados
5. Falta de sensibilización sobre temas de seguridad de la información
6. Falta de compromiso por la seguridad de información de la Entidad
7. Accesos indebidos a la información
8. Software con vulnerabilidades identificadas y no remediadas
9. Obsolecencia de recursos tecnológicos
10. Uso inadecuado de recursos tecnológicos y servicios tecnológicos
11. Pérdida  de datos por causas humanas, eliminación intencional o accidental 
12. Fallas en la infraestructura tecnológica 
13. Errores de los sistemas operativos, sistemas de información, software de aplicaciones, actualizaciones fallidas 
14. Pérdida de equipos 
15. Amenazas de seguridad
16. Desastres naturales, accidentes, incendios, terrorismo, ataques a la infraestructura física de la Entidad</t>
  </si>
  <si>
    <t>Matriz BIA</t>
  </si>
  <si>
    <t>5. Generar la Matriz BIA de la ANM, insumo para Plan Continuidad del Negocio</t>
  </si>
  <si>
    <t>Cronograma</t>
  </si>
  <si>
    <t>4. Plan anual sobre mantenimiento de la plataforma tecnológica</t>
  </si>
  <si>
    <t>3. Informe mensual sobre actividades perioicas preventivas efectuadas sobre las bases de datos.</t>
  </si>
  <si>
    <t>2. Informes mensual sobre el monitoreo efectuado a los componentes tecnológicos</t>
  </si>
  <si>
    <t xml:space="preserve">1. Realizar semanalmente la revisión de los cambios propuestos en reunión liderada por OTI  -  GESTIÓN DE CAMBIOS TECNOLÓGICOS </t>
  </si>
  <si>
    <t>Se dispone del procedimiento de "SEGURIDAD DE LOS SISTEMAS DE INFORMACION, GESTION DE CAPACIDAD, GESTIÓN DE CAMBIOS TECNOLÓGICOS y ADMINISTRACIÓN DE BASES DE DATOS Y APLICACIONES "
Realizar monitoreo permanente  sobre los servicios y sus componentes tecnológicos.
Realizar actividades de mantenimiento preventivo y correctivo 	sobre los componentes tecnológicos.
Plan de emergencias de la ANM
Medios de respaldo e Infraestructura  para soportar servicios de TI -  Centro de Computo</t>
  </si>
  <si>
    <t xml:space="preserve">Servicios afectados para los usuarios
internos y externos.
Afectación de imagen 
Multas y sanciones económicas
Afectación en la oportunidad en la prestación de los servicios de la Entidad
</t>
  </si>
  <si>
    <t>Afectación de los servicios tecnológicos que  soporta la OTI comprometiendo la integridad, disponibilidad y confiabilidad de la información.</t>
  </si>
  <si>
    <t xml:space="preserve">Falta de experticia del recurso humano para la gestión de nuevas soluciones tecnológicas
Recursos presupuestales insuficientes
Infraestructura limitada para atender las necesidades de la Entidad
Fallas de la infraestructura tecnológica por daños físicos u obsolescencia 
Hardware, Software y aplicaciones desactualizadas o con cambios no controlados
Daño de información y/o instalaciones de procesamiento de información
Deficiencia en la infraestructura física de las sedes, incluye aspectos locativos, eléctricos, de seguridad física, áreas de acceso, áreas  de ubicación de equipos. 
Funcionamiento de la Agencia en sedes no propias 
Fallas eléctricas
Falta de capacitación
Amenazas de seguridad informática 
Incumplimiento de políticas de seguridad de la información en sistemas de información
Ausencia de un Plan de Continuidad actualizado 
Ausencia personal crítico
Rotación de personal
</t>
  </si>
  <si>
    <t>NO</t>
  </si>
  <si>
    <t xml:space="preserve">3. Adelantar gestión oportuna de la vinculación y /o contratación del servicios y/o personal que coadyuve a la prestación oportuna de los servicios de TI en la Entidad </t>
  </si>
  <si>
    <t>2. Realizar  una sensibilización a nivel Entidad de las herramientas tecnológicas que dispone la ANM.</t>
  </si>
  <si>
    <t>Aplicar el procedimiento de   "GESTIÓN DE REQUERIMIENTOS Y USUARIOS APO4-P-001" y  "GESTIÓN DE INCIDENTES APO4-P-007".
Gestionar  permanentemente los incidentes, requerimientos y cambios en el Aplicativo ARANDA, que permite efectuar seguimiento a la atención conforme los  niveles de atención.</t>
  </si>
  <si>
    <t xml:space="preserve">Indisponibilidad de los servicios 
Pérdida de imagen 
Quejas por parte de los usuarios 
Afectación de la gestión de los trámites administrativos 
Incumplimiento normativo </t>
  </si>
  <si>
    <t xml:space="preserve">Atención inoportuna a las solicitudes que recibe la Oficina de Tecnología e Información  (OTI) </t>
  </si>
  <si>
    <t xml:space="preserve">Insuficiencia de recurso humano 
Falta de experticia del recurso humano para la gestión de nuevas soluciones tecnológicas
Recursos presupuestales para funcionamiento insuficientes para contratar servicios de soporte y mantenimiento 
Falta de capacitación
Rotación de personal
</t>
  </si>
  <si>
    <t>3. Socializar internamente mínimo una vez al año el procedimiento de Gestión de Proyectos Tecnológicos  y PETIC</t>
  </si>
  <si>
    <t>Resolución y correos</t>
  </si>
  <si>
    <t>2. Establecer mediante resolución la mesa técnica de Arquitectura Empresarial, Gestión del Conocimiento e Innovación adscrita al Comité Institucional de Gestión y Desempeño.</t>
  </si>
  <si>
    <t xml:space="preserve">1. Realizar seguimiento semestral a las actividades adelantadas conforme con el procedimiento de "GESTIÓN DE PROYECTOS TECNOLÓGICOS" </t>
  </si>
  <si>
    <t xml:space="preserve">aplica el procedimiento de "GESTIÓN DE PROYECTOS TECNOLÓGICOS" 
Articulación del PETIC con la Planeación Estratégica de la Entidad.
Gestión del proyecto entre el área de negocio y OTI  permanente  durante todas las fases del proyecto (planeación -estructuración, desarrollo y cierre), </t>
  </si>
  <si>
    <t xml:space="preserve">Incumplimiento de las metas Entidad
Ejecución presupuestal  retardada
El resultado del proyecto tecnológico no adecuado a la gestión de la Entidad
</t>
  </si>
  <si>
    <t xml:space="preserve">Inoportunidad en el seguimiento y control de los proyectos con componente tecnológico. </t>
  </si>
  <si>
    <t>Falta de herramientas para seguimiento y control 
Procedimientos para la gestión de proyectos deficientes y/o desactualizados 
Programación desarticulada de proyectos 
Falta de definición de indicadores apropiados</t>
  </si>
  <si>
    <t>VALORACIÓN DEL RIESGO</t>
  </si>
  <si>
    <t xml:space="preserve">IDENTIFICACIÓN DEL RIESGO </t>
  </si>
  <si>
    <t>Gestionar los recursos financieros con el fin de generar la información financiera de la Agencia Nacional Minería en el marco de la normatividad vigente, de tal manera que refleje la realidad económica de la entidad para la adecuada toma de decisiones.</t>
  </si>
  <si>
    <r>
      <t xml:space="preserve">1. Cierre oportuno de las operaciones financieras a cargo de la Entidad. 
2. Inadecuada tipificación de los contratos. </t>
    </r>
    <r>
      <rPr>
        <sz val="11"/>
        <rFont val="Arial Narrow"/>
        <family val="2"/>
      </rPr>
      <t xml:space="preserve">
3. Falta de un aplicativo para tener acceso directo a las novedades normativas </t>
    </r>
    <r>
      <rPr>
        <sz val="11"/>
        <color theme="1"/>
        <rFont val="Arial Narrow"/>
        <family val="2"/>
      </rPr>
      <t xml:space="preserve">
4. Falta de actualización  en las normas  correspondientes de Funcionarios y Contratistas. 
5, Fallas tecnológicas
6, Desconocimiento del procedimiento interno y externo que aplica para presentar las declaraciones respectivas.
7, Demoras en las firmas de las declaraciones tributarias fìsicas.
8, rotaciòn de personal</t>
    </r>
  </si>
  <si>
    <t>Incumplimiento en  las Responsabilidades Tributarias</t>
  </si>
  <si>
    <t>1. Sanciones económicas a la entidad.
2. Sanciones disciplinarias.
3, Perdida de imagen</t>
  </si>
  <si>
    <t xml:space="preserve">1. Elaborar un calendario anual de Cierre y Tributario de la Entidad.     
2. Realizar Conciliaciones mensuales que correspondan de acuerdo a cada obligación con Tesorería.   
3. Solicitar a Talento Humano capacitación permanente en temas tributarios.
4, Contar con la aplicaciòn WEBSAFI que soporta la operación financiera de la Entidad.
5, Contar y aplicar los procedimientos e instructivos en materia contable y tributaria.      </t>
  </si>
  <si>
    <t>Correos electrónicos y conciliaciones que reporsan en Recursos Financieros</t>
  </si>
  <si>
    <t>1. La documentación correspondiente se encuentra en diferentes archivos, lo cual no permite tener la trazabilidad completa de cada solicitud y no se cuenta con el acceso a toda la información.  
2, Accesos parciales a los expedientes mineros que no permitan identificar la pertinencia de la solicitud de devolución.
3,  Desconocmiento del proceso propio de la Entidad.
4. Carecer de terminos internos para la atención de solicitud de devoluciones.</t>
  </si>
  <si>
    <t>Atender las devoluciones sin el lleno de los requisitos establecidos en la Resolución No. 313 de 2018  o las normas que la sustituyan modifique o adicionen.</t>
  </si>
  <si>
    <t>1. Sanción disciplinaria al servidor público a cargo del trámite.
2. Detrimento patrimonial de la Entidad
3. Perdida de imagen
4. Observaciones de entes de Control</t>
  </si>
  <si>
    <t>1. Antes de iniciar el trámite de devolución se deberá verificar con la lista de chequeo que se encuentran cumplidos los requisitos exigidos. 
2.  Dar cumplimiento al Acto Administrativo que regula las devoluciones de Canon Ley 1382.
3. Disponer de un centro de atención GIAM para radicar la solicitud de devoluciones.</t>
  </si>
  <si>
    <t>1. Inadecuada revisión de los soportes presentados para el trámite de las cuentas.
2. Fallas tecnol{ogicas que no permitan acceso a SECOP II
3. Descocimiento del proceso</t>
  </si>
  <si>
    <t>Ordenar o efectuar pagos sin el lleno de los requisitos legales.</t>
  </si>
  <si>
    <t>1. Demoras en el trámite de pagos
2. Investigaciones fiscales y disciplinarias.
3. Pérdida de imagen</t>
  </si>
  <si>
    <t>1. Revisión posterior aleatoria por el Grupo de Recursos Financieros.
2. Contar con la aplicaciòn WEBSAFI que soporta la operación financiera de la Entidad.
3. Labor de supervisión en cada contrato conforme lo establecido en la Ley 1474/2011.
4, Contar y aplicar el Manual de Supervisión del Contrato
5, Cargue masivo en SIIF y SPGR de la radicación de cuentas por pagar</t>
  </si>
  <si>
    <t>1. Revisión posterior aleatoria por el Grupo de Recursos Financieros.
2, Reporte d elos posibles rechazos de SIIF y SPGR</t>
  </si>
  <si>
    <t>1. Reporte de WEBSAFI de la reviisón efectuada
2. Reporte de SIIF  y SGPGR de rechazos</t>
  </si>
  <si>
    <t xml:space="preserve"> </t>
  </si>
  <si>
    <t>1. Verificar la existencia del bien
2. Verificar el comprobante y el soporte del mismo. El comprobante de traslado debe ser firmado por los servidores públicos que intervienen, el que entrega y el que recibe, en el mismo momento de traslado, con el fin de dejar un registro en la legalización de dichos traslados.
3. Actualizar la información en el WEBSAFI-inventarios. Se realiza el traslado de elementos entre servidores públicos, se diligencia la información correspondiente y se imprime el comprobante respectivo.
4. Verificar los elementos: El Almacenista verifica que coincida el elemento que recibe físicamente, con los registrados en el comprobante de traslado ó de reintegro.
5. Verificar información del formato de "retiro de elementos de la ANM" por parte de la Vigilancia
6. Contar con pólizas</t>
  </si>
  <si>
    <t>1. Realizar capacitación cuando se requiera por cambio de personal responsable desde el Grupo de Servicios Administrativos sobre el manejo WEBSAFI - Inventarios.</t>
  </si>
  <si>
    <t>Coordinador Grupo de Servicios Administrativos/ Almacenista</t>
  </si>
  <si>
    <t>1. Verificar y aplicar polizas de seguro cuando se requiera (no documentado).</t>
  </si>
  <si>
    <t>1. Diseñar el Plan de Contingencia y Continuidad de Negocio de la ANM e identificar los aspectos relacionados con Servicios necesarios para la Entidad.</t>
  </si>
  <si>
    <t>Diagnostico/reporte resultado verificación documento/ Acta de reunión/listado de asistencia</t>
  </si>
  <si>
    <t>Oficina de Tecnología / Grupo de Servicios Administrativos</t>
  </si>
  <si>
    <t>2. Actualizar los servicios básicos para funcionamiento del proceso de administración de bienes y servicios.</t>
  </si>
  <si>
    <t>Reporte servicios básicos</t>
  </si>
  <si>
    <t>Coordinador Grupo de Servicios Administrativos/ Lider desigando para el modelo de atencion al Usuario y ANNA Mineria.</t>
  </si>
  <si>
    <t>Version 1 del 31/01/2020</t>
  </si>
  <si>
    <t xml:space="preserve">1. Revisar por parte del funcionario y/o personal de apoyo de la solicitud de contratación vs Plan Anual de Adquisiciones (no documentado). 
2. Verificación en SECOP del PAA, a través del aplicativo, esto para contratos con recursos ANM (control automático)                                                                                                                                                                                                                                                   </t>
  </si>
  <si>
    <t>Consulta por parte del funcionario o contratista estructurador del proceso debe verificar la publicación del proceso en PAA 2020 en el Secop II, debe contar  con el visto bueno del funcionario a cargo del PAA en el grupo de contratación en el momento de la radicación.</t>
  </si>
  <si>
    <t>Profesional estructurador del grupo de Servicios Administrativos /Profesinal Grupo de Contratacion</t>
  </si>
  <si>
    <t xml:space="preserve">Verificación y seguimiento por parte del funcionario y/o personal de apoyo al trámite de liquidaciones. (no documentado). </t>
  </si>
  <si>
    <t>1. Incorporación de funcionarios y contratistas de alto nivel de conocimiento y preparación en relación con la contratación pública, y en particular con la gestión contractual en sus distintas etapas (no documentado)
2. El personal que intervenga en los procesos de selección como estructurador y/o evaluador, deberá asistir de manera obligatoria a las reuniones de capacitación y/o actualización relacionado con el proceso de adquisición de bienes y servicios, así como el de planeación estratégica.</t>
  </si>
  <si>
    <t>Capacitación a los funcionarios que ejercen funciones de supervisión y a los contratistas que prestan apoyo a tal labor para sensibilizarlos en torno a la importancia de la labor y capacitarlos respecto de las actividades que deben atender en el marco legal y procedimental (no documentado),</t>
  </si>
  <si>
    <t>Utilización de la herramienta SECOP, para efectos de la publicación en tiempo real de los actos administrativos y contratos correspondientes (no documentado)</t>
  </si>
  <si>
    <t>Verificar aleatoriamente la publicación de contratos y actos administrativos y generar las alertas pertinentes (mensual).</t>
  </si>
  <si>
    <t>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t>
  </si>
  <si>
    <t xml:space="preserve">1. Falta de concientización a la hora de alimentar información en aplicativos de consulta de otros grupos de trabajo.
2. Desactualización de la información publicada.
3. Error humano en el manejo de la información
</t>
  </si>
  <si>
    <t xml:space="preserve">Suministro de información errónea y/o desactualizada a los usuarios externos. </t>
  </si>
  <si>
    <t xml:space="preserve">1. Inconformidad por parte del usuario interno y externo.
2. Pérdida de imagen y  credibilidad de la ANM
3. Incumplimiento de los requerimientos exigidos a los usuarios.
4.Acciones judiciales en contra de la Entidad.
</t>
  </si>
  <si>
    <t xml:space="preserve">1. Atender el usuario e identificar el tipo de atención requerida, utilizando una base de datos de registro de usuarios atendidos "Consultar en el sistema ubicación del expediente"
2. Revisar por el sistema CMC la ubicación del expediente digital facilitando el acceso a través de los computadores dispuestos por la ANM.
3. Capacitar oportunamente al personal asignado al Punto de Atención - GIAM
</t>
  </si>
  <si>
    <t>1. Realizar mensualmente capacitaciones de atención al usuario.</t>
  </si>
  <si>
    <t>Se realiza la capacitación por parte de la coordinadora del Grupo de Información y Atencion al Minero en la que se describe la mejor forma y la manera más efectiva de atender los usuarios que se presenten.</t>
  </si>
  <si>
    <t>Se implementa la calificación de satisfacción de los usuarios por medio de los dispositivos asignados a cada puesto de trabajo.</t>
  </si>
  <si>
    <t>Evidencias</t>
  </si>
  <si>
    <t>actas  de capacitaciones</t>
  </si>
  <si>
    <t>Se realiza la actualización de las bases de datos llevadas para la atención de usuarios, teniendo en cuenta toda la información necesaria.</t>
  </si>
  <si>
    <t>Se realiza la verificación en el diligenciamiento de todos los campos exigidos en las tablas de atención al usuario.</t>
  </si>
  <si>
    <t>Base de datos</t>
  </si>
  <si>
    <t>3. Solicitar la actualización de las bases de información utilizadas por la Entidad cuando se requiera, para la correcta búsqueda de información para ser suministrada a los usuarios.</t>
  </si>
  <si>
    <t>3. Envío de comunicación a los grupos competentes en la actualización de los sistemas de información utilizados por la entidad.</t>
  </si>
  <si>
    <t>Se coordinó con los grupos requeridos de la Agencia, para la implementación y seguimiento del sistema de satisfacción por parte de los usuarios.</t>
  </si>
  <si>
    <t>Se realiza el seguimiento correspondiente por el aplicativo registrado donde muestra la puntuación asignada por los usuarios y el número de usuarios atendidos.</t>
  </si>
  <si>
    <t>Registro del sistema</t>
  </si>
  <si>
    <t xml:space="preserve">4. Analizar y determinar en el grupo de Promoción las condiciones y/o aspectos a tener en cuenta  para evitar suministro de información errónea o desactualizada. </t>
  </si>
  <si>
    <t>Se continua el envío de comunicaciones a los distintos grupos encargados de realizar la corrección o actualización correspondiente.</t>
  </si>
  <si>
    <t>Se envían correos electrónicos solicitando la actualización de la información requerida por el GIAM para cumplir adecuadamente sus funciones.</t>
  </si>
  <si>
    <t>Comunicaciones  a las diferentes areas</t>
  </si>
  <si>
    <t xml:space="preserve">1. Retraso a la hora de ser realizada la notificación de los Actos Administrativos. 
2. Falta de personal para cumplir con la correcta Notificación de Actos Administrativos.
3. Al to volumen de actos administrativos para su notificación
</t>
  </si>
  <si>
    <t>Expedir constancia de ejecutoria posterior a los 2 meses siguientes  al recibo del acto adminsitrativo en el Grupo GIAM</t>
  </si>
  <si>
    <t xml:space="preserve">1. Inconformidad por parte de los usuarios internos y externos
2. Desgaste administrativo y operativo.
3. Pérdida de imagen y credibilidad de la ANM
</t>
  </si>
  <si>
    <t xml:space="preserve">1. Registrar información en base de datos
2. Se consulta el expediente en CMC de forma digital.
3. Realizar oficio de notificación a través de SGD.
</t>
  </si>
  <si>
    <t>1. Realizar mínicmo 2 capacitaciones al año en la notificación de Actos Administrativos.</t>
  </si>
  <si>
    <t>Se realiza el seguimiento aleatorio a expedientes previamente notificados verificando si se han cumplido los términos estipulados.</t>
  </si>
  <si>
    <t>CUMPLIDA</t>
  </si>
  <si>
    <t>actas  de asistencia capacitaciones</t>
  </si>
  <si>
    <t>2. Mantener actualizadas permanentemente las tablas con toda la información solicitada para llevar un control exhaustivo de los tiempos de demora en el trámite de notificación de Actos Administrativos.</t>
  </si>
  <si>
    <t>Se realiza socialización por parte de la coordinadora del Grupo de Información y Atencion al Minero en la que se describe Los lineamientos y la normativa para realizar la correcta forma de realizar la notificación de actos administrativos.</t>
  </si>
  <si>
    <t>Se realiza el seguimiento a las tablas de bases de datos y aleatoriamente a los expedientes previamente notificados verificando si se han cumplido los términos estipulados.</t>
  </si>
  <si>
    <t>Se realiza la contratación de personal necesario para el grupo.</t>
  </si>
  <si>
    <t>Documenots para contratacion</t>
  </si>
  <si>
    <t>Generar inoportunamente las alertas sobre la gestión de las PQRS.</t>
  </si>
  <si>
    <t>1. Sanciones disciplinarias.
2. Pérdida de la imagen institucional
3. Pérdida de credibilidad de la ANM
4.Incumplimiento de términos de Ley
5. Observaciones y sanciones por parte de Entes de Control</t>
  </si>
  <si>
    <t>Realizar seguimiento quincenal del estado del estado de las PQRS por Dependencias, con el fin de identificar las comunicaciones en estado crítico.</t>
  </si>
  <si>
    <t xml:space="preserve">Evidencias </t>
  </si>
  <si>
    <t>correos elctornicos con PQRS</t>
  </si>
  <si>
    <t>ATENCIÓN INTEGRAL Y SERVICIOS A GRUPOS DE INTERÉS</t>
  </si>
  <si>
    <t>1. Fallas en la planeación para asistencia y espacios
2. Desconocimeinto del procedimiento 
3. Rotación de personal
4. Limitaciones en el acceso de la información
5. Problemas de orden público
6. Cambios normativos</t>
  </si>
  <si>
    <t>Imposiblidad de brindar asistencia técnica y generar espacios de relacionamiento.</t>
  </si>
  <si>
    <t>1.Reprocesos
2. Pérdida de imagen
3. Incumplimiento de programación presupeustal
4. Estancamiento del desarrollo minero
5. Incrementod e no confirmidades en las visitas de fiscalización
6. Agudizar los conflictos relacionados con la actividad minera (socio-ambiental)</t>
  </si>
  <si>
    <t xml:space="preserve">1. Contar y desarrollar las actividades del proyecto de inversión: Mejoramiento de los estándaes de la actividad minera
2. Establecer y realizar seguimiento trimestral al Plan Operativo </t>
  </si>
  <si>
    <t>!. Establecer el procedimiento y/o lineamientos que se requieran para la documentación de está actividad delegada a la ANM por el Ministerio de Minas y Energía
2. Ralizar mensualmente  seguimiento a la ejecución del proyecto de inversión</t>
  </si>
  <si>
    <t>1. Actualizar Caracterización del proceso, crear Procedimientos y demás documentos necesarios (ISOLUCION)
2.. Correos y/o Lista de Asistencia/Acta de Reunión</t>
  </si>
  <si>
    <t>Gerente de Fomento</t>
  </si>
  <si>
    <t>SEGUIMIENTO DE AUTOCONTROL POR PARTE DEL RESPONSABLE DEL PROCESO IV TRIMESTRE</t>
  </si>
  <si>
    <t>GESTION INTEGRAL DE LA INFORMACIÓN MINERA</t>
  </si>
  <si>
    <t>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t>
  </si>
  <si>
    <r>
      <t xml:space="preserve">1. Desconocimeinto y no aplicación del procedimiento establecido para la remisión oportuna de los actos administrativos sujetos a registro.
2. Inconsistencia de los actos administrativos que no cumple con los requisitos para proceder con la inscripción. 
3. Los funcionarios no alimentan el Sistema Integral de Gestión Minera, con toda la información necesaria para el proceso de inscripción (cargue de documentos electrónicos, </t>
    </r>
    <r>
      <rPr>
        <sz val="11"/>
        <rFont val="Arial Narrow"/>
        <family val="2"/>
      </rPr>
      <t>preliminares).
4. Desarticulación de las áreas que intervienen en el proceso (VSCSM - VCyT)
5. Rotación de personal
6. Fallas tecnológicas
7. Cambios normativos
8. Desactualización de la herramienta del Sistema Integral de Gestión Minera</t>
    </r>
  </si>
  <si>
    <t>Incumplimiento de los términos establecidos en la Ley con relación a  la inscripción, anotación, desanotación  y ajustes de actos administrativos en el Sistema Integral de Gestión Minera</t>
  </si>
  <si>
    <t xml:space="preserve">
1. Sanciones legales (disciplinarias, fiscales y penales)
2.Reclamaciones por parte de los solicitantes o titulares  por la demora en la inscripción de actos administrativos en firme.
3. Liberar áreas de manera errada, posibilitando que se presenten nuevas propuesta.
4. Perdida de imagen institucional
</t>
  </si>
  <si>
    <t>1. Se esbleció correo electronico (terminacion.titulos@anm.gov.co; inscripcion.titulos@anm.gov; desanotacion.solicitudes@anm.gov.co) para minimizar los tiempos de respuesta.
2.Revisión aleatoria trimestralmente por parte del Gerente de Catastro y Registro Minero respecto los tiempos de respuesta.
3.  Contar con la herramienta Sistema Integral de Gestión Minera para apoyar las labores asignadas a la ANM.
4. Contar con los procedimientos actualizados para la inscripción, anotación y desanotación de actos administrativos en el Sistema Integral de Gestión Minera</t>
  </si>
  <si>
    <t>1. Documentar la revisión aleatoria trimestral por parte del Gerente del Grupo de Catastro y Registro Minero.
2. Socialización de los procedimientos actualizados a nivel Entidad.
3. Revisar semestralmente eventuales cambios normativos y jurisprudencial en relación al Sistema Integral de Información Minera
4. Establecer responsables para diligenciar matrices de control de trazabilidad - VCyT de manera permanente</t>
  </si>
  <si>
    <t>1. Matriz de seguimeinto trimestral
2. Lista de Asistencia /Acta de Reunión - Correo y/o memorando
3. Correo entre el Grupo de Trabajo compartiendo los cambios normativos y jurisprudencial.
4. Matriz de control de trazabilidad - VCyT</t>
  </si>
  <si>
    <t>Gerente Grupo de Catastro y Registro Minero
Vicepresidencia de Contratación y Titulación</t>
  </si>
  <si>
    <t>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t>
  </si>
  <si>
    <t>1. Debilidades en los lineamientos que permitan identificar claramente el periodo de causación de la obligación, cuando se presenta reducción de área, suspensión de obligaciones, modificación de etapas de contrato., renuncia de titulo.
2. Debilidades en la oportunidad de reporte al área encargada de los cobros que se realizan al interior de los expedientes mineros.
3. Existen deficiencias en el proceso de la información, debido a la carencia de herramientas tecnológicas optimas y falta de personal de apoyo.
4. No actualizar la información del sistema de canon superficiario, intereses o multas en los tiempos establecidos  de aquellos títulos que tengan solicitudes pendientes por resolver y que afectan directamente las obligaciones económicas.</t>
  </si>
  <si>
    <t>Generar una expectativa diferente de ingresos en EEFF por causación canon superficiario e intereses en comparación a la realidad de los titulos mineros y Regalías</t>
  </si>
  <si>
    <t>1. Reprocesos por ajustes en EEFF
2. Disminución de asignación presupuestal para Entidad
3. Dificultades para sanear cartera
4. Perdida de imagen y credibilidad
5. Reclamaciones y quejas de titulares mineros
6. Procesos disciplinarios 
7. Generar deficit fiscal en la Entidad.
8. Incumplimiento de metas y objetivos.</t>
  </si>
  <si>
    <t>1. Seguimiento a la aplicación de pagos por concepto de canon superficiario mediante el recibo en línea, así como la generación de informes que permiten obtener información en tiempo real del recaudo por este concepto, que permite generar el cobro y consulta historia por título minero.
2. Realizar revisión de los reportes de cartera en mesas de trabjo interdisciplinarias para aclarar la realidad del titulo minero y hacer los justes correpondientes a nivel financiero,
3. Revisar documentalmente por el Grupo de Regalías y Contraprestaciones Económicas aquellos expedientes con condiciones complejas para definir su situación a través de conceptos económicos.
4. Establecer procedimeinto con la metodología asociada al calculo de los Ingresos de Regalías y Compensaciones.</t>
  </si>
  <si>
    <t>1. Realizar trimestralmente reporte de conceptos económicos emitidos por el Grupo de Regalías y Contraprestaciones Económicas
2. Realizar memorandos para aplicar ajustes de cartera  y/o aclaraciones de los canones superficiarios o intereses.
3. Realizar mesas de trabajo cada vez que se requiera con el Grupo Proyecto Anna Mineria para implementar formulario de declaración, liquidación y pago de regalías en línea</t>
  </si>
  <si>
    <t>1. Informes
2. Memorando
3. Lista de Asistencia/Acta de Reunión</t>
  </si>
  <si>
    <t>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
4. No contar con toso el expediente digitalizado</t>
  </si>
  <si>
    <t xml:space="preserve">Dar respuesta inoportuna e incompleta a las PQRS y trámites de los mineros y ciudadanos en general. </t>
  </si>
  <si>
    <t>1. Sanciones disciplinarias
2. Quejas de los usuarios.
3. Pérdida credibilidad e imagen de la Entidad.
4. Trámites inconclusos y cada día con mayor complejidad para resolver de fondo.
5. Procesos judiciales</t>
  </si>
  <si>
    <t>1. Disponer de una herramienta de gestión documental y canales para reibir PQRS, a fin de ser direccionadas a los de Grupo de trabj correspondientes para dar respuesta.
2. La VSCSM realiza mensualmente seguimiento mediante el reporte del Estado PQRS que se comparte via email a los fucnionarios responsables.</t>
  </si>
  <si>
    <t>1. Solicitar acompañamiento al Grupo del Proyecto Minero Digital cuando se presenten diferencias en los expedientes requiridos para dar respuesta.
2. Realizar seguimiento en la oportunidad de las respuestas, y a los casos reportados en el informe de la ANM. (acción a cargo de los responsable del PAR o en Sede Central)</t>
  </si>
  <si>
    <t xml:space="preserve"> 1. Correos y /o Ticket
2. Correos y archivo de Excel</t>
  </si>
  <si>
    <t>Mediante reportes e informes trimestrales del Grupo de Participacion Ciudadana y Comunicaciones se consolidan, analizan y se realiza seguimiento continuo a todas las PQRS allegadas a nivel nacional. Adicionalmente mediante correos electronicos remitidos periodicamente a los respectivos responsables de cada área se complementa el seguimiento, a fin de garantizar la atención de todas las PQRS.</t>
  </si>
  <si>
    <t xml:space="preserve">A lo largo de la vigencia 2019, se materializaron las siguientes acciones por parte de la VSCSM: (i) Seguimiento a través de los reportes e informes de PQRS junto con los correos electrónicos remitidos periódicamente a líderes de grupos de pertenencia. (ii) Revisión de una muestra representativa de PQRS.  En los documentos analizados se puede advertir que se ajustan a la norma y se da respuesta de fondo al ciudadano. (Anexo 1).  (iii) Por otra parte, a través de correos electrónicos la VSCSM realizó seguimiento a las PQRS pendientes a fin de que cuenten con su respectiva respuesta. (Anexo 2) 
En varios de los documentos analizados se observa que la respuesta no se encuentra asociada al radicado principal, sin embargo, se ha dado respuesta. Lo anterior, obedece a que la asignación por el SGD no es en todos los casos en tiempo real.
</t>
  </si>
  <si>
    <t>EN PROCESO</t>
  </si>
  <si>
    <t>NA</t>
  </si>
  <si>
    <t>correos electronicos, lostado pqr informe</t>
  </si>
  <si>
    <t>1. Fallas en la evaluación integral del expediente minero.
2. Debilidades en la actualización de cambios normativos por parte de funcionarios.
3. Inspecciones de campo con deficiencias en la preparación.
4. Inseguridad técnica o jurídica por parte de funcionarios encargados de la Fiscalización integral al título minero.
5. Debilidades durante las evaluaciones documentales o las visitas de inspección realizadas por los funcionarios/contratistas de la ANM.
6. Rotación de personal</t>
  </si>
  <si>
    <t xml:space="preserve">Fallas al identificar y documentar el incumplimiento de las obligaciones contractuales y legales de los titulos mineros.
</t>
  </si>
  <si>
    <t xml:space="preserve">1. Informes de fiscalización incompletos.
2. Sanciones disciplinarias y legales.
3. Falta de oportunidad en las actuaciones.
4. Perdida de imageny crebilidad.
5. Reprocesos y costos para la Entidad.
</t>
  </si>
  <si>
    <t>1. Aplicar y revisar los instructivos y formatos de Fiscalización de los Titulos Mineros, Evaluación documental,                                             Inspecciones de campo.
2. Realizar capacitaciones periodicas sobre normatividad, tecnológicos y operativos dirigida a los funcionarios y/o contratistas  para verificar el cumplimiento de obligaciones de los titulos mineros.</t>
  </si>
  <si>
    <t>1. Realizar  trimestralmente revisión aleatoria  en productos entregados por Ingenieros o abogados, tanto de planta como de contrato para identificar falencias del proceso e incluir en las capacitaciones.</t>
  </si>
  <si>
    <t xml:space="preserve">1. Informe </t>
  </si>
  <si>
    <t>Se realizó verificación de productos no conformes de los actos administrativos que resuelven tramites de la VSCSM.</t>
  </si>
  <si>
    <t xml:space="preserve">En la vigencia 2019, la VSCSM estableció un esquema de revisión especializada de los actos administrativos generados en los PAR. Dicha validación es ejecutada en la sede central  a tráves de un equipo de trabajo denominado "filtros", los cuales dieron visto bueno a  todas las decisiones adoptadas  por la Gerencia de Seguimiento y Control y la VSCSM. Este esquema garantizó la imparcialidad en la gestión. Se anexa una muestra de los actos administrativos. (Anexo 1).
Asi mismo, se anexa el informe de no conformidades con corte a 31/12/2019.   </t>
  </si>
  <si>
    <t>Informe</t>
  </si>
  <si>
    <t>1. Evaluaciones jurídicas sin análisis integral del expediente minero.
2. Debilidades en la revisión por parte del personal jurídico del expediente minero.
3. Poca o nula actualización en jurisprudencia relacionada y análisis individual de casos, por parte de los funcionarios/contratistas que intervienen en el proceso.
4. Rotación de personal
5. No contar con toda la información digitalizada.</t>
  </si>
  <si>
    <t xml:space="preserve">Elaborar actos administrativos que no respondan a la realidad de los hechos o que no cumplan el marco legal normativo (Actos que se desprende de las evaluaciones documentales o de las inspecciones de campo) 
</t>
  </si>
  <si>
    <t>1. Sanciones disciplinarias.
2. Quejas e insatisfacción de usuarios
3. Sanciones legales
4. Perdida de imageny credibilidad</t>
  </si>
  <si>
    <t xml:space="preserve">1. Revisar y aplicar los procedimientos y formatos: Formato de Auto de Seguimiento y Control,Trámites de la Vicepresidencia de Seguimiento, Control y Seguridad Minera, Evaluación Programa de Trabajo y Obras-PTO y Programa de Trabajos e Inversiones-PTI entre otros.
2. Realizar capacitaciones periodicas sobre normatividad, tecnológicos y operativos dirigida a los funcionarios y/o contratistas  para verificar el cumplimiento de obligaciones de los titulos mineros.
</t>
  </si>
  <si>
    <t>1. Realizar  trimestralmente revisión aleatoria  en productos entregados por Ingenieros o abogados, tanto de planta como de contrato para identificar falencias del proceso e incluir en las capacitaciones.
2. Realizar una reunión  de socialización mínimo timestralmente o cada vez que se requiera,  a fin de validar si hay cambios normativos que requieran actualizar formatos y procedimientos.</t>
  </si>
  <si>
    <t>1. Informe 
2. Lista de asistencia</t>
  </si>
  <si>
    <t xml:space="preserve">Durante la vigencia 2019, la VSCSM estableció un esquema de revisión especializada de los actos administrativos generados en los PAR. Dicha validación es ejecutada en la sede central  a tráves de un equipo de trabajo denominado "filtros", los cuales dieron visto bueno a  todas las decisiones adoptadas  por la Gerencia de Seguimiento y Control y la VSCSM. Este esquema garantizó la imparcialidad en la gestión. Se anexa una muestra de los actos administrativos. (Anexo 1).
Asi mismo, se anexa el informe de no conformidades con corte a 31/12/2019.   </t>
  </si>
  <si>
    <t xml:space="preserve">  
1. Debilidades en la planeación para realizar la actividad antes de que venzan los términos legales.
2. Mayores tiempos  para gestionar la  liquidación que se generan tras aplicación del Plan Nacional de Desarrollo
3. Se presenta un retrazo en la liquidación de titulos mineros ocasionado por el rezago de vigencias anteriores.
4. Falta de personal para atender requerimientos.
5. N contar con toda el expediente digitalizado</t>
  </si>
  <si>
    <t xml:space="preserve">Inoportunidad en la liquidación de títulos mineros y omisión de aspectos definidos contractualmente  </t>
  </si>
  <si>
    <t>1. Pérdida de facultad para liquidación del contrato por vencimiento de termino.
2.Sanciones disciplinarias, demandas a lo contencioso para solicitar autorización de liquidación unilateral lo que trae como consecuencia desgaste administrativo
3. Perdida de imagen y credibilidad</t>
  </si>
  <si>
    <t>1. Aplicar y revisar información contenida en prodecimientos y formatos: Inventario de Títulos, Acta de recibo de área, Informe técnico recibo de área entre otros.
2. Realizar actas de liquidación bilateral y cierres administrativos vigencias anteriores, estos últimos se cargan en la Herramienta de Fiscalización.
3. Solicitar conceptos jurídicos para proceder con liquidaciones 
4. Revisión de obligaciones pendientes las cuales quedan registradas en las actas de liquidación mediante salvedades.
5. Liquidación con resolución unilateral a partir del 25 may 2019, una vez agotado la liquidación bilateral.</t>
  </si>
  <si>
    <t>1. Fortalecer Grupo de Trabajo</t>
  </si>
  <si>
    <t>Mensualmente se realiza verificación a través de reportes generados de la herramienta del Catastro Minero Colombiando, los cuales también son utilizados para el respectivo seguimiento en la liquidación de los títulos.</t>
  </si>
  <si>
    <t xml:space="preserve">Mensualmente se realiza verificación a través de un reporte de CMC denominado "Titulos que salen de RMN", dicho reporte, para este caso el del trimestre IV de 2019, tambien es utilizado para el respectivo seguimiento en la liquidación de los títulos. </t>
  </si>
  <si>
    <t>1. Debilidades en la planeación y aplicación de criterios de priorización, conforme a lo establecido en el Decreto 2504 de 2015.
2. Falta de disponibilidad de recursos (técnicos, humanos, logísticos, otros)  que no permiten garantizar la programación adecuada de las inspecciones a los títulos mineros.
3. temas de orden público que impiden el acceso a la zona.</t>
  </si>
  <si>
    <t>Incumplimiento a la realización de las inspecciones de campo a los títulos mineros objeto de fiscalización.</t>
  </si>
  <si>
    <t>1. No detección de problemas de seguridad minera que generen accidentes graves.
2. Investigaciones de organismos de control con posibles incidencias disciplinarias y administrativas
3. Modificación de los indices de producción</t>
  </si>
  <si>
    <t>1. Realizar una programación y seguimiento de visitas de inspección en campo a través de la Herramienta de Fiscalización Minera.
2. Aplicar la priorización de Inspecciones de Campo a titulos mineros según normatividad vigente.
3.Aplicar y revisar información contenida en formato: Informe de Visita de Fiscalización Integral e Inspecciones de campo</t>
  </si>
  <si>
    <t>1. Informe y/o lista de asistencia-acta de reunión</t>
  </si>
  <si>
    <t>A través de los comités de verificación y seguimiento a la fiscalización, mensualmente se realiza seguimiento al cumplimiento de la metas de las inspecciones de campo.</t>
  </si>
  <si>
    <t xml:space="preserve">La VSCSM  mediante comités de verificación y seguimiento a la fiscalización revisó la planeación y ejecución de las metas a las inspecciones de campo a lo largo de la vigencia 2019. (Anexo 1). 
</t>
  </si>
  <si>
    <t>Acta comité de fiscalizacion</t>
  </si>
  <si>
    <t>1. Debilidades en la fiscalización integral a los expedientes mineros.
2. Debilidades en la capacidad operativa y la planeación, para la realización de todas las labores que conlleva la fiscalización integral, de conformidad con lo establecido en la norma
3. Rotación de personal
4. Carga operativa</t>
  </si>
  <si>
    <t xml:space="preserve">Inoportunidad en la generación de acciones de control posterior a la evaluación documental o visita de inspección </t>
  </si>
  <si>
    <t>1. Incumplimientos contractuales de carácter técnico, económico, jurídico.  
2. Dificultades para recuperación de carteras o imposibilidad por caducidad de facultades para cobro.  
3. Pérdida de credibilidad en la Entidad
4. Reprocesos
5. Sanciones legales, fiscales y disciplinarias</t>
  </si>
  <si>
    <t>1. Aplicar y revisar información contenida en formatoTabla de Control de Expedientes y Gestión PAR, Matriz de Tipificación de No Conformidades, Formato de Auto de Seguimiento y Control
2. Realizar una programación y seguimiento de visitas de inspección en campo a través de la Herramienta de Fiscalización Minera.
3. Revisión anual a las obligaciones económicas de los titulos mineros catalogadas como de pronto vencimiento.
4. Contar con Profesionales Especializados dentro del Grupo de Regalias, para revisar los expedientes y generar conceptos económicos conforme demanda, a fin de verificar que se encuentren al día en obligaciones económicas para aquellos casos complejos.</t>
  </si>
  <si>
    <t>1. Realizar  trimestralmente revisión aleatoria  en productos entregados por Ingenieros o abogados, tanto de planta como de contrato para identificar falencias del proceso e incluir en las capacitaciones.
2. Generar reporte de programación de visitas y programación documental</t>
  </si>
  <si>
    <t>1. Informe y/o lista de asistencia-acta de reunión
2. Archivo de Excel - reporte herramienta fiscalización</t>
  </si>
  <si>
    <t>Para el respectivo control posterior a las inspecciones realizadas, se habilitó en la herramienta de fiscalización la generación de alertas que permiten hacer seguimiento a las No Conformidades o incumplimientos por parte de los titulares. Por otra parte, para los títulos priorizados por alto riesgo de accidentalidad, se hace un seguimiento semestral respecto de los incumplimientos y las actuaciones de los PARES competentes.</t>
  </si>
  <si>
    <r>
      <t xml:space="preserve">. </t>
    </r>
    <r>
      <rPr>
        <b/>
        <sz val="11"/>
        <color rgb="FFFF0000"/>
        <rFont val="Arial Narrow"/>
        <family val="2"/>
      </rPr>
      <t xml:space="preserve">1. </t>
    </r>
    <r>
      <rPr>
        <sz val="11"/>
        <color rgb="FFFF0000"/>
        <rFont val="Arial Narrow"/>
        <family val="2"/>
      </rPr>
      <t xml:space="preserve"> Para los títulos priorizados por alto riesgo de accidentalidad, se creó una matriz a través de la cual semestralmente se le hace seguimiento respecto al cumplimiento o incumplimiento por parte de los titulares mineros y a las medidas tomadas por la entidad. (Anexo en proceso)</t>
    </r>
  </si>
  <si>
    <t xml:space="preserve">1. Existe carencia de información que permita identificar el recaudo (ej. No. titulo, municipio, etc..)
2. No existen herramientas tecnológicas para el desarrollo de las actividades del proceso.
3. Falta parametrización para la recepción de la información general del titulo.
4. El desconocimiento de la normatividad vigente y la aplicación optima de la normatividad.
</t>
  </si>
  <si>
    <t>Debilidades en la identificación de recursos de Regalías para la correcta distribución y transferencia al Min Hacienda.</t>
  </si>
  <si>
    <t>1. Investigaciones disciplinarias.
2. Investigaciones fiscales
3. Perdida de imagen institucional
4. Cartera sin depurar</t>
  </si>
  <si>
    <t>1. Verificación del Recaudo por mineral por ente territorial y Verificación del Resumen de Transferencias Consolidado, a través del modulo del pago en línea 
2. Contar y aplicar con procedimientos para identificación del recaudo de Regalías y su distrubución.
3. Pago en línea: implementación del sistema de formularios de declaración en línea, ya que permitirá sistematizar y conocer simultáneamente la relación entre el pago o recaudo y el titulo minero y procedencia del mineral</t>
  </si>
  <si>
    <t>1. Realizar mesas de trabajo cada vez que se requiera con el Grupo Proyecto Anna Mineria para implementar formulario de declaración, liquidación y pago de regalías en línea; así como la distribución y transferencia al Min. Hacienda</t>
  </si>
  <si>
    <t>1. Lista de Asistencia - Acta de reunión</t>
  </si>
  <si>
    <t>Generar expectativa de ingresos  de Regalias y Compensaciones no acordes con la realidad.</t>
  </si>
  <si>
    <t>1. Se puede generar deficit fiscal en la entidad.
2. Incumplimiento de metas y objetivos.
3. Generar falsa expectativas
4. Perdida de imagen institucional</t>
  </si>
  <si>
    <t>1. El desconocimiento de la normatividad vigente y la aplicación optima de la normatividad.
2. Debilidades en los controles</t>
  </si>
  <si>
    <t>Generación de VoBo a los  trámites de exportación de los diferentes minerales o registro de comercializadores (RUCOM) sin cumplimiento de requisitos</t>
  </si>
  <si>
    <t>1. Investigaciones disciplinarias.
2. Investigaciones fiscales
3. Perdida de imagen institucional
4. Reprocesos</t>
  </si>
  <si>
    <t xml:space="preserve">1. Contar y aplicar procedimiento Aprobación Exportación Minerales VUCE - con segregación de funciones y uso de perfiles de acceso </t>
  </si>
  <si>
    <t xml:space="preserve">1. Realizar una capacitación anual para sensibilizar al Grupo de Trabajo el procedimiento </t>
  </si>
  <si>
    <t>SEGUIMIENTO DE AUTOCONTROL POR PARTE DEL RESPONSABLE DEL PROCESO
4 to Trimestre</t>
  </si>
  <si>
    <t>GENERACIÓN DE TITULOS MINEROS</t>
  </si>
  <si>
    <t>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t>
  </si>
  <si>
    <t>1. Debilidades en la parametrización del aplicativo respecto a definición de áreas en la herramienta Anna Mineria.
2. Información que se trae inconsitente por la migración de información.</t>
  </si>
  <si>
    <t>Generar inadecuadamente la definciión del áreas mineras.</t>
  </si>
  <si>
    <t>1. Procesos disciplinarios
2. Quejas e insatisfacción de los clientes externos
3. Demandas 
4. Pérdida de imagen  y credibilidad
5. Reprocesos</t>
  </si>
  <si>
    <t xml:space="preserve">1. Contar con una herramienta automática llamada Anna Mineria que permite definir las áreas para el estudio técnico, legal y financiero. </t>
  </si>
  <si>
    <t>1. Informar al Grupo responsable de Anna Mineria cada vez que se requiera sobre las diferencias de negocio encontradas, a fin de ser ajustadas.
3. Generar una 2da validación cada vez que se requiera,  respecto la definición de áreas mineras, cuando se requiera por el usuario interno o externo.
3. Gestión del cambio a través de videos tutoriales a los usuarios para el proceso y manejo con la herramienta Anna Mineria</t>
  </si>
  <si>
    <t xml:space="preserve">1. Correo y/o memorando
2. Concepto técnico
3. Videos tutoriales en la pág. Web de la Entidad </t>
  </si>
  <si>
    <t>1.  Información que se trae inconsitente por la migración de información.
2. Debilidades en los controles de registro de información/coordenadas de los subcontratos de formalización minera.
3. Falta de la funcionalidad Sub-contratos que implican trabajo manuales</t>
  </si>
  <si>
    <t>Falencias en la elaboración de los conceptos técnicos frente a áreas mal definidas.</t>
  </si>
  <si>
    <t>1. Sanciones legales y disciplinarias
2. Quejas e insatisfacción de usuarios
3. Pérdida de imagen
4. Reprocesos</t>
  </si>
  <si>
    <t>1. Revisar los conceptos técnicos que definen las áreas al interior del proceso para el otorgamiento de títulos mineros o autorización de subcontratos, por otro profesional.
2. Requerir al titular mediante autos  para allegar el área en cuadricula minera</t>
  </si>
  <si>
    <t xml:space="preserve">GESTION DE LA INVERSION MINERA </t>
  </si>
  <si>
    <t>Gestionar las actividades o mecanismos que contribuyan a la divulgación de las estrategias de Promoción de la Agencia Nacional de Minería (ANM), con el fin de promover la inversión en el sector minero colombiano.</t>
  </si>
  <si>
    <t>1. Fenómenos de la naturaleza o ambientales que impidan la realización del evento de promoción minera
2. Situaciones de orden público que impidan  la realización del evento de promoción minera
3. Incidentes alrededor de los territorios mineros 
4. Fallas en la planificación del evento de promoción minera</t>
  </si>
  <si>
    <t xml:space="preserve">Cancelar evento de promoción del sector minero,  organizado por la ANM  </t>
  </si>
  <si>
    <t>1. Gastos no recuperables 
2. Perdida de la imagen de la Entidad ante sus grupos de valor.
3. No divulgación de la estrategia de promoción
4. Desgaste administrativo y operativo.</t>
  </si>
  <si>
    <t>1. Realizar monitoreo y seguimiento semestral al Programa Anual de Eventos  de promoción; dejando debidamente documentado y soportado en el caso que se presente las justificaciones de cancelacion de los mismos y demás novedades que se presenten en la ejecución del plan.</t>
  </si>
  <si>
    <t>1. Continuos cambios en la información de origen técnico y económico.
2. Desactualización de la información publicada por parte de las fuentes de información técnica y/o económica.
3. Error humano
4. Desarticulación entre áreas que divulgan información oficlal de la Entidad.</t>
  </si>
  <si>
    <t xml:space="preserve">Suministro de información errónea y/o desactualizada al publico objetivo en los eventos de promoción minera </t>
  </si>
  <si>
    <t>1. Gastos no recuperables (material promocional) 
2. Desgaste administrativo y operativo.
3. Perdida de la imagen de la Entidad ante sus grupos de valor.
4. Filtración de información inexacta de la ANM en otros medios de difusión.</t>
  </si>
  <si>
    <t>1. Fallas en la planificación y ejecución del evento de promoción organizado por la ANM.
2. Ausencia o escasa divulgación del evento de promoción cuando es organizado por la ANM 
3. Gestión inadecuada en la logística del evento de promoción minera  (ANM y/u operador logístico)</t>
  </si>
  <si>
    <t>Deficiencias en la calidad del servicio prestado por la ANM en el evento de promoción del sector minero</t>
  </si>
  <si>
    <t>1. Detrimento de la imagen de la Entidad ante sus grupos de valor. 
2. Perdida de confianza en lo público por parte de terceros.
3. Las partes interesadas no quedaron stisfechas con el evento.</t>
  </si>
  <si>
    <t>1) Elaboración y seguimiento al Programa Anual de Eventos 
2) Seguimiento permanente a la difusión y organización logística del evento (Lista de chequeo ANM, ejecucion contrato operador logistico) 
3) Realizar encuesta de percepción de los eventos.</t>
  </si>
  <si>
    <t xml:space="preserve">3. Evaluar los resultados obtenidos y el nivel de percepción en el marco de la realización de cada evento, </t>
  </si>
  <si>
    <t xml:space="preserve">1. Desconocimiento del tema y la normatividad asociada.
2. Calidad y suficiencia de la información relacionada con potencial para minerales estratégicos.  
3. Ausencia de antecedentes en el país en cuanto a la estructuración de procesos similares en el sector minero (selección objetiva para adjudicación de Áreas Estratégicas Mineras).
4. Cambios normativos  </t>
  </si>
  <si>
    <t xml:space="preserve">Deficiencias en la estructuración y desarrollo del proceso de selección objetiva para la adjudicación de Áreas Estratégicas Mineras   </t>
  </si>
  <si>
    <t>1. Baja participación de oferentes 
2. Incumplimiento del propósito para el cual se crearon las AEM
3. Detrimento de la imagen de la Entidad ante sus grupos de valor..</t>
  </si>
  <si>
    <t>1) Contratar personal de apoyo para la estructuración y acompañamiento del proceso de selección</t>
  </si>
  <si>
    <t>Gestionar por la la Gerencia de Promoción la revisión y adopción de los terminos de referencia por parte de la instancia competente para dicha aprobación.</t>
  </si>
  <si>
    <t>Terminos de referencia elaborados y aprobados</t>
  </si>
  <si>
    <t>DELIMITACIÓN Y DECLARACIÓN DE ÁREAS Y ZONAS DE INTERÉS</t>
  </si>
  <si>
    <t>Desarrollar proyectos y acciones orientados a optimizar el uso de los recursos minerales del país teniendo en cuenta los aspectos sociales y económicos</t>
  </si>
  <si>
    <t>1. Cambios permanentes y continuos de la información catastral 
2. El análisis y depuración del área con bastante tiempo de anterioridad a la solicitud.</t>
  </si>
  <si>
    <t>Superposición de Áreas Estratégicas Mineras con áreas que no estén libres</t>
  </si>
  <si>
    <t>1. Inconsistencias en la delimitación de AEM 
2. Desgaste técnico y administrativo por parte de la ANM
3.Pérdida de la imagen institucional</t>
  </si>
  <si>
    <t>1. Verificación previa de información catastral antes de la delimitación 
2. Solicitud del certificado de área libre con oportunidad 
3. Realizar recortes en la delimitación de las AEM (En caso de superposición)
4. Contar con la herramienta Anna Mineria que se encarga de administrar la infromación minera.</t>
  </si>
  <si>
    <t>1. Solicitar a la Corporación Autónoma Regional que corresponda la confirmación de la información de áreas reservadas en registro único nacional de áreas protegidas RUNAP</t>
  </si>
  <si>
    <t xml:space="preserve">Oficio, correos </t>
  </si>
  <si>
    <t>Experto Grupo de Promoción / Gerente de Promoción</t>
  </si>
  <si>
    <t>1. La autoridad competente encargada ha permitido el desarrollo de la actividad minera, en zonas excluibles o restringidas de la minería.
2. Cambios en la delimitación por autoridades competentes de áreas restringidas o prohibidas de minería, posterior a la delimitación de ARE.</t>
  </si>
  <si>
    <t>Superposición de Áreas de Reserva Especial y Zonas Mineras de Comunidades Étnicas con áreas restringidas o prohibidas de minería.</t>
  </si>
  <si>
    <t>1. Desgaste operativo y administrativo por parte de la ANM.
2. Posibles demandas para la Entidad.
3. Pérdida de imagen de la Entidad</t>
  </si>
  <si>
    <t>1. Reporte gráfico y análisis de superposiciones de la zona solicitada a través de Anna Minería.
2.  Contar y aplicar el procedmiiento para la delimitación y delcaración de las ARE´s
3. Contar con la herramienta Anna Minería que se encarga de administrar la información catastral.</t>
  </si>
  <si>
    <t>1. Solicitar reporte gráfico y de superposiciones antes de la evaluación de la documentación en peticiones de AREs y ZMCE, visita de verificación de la tradicionalidad, en la declaración o delimitación y el contrato de conseción especial</t>
  </si>
  <si>
    <t>1. Cambios normativos 
2. Situaciones de orden público o conflictividad social que dilatan la realización de las actividades tendientes a la declaración de Áreas Estratégicas Mineras.
3. Aparición de hechos jurídicos durante el proceso de delimitación y declaración de las Áreas Estratégicas Mineras
4. No contar con la información técnica requerida y en las condiciones necesarias para el ánalisis y la toma de decisiones en el proceso de reserva y declaración de áreas estratégicas mineras</t>
  </si>
  <si>
    <t xml:space="preserve">Interrupción y dilatación en el tiempo  del proceso de delimitación y declaración de AEM </t>
  </si>
  <si>
    <t>1. Desgaste operativo y administrativo por parte de la ANM
2. Pérdida de la imagen institucional</t>
  </si>
  <si>
    <t xml:space="preserve">1.  Gestión y seguimiento a los requerimientos establecidos para la delimitación y declaración de Áreas Estratégicas Mineras
2. Identificar y aplicar ajustes durante el proceso de Delimitación y Declaración de AEM (en caso de aparición de hechos jurídicos o situaciones que afecten la continuidad del proceso) </t>
  </si>
  <si>
    <t>1. Gestionar la realización por parte de la Dependencia responsable de las actividades de coordinación y concurrencia en los territorios de interes para la declaración de AEM (Cada vez que se requiera)</t>
  </si>
  <si>
    <t>1. Correos electrónicos, Memorandos</t>
  </si>
  <si>
    <t>Experto Grupo de Promoción o Servidor público designado
Gerente de Promoción</t>
  </si>
  <si>
    <t>2. Solciitar al Ministerio del Interior el Certiificado de presencia de comunidades en los terrirorios de interes para la declaración de AEM
3. Gestionar la entrega de la información técnica por parte del Servicio Geológico Colombiano para el análisis y la toma de desiciones en el proceso de AEM</t>
  </si>
  <si>
    <t>2. Oficio, correos 
3. Lsita de Asistencia /Actad de Reunión, oficio y/o correo electrónico</t>
  </si>
  <si>
    <t>1. Cambios normativos 
2. Situaciones de orden público o conflictividad social que afecten la realización de las actividades tendientes a la declaración de AREs.
3. Desconocimeinto y dificultad de los usuarios para accder al sistema Anna Minería</t>
  </si>
  <si>
    <t>Imposibilidad de declarar, rechazar o atender desistimiento para los trámites del área de reserva especial.</t>
  </si>
  <si>
    <t>1. No regularización de mineros tradicionales.
2. Afectación al medio ambiente.
3. Posibles demandas para la Entidad.</t>
  </si>
  <si>
    <t xml:space="preserve">1. Visitas de verificación de tradicionalidad.
2. Contar y aplicar el procedimiento Declaración y Delimitación del ARE´s y Zonas Mineras.
</t>
  </si>
  <si>
    <t>1. Realizar seguimiento al cumplimiento de la programación de las visitas de verificación de tradicionalidad AREs  dejando documentado las novedades que se puedan presentar.</t>
  </si>
  <si>
    <t>1. Programador de visitas de verificación</t>
  </si>
  <si>
    <t>2. Elaborar y presentar los informes de visitas de tradicionalidad y actos administrativos frente a la delimitación de las AREs.</t>
  </si>
  <si>
    <t>2. Informes de visita de tradicionalidad y actos administrativos</t>
  </si>
  <si>
    <t xml:space="preserve">1. Decisiones jurídicas o de autoridades ambientales en la alinderación de zonas excluidas para minería.
2. Aparición de hechos jurídicos posteriores a la declaratoria de las Áreas Estratégicas Mineras que afecten la delimitación </t>
  </si>
  <si>
    <t>Afectación de la extensión de las áreas estratégicas mineras delimitadas y declaradas.</t>
  </si>
  <si>
    <t>1. Desgaste técnico y administrativo por parte de la ANM.
2. Perdida de áreas con potencial para minerales estratégicos.</t>
  </si>
  <si>
    <t xml:space="preserve">1. Realizar ajustes en la delimitación de las AEM (cuando se presenten hechos jurídicos posteriores a la declaratoria de las AEM) </t>
  </si>
  <si>
    <t>Experto Grupo de Promoción - Gerente de Promoción</t>
  </si>
  <si>
    <t>1. Falta de identificación del territorio de comunidades étnicas.
2. Sin el lleno de los requisitos por parte de los solicitantes
3. Indisponibilidad de área, que se encuentre toda el área titulada
4. Desconocimeinto de las comunidades étnicas</t>
  </si>
  <si>
    <t xml:space="preserve">Imposibilidad de establecer la zona minera para comunidades étnicas </t>
  </si>
  <si>
    <t xml:space="preserve">1. Las comunidades étnicas no pueden ejercer su derecho de prelación.
2. Posibles demandas a la Entidad.
</t>
  </si>
  <si>
    <t>1. Requerimientos de información a las comunidades étnicas para valorar cumplimiento de requisitos. 
2. Reporte gráfico y de superposiciones de la zona solicitada a través de Anna Mineria.
3. Contar y aplicar con los procedimientos de  zona minera para comunidades étnicas.
4. Publicación de actos administrativos de delimitación para comunidades étnicas en diario oficial.</t>
  </si>
  <si>
    <t xml:space="preserve">2. Elaborar actos administrativos de declaración, señalamiento, rechazo o desistimiento  de zonas mineras para comunidades étnicas </t>
  </si>
  <si>
    <t>3. Solicitar CAL y RG zonas mineras comunidades étnicas 
1. Participación en las mesas permanentes de concertación con los grupos étnicos.</t>
  </si>
  <si>
    <t>GESTIÓN INTEGRAL DE LAS COMUNICACIONES Y RELACIONAMIENTO</t>
  </si>
  <si>
    <t>Garantizar la comunicación interna y externa estratégica de la Agencia Nacional de Minería, de acuerdo con los objetivos de la Entidad, para lograr que los grupos de interés la reconozcan como una Organización sólida, transparente y comprometida con el desarrollo del país.</t>
  </si>
  <si>
    <t>1. No verificación de fuente técnica
2. Error humano
3. Desarticulación entre áreas</t>
  </si>
  <si>
    <t xml:space="preserve">Difundir comunicación errónea o incompleta </t>
  </si>
  <si>
    <t>1. Afectación de la imagen institucional.
2. Pérdida de credibilidad con el cliente y partes interesadas.</t>
  </si>
  <si>
    <t>1. Los comunicados de prensa cuentan con visto bueno de Presidencia para medios de difusión.
2. Contar y aplicar con el Manual de Identidad Visua.
3. Contar con el formato de soliciitud para divulgar información en los canales institucionlaes.
4. La voceria oficial de la Entidad esta en cabeza de la Presidencia de la Entidad, quien tiene la facultad de delegar en el nivel directivo.</t>
  </si>
  <si>
    <t>1. Contar con el visto bueno de las áreas técnicas a cargo antes de publicar la información.
2. Divulgar a través del Boletín ANM Noticias mínimo una vez al año los formatos y plantillas oficiales.</t>
  </si>
  <si>
    <t>1. Comunicados firmados
2. Boletín e Intranet</t>
  </si>
  <si>
    <t>Gestor T1 Grado 15  - Grupo de Participación Ciudadana y Comunicaciones</t>
  </si>
  <si>
    <t>SEGURIDAD MINERA</t>
  </si>
  <si>
    <t>Promover y coordinar las actividades de seguridad y salvamento minero, a través de: la inspección, capacitación y asesoría para generar una cultura de prevención que reduzca la accidentalidad minera, y coordinar el sistema nacional de salvamento minero.</t>
  </si>
  <si>
    <t>1.Carencia de turnos fines de semana
2. La prestación del servicio esta condicionada en horarios laborales.
3. Inexistencia de turnos de disponibilidad para la a tención de emergencias.
4. Disponibilidad de funcionarios capacitados</t>
  </si>
  <si>
    <t>Falta de atención de emergencia mineras en días y horas no laborales</t>
  </si>
  <si>
    <t>1. Pérdida de imagen
2. Incremento en el numero de victimas mortales
3. Demandas para la Entidad
4. Demandas por reparación directa.</t>
  </si>
  <si>
    <t>1.Contar con personal capacitado que cuenta con el compromiso y disposición para la atención de seguridad minera.</t>
  </si>
  <si>
    <t xml:space="preserve">1. Seguimiento y contribución para conformar mesa de trabajo con el Ministerio de Minas y otras Entidades Regulatorias para reglamentar los turnos de disponibilidad para las personas que presten este servicio. </t>
  </si>
  <si>
    <t>Correos electronicos y/o memorandos y/o actas de reunión</t>
  </si>
  <si>
    <t>VAF y OAJ
Gerencia Seguridad y Salvamento Minero</t>
  </si>
  <si>
    <t>1. Incumplimiento de los procedimientos para el mantenimiento de equipos por parte de los responsables.
2. Falta de accesorios, insumos o formación para el mantenimiento de los equipos.
3. Indisponibilidad de presupuesto</t>
  </si>
  <si>
    <t>Equipos de Salvamento Minero sin el mantenimiento adecuado que interfieran en la adecuada atención de emergencias.</t>
  </si>
  <si>
    <t>1. Lesiones y victimas mortales.
2. Atención de la emergencia sin equipos y/o con equipos inadecuados.
3. Demandas por reparación directa.
4. Pérdida de imagen</t>
  </si>
  <si>
    <t>1. Seguimiento a la ejacución del Plan de Mantnimiento anual de los equipos de seguridad y salvamento minero.
2. Incluir en la planeación anual de adquisicón de bienes y servicios los recursos necesrios para el mantenimiento y nuevos equipos de salvamento minero.
3. Realizar programa anual de entrenamiento y actualización dirigiso a los mecanicos de equipos.
4. Realizar revisiones cruzadas entre Estaciones y Puntos de Salvamento para garantizar la ejecución adecuada del plan de mantenimiento - Gestión del conocimiento.</t>
  </si>
  <si>
    <t>1. Actualizaciones con exámenes de competencia para el mantenimiento de equipos de salvamento minero.</t>
  </si>
  <si>
    <t>Inforrme de capacitación dado por el proveedor</t>
  </si>
  <si>
    <t>Gerencia Seguridad y Salvamento Minero</t>
  </si>
  <si>
    <t>Líder del Proceso -Adquisición de Bienes y Servicios</t>
  </si>
  <si>
    <r>
      <t xml:space="preserve">1. Restricción para acceso físico a las carpetas contractuales que se encuentran debidamente foliadas, las cuales deben ser consultadas directamente en la Vicepresidencia Administrativa y Financiera, Grupo de Contratación (no documentado)
2. Implementación paulatina de la carpeta contractual electrónica a través de la Plataforma que para el efecto adopta Colombia Compra Eficiente, actualmente SECOP (control automático) </t>
    </r>
    <r>
      <rPr>
        <sz val="11"/>
        <rFont val="Arial Narrow"/>
        <family val="2"/>
      </rPr>
      <t xml:space="preserve"> y digitalización documental en materia contractual mediante plataforma electrónica interna en la ANM</t>
    </r>
    <r>
      <rPr>
        <sz val="11"/>
        <color theme="1" tint="0.34998626667073579"/>
        <rFont val="Arial Narrow"/>
        <family val="2"/>
      </rPr>
      <t>.</t>
    </r>
  </si>
  <si>
    <t>1 Verificar que el archivo de carpetas estén debidamente foliadas y controladas desde el Formato Único de Inventario documental.  2. Implementación de la Plataforma Electrónica para la gestión de carpeta virtual en procesos de contratación.</t>
  </si>
  <si>
    <t>1. Carpetas foliadas y registradas en FUID.  2. Implementación de carpeta electrónica a través de la plataforma virtual que determine la ANM.</t>
  </si>
  <si>
    <t>Realizar  una (1) capacitación para  actualizar conocimientos para los procesos de adquisicion de bienes y servicios.</t>
  </si>
  <si>
    <t>Listados de asistencia y evaluaciones.</t>
  </si>
  <si>
    <t>Realizar  una (1) capacitación para  socializar lineamientos y estrategias de supervisión contractual.</t>
  </si>
  <si>
    <t>Listado de asistencia y evaluaciones</t>
  </si>
  <si>
    <t>Definir y/o direccionar los lineamientos para la formulación, evaluación, seguimiento y mejora continua de la planeación estratégica y operativa de la entidad, así como del Sistema Integrado de Gestión, de los planes, programas y proyectos optimizando el uso de los recursos y conforme los lineamientos del Modelo Integrado de Planeación y Gestión, que permitan el cumplimiento de la misión de la Entidad.</t>
  </si>
  <si>
    <t>1. Desconocimiento o ausencia de los lineamientos frente a la divulgación de la Planeación Estratégica y Operativa.
2. Inadecuada formulación de planes estratégicos y operativos
3. Desfinanciamiento e inadecuada priorización de recurso s presupuestales
4. Recortes de apropiación inicial o PAAC
5. Cambios normativos</t>
  </si>
  <si>
    <t>Cumplir parcialmente con la misión - propósito institucional.</t>
  </si>
  <si>
    <t>1. Mala imagen institucional 
2. Recorte presupuestal para la siguiente vigencia 
3. Insatisfacción de los grupos de interés 
4. Reprocesos, desgaste administrativo.
5. Investigaciones disciplinarias y fiscales.
6. Incumplimiento de metas y objetivos institucionales</t>
  </si>
  <si>
    <t>1. Revisar y hacer seguimiento trimestralmente la información de la planeación estratégica y operativa de la Entidad a través de ISOLUCION
2. Aplicar acciones de mejoramiento trimestralmente para garantrizar el cumplimiento de las metas institucionales.
3. Realizar la revisión cada 4 años de la planeación estratégica de la Entidad para garantizar su alineación con el PND.
4. Realizar seguimiento trimestral ante el Comité de Gestión y Desempeño Institucional
5. Construir el Ante-proyecto de prespuesto anualmente conforme la planeación estrategica para consideración y aprobación del Ministerio de Minas y Energía y DNP</t>
  </si>
  <si>
    <t>1. Socializar a toda la ANM el Plan Estreatégico - Plataforma Estratégica</t>
  </si>
  <si>
    <t>1. Talleres
2. Listas de Asistencia
3. Correos de comunicaciones</t>
  </si>
  <si>
    <t>2. Realizar mesas de trabajo para la actualización del plan estrategico y operativo  con los responsables de proceso.</t>
  </si>
  <si>
    <t>1. Desconocimiento de los lineamientos y normatividad por parte de gerentes y formuladores de proyectos.
2. Por normatividad, tiempos cortos 
3. Fallas tecnológicas en los aplicativos dispuestos por el Estado para el registro de proyectos de inversión</t>
  </si>
  <si>
    <t xml:space="preserve">Realizar extemporaneamente el registro, actualización y seguimiento a los proyectos de inversión </t>
  </si>
  <si>
    <t>1. Sanciones por incumplimiento de los cronogramas. 
2. Desfinanciamiento para la ejecución de las  metas y productos establecidas.
3. Informaciónde proeyectos de inversión incompleta o desactualizada.
4. Reprocesos y desgaste adminsitrativo</t>
  </si>
  <si>
    <t>1. Realizar mesas de trabajo con los responsables de cada proyecto de inversión para la programación y distribución de recrusos por actividades. 
2. Realizar seguimiento trimestral al reporte mensual de la información de los proyectos de inversión ANM, en el SPI.
3. Revisión en dic 31 entre el ante-proyecto de inversión y el Decreto de distribución prespuestal aprobado para la siguiente vigencia.</t>
  </si>
  <si>
    <t>1. Realizar seguimiento al cumplimiento del cronograma para el registro y/o actualización de los proyectos de inversión de la Entidad.
2. Realizar capacitación semestralmente a los Enlaces de proyectos de inversión para el registro y seguimiento a los proyectos de inversión</t>
  </si>
  <si>
    <t>1. Cronograma con seguimiento y correo electrónico
2. Lista de asistencia</t>
  </si>
  <si>
    <t>2. Realizar mesas de trabajo mensualmente para el seguimiento a la ejecución de los  proyectos. y al Plan Anual de Adquisiciones de cada proyecto.</t>
  </si>
  <si>
    <t>1. Actas y/o listados de asistencia.</t>
  </si>
  <si>
    <t>1. Falta de apropiación del tema por el lider del proceso o responsables para definir  y hacer seguimeinto adecuadamente a las acciones de mejora.
2. Desconocimiento del procedimiento para la elaboración de planes de mejoramiento.
3. Falta de autocontrol por parte de los procesos.
4. Inoportunidad en la generación de acciones correctivas, preventivas y de mejora ante hallazgos generados en la Entidad, por fuentes internas y externas
5. Fallas en la identificación y en el reporte de salidas no conformes d elos procesos</t>
  </si>
  <si>
    <t>1. Hallazgos por parte de los órganos de control 
2. Investigaciones por parte de los entes de control 
3. Auditoria Internas sin efectividad 
4. Pérdida de imagen institucional
5. Pérdida de certificados en los SIG</t>
  </si>
  <si>
    <t>1. Procedimiento de implementación de acciones correctivas, preventivas y de mejora.
2. Seguimiento periódicos por parte del Grupo de Planeación y Oficina de Control Interno a los hallazgos y sus respectivos planes de mejoramiento.</t>
  </si>
  <si>
    <t>1. Realizar seguimiento semestral al establecimiento de planes de mejoramiento de los hallazgos derivados de auditoria interna al SIG.
2. Realizar actividades de sensibilización sobre el SIG</t>
  </si>
  <si>
    <t>1. Correos electrónicos y reporte de cumplimiento
2. Correos, listas de asistencias y/o fotos</t>
  </si>
  <si>
    <t>Consolidó: Julieth Romero</t>
  </si>
  <si>
    <t>Contratista</t>
  </si>
  <si>
    <t>Coordinador Grupo de Planeación</t>
  </si>
  <si>
    <t>Revisó: Paola Calderón</t>
  </si>
  <si>
    <t>Fecha: Febrero 24 de 2020</t>
  </si>
  <si>
    <t>VIGENCIA 2020</t>
  </si>
  <si>
    <t xml:space="preserve">AGENCIA NACIONAL DE MINERÍA
MAPA DE RIESGOS DE GESTIÓN - GESTIÓN INTEGRAL DE LA INFORMACIÓN MINERA </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</si>
</sst>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sz val="16"/>
      <color theme="1"/>
      <name val="Arial Narrow"/>
      <family val="2"/>
    </font>
    <font>
      <b/>
      <sz val="16"/>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1"/>
      <name val="Arial Narrow"/>
      <family val="2"/>
    </font>
    <font>
      <b/>
      <sz val="11"/>
      <color indexed="8"/>
      <name val="Arial Narrow"/>
      <family val="2"/>
    </font>
    <font>
      <sz val="10"/>
      <color indexed="81"/>
      <name val="Arial Narrow"/>
      <family val="2"/>
    </font>
    <font>
      <b/>
      <sz val="10"/>
      <color indexed="81"/>
      <name val="Arial Narrow"/>
      <family val="2"/>
    </font>
    <font>
      <sz val="10"/>
      <color indexed="81"/>
      <name val="Tahoma"/>
      <family val="2"/>
    </font>
    <font>
      <sz val="9"/>
      <color indexed="81"/>
      <name val="Tahoma"/>
      <family val="2"/>
    </font>
    <font>
      <b/>
      <sz val="9"/>
      <color indexed="81"/>
      <name val="Tahoma"/>
      <family val="2"/>
    </font>
    <font>
      <sz val="10"/>
      <name val="Arial Narrow"/>
      <family val="2"/>
    </font>
    <font>
      <b/>
      <sz val="12"/>
      <name val="Arial Narrow"/>
      <family val="2"/>
    </font>
    <font>
      <sz val="12"/>
      <color indexed="9"/>
      <name val="Arial Narrow"/>
      <family val="2"/>
    </font>
    <font>
      <sz val="12"/>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sz val="11"/>
      <name val="Arial Narrow"/>
      <family val="2"/>
    </font>
    <font>
      <b/>
      <sz val="15"/>
      <name val="Arial Narrow"/>
      <family val="2"/>
    </font>
    <font>
      <sz val="10"/>
      <name val="Calibri"/>
      <family val="2"/>
      <scheme val="minor"/>
    </font>
    <font>
      <sz val="11"/>
      <color rgb="FF006100"/>
      <name val="Calibri"/>
      <family val="2"/>
      <scheme val="minor"/>
    </font>
    <font>
      <b/>
      <sz val="18"/>
      <name val="Arial Narrow"/>
      <family val="2"/>
    </font>
    <font>
      <sz val="11"/>
      <color rgb="FFFF0000"/>
      <name val="Arial Narrow"/>
      <family val="2"/>
    </font>
    <font>
      <sz val="11"/>
      <color rgb="FF000000"/>
      <name val="Calibri"/>
      <family val="2"/>
    </font>
    <font>
      <b/>
      <sz val="20"/>
      <name val="Arial Narrow"/>
      <family val="2"/>
    </font>
    <font>
      <b/>
      <sz val="13"/>
      <name val="Arial Narrow"/>
      <family val="2"/>
    </font>
    <font>
      <b/>
      <sz val="11"/>
      <color rgb="FFFF0000"/>
      <name val="Arial Narrow"/>
      <family val="2"/>
    </font>
    <font>
      <sz val="11"/>
      <color rgb="FF00B0F0"/>
      <name val="Arial Narrow"/>
      <family val="2"/>
    </font>
    <font>
      <sz val="8"/>
      <color theme="1"/>
      <name val="Calibri"/>
      <family val="2"/>
      <scheme val="minor"/>
    </font>
    <font>
      <sz val="11"/>
      <color theme="1" tint="0.34998626667073579"/>
      <name val="Arial Narrow"/>
      <family val="2"/>
    </font>
  </fonts>
  <fills count="16">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C6EFCE"/>
      </patternFill>
    </fill>
    <fill>
      <patternFill patternType="solid">
        <fgColor theme="9" tint="0.59999389629810485"/>
        <bgColor indexed="64"/>
      </patternFill>
    </fill>
    <fill>
      <patternFill patternType="solid">
        <fgColor theme="8" tint="0.79998168889431442"/>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right style="thin">
        <color indexed="64"/>
      </right>
      <top/>
      <bottom/>
      <diagonal/>
    </border>
  </borders>
  <cellStyleXfs count="2">
    <xf numFmtId="0" fontId="0" fillId="0" borderId="0"/>
    <xf numFmtId="0" fontId="28" fillId="13" borderId="0" applyNumberFormat="0" applyBorder="0" applyAlignment="0" applyProtection="0"/>
  </cellStyleXfs>
  <cellXfs count="360">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0" xfId="0" applyFont="1" applyBorder="1"/>
    <xf numFmtId="0" fontId="1" fillId="0" borderId="5" xfId="0" applyFont="1" applyBorder="1"/>
    <xf numFmtId="0" fontId="4" fillId="0" borderId="6" xfId="0" applyFont="1" applyBorder="1"/>
    <xf numFmtId="0" fontId="1" fillId="0" borderId="7" xfId="0" applyFont="1" applyBorder="1"/>
    <xf numFmtId="0" fontId="1" fillId="0" borderId="8" xfId="0" applyFont="1" applyBorder="1"/>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5" fillId="0" borderId="0" xfId="0" applyFont="1"/>
    <xf numFmtId="0" fontId="5" fillId="0" borderId="0" xfId="0" applyFont="1" applyAlignment="1">
      <alignment wrapText="1"/>
    </xf>
    <xf numFmtId="0" fontId="6" fillId="0" borderId="0" xfId="0" applyFont="1"/>
    <xf numFmtId="0" fontId="5" fillId="0" borderId="0" xfId="0" applyFont="1" applyAlignment="1">
      <alignment horizontal="justify" vertical="center"/>
    </xf>
    <xf numFmtId="0" fontId="5" fillId="0" borderId="9" xfId="0" applyFont="1" applyBorder="1" applyAlignment="1">
      <alignment horizontal="justify" vertical="center"/>
    </xf>
    <xf numFmtId="14" fontId="5" fillId="0" borderId="9" xfId="0" applyNumberFormat="1" applyFont="1" applyBorder="1" applyAlignment="1">
      <alignment horizontal="center" vertical="center"/>
    </xf>
    <xf numFmtId="0" fontId="5" fillId="2" borderId="9" xfId="0" applyFont="1" applyFill="1" applyBorder="1" applyAlignment="1">
      <alignment horizontal="justify" vertical="center"/>
    </xf>
    <xf numFmtId="0" fontId="5" fillId="2" borderId="9" xfId="0" applyFont="1" applyFill="1" applyBorder="1" applyAlignment="1">
      <alignment horizontal="justify" vertical="center" wrapText="1"/>
    </xf>
    <xf numFmtId="0" fontId="5" fillId="2" borderId="0" xfId="0" applyFont="1" applyFill="1"/>
    <xf numFmtId="0" fontId="6" fillId="3" borderId="9" xfId="0" applyFont="1" applyFill="1" applyBorder="1" applyAlignment="1">
      <alignment vertical="center" wrapText="1"/>
    </xf>
    <xf numFmtId="0" fontId="5" fillId="0" borderId="0" xfId="0" applyFont="1" applyFill="1" applyBorder="1"/>
    <xf numFmtId="0" fontId="14" fillId="0" borderId="0" xfId="0" applyFont="1" applyAlignment="1">
      <alignment vertical="center" wrapText="1"/>
    </xf>
    <xf numFmtId="0" fontId="15"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7" borderId="19" xfId="0" applyFont="1" applyFill="1" applyBorder="1" applyAlignment="1">
      <alignment horizontal="center" vertical="center" wrapText="1"/>
    </xf>
    <xf numFmtId="1" fontId="17" fillId="7" borderId="9" xfId="0" applyNumberFormat="1"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8" fillId="8" borderId="21" xfId="0" applyFont="1" applyFill="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vertical="center" wrapText="1"/>
    </xf>
    <xf numFmtId="0" fontId="14" fillId="0" borderId="0" xfId="0" applyFont="1" applyBorder="1" applyAlignment="1">
      <alignment vertical="center" wrapText="1"/>
    </xf>
    <xf numFmtId="0" fontId="7" fillId="4" borderId="12" xfId="0" applyFont="1" applyFill="1" applyBorder="1" applyAlignment="1">
      <alignment horizontal="center" vertical="center" wrapText="1"/>
    </xf>
    <xf numFmtId="0" fontId="19" fillId="3" borderId="9" xfId="0" applyFont="1" applyFill="1" applyBorder="1" applyAlignment="1">
      <alignment horizontal="center" vertical="center" wrapText="1"/>
    </xf>
    <xf numFmtId="9" fontId="14" fillId="0" borderId="9" xfId="0" applyNumberFormat="1" applyFont="1" applyBorder="1" applyAlignment="1">
      <alignment horizontal="center" vertical="center" wrapText="1"/>
    </xf>
    <xf numFmtId="0" fontId="20" fillId="4" borderId="9"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22" fillId="10" borderId="27" xfId="0" applyFont="1" applyFill="1" applyBorder="1" applyAlignment="1">
      <alignment horizontal="center" vertical="center" wrapText="1"/>
    </xf>
    <xf numFmtId="0" fontId="22" fillId="10" borderId="28" xfId="0" applyFont="1" applyFill="1" applyBorder="1" applyAlignment="1">
      <alignment horizontal="center" vertical="center" wrapText="1"/>
    </xf>
    <xf numFmtId="0" fontId="22" fillId="10" borderId="29"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4" fillId="10" borderId="9"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2" fillId="10" borderId="26" xfId="0" applyFont="1" applyFill="1" applyBorder="1" applyAlignment="1">
      <alignment horizontal="center" vertical="center" wrapText="1"/>
    </xf>
    <xf numFmtId="0" fontId="20" fillId="11" borderId="9"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11" borderId="26"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19" fillId="8" borderId="26" xfId="0" applyFont="1" applyFill="1" applyBorder="1" applyAlignment="1">
      <alignment horizontal="center" vertical="center" wrapText="1"/>
    </xf>
    <xf numFmtId="0" fontId="19" fillId="11" borderId="25" xfId="0" applyFont="1" applyFill="1" applyBorder="1" applyAlignment="1">
      <alignment horizontal="center" vertical="center" wrapText="1"/>
    </xf>
    <xf numFmtId="0" fontId="5" fillId="10" borderId="9" xfId="0" applyFont="1" applyFill="1" applyBorder="1" applyAlignment="1">
      <alignment horizontal="justify" vertical="center"/>
    </xf>
    <xf numFmtId="0" fontId="5" fillId="12" borderId="9" xfId="0" applyFont="1" applyFill="1" applyBorder="1" applyAlignment="1">
      <alignment horizontal="justify" vertical="center"/>
    </xf>
    <xf numFmtId="0" fontId="25" fillId="0" borderId="9" xfId="0" applyFont="1" applyBorder="1" applyAlignment="1">
      <alignment horizontal="justify" vertical="center" wrapText="1"/>
    </xf>
    <xf numFmtId="14" fontId="14" fillId="0" borderId="9" xfId="0" applyNumberFormat="1" applyFont="1" applyFill="1" applyBorder="1" applyAlignment="1">
      <alignment horizontal="center" vertical="center" wrapText="1"/>
    </xf>
    <xf numFmtId="14" fontId="14" fillId="0" borderId="9"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5" fillId="11" borderId="9" xfId="0" applyFont="1" applyFill="1" applyBorder="1" applyAlignment="1">
      <alignment horizontal="justify" vertical="center"/>
    </xf>
    <xf numFmtId="0" fontId="25" fillId="0" borderId="9" xfId="0" applyFont="1" applyBorder="1" applyAlignment="1">
      <alignment horizontal="center" vertical="center" wrapText="1"/>
    </xf>
    <xf numFmtId="0" fontId="7" fillId="0" borderId="11"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26" fillId="0" borderId="0" xfId="0" applyFont="1" applyFill="1" applyBorder="1" applyAlignment="1">
      <alignment vertical="center" wrapText="1"/>
    </xf>
    <xf numFmtId="0" fontId="5" fillId="0" borderId="0" xfId="0" applyFont="1" applyBorder="1"/>
    <xf numFmtId="0" fontId="5" fillId="0" borderId="9" xfId="0" applyFont="1" applyBorder="1"/>
    <xf numFmtId="14" fontId="5" fillId="2" borderId="9" xfId="0" applyNumberFormat="1" applyFont="1" applyFill="1" applyBorder="1" applyAlignment="1">
      <alignment horizontal="center" vertical="center"/>
    </xf>
    <xf numFmtId="0" fontId="5" fillId="2" borderId="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5" fillId="10" borderId="9" xfId="0" applyFont="1" applyFill="1" applyBorder="1" applyAlignment="1">
      <alignment horizontal="center" vertical="center"/>
    </xf>
    <xf numFmtId="0" fontId="5" fillId="0" borderId="9" xfId="0" applyFont="1" applyFill="1" applyBorder="1" applyAlignment="1">
      <alignment horizontal="justify" vertical="center"/>
    </xf>
    <xf numFmtId="0" fontId="5" fillId="0" borderId="9" xfId="0" applyFont="1" applyFill="1" applyBorder="1" applyAlignment="1">
      <alignment horizontal="justify" vertical="center" wrapText="1"/>
    </xf>
    <xf numFmtId="0" fontId="5" fillId="2" borderId="9" xfId="0" applyFont="1" applyFill="1" applyBorder="1" applyAlignment="1">
      <alignment horizontal="left" vertical="center" wrapText="1"/>
    </xf>
    <xf numFmtId="49" fontId="5" fillId="0" borderId="9" xfId="0" applyNumberFormat="1" applyFont="1" applyBorder="1" applyAlignment="1">
      <alignment horizontal="justify" vertical="center" wrapText="1"/>
    </xf>
    <xf numFmtId="0" fontId="5" fillId="2" borderId="9" xfId="0" applyFont="1" applyFill="1" applyBorder="1" applyAlignment="1">
      <alignment vertical="center" wrapText="1"/>
    </xf>
    <xf numFmtId="14" fontId="5" fillId="0" borderId="9" xfId="0" applyNumberFormat="1" applyFont="1" applyBorder="1" applyAlignment="1">
      <alignment horizontal="center" vertical="center" wrapText="1"/>
    </xf>
    <xf numFmtId="0" fontId="25" fillId="2" borderId="9" xfId="0" applyFont="1" applyFill="1" applyBorder="1" applyAlignment="1">
      <alignment horizontal="justify" vertical="center" wrapText="1"/>
    </xf>
    <xf numFmtId="14" fontId="5" fillId="0" borderId="12" xfId="0" applyNumberFormat="1" applyFont="1" applyBorder="1" applyAlignment="1">
      <alignment horizontal="center" vertical="center" wrapText="1"/>
    </xf>
    <xf numFmtId="14" fontId="5" fillId="0" borderId="9" xfId="0" applyNumberFormat="1" applyFont="1" applyBorder="1" applyAlignment="1">
      <alignment horizontal="justify" vertical="center" wrapText="1"/>
    </xf>
    <xf numFmtId="0" fontId="5" fillId="0" borderId="9" xfId="0" applyFont="1" applyBorder="1" applyAlignment="1">
      <alignment wrapText="1"/>
    </xf>
    <xf numFmtId="14" fontId="25" fillId="0" borderId="9" xfId="0" applyNumberFormat="1" applyFont="1" applyBorder="1" applyAlignment="1">
      <alignment horizontal="center" vertical="center"/>
    </xf>
    <xf numFmtId="14" fontId="25" fillId="2" borderId="9" xfId="0" applyNumberFormat="1" applyFont="1" applyFill="1" applyBorder="1" applyAlignment="1">
      <alignment horizontal="center" vertical="center" wrapText="1"/>
    </xf>
    <xf numFmtId="0" fontId="6" fillId="3" borderId="9" xfId="0" applyFont="1" applyFill="1" applyBorder="1" applyAlignment="1">
      <alignment horizontal="center" vertical="center" wrapText="1"/>
    </xf>
    <xf numFmtId="0" fontId="5" fillId="0" borderId="12" xfId="0" applyFont="1" applyBorder="1" applyAlignment="1">
      <alignment horizontal="justify" vertical="center" wrapText="1"/>
    </xf>
    <xf numFmtId="0" fontId="5" fillId="0" borderId="12" xfId="0" applyFont="1" applyBorder="1" applyAlignment="1">
      <alignment horizontal="left"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applyAlignment="1">
      <alignment horizontal="left" vertical="center" wrapText="1"/>
    </xf>
    <xf numFmtId="0" fontId="5" fillId="0" borderId="9" xfId="0" applyFont="1" applyBorder="1" applyAlignment="1">
      <alignment horizontal="center" vertical="center" wrapText="1"/>
    </xf>
    <xf numFmtId="0" fontId="5" fillId="12" borderId="9" xfId="0" applyFont="1" applyFill="1" applyBorder="1" applyAlignment="1">
      <alignment horizontal="center" vertical="center"/>
    </xf>
    <xf numFmtId="0" fontId="5" fillId="11" borderId="9" xfId="0" applyFont="1" applyFill="1" applyBorder="1" applyAlignment="1">
      <alignment horizontal="center" vertical="center"/>
    </xf>
    <xf numFmtId="0" fontId="5" fillId="8" borderId="9" xfId="0" applyFont="1" applyFill="1" applyBorder="1" applyAlignment="1">
      <alignment horizontal="center" vertical="center"/>
    </xf>
    <xf numFmtId="0" fontId="5" fillId="0" borderId="9" xfId="0" applyFont="1" applyBorder="1" applyAlignment="1">
      <alignment vertical="center"/>
    </xf>
    <xf numFmtId="0" fontId="5" fillId="2" borderId="9" xfId="0" applyFont="1" applyFill="1" applyBorder="1" applyAlignment="1">
      <alignment horizontal="center" vertical="center"/>
    </xf>
    <xf numFmtId="0" fontId="6" fillId="3" borderId="9"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applyAlignment="1">
      <alignment vertical="center"/>
    </xf>
    <xf numFmtId="14" fontId="5" fillId="0" borderId="9" xfId="0" applyNumberFormat="1" applyFont="1" applyBorder="1" applyAlignment="1">
      <alignment horizontal="justify" vertical="center"/>
    </xf>
    <xf numFmtId="0" fontId="6" fillId="0" borderId="9" xfId="0" applyFont="1" applyBorder="1" applyAlignment="1">
      <alignment horizontal="justify" vertical="center"/>
    </xf>
    <xf numFmtId="0" fontId="7" fillId="0" borderId="17" xfId="0" applyFont="1" applyFill="1" applyBorder="1" applyAlignment="1">
      <alignment vertical="center" wrapText="1"/>
    </xf>
    <xf numFmtId="0" fontId="7" fillId="0" borderId="16" xfId="0" applyFont="1" applyFill="1" applyBorder="1" applyAlignment="1">
      <alignment vertical="center" wrapText="1"/>
    </xf>
    <xf numFmtId="0" fontId="5" fillId="0" borderId="9" xfId="0" applyFont="1" applyBorder="1" applyAlignment="1">
      <alignment horizontal="justify" vertical="center"/>
    </xf>
    <xf numFmtId="0" fontId="25" fillId="0" borderId="25" xfId="0" applyFont="1" applyBorder="1" applyAlignment="1">
      <alignment horizontal="justify" vertical="center" wrapText="1"/>
    </xf>
    <xf numFmtId="0" fontId="25" fillId="0" borderId="9" xfId="0" applyFont="1" applyBorder="1" applyAlignment="1">
      <alignment horizontal="justify" vertical="center"/>
    </xf>
    <xf numFmtId="0" fontId="25" fillId="0" borderId="0" xfId="0" applyFont="1" applyAlignment="1">
      <alignment horizontal="justify" vertical="center"/>
    </xf>
    <xf numFmtId="0" fontId="25" fillId="2" borderId="9" xfId="0" applyFont="1" applyFill="1" applyBorder="1" applyAlignment="1">
      <alignment horizontal="justify" vertical="center"/>
    </xf>
    <xf numFmtId="0" fontId="5" fillId="0" borderId="0" xfId="0" applyFont="1" applyBorder="1" applyAlignment="1">
      <alignment horizontal="center" vertical="center"/>
    </xf>
    <xf numFmtId="0" fontId="30" fillId="0" borderId="9" xfId="0" applyFont="1" applyBorder="1" applyAlignment="1">
      <alignment horizontal="justify" vertical="center" wrapText="1"/>
    </xf>
    <xf numFmtId="0" fontId="25" fillId="0" borderId="0" xfId="0" applyFont="1"/>
    <xf numFmtId="0" fontId="25" fillId="0" borderId="0" xfId="0" applyFont="1" applyAlignment="1">
      <alignment wrapText="1"/>
    </xf>
    <xf numFmtId="0" fontId="5" fillId="0" borderId="9" xfId="0" applyFont="1" applyFill="1" applyBorder="1" applyAlignment="1">
      <alignment horizontal="center" vertical="center"/>
    </xf>
    <xf numFmtId="0" fontId="25" fillId="0" borderId="9" xfId="0" applyFont="1" applyBorder="1" applyAlignment="1">
      <alignment horizontal="center" vertical="center"/>
    </xf>
    <xf numFmtId="0" fontId="25" fillId="0" borderId="9" xfId="0" applyFont="1" applyBorder="1" applyAlignment="1">
      <alignment vertical="top" wrapText="1"/>
    </xf>
    <xf numFmtId="0" fontId="25" fillId="2" borderId="9" xfId="0" applyFont="1" applyFill="1" applyBorder="1" applyAlignment="1">
      <alignment vertical="center" wrapText="1"/>
    </xf>
    <xf numFmtId="0" fontId="0" fillId="0" borderId="0" xfId="0" applyAlignment="1">
      <alignment vertical="top" wrapText="1"/>
    </xf>
    <xf numFmtId="0" fontId="31" fillId="0" borderId="0" xfId="0" applyFont="1" applyAlignment="1">
      <alignment horizontal="justify" vertical="top" wrapText="1"/>
    </xf>
    <xf numFmtId="0" fontId="25" fillId="2" borderId="9" xfId="0" applyFont="1" applyFill="1" applyBorder="1" applyAlignment="1">
      <alignment vertical="top" wrapText="1"/>
    </xf>
    <xf numFmtId="0" fontId="5" fillId="0" borderId="0" xfId="0" applyFont="1" applyAlignment="1">
      <alignment vertical="top" wrapText="1"/>
    </xf>
    <xf numFmtId="0" fontId="25" fillId="0" borderId="9" xfId="0" applyFont="1" applyBorder="1" applyAlignment="1">
      <alignment vertical="center" wrapText="1"/>
    </xf>
    <xf numFmtId="0" fontId="25" fillId="0" borderId="9" xfId="0" applyFont="1" applyFill="1" applyBorder="1" applyAlignment="1">
      <alignment horizontal="justify" vertical="center" wrapText="1"/>
    </xf>
    <xf numFmtId="0" fontId="25" fillId="12" borderId="9" xfId="0" applyFont="1" applyFill="1" applyBorder="1" applyAlignment="1">
      <alignment horizontal="center" vertical="center"/>
    </xf>
    <xf numFmtId="14" fontId="25" fillId="2" borderId="9" xfId="0" applyNumberFormat="1" applyFont="1" applyFill="1" applyBorder="1" applyAlignment="1">
      <alignment horizontal="center" vertical="center"/>
    </xf>
    <xf numFmtId="0" fontId="25" fillId="2" borderId="9" xfId="0" applyFont="1" applyFill="1" applyBorder="1" applyAlignment="1">
      <alignment horizontal="center" vertical="center" wrapText="1"/>
    </xf>
    <xf numFmtId="0" fontId="30" fillId="0" borderId="9" xfId="0" applyFont="1" applyBorder="1" applyAlignment="1">
      <alignment horizontal="justify" vertical="center"/>
    </xf>
    <xf numFmtId="0" fontId="30" fillId="0" borderId="0" xfId="0" applyFont="1" applyAlignment="1">
      <alignment horizontal="justify" vertical="center"/>
    </xf>
    <xf numFmtId="0" fontId="5" fillId="8" borderId="9" xfId="0" applyFont="1" applyFill="1" applyBorder="1" applyAlignment="1">
      <alignment horizontal="justify" vertical="center"/>
    </xf>
    <xf numFmtId="0" fontId="0" fillId="0" borderId="9" xfId="0" applyBorder="1" applyAlignment="1">
      <alignment horizontal="left" vertical="center" wrapText="1"/>
    </xf>
    <xf numFmtId="14" fontId="5" fillId="0" borderId="9" xfId="0" applyNumberFormat="1" applyFont="1" applyBorder="1"/>
    <xf numFmtId="0" fontId="5" fillId="15" borderId="9"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14" fontId="5" fillId="0" borderId="0" xfId="0" applyNumberFormat="1" applyFont="1" applyAlignment="1">
      <alignment horizontal="justify" vertical="center"/>
    </xf>
    <xf numFmtId="14" fontId="5" fillId="0" borderId="0" xfId="0" applyNumberFormat="1" applyFont="1"/>
    <xf numFmtId="14"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14" fontId="5" fillId="0" borderId="9" xfId="0" applyNumberFormat="1" applyFont="1" applyFill="1" applyBorder="1" applyAlignment="1">
      <alignment horizontal="justify" vertical="center"/>
    </xf>
    <xf numFmtId="0" fontId="5" fillId="0" borderId="0" xfId="0" applyFont="1" applyFill="1" applyAlignment="1">
      <alignment horizontal="justify" vertical="center"/>
    </xf>
    <xf numFmtId="0" fontId="17" fillId="0" borderId="9" xfId="0" applyFont="1" applyFill="1" applyBorder="1" applyAlignment="1">
      <alignment horizontal="justify" vertical="center" wrapText="1" readingOrder="1"/>
    </xf>
    <xf numFmtId="0" fontId="30" fillId="0" borderId="9" xfId="0" applyFont="1" applyFill="1" applyBorder="1" applyAlignment="1">
      <alignment horizontal="justify" vertical="center" wrapText="1"/>
    </xf>
    <xf numFmtId="14" fontId="30" fillId="0" borderId="9" xfId="0" applyNumberFormat="1" applyFont="1" applyFill="1" applyBorder="1" applyAlignment="1">
      <alignment horizontal="center" vertical="center" wrapText="1"/>
    </xf>
    <xf numFmtId="14" fontId="30" fillId="0" borderId="9" xfId="0" applyNumberFormat="1" applyFont="1" applyBorder="1" applyAlignment="1">
      <alignment horizontal="center" vertical="center" wrapText="1"/>
    </xf>
    <xf numFmtId="0" fontId="30" fillId="0" borderId="9" xfId="0" applyFont="1" applyFill="1" applyBorder="1" applyAlignment="1">
      <alignment horizontal="justify" vertical="center"/>
    </xf>
    <xf numFmtId="0" fontId="25" fillId="14" borderId="9" xfId="0" applyFont="1" applyFill="1" applyBorder="1" applyAlignment="1">
      <alignment horizontal="justify" vertical="center" wrapText="1"/>
    </xf>
    <xf numFmtId="0" fontId="35" fillId="0" borderId="0" xfId="0" applyFont="1"/>
    <xf numFmtId="0" fontId="28" fillId="13" borderId="9" xfId="1" applyBorder="1" applyAlignment="1">
      <alignment horizontal="center" vertical="center" wrapText="1"/>
    </xf>
    <xf numFmtId="0" fontId="5" fillId="0" borderId="9" xfId="0" applyFont="1" applyBorder="1" applyAlignment="1">
      <alignment vertical="center" wrapText="1"/>
    </xf>
    <xf numFmtId="0" fontId="5" fillId="15" borderId="9" xfId="0" applyFont="1" applyFill="1" applyBorder="1" applyAlignment="1">
      <alignment horizontal="justify" vertical="center" wrapText="1"/>
    </xf>
    <xf numFmtId="0" fontId="25" fillId="15" borderId="9" xfId="0" applyFont="1" applyFill="1" applyBorder="1" applyAlignment="1">
      <alignment horizontal="justify" vertical="center" wrapText="1"/>
    </xf>
    <xf numFmtId="0" fontId="36" fillId="0" borderId="0" xfId="0" applyFont="1" applyAlignment="1">
      <alignment wrapText="1"/>
    </xf>
    <xf numFmtId="0" fontId="5" fillId="15" borderId="9" xfId="0" applyFont="1" applyFill="1" applyBorder="1" applyAlignment="1">
      <alignment vertical="center" wrapText="1"/>
    </xf>
    <xf numFmtId="0" fontId="25" fillId="15" borderId="19" xfId="0" applyFont="1" applyFill="1" applyBorder="1" applyAlignment="1">
      <alignment horizontal="justify" vertical="center" wrapText="1"/>
    </xf>
    <xf numFmtId="0" fontId="5" fillId="15" borderId="19" xfId="0" applyFont="1" applyFill="1" applyBorder="1" applyAlignment="1">
      <alignment horizontal="center" vertical="center" wrapText="1"/>
    </xf>
    <xf numFmtId="0" fontId="5" fillId="15" borderId="25" xfId="0" applyFont="1" applyFill="1" applyBorder="1" applyAlignment="1">
      <alignment horizontal="center" vertical="center"/>
    </xf>
    <xf numFmtId="0" fontId="5" fillId="2" borderId="25" xfId="0" applyFont="1" applyFill="1" applyBorder="1" applyAlignment="1">
      <alignment vertical="center"/>
    </xf>
    <xf numFmtId="0" fontId="5" fillId="2" borderId="25" xfId="0" applyFont="1" applyFill="1" applyBorder="1" applyAlignment="1">
      <alignment horizontal="center" vertical="center"/>
    </xf>
    <xf numFmtId="0" fontId="5" fillId="0" borderId="0" xfId="0" applyFont="1" applyAlignment="1">
      <alignment horizontal="left" vertical="center" indent="1"/>
    </xf>
    <xf numFmtId="0" fontId="6" fillId="3" borderId="9"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justify" vertical="center" wrapText="1"/>
    </xf>
    <xf numFmtId="0" fontId="5" fillId="0" borderId="9" xfId="0" applyFont="1" applyBorder="1" applyAlignment="1">
      <alignment horizontal="justify" vertical="center"/>
    </xf>
    <xf numFmtId="14" fontId="5" fillId="0" borderId="9" xfId="0" applyNumberFormat="1" applyFont="1" applyFill="1" applyBorder="1" applyAlignment="1">
      <alignment horizontal="center" vertical="center"/>
    </xf>
    <xf numFmtId="0" fontId="6" fillId="3" borderId="9" xfId="0" applyFont="1" applyFill="1" applyBorder="1" applyAlignment="1">
      <alignment horizontal="center" vertical="center" wrapText="1"/>
    </xf>
    <xf numFmtId="0" fontId="5" fillId="0" borderId="9" xfId="0" applyFont="1" applyBorder="1" applyAlignment="1">
      <alignment horizontal="justify"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justify" vertical="center" wrapText="1"/>
    </xf>
    <xf numFmtId="0" fontId="5" fillId="0" borderId="11"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vertical="center"/>
    </xf>
    <xf numFmtId="0" fontId="5" fillId="8" borderId="9" xfId="0" applyFont="1" applyFill="1" applyBorder="1" applyAlignment="1">
      <alignment horizontal="center" vertical="center"/>
    </xf>
    <xf numFmtId="0" fontId="7" fillId="0" borderId="18" xfId="0" applyFont="1" applyFill="1" applyBorder="1" applyAlignment="1">
      <alignment vertical="center" wrapText="1"/>
    </xf>
    <xf numFmtId="0" fontId="6" fillId="0" borderId="9" xfId="0" applyFont="1" applyBorder="1" applyAlignment="1">
      <alignment horizontal="justify" vertical="center" wrapText="1"/>
    </xf>
    <xf numFmtId="0" fontId="25" fillId="0" borderId="9" xfId="0" applyFont="1" applyFill="1" applyBorder="1" applyAlignment="1">
      <alignment horizontal="center" vertical="center" wrapText="1"/>
    </xf>
    <xf numFmtId="0" fontId="5" fillId="0" borderId="0" xfId="0" applyFont="1" applyFill="1"/>
    <xf numFmtId="0" fontId="5" fillId="12" borderId="9" xfId="0" applyFont="1" applyFill="1" applyBorder="1" applyAlignment="1">
      <alignment horizontal="center" vertical="center"/>
    </xf>
    <xf numFmtId="0" fontId="15" fillId="4" borderId="24" xfId="0" applyFont="1" applyFill="1" applyBorder="1" applyAlignment="1">
      <alignment vertical="center" wrapText="1"/>
    </xf>
    <xf numFmtId="0" fontId="3" fillId="0" borderId="4"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3" fillId="0" borderId="5"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3" fillId="0" borderId="5" xfId="0" applyFont="1" applyBorder="1" applyAlignment="1">
      <alignment horizontal="left"/>
    </xf>
    <xf numFmtId="0" fontId="6" fillId="3" borderId="18"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3" borderId="9" xfId="0" applyFont="1" applyFill="1" applyBorder="1" applyAlignment="1">
      <alignment horizontal="center" vertical="center"/>
    </xf>
    <xf numFmtId="0" fontId="29" fillId="0" borderId="1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25" fillId="0" borderId="24" xfId="0" applyFont="1" applyFill="1" applyBorder="1" applyAlignment="1">
      <alignment horizontal="left" vertical="center" wrapText="1"/>
    </xf>
    <xf numFmtId="0" fontId="5" fillId="12" borderId="12" xfId="0" applyFont="1" applyFill="1" applyBorder="1" applyAlignment="1">
      <alignment horizontal="center" vertical="center"/>
    </xf>
    <xf numFmtId="0" fontId="5" fillId="12" borderId="10" xfId="0" applyFont="1" applyFill="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12" borderId="11" xfId="0" applyFont="1" applyFill="1" applyBorder="1" applyAlignment="1">
      <alignment horizontal="center" vertical="center"/>
    </xf>
    <xf numFmtId="0" fontId="5" fillId="0" borderId="11" xfId="0" applyFont="1" applyBorder="1" applyAlignment="1">
      <alignment horizontal="center" vertical="center"/>
    </xf>
    <xf numFmtId="0" fontId="5" fillId="10" borderId="12"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10" xfId="0" applyFont="1" applyFill="1" applyBorder="1" applyAlignment="1">
      <alignment horizontal="center" vertical="center"/>
    </xf>
    <xf numFmtId="0" fontId="5" fillId="0" borderId="12" xfId="0" applyFont="1" applyBorder="1" applyAlignment="1">
      <alignment horizontal="justify" vertical="center" wrapText="1"/>
    </xf>
    <xf numFmtId="0" fontId="5" fillId="0" borderId="11" xfId="0" applyFont="1" applyBorder="1" applyAlignment="1">
      <alignment horizontal="justify" vertical="center"/>
    </xf>
    <xf numFmtId="0" fontId="5" fillId="0" borderId="10" xfId="0" applyFont="1" applyBorder="1" applyAlignment="1">
      <alignment horizontal="justify" vertical="center"/>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justify" vertical="center" wrapText="1"/>
    </xf>
    <xf numFmtId="0" fontId="5" fillId="0" borderId="12" xfId="0" applyFont="1" applyBorder="1" applyAlignment="1">
      <alignment horizontal="justify" vertical="center"/>
    </xf>
    <xf numFmtId="0" fontId="5" fillId="0" borderId="11" xfId="0" applyFont="1" applyBorder="1" applyAlignment="1">
      <alignment horizontal="center" vertical="center" wrapText="1"/>
    </xf>
    <xf numFmtId="0" fontId="5" fillId="0" borderId="11" xfId="0" applyFont="1" applyBorder="1" applyAlignment="1">
      <alignment horizontal="justify" vertical="center" wrapText="1"/>
    </xf>
    <xf numFmtId="0" fontId="5" fillId="0" borderId="9" xfId="0" applyFont="1" applyBorder="1" applyAlignment="1">
      <alignment horizontal="justify" vertical="center"/>
    </xf>
    <xf numFmtId="0" fontId="25" fillId="0" borderId="12" xfId="0" applyFont="1" applyBorder="1" applyAlignment="1">
      <alignment horizontal="justify" vertical="center" wrapText="1"/>
    </xf>
    <xf numFmtId="0" fontId="25" fillId="0" borderId="10" xfId="0" applyFont="1" applyBorder="1" applyAlignment="1">
      <alignment horizontal="justify" vertical="center"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justify" vertical="center" wrapText="1"/>
    </xf>
    <xf numFmtId="0" fontId="5" fillId="11" borderId="9" xfId="0" applyFont="1" applyFill="1" applyBorder="1" applyAlignment="1">
      <alignment horizontal="center" vertical="center"/>
    </xf>
    <xf numFmtId="0" fontId="5" fillId="10" borderId="9" xfId="0" applyFont="1" applyFill="1" applyBorder="1" applyAlignment="1">
      <alignment horizontal="center" vertical="center"/>
    </xf>
    <xf numFmtId="0" fontId="25" fillId="0" borderId="9" xfId="0" applyFont="1" applyBorder="1" applyAlignment="1">
      <alignment horizontal="justify" vertical="center" wrapText="1"/>
    </xf>
    <xf numFmtId="0" fontId="26" fillId="0" borderId="0"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5" fillId="8" borderId="12" xfId="0" applyFont="1" applyFill="1" applyBorder="1" applyAlignment="1">
      <alignment horizontal="center" vertical="center"/>
    </xf>
    <xf numFmtId="0" fontId="5" fillId="8" borderId="10" xfId="0" applyFont="1" applyFill="1" applyBorder="1" applyAlignment="1">
      <alignment horizontal="center" vertical="center"/>
    </xf>
    <xf numFmtId="0" fontId="5" fillId="11" borderId="12" xfId="0" applyFont="1" applyFill="1" applyBorder="1" applyAlignment="1">
      <alignment horizontal="center" vertical="center"/>
    </xf>
    <xf numFmtId="0" fontId="5" fillId="11" borderId="10" xfId="0" applyFont="1" applyFill="1" applyBorder="1" applyAlignment="1">
      <alignment horizontal="center" vertical="center"/>
    </xf>
    <xf numFmtId="0" fontId="5" fillId="11" borderId="11" xfId="0" applyFont="1" applyFill="1" applyBorder="1" applyAlignment="1">
      <alignment horizontal="center" vertical="center"/>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7" fillId="0" borderId="12"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5" fillId="8" borderId="11" xfId="0" applyFont="1" applyFill="1" applyBorder="1" applyAlignment="1">
      <alignment horizontal="center" vertical="center"/>
    </xf>
    <xf numFmtId="0" fontId="25" fillId="0" borderId="11" xfId="0" applyFont="1" applyBorder="1" applyAlignment="1">
      <alignment horizontal="justify" vertical="center" wrapText="1"/>
    </xf>
    <xf numFmtId="0" fontId="25" fillId="0" borderId="12"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left" vertical="center" wrapText="1"/>
    </xf>
    <xf numFmtId="0" fontId="25" fillId="0" borderId="11" xfId="0" applyFont="1" applyBorder="1" applyAlignment="1">
      <alignment horizontal="left" vertical="center" wrapText="1"/>
    </xf>
    <xf numFmtId="0" fontId="25" fillId="0" borderId="9" xfId="0" applyFont="1" applyBorder="1" applyAlignment="1">
      <alignment horizontal="center" vertical="center"/>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5" fillId="8" borderId="9" xfId="0" applyFont="1" applyFill="1" applyBorder="1" applyAlignment="1">
      <alignment horizontal="center" vertical="center"/>
    </xf>
    <xf numFmtId="0" fontId="25" fillId="0" borderId="12" xfId="0" applyFont="1" applyBorder="1" applyAlignment="1">
      <alignment vertical="center" wrapText="1"/>
    </xf>
    <xf numFmtId="0" fontId="25" fillId="0" borderId="11" xfId="0" applyFont="1" applyBorder="1" applyAlignment="1">
      <alignment vertical="center" wrapText="1"/>
    </xf>
    <xf numFmtId="0" fontId="25" fillId="0" borderId="10" xfId="0" applyFont="1" applyBorder="1" applyAlignment="1">
      <alignment vertical="center" wrapText="1"/>
    </xf>
    <xf numFmtId="0" fontId="26" fillId="0" borderId="30"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0" xfId="0" applyFont="1" applyBorder="1" applyAlignment="1">
      <alignment horizontal="left" vertical="center" wrapText="1"/>
    </xf>
    <xf numFmtId="0" fontId="27" fillId="0" borderId="12" xfId="0" applyFont="1" applyBorder="1" applyAlignment="1">
      <alignment horizontal="center" vertical="center"/>
    </xf>
    <xf numFmtId="0" fontId="27" fillId="0" borderId="11" xfId="0" applyFont="1" applyBorder="1" applyAlignment="1">
      <alignment horizontal="center" vertical="center"/>
    </xf>
    <xf numFmtId="0" fontId="27" fillId="0" borderId="10" xfId="0" applyFont="1" applyBorder="1" applyAlignment="1">
      <alignment horizontal="center" vertical="center"/>
    </xf>
    <xf numFmtId="0" fontId="25" fillId="0" borderId="12" xfId="0" applyFont="1" applyBorder="1" applyAlignment="1">
      <alignment horizontal="justify" vertical="top" wrapText="1"/>
    </xf>
    <xf numFmtId="0" fontId="25" fillId="0" borderId="11" xfId="0" applyFont="1" applyBorder="1" applyAlignment="1">
      <alignment horizontal="justify" vertical="top" wrapText="1"/>
    </xf>
    <xf numFmtId="0" fontId="25" fillId="0" borderId="10" xfId="0" applyFont="1" applyBorder="1" applyAlignment="1">
      <alignment horizontal="justify" vertical="top" wrapText="1"/>
    </xf>
    <xf numFmtId="0" fontId="25" fillId="0" borderId="12"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6" fillId="0" borderId="12"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10" xfId="0" applyFont="1" applyBorder="1" applyAlignment="1">
      <alignment horizontal="justify" vertical="center" wrapText="1"/>
    </xf>
    <xf numFmtId="0" fontId="19" fillId="0" borderId="10" xfId="0" applyFont="1" applyFill="1" applyBorder="1" applyAlignment="1">
      <alignment horizontal="center" vertical="center" wrapText="1"/>
    </xf>
    <xf numFmtId="0" fontId="5" fillId="12" borderId="9" xfId="0" applyFont="1" applyFill="1" applyBorder="1" applyAlignment="1">
      <alignment horizontal="center" vertical="center"/>
    </xf>
    <xf numFmtId="0" fontId="32" fillId="0" borderId="11"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33" fillId="0" borderId="19" xfId="0" applyFont="1" applyFill="1" applyBorder="1" applyAlignment="1">
      <alignment horizontal="left" vertical="center" wrapText="1"/>
    </xf>
    <xf numFmtId="0" fontId="33" fillId="0" borderId="24" xfId="0" applyFont="1" applyFill="1" applyBorder="1" applyAlignment="1">
      <alignment horizontal="left" vertical="center" wrapText="1"/>
    </xf>
    <xf numFmtId="0" fontId="25" fillId="2" borderId="12"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30" fillId="0" borderId="12" xfId="0" applyFont="1" applyBorder="1" applyAlignment="1">
      <alignment horizontal="justify" vertical="center"/>
    </xf>
    <xf numFmtId="0" fontId="30" fillId="0" borderId="11" xfId="0" applyFont="1" applyBorder="1" applyAlignment="1">
      <alignment horizontal="justify" vertical="center"/>
    </xf>
    <xf numFmtId="0" fontId="30" fillId="0" borderId="10" xfId="0" applyFont="1" applyBorder="1" applyAlignment="1">
      <alignment horizontal="justify" vertical="center"/>
    </xf>
    <xf numFmtId="0" fontId="30" fillId="0" borderId="12" xfId="0" applyFont="1" applyBorder="1" applyAlignment="1">
      <alignment horizontal="center" vertical="center"/>
    </xf>
    <xf numFmtId="0" fontId="30" fillId="0" borderId="11" xfId="0" applyFont="1" applyBorder="1" applyAlignment="1">
      <alignment horizontal="center" vertical="center"/>
    </xf>
    <xf numFmtId="0" fontId="30" fillId="0" borderId="10" xfId="0" applyFont="1" applyBorder="1" applyAlignment="1">
      <alignment horizontal="center" vertical="center"/>
    </xf>
    <xf numFmtId="0" fontId="5" fillId="0" borderId="12"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5" fillId="3" borderId="17"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3" xfId="0" applyFont="1" applyFill="1" applyBorder="1" applyAlignment="1">
      <alignment horizontal="center" vertical="center"/>
    </xf>
    <xf numFmtId="0" fontId="6" fillId="3" borderId="19" xfId="0" applyFont="1" applyFill="1" applyBorder="1" applyAlignment="1">
      <alignment horizontal="center" vertical="center"/>
    </xf>
    <xf numFmtId="0" fontId="5" fillId="3" borderId="9" xfId="0" applyFont="1" applyFill="1" applyBorder="1" applyAlignment="1">
      <alignment horizontal="center" vertical="center"/>
    </xf>
    <xf numFmtId="0" fontId="28" fillId="13" borderId="18" xfId="1" applyBorder="1" applyAlignment="1">
      <alignment horizontal="center" vertical="center" wrapText="1"/>
    </xf>
    <xf numFmtId="0" fontId="28" fillId="13" borderId="17" xfId="1" applyBorder="1" applyAlignment="1">
      <alignment horizontal="center" vertical="center"/>
    </xf>
    <xf numFmtId="0" fontId="28" fillId="13" borderId="16" xfId="1" applyBorder="1" applyAlignment="1">
      <alignment horizontal="center" vertical="center"/>
    </xf>
    <xf numFmtId="0" fontId="28" fillId="13" borderId="15" xfId="1" applyBorder="1" applyAlignment="1">
      <alignment horizontal="center" vertical="center"/>
    </xf>
    <xf numFmtId="0" fontId="28" fillId="13" borderId="14" xfId="1" applyBorder="1" applyAlignment="1">
      <alignment horizontal="center" vertical="center"/>
    </xf>
    <xf numFmtId="0" fontId="28" fillId="13" borderId="13" xfId="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2" xfId="0" applyFont="1" applyFill="1" applyBorder="1" applyAlignment="1">
      <alignment horizontal="justify" vertical="center"/>
    </xf>
    <xf numFmtId="0" fontId="5" fillId="2" borderId="11" xfId="0" applyFont="1" applyFill="1" applyBorder="1" applyAlignment="1">
      <alignment horizontal="justify" vertical="center"/>
    </xf>
    <xf numFmtId="0" fontId="5" fillId="2" borderId="10" xfId="0" applyFont="1" applyFill="1" applyBorder="1" applyAlignment="1">
      <alignment horizontal="justify"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vertical="center"/>
    </xf>
    <xf numFmtId="0" fontId="5" fillId="2" borderId="12" xfId="0" applyFont="1" applyFill="1" applyBorder="1" applyAlignment="1">
      <alignment horizontal="left" vertical="center" wrapText="1"/>
    </xf>
    <xf numFmtId="0" fontId="5" fillId="2" borderId="11" xfId="0" applyFont="1" applyFill="1" applyBorder="1" applyAlignment="1">
      <alignment horizontal="left" vertical="center"/>
    </xf>
    <xf numFmtId="0" fontId="5" fillId="2" borderId="10" xfId="0" applyFont="1" applyFill="1" applyBorder="1" applyAlignment="1">
      <alignment horizontal="left" vertical="center"/>
    </xf>
    <xf numFmtId="0" fontId="5" fillId="2" borderId="12" xfId="0" applyFont="1" applyFill="1" applyBorder="1" applyAlignment="1">
      <alignment horizontal="justify" vertical="center" wrapText="1"/>
    </xf>
    <xf numFmtId="0" fontId="5" fillId="15" borderId="12" xfId="0" applyFont="1" applyFill="1" applyBorder="1" applyAlignment="1">
      <alignment horizontal="justify" vertical="center" wrapText="1"/>
    </xf>
    <xf numFmtId="0" fontId="5" fillId="15" borderId="10" xfId="0" applyFont="1" applyFill="1" applyBorder="1" applyAlignment="1">
      <alignment horizontal="justify" vertical="center" wrapText="1"/>
    </xf>
    <xf numFmtId="0" fontId="5" fillId="2" borderId="12" xfId="0" applyFont="1" applyFill="1" applyBorder="1" applyAlignment="1">
      <alignment vertical="center" wrapText="1"/>
    </xf>
    <xf numFmtId="0" fontId="5" fillId="2" borderId="11" xfId="0" applyFont="1" applyFill="1" applyBorder="1" applyAlignment="1">
      <alignment vertical="center" wrapText="1"/>
    </xf>
    <xf numFmtId="0" fontId="5" fillId="2" borderId="10" xfId="0" applyFont="1" applyFill="1" applyBorder="1" applyAlignment="1">
      <alignment vertical="center" wrapText="1"/>
    </xf>
    <xf numFmtId="0" fontId="25" fillId="15" borderId="12" xfId="0" applyFont="1" applyFill="1" applyBorder="1" applyAlignment="1">
      <alignment horizontal="justify" vertical="center" wrapText="1"/>
    </xf>
    <xf numFmtId="0" fontId="25" fillId="15" borderId="10" xfId="0" applyFont="1" applyFill="1" applyBorder="1" applyAlignment="1">
      <alignment horizontal="justify" vertical="center" wrapText="1"/>
    </xf>
    <xf numFmtId="0" fontId="5" fillId="2" borderId="9" xfId="0" applyFont="1" applyFill="1" applyBorder="1" applyAlignment="1">
      <alignment horizontal="center" vertical="center"/>
    </xf>
    <xf numFmtId="0" fontId="5" fillId="0" borderId="9" xfId="0" applyFont="1" applyBorder="1" applyAlignment="1">
      <alignment vertical="center"/>
    </xf>
    <xf numFmtId="0" fontId="19" fillId="3" borderId="19"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19" xfId="0" applyFont="1" applyFill="1" applyBorder="1" applyAlignment="1">
      <alignment horizontal="center" vertical="center" wrapText="1"/>
    </xf>
    <xf numFmtId="0" fontId="15" fillId="9" borderId="24"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21" fillId="4" borderId="12" xfId="0" applyFont="1" applyFill="1" applyBorder="1" applyAlignment="1">
      <alignment horizontal="center" vertical="center" textRotation="90" wrapText="1"/>
    </xf>
    <xf numFmtId="0" fontId="21" fillId="4" borderId="11" xfId="0" applyFont="1" applyFill="1" applyBorder="1" applyAlignment="1">
      <alignment horizontal="center" vertical="center" textRotation="90" wrapText="1"/>
    </xf>
    <xf numFmtId="0" fontId="21" fillId="4" borderId="10" xfId="0" applyFont="1" applyFill="1" applyBorder="1" applyAlignment="1">
      <alignment horizontal="center" vertical="center" textRotation="90" wrapText="1"/>
    </xf>
    <xf numFmtId="0" fontId="23" fillId="4" borderId="12" xfId="0" applyFont="1" applyFill="1" applyBorder="1" applyAlignment="1">
      <alignment horizontal="center" vertical="center" textRotation="90" wrapText="1"/>
    </xf>
    <xf numFmtId="0" fontId="23" fillId="4" borderId="11" xfId="0" applyFont="1" applyFill="1" applyBorder="1" applyAlignment="1">
      <alignment horizontal="center" vertical="center" textRotation="90" wrapText="1"/>
    </xf>
    <xf numFmtId="0" fontId="23" fillId="4" borderId="10" xfId="0" applyFont="1" applyFill="1" applyBorder="1" applyAlignment="1">
      <alignment horizontal="center" vertical="center" textRotation="90" wrapText="1"/>
    </xf>
    <xf numFmtId="0" fontId="15" fillId="4" borderId="19" xfId="0" applyFont="1" applyFill="1" applyBorder="1" applyAlignment="1">
      <alignment horizontal="center" vertical="center" wrapText="1"/>
    </xf>
    <xf numFmtId="0" fontId="15" fillId="4" borderId="25" xfId="0" applyFont="1" applyFill="1" applyBorder="1" applyAlignment="1">
      <alignment horizontal="center" vertical="center" wrapText="1"/>
    </xf>
  </cellXfs>
  <cellStyles count="2">
    <cellStyle name="Buena" xfId="1" builtinId="26"/>
    <cellStyle name="Normal" xfId="0" builtinId="0"/>
  </cellStyles>
  <dxfs count="192">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calcChain" Target="calcChain.xml"/><Relationship Id="rId20" Type="http://schemas.openxmlformats.org/officeDocument/2006/relationships/externalLink" Target="externalLinks/externalLink1.xml"/><Relationship Id="rId41" Type="http://schemas.openxmlformats.org/officeDocument/2006/relationships/externalLink" Target="externalLinks/externalLink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66675</xdr:colOff>
      <xdr:row>1</xdr:row>
      <xdr:rowOff>19050</xdr:rowOff>
    </xdr:from>
    <xdr:to>
      <xdr:col>7</xdr:col>
      <xdr:colOff>405765</xdr:colOff>
      <xdr:row>5</xdr:row>
      <xdr:rowOff>171450</xdr:rowOff>
    </xdr:to>
    <xdr:pic>
      <xdr:nvPicPr>
        <xdr:cNvPr id="2" name="Imagen 1"/>
        <xdr:cNvPicPr/>
      </xdr:nvPicPr>
      <xdr:blipFill>
        <a:blip xmlns:r="http://schemas.openxmlformats.org/officeDocument/2006/relationships" r:embed="rId1"/>
        <a:srcRect/>
        <a:stretch>
          <a:fillRect/>
        </a:stretch>
      </xdr:blipFill>
      <xdr:spPr>
        <a:xfrm>
          <a:off x="3114675" y="276225"/>
          <a:ext cx="2625090" cy="1181100"/>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9</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224177</xdr:colOff>
      <xdr:row>0</xdr:row>
      <xdr:rowOff>101993</xdr:rowOff>
    </xdr:from>
    <xdr:to>
      <xdr:col>2</xdr:col>
      <xdr:colOff>1438275</xdr:colOff>
      <xdr:row>3</xdr:row>
      <xdr:rowOff>32945</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986177" y="101993"/>
          <a:ext cx="2499973" cy="521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581025" y="698687"/>
          <a:ext cx="2726952" cy="851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50987</xdr:colOff>
      <xdr:row>0</xdr:row>
      <xdr:rowOff>0</xdr:rowOff>
    </xdr:from>
    <xdr:to>
      <xdr:col>2</xdr:col>
      <xdr:colOff>1692089</xdr:colOff>
      <xdr:row>0</xdr:row>
      <xdr:rowOff>862853</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50987" y="0"/>
          <a:ext cx="2993652" cy="691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44522</xdr:rowOff>
    </xdr:from>
    <xdr:to>
      <xdr:col>2</xdr:col>
      <xdr:colOff>1355912</xdr:colOff>
      <xdr:row>4</xdr:row>
      <xdr:rowOff>76539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44522"/>
          <a:ext cx="2613212" cy="794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10</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10</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10</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10</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10</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10</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420754</xdr:colOff>
      <xdr:row>0</xdr:row>
      <xdr:rowOff>70038</xdr:rowOff>
    </xdr:from>
    <xdr:to>
      <xdr:col>2</xdr:col>
      <xdr:colOff>2431677</xdr:colOff>
      <xdr:row>4</xdr:row>
      <xdr:rowOff>1</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1182754" y="70038"/>
          <a:ext cx="3296798" cy="691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405145</xdr:colOff>
      <xdr:row>3</xdr:row>
      <xdr:rowOff>81113</xdr:rowOff>
    </xdr:from>
    <xdr:to>
      <xdr:col>2</xdr:col>
      <xdr:colOff>2808247</xdr:colOff>
      <xdr:row>3</xdr:row>
      <xdr:rowOff>1018954</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1167145" y="776438"/>
          <a:ext cx="3688977" cy="937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 xmlns:a16="http://schemas.microsoft.com/office/drawing/2014/main" id="{00000000-0008-0000-1000-0000F2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 xmlns:a16="http://schemas.microsoft.com/office/drawing/2014/main" id="{00000000-0008-0000-1000-0000F3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 xmlns:a16="http://schemas.microsoft.com/office/drawing/2014/main" id="{00000000-0008-0000-1000-0000F4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 xmlns:a16="http://schemas.microsoft.com/office/drawing/2014/main" id="{00000000-0008-0000-1000-0000F5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 xmlns:a16="http://schemas.microsoft.com/office/drawing/2014/main" id="{00000000-0008-0000-1000-0000F6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 xmlns:a16="http://schemas.microsoft.com/office/drawing/2014/main" id="{00000000-0008-0000-1000-0000F7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 xmlns:a16="http://schemas.microsoft.com/office/drawing/2014/main" id="{00000000-0008-0000-1000-0000F8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 xmlns:a16="http://schemas.microsoft.com/office/drawing/2014/main" id="{00000000-0008-0000-1000-0000F9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 xmlns:a16="http://schemas.microsoft.com/office/drawing/2014/main" id="{00000000-0008-0000-1000-0000FA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 xmlns:a16="http://schemas.microsoft.com/office/drawing/2014/main" id="{00000000-0008-0000-1000-0000FB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 xmlns:a16="http://schemas.microsoft.com/office/drawing/2014/main" id="{00000000-0008-0000-1000-0000FC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 xmlns:a16="http://schemas.microsoft.com/office/drawing/2014/main" id="{00000000-0008-0000-1000-0000FD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1792339</xdr:colOff>
      <xdr:row>4</xdr:row>
      <xdr:rowOff>82959</xdr:rowOff>
    </xdr:to>
    <xdr:pic>
      <xdr:nvPicPr>
        <xdr:cNvPr id="14" name="4 Imagen">
          <a:extLst>
            <a:ext uri="{FF2B5EF4-FFF2-40B4-BE49-F238E27FC236}">
              <a16:creationId xmlns="" xmlns:a16="http://schemas.microsoft.com/office/drawing/2014/main" id="{00000000-0008-0000-1000-0000FF6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1497064"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47675" y="70037"/>
          <a:ext cx="30984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12</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12</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12</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12</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12</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12</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2</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2</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2</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2</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2</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2</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11</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11</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11</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11</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11</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11</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952500</xdr:colOff>
      <xdr:row>2</xdr:row>
      <xdr:rowOff>59531</xdr:rowOff>
    </xdr:from>
    <xdr:to>
      <xdr:col>2</xdr:col>
      <xdr:colOff>2397660</xdr:colOff>
      <xdr:row>6</xdr:row>
      <xdr:rowOff>25514</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1714500" y="392906"/>
          <a:ext cx="2731035" cy="727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Evaluacion%20control%20y%20mejora%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erver\VAF\Users\52902445\AppData\Local\Microsoft\Windows\INetCache\Content.Outlook\02N07FGL\Mapa%20Riesgos%20Gestion%20Atencion%20Integral%202019%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16988284\Desktop\Copia%20de%20Copia%20de%20Mapa%20de%20Riesgos%20Gestion%20ANM%202019%204&#186;%20Trimestre%20(000000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79530904/AppData/Local/Microsoft/Windows/INetCache/Content.MSO/Mapa%20Riesgos%20Gestion%20Atencion%20Integral%202019%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52902445/AppData/Local/Microsoft/Windows/INetCache/Content.Outlook/02N07FGL/Mapa%20Riesgos%20Gestion%20Atencion%20Integral%202019%20Fin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de%20Gestion%20Informaci&#243;n%20Minera%202019%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RIESGOS_ANM\RIESGOS%20GESTION%202020\MATRIZ%20RIESGOS%20GESTI&#211;N%20INTEGRAL%20SEGUIMIENTO%20TITULOS_13%20y%2017%20feb.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243;n%20Titulos%20Mineros%20Consolidado%20201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erver\VAF\Users\52902445\AppData\Local\Microsoft\Windows\INetCache\Content.Outlook\02N07FGL\Mapa%20Riesgos%20Gestion%20Inversion%20Minera%202019%20Fin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79530904/AppData/Local/Microsoft/Windows/INetCache/Content.MSO/Mapa%20Riesgos%20Gestion%20Inversion%20Minera%202019%20Fina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erver\VAF\Users\52902445\AppData\Local\Microsoft\Windows\INetCache\Content.Outlook\02N07FGL\Mapa%20Riesgos%20Gestion%20Delimitacion%202019%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RIESGOS_ANM\RIESGOS%20GESTION%202020\Mapa%20Riesgos%20de%20Gesti&#243;n%20Documental_Dic%2018.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79530904/AppData/Local/Microsoft/Windows/INetCache/Content.MSO/Mapa%20Riesgos%20Gestion%20Delimitacion%202019%20Final.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Seguridad%20Minera%202019%20Final.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Toshiba10/Documents/VERSIONES%20FINALES%20RIESGOS%20GESTION%202019/Mapa%20Riesgos%20Gestion%20Seguridad%20Minera%202019%20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Comunicaciones%20Final%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Juridica%202019%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RIESGOS_ANM\RIESGOS%20GESTION%202020\Mapa%20Riesgos%20Gestion%20Talento%20Humano_%20Dic%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OTI%202019%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243;n%20Financiera%202019%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RIESGOS_ANM\RIESGOS%20GESTION%202020\Mapa%20de%20Riesgos%20Gestion%20Planeacion%20Estrategica_Feb%202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RIESGOS_ANM\RIESGOS%20GESTION%202020\Mapa%20de%20Riesgos%20Gestion%20Administracion%20Bienes_Dic%201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RIESGOS_ANM\RIESGOS%20GESTION%202020\Mapa%20Riesgos%20Gestion%20Adquisicion%20Bns%20y%20Servicios_Dic%2018%202019%20y%20feb%2021%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R3"/>
      <sheetName val="Mapa de Riesgo"/>
      <sheetName val="Calificación de Riesgos"/>
    </sheetNames>
    <sheetDataSet>
      <sheetData sheetId="0"/>
      <sheetData sheetId="1"/>
      <sheetData sheetId="2">
        <row r="4">
          <cell r="B4" t="str">
            <v>EVALUACIÓN, CONTROL Y MEJORA</v>
          </cell>
        </row>
        <row r="5">
          <cell r="B5" t="str">
            <v>EVALUACIÓN, CONTROL Y MEJORA</v>
          </cell>
        </row>
        <row r="6">
          <cell r="B6" t="str">
            <v>EVALUACIÓN, CONTROL Y MEJORA</v>
          </cell>
        </row>
      </sheetData>
      <sheetData sheetId="3">
        <row r="14">
          <cell r="E14">
            <v>2</v>
          </cell>
        </row>
      </sheetData>
      <sheetData sheetId="4">
        <row r="6">
          <cell r="D6">
            <v>4</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refreshError="1"/>
      <sheetData sheetId="1" refreshError="1"/>
      <sheetData sheetId="2" refreshError="1">
        <row r="4">
          <cell r="B4" t="str">
            <v>ATENCIÓN INTEGRAL Y SERVICIOS A GRUPOS DE INTERÉS</v>
          </cell>
        </row>
        <row r="5">
          <cell r="B5" t="str">
            <v>ATENCIÓN INTEGRAL Y SERVICIOS A GRUPOS DE INTERÉS</v>
          </cell>
          <cell r="C5"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row>
        <row r="8">
          <cell r="B8" t="str">
            <v>ATENCIÓN INTEGRAL Y SERVICIOS A GRUPOS DE INTERÉS</v>
          </cell>
          <cell r="C8"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8" t="str">
            <v>1. Error humano al no vincular de manera correcta las respuestas en el SGD
2. No generar a tiempo las alertas tempranas sobre el estado de la PQRS
3. No contar con toda la información requerida debido a las fallas de la aplicación</v>
          </cell>
        </row>
      </sheetData>
      <sheetData sheetId="3" refreshError="1">
        <row r="14">
          <cell r="E14">
            <v>3</v>
          </cell>
        </row>
      </sheetData>
      <sheetData sheetId="4" refreshError="1">
        <row r="6">
          <cell r="D6">
            <v>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7">
          <cell r="H7" t="str">
            <v>EXTREMA</v>
          </cell>
        </row>
        <row r="8">
          <cell r="H8" t="str">
            <v>ALTA</v>
          </cell>
        </row>
        <row r="9">
          <cell r="H9" t="str">
            <v>MODERADA</v>
          </cell>
        </row>
        <row r="10">
          <cell r="H10" t="str">
            <v>BAJA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Planeación"/>
      <sheetName val="Evaluacion"/>
      <sheetName val="Documental"/>
      <sheetName val="Juridica"/>
      <sheetName val="Talento Humano"/>
      <sheetName val="Tecnologia"/>
      <sheetName val="Financiera"/>
      <sheetName val="Bienes y Ser"/>
      <sheetName val="Adquisicion"/>
      <sheetName val="Atencion Integral"/>
      <sheetName val="Información Minera"/>
      <sheetName val="Seguridad Minera"/>
      <sheetName val="Seguimiento"/>
      <sheetName val="Generacion T"/>
      <sheetName val="Inversion M"/>
      <sheetName val="Delimitacion"/>
      <sheetName val="Comunicaciones"/>
      <sheetName val="Calificación de Riesgos"/>
    </sheetNames>
    <sheetDataSet>
      <sheetData sheetId="0"/>
      <sheetData sheetId="1"/>
      <sheetData sheetId="2"/>
      <sheetData sheetId="3"/>
      <sheetData sheetId="4"/>
      <sheetData sheetId="5"/>
      <sheetData sheetId="6"/>
      <sheetData sheetId="7"/>
      <sheetData sheetId="8"/>
      <sheetData sheetId="9"/>
      <sheetData sheetId="10">
        <row r="9">
          <cell r="X9" t="str">
            <v>CUMPLIDA</v>
          </cell>
          <cell r="Y9" t="str">
            <v>NO</v>
          </cell>
        </row>
      </sheetData>
      <sheetData sheetId="11"/>
      <sheetData sheetId="12"/>
      <sheetData sheetId="13"/>
      <sheetData sheetId="14"/>
      <sheetData sheetId="15"/>
      <sheetData sheetId="16"/>
      <sheetData sheetId="17"/>
      <sheetData sheetId="1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GESTION INTEGRAL DE LA INFORMACIÓN MINERA</v>
          </cell>
        </row>
      </sheetData>
      <sheetData sheetId="3">
        <row r="14">
          <cell r="E14">
            <v>3</v>
          </cell>
        </row>
      </sheetData>
      <sheetData sheetId="4">
        <row r="6">
          <cell r="D6">
            <v>2</v>
          </cell>
        </row>
      </sheetData>
      <sheetData sheetId="5"/>
      <sheetData sheetId="6"/>
      <sheetData sheetId="7"/>
      <sheetData sheetId="8"/>
      <sheetData sheetId="9">
        <row r="7">
          <cell r="H7" t="str">
            <v>EXTREMA</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CR11"/>
      <sheetName val="CR12"/>
      <sheetName val="CR13"/>
      <sheetName val="CR14"/>
      <sheetName val="CR15"/>
      <sheetName val="CR16"/>
      <sheetName val="Mapa de Riesgo"/>
      <sheetName val="Calificación de Riesgos"/>
    </sheetNames>
    <sheetDataSet>
      <sheetData sheetId="0"/>
      <sheetData sheetId="1"/>
      <sheetData sheetId="2">
        <row r="4">
          <cell r="B4" t="str">
            <v>GESTION INTEGRAL PARA EL SEGUIMIENTO Y CONTROL A LOS TITULOS MINEROS - REGALIAS</v>
          </cell>
        </row>
        <row r="5">
          <cell r="B5" t="str">
            <v>GESTION INTEGRAL PARA EL SEGUIMIENTO Y CONTROL A LOS TITULOS MINEROS</v>
          </cell>
          <cell r="C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7">
          <cell r="B7" t="str">
            <v>GESTION INTEGRAL PARA EL SEGUIMIENTO Y CONTROL A LOS TITULOS MINEROS</v>
          </cell>
          <cell r="C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8">
          <cell r="B8" t="str">
            <v>GESTION INTEGRAL PARA EL SEGUIMIENTO Y CONTROL A LOS TITULOS MINEROS</v>
          </cell>
          <cell r="C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9">
          <cell r="B9" t="str">
            <v>GESTION INTEGRAL PARA EL SEGUIMIENTO Y CONTROL A LOS TITULOS MINEROS</v>
          </cell>
          <cell r="C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11">
          <cell r="B11" t="str">
            <v>GESTION INTEGRAL PARA EL SEGUIMIENTO Y CONTROL A LOS TITULOS MINEROS</v>
          </cell>
          <cell r="C11"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12">
          <cell r="B12" t="str">
            <v>GESTION INTEGRAL PARA EL SEGUIMIENTO Y CONTROL A LOS TITULOS MINEROS</v>
          </cell>
          <cell r="C12"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16">
          <cell r="B16" t="str">
            <v>GESTION INTEGRAL PARA EL SEGUIMIENTO Y CONTROL A LOS TITULOS MINEROS - NOTIFICACIONES</v>
          </cell>
          <cell r="C1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17">
          <cell r="B17" t="str">
            <v>GESTION INTEGRAL PARA EL SEGUIMIENTO Y CONTROL A LOS TITULOS MINEROS - NOTIFICACIONES</v>
          </cell>
          <cell r="C1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7" t="str">
            <v>1. No se encuentra una metodologia para el calculo de ingresos propios del proceso de gestión integral.
2. Debilidades en la implementación de controles</v>
          </cell>
        </row>
        <row r="18">
          <cell r="B18" t="str">
            <v>GESTION INTEGRAL PARA EL SEGUIMIENTO Y CONTROL A LOS TITULOS MINEROS - NOTIFICACIONES</v>
          </cell>
          <cell r="C1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sheetData>
      <sheetData sheetId="3"/>
      <sheetData sheetId="4"/>
      <sheetData sheetId="5">
        <row r="12">
          <cell r="M12">
            <v>4</v>
          </cell>
        </row>
        <row r="13">
          <cell r="L13">
            <v>3</v>
          </cell>
        </row>
        <row r="14">
          <cell r="L14">
            <v>5</v>
          </cell>
        </row>
        <row r="16">
          <cell r="M16">
            <v>4</v>
          </cell>
        </row>
        <row r="17">
          <cell r="M17">
            <v>4</v>
          </cell>
        </row>
        <row r="21">
          <cell r="L21">
            <v>3</v>
          </cell>
        </row>
        <row r="22">
          <cell r="L22">
            <v>2</v>
          </cell>
          <cell r="M22">
            <v>4</v>
          </cell>
        </row>
        <row r="23">
          <cell r="L23">
            <v>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7">
          <cell r="H7" t="str">
            <v>EXTREMA</v>
          </cell>
        </row>
        <row r="8">
          <cell r="H8" t="str">
            <v>ALTA</v>
          </cell>
        </row>
        <row r="9">
          <cell r="H9" t="str">
            <v>MODERADA</v>
          </cell>
        </row>
        <row r="10">
          <cell r="H10" t="str">
            <v>BAJA</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Mapa de Riesgo"/>
      <sheetName val="Calificación de Riesgos"/>
    </sheetNames>
    <sheetDataSet>
      <sheetData sheetId="0"/>
      <sheetData sheetId="1"/>
      <sheetData sheetId="2">
        <row r="4">
          <cell r="B4" t="str">
            <v>GENERACIÓN DE TITULOS MINEROS</v>
          </cell>
        </row>
      </sheetData>
      <sheetData sheetId="3">
        <row r="14">
          <cell r="E14">
            <v>5</v>
          </cell>
        </row>
      </sheetData>
      <sheetData sheetId="4">
        <row r="6">
          <cell r="D6">
            <v>4</v>
          </cell>
        </row>
      </sheetData>
      <sheetData sheetId="5"/>
      <sheetData sheetId="6"/>
      <sheetData sheetId="7"/>
      <sheetData sheetId="8"/>
      <sheetData sheetId="9">
        <row r="7">
          <cell r="H7" t="str">
            <v>EXTREMA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Mapa de Riesgo"/>
      <sheetName val="Calificación de Riesgos"/>
    </sheetNames>
    <sheetDataSet>
      <sheetData sheetId="0"/>
      <sheetData sheetId="1"/>
      <sheetData sheetId="2">
        <row r="4">
          <cell r="B4" t="str">
            <v xml:space="preserve">GESTION DE LA INVERSION MINERA </v>
          </cell>
        </row>
      </sheetData>
      <sheetData sheetId="3">
        <row r="14">
          <cell r="E14">
            <v>3</v>
          </cell>
        </row>
      </sheetData>
      <sheetData sheetId="4">
        <row r="6">
          <cell r="D6">
            <v>3</v>
          </cell>
        </row>
      </sheetData>
      <sheetData sheetId="5"/>
      <sheetData sheetId="6"/>
      <sheetData sheetId="7"/>
      <sheetData sheetId="8"/>
      <sheetData sheetId="9"/>
      <sheetData sheetId="10"/>
      <sheetData sheetId="11">
        <row r="7">
          <cell r="H7" t="str">
            <v>EXTREMA</v>
          </cell>
        </row>
        <row r="8">
          <cell r="H8" t="str">
            <v>ALTA</v>
          </cell>
        </row>
        <row r="9">
          <cell r="H9" t="str">
            <v>MODERADA</v>
          </cell>
        </row>
        <row r="10">
          <cell r="H10" t="str">
            <v>BAJA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7">
          <cell r="H7" t="str">
            <v>EXTREMA</v>
          </cell>
        </row>
        <row r="8">
          <cell r="H8" t="str">
            <v>ALTA</v>
          </cell>
        </row>
        <row r="9">
          <cell r="H9" t="str">
            <v>MODERADA</v>
          </cell>
        </row>
        <row r="10">
          <cell r="H10" t="str">
            <v>BAJA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GESTIÓN DOCUMENTAL</v>
          </cell>
          <cell r="C4" t="str">
            <v>Administrar los documentos que produce y recibe la Entidad, garantizando de manera eficaz su manejo, custodia y preservación, a través de mecanismos que permitan su consulta eficiente, con el fin de dar cumplimiento a los fines institucionales.</v>
          </cell>
          <cell r="D4" t="str">
            <v>1. Condiciones ambientales inadecuadas en espacios de archivo en depósitos y oficinas.
2. Manipulación y custodia indebida del archivo en las dependencias.
3. Debilidades en los lineamientos para la administración documental en archivo de gestión central e histórico.
4. Debilidades en la implementación de políticas frente a la manipulación de los documentos.</v>
          </cell>
          <cell r="E4" t="str">
            <v xml:space="preserve">Deterioro físico parcial o total de documentos </v>
          </cell>
          <cell r="F4" t="str">
            <v>1. PQRS, denuncias, demandas y acciones de tutela de titulares mineros y otros usuarios internos y externos
2. Asignación de recursos para reconstrucción por pérdida de información parcial o total.
3. Perdida de imagen institucional</v>
          </cell>
        </row>
        <row r="5">
          <cell r="B5" t="str">
            <v>GESTIÓN DOCUMENTAL</v>
          </cell>
          <cell r="C5" t="str">
            <v>Administrar los documentos que produce y recibe la Entidad, garantizando de manera eficaz su manejo, custodia y preservación, a través de mecanismos que permitan su consulta eficiente, con el fin de dar cumplimiento a los fines institucionales.</v>
          </cell>
          <cell r="D5" t="str">
            <v>1. Condiciones ambientales inadecuadas en espacios de archivo en depósitos y oficinas.
2. Inadecuado tratamiento de espacios físicos.
3. Degradación de material orgánico.
4. Desorganización de archivos de gestión.
5. Inadecuado uso de los espacios asignados para archivo físico de la Entidad.
6. Debilidades en el seguimiento de la implementación de jornadas de limpieza y desinfección.
7. Daños o filtraciones en las estructura del edificio.</v>
          </cell>
          <cell r="E5" t="str">
            <v xml:space="preserve">Contaminación de los espacios físicos para las actividades de almacenamiento y organización del archivo (Físico) de la Entidad. </v>
          </cell>
          <cell r="F5" t="str">
            <v>1. Aumento de enfermedades por espacios contaminados (respiratorias, infecciones etc.)
2. Restricción de trabajo al personal.
3. Quejas ante comité de Convivencia.
4.  Deterioro en la documentación física</v>
          </cell>
        </row>
        <row r="6">
          <cell r="B6" t="str">
            <v>GESTIÓN DOCUMENTAL</v>
          </cell>
          <cell r="C6" t="str">
            <v>Administrar los documentos que produce y recibe la Entidad, garantizando de manera eficaz su manejo, custodia y preservación, a través de mecanismos que permitan su consulta eficiente, con el fin de dar cumplimiento a los fines institucionales.</v>
          </cell>
          <cell r="D6" t="str">
            <v>1. Debilidades en la aplicación de las actividades de control del Procedimiento de Gestión y Tramite de Comunicaciones Oficiales. 
2. Debilidades en los controles de organización y transferencias.
3. Desorganización de Archivos de Gestión</v>
          </cell>
          <cell r="E6" t="str">
            <v>Perdida o extravío parcial o total de la información Documental.</v>
          </cell>
          <cell r="F6" t="str">
            <v>1. Detrimento patrimonial
2. Perdida de imagen institucional
3. Reprocesos
4. Sanciones legales
5. Desgastes administrativos para intentar recuperar la información.
6. Retraso en la gestión institucional.</v>
          </cell>
        </row>
      </sheetData>
      <sheetData sheetId="3">
        <row r="14">
          <cell r="E14">
            <v>3</v>
          </cell>
        </row>
        <row r="15">
          <cell r="E15">
            <v>5</v>
          </cell>
        </row>
        <row r="16">
          <cell r="E16">
            <v>3</v>
          </cell>
        </row>
      </sheetData>
      <sheetData sheetId="4">
        <row r="6">
          <cell r="D6">
            <v>4</v>
          </cell>
        </row>
        <row r="7">
          <cell r="D7">
            <v>4</v>
          </cell>
        </row>
        <row r="8">
          <cell r="D8">
            <v>4</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s>
    <sheetDataSet>
      <sheetData sheetId="0" refreshError="1"/>
      <sheetData sheetId="1"/>
      <sheetData sheetId="2"/>
      <sheetData sheetId="3">
        <row r="4">
          <cell r="B4" t="str">
            <v>DELIMITACIÓN Y DECLARACIÓN DE ÁREAS Y ZONAS DE INTERÉS</v>
          </cell>
        </row>
      </sheetData>
      <sheetData sheetId="4">
        <row r="14">
          <cell r="E14">
            <v>2</v>
          </cell>
        </row>
      </sheetData>
      <sheetData sheetId="5">
        <row r="6">
          <cell r="D6">
            <v>4</v>
          </cell>
        </row>
      </sheetData>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SEGURIDAD MINERA</v>
          </cell>
        </row>
      </sheetData>
      <sheetData sheetId="3">
        <row r="14">
          <cell r="E14">
            <v>5</v>
          </cell>
        </row>
      </sheetData>
      <sheetData sheetId="4">
        <row r="6">
          <cell r="D6">
            <v>5</v>
          </cell>
        </row>
      </sheetData>
      <sheetData sheetId="5"/>
      <sheetData sheetId="6">
        <row r="4">
          <cell r="F4" t="str">
            <v>Programación de disponibilidad de atención en horas y dias no laborales en cada uno de Puntos de Apoyo y/o Estaciones de Seguridad y Salvamento Minero</v>
          </cell>
        </row>
      </sheetData>
      <sheetData sheetId="7">
        <row r="4">
          <cell r="F4" t="str">
            <v>Seguimiento permanente al cumplimiento de Plan operativo de ajuste y/o calibración de equipos de salvamento minero y el de mantenimiento de equipos de seguridad y salvamento minero</v>
          </cell>
        </row>
      </sheetData>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sheetName val="Mapa de Riesgo"/>
      <sheetName val="Calificación de Riesgos"/>
    </sheetNames>
    <sheetDataSet>
      <sheetData sheetId="0"/>
      <sheetData sheetId="1"/>
      <sheetData sheetId="2">
        <row r="4">
          <cell r="B4" t="str">
            <v>GESTIÓN INTEGRAL DE LAS COMUNICACIONES Y RELACIONAMIENTO</v>
          </cell>
        </row>
      </sheetData>
      <sheetData sheetId="3">
        <row r="14">
          <cell r="E14">
            <v>4</v>
          </cell>
        </row>
      </sheetData>
      <sheetData sheetId="4">
        <row r="6">
          <cell r="D6">
            <v>4</v>
          </cell>
        </row>
      </sheetData>
      <sheetData sheetId="5"/>
      <sheetData sheetId="6"/>
      <sheetData sheetId="7"/>
      <sheetData sheetId="8">
        <row r="7">
          <cell r="H7" t="str">
            <v>EXTREMA</v>
          </cell>
        </row>
        <row r="8">
          <cell r="H8" t="str">
            <v>ALTA</v>
          </cell>
        </row>
        <row r="9">
          <cell r="H9" t="str">
            <v>MODERADA</v>
          </cell>
        </row>
        <row r="10">
          <cell r="H10" t="str">
            <v>BAJA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Mapa de Riesgo"/>
      <sheetName val="Calificación de Riesgos"/>
    </sheetNames>
    <sheetDataSet>
      <sheetData sheetId="0"/>
      <sheetData sheetId="1"/>
      <sheetData sheetId="2">
        <row r="4">
          <cell r="B4" t="str">
            <v>GESTION JURIDICA</v>
          </cell>
        </row>
      </sheetData>
      <sheetData sheetId="3">
        <row r="14">
          <cell r="E14">
            <v>5</v>
          </cell>
        </row>
      </sheetData>
      <sheetData sheetId="4">
        <row r="6">
          <cell r="D6">
            <v>2</v>
          </cell>
        </row>
      </sheetData>
      <sheetData sheetId="5"/>
      <sheetData sheetId="6"/>
      <sheetData sheetId="7"/>
      <sheetData sheetId="8"/>
      <sheetData sheetId="9"/>
      <sheetData sheetId="10"/>
      <sheetData sheetId="11"/>
      <sheetData sheetId="12">
        <row r="7">
          <cell r="H7" t="str">
            <v>EXTREMA</v>
          </cell>
        </row>
        <row r="8">
          <cell r="H8" t="str">
            <v>ALTA</v>
          </cell>
        </row>
        <row r="9">
          <cell r="H9" t="str">
            <v>MODERADA</v>
          </cell>
        </row>
        <row r="10">
          <cell r="H10" t="str">
            <v>BAJA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Mapa de Riesgo"/>
      <sheetName val="Calificación de Riesgos"/>
    </sheetNames>
    <sheetDataSet>
      <sheetData sheetId="0"/>
      <sheetData sheetId="1"/>
      <sheetData sheetId="2">
        <row r="4">
          <cell r="B4" t="str">
            <v>GESTIÓN DEL TALENTO HUMANO</v>
          </cell>
          <cell r="C4"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4" t="str">
            <v>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5. Cambios normativos que afecten la ejecución de las actividades.</v>
          </cell>
          <cell r="E4" t="str">
            <v>Incumplimiento del Plan Estratégico de Talento Humano de la  vigencia</v>
          </cell>
          <cell r="F4" t="str">
            <v>1. Afectación de los resultados e incumplimiento de las metas del grupo en la vigencia.                                                         
2. Afectación en la medición del clima laboral por el incumplimiento de los programas que le apuntan a este objetivo.                                                                                              
 3. Sanciones disciplinarias.
4. Sanciones de entes estatales como el Ministerio de Trabajo por normas del SGSST.
5. Castigo por no ejecución presupuestal.
6. Afectación en el desempeño laboral de los funcionarios.
7. Perdida de credibilidad al interior de la Entidad.
8. Detrimento patrimonial</v>
          </cell>
        </row>
        <row r="5">
          <cell r="B5" t="str">
            <v>GESTIÓN DEL TALENTO HUMANO</v>
          </cell>
          <cell r="C5"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5" t="str">
            <v xml:space="preserve">1. Debilidades en los controles de verificación que se realizan en el proceso manual de registro de la información en la base de la planta de personal.
2. Ausencia de controles que identifiquen información desactualizada en la base de datos de la planta de personal.
3. Manejo de alto volumen de documentación que puede ocasionar retraso en la actualización de la información de la planta.
4. Debilidades en la documentación/definición y aplicación de los controles </v>
          </cell>
          <cell r="E5" t="str">
            <v>Inconsistencias y falta de veracidad en la información que certifica la ANM de los funcionarios de planta hacia dentro y fuera (terceros).</v>
          </cell>
          <cell r="F5" t="str">
            <v>1. Investigaciones disciplinarias
2. Perdida de imagen del grupo.
3. Reprocesos y salidas no conformes.
4. Acciones judiciales en contra de la Entidad.
5. Imprecisiones en la información que perjudiquen los trámites a adelantar requeridos por los funcionarios.
6. No proveer oportunamente el Talento Humano requerido por la Entidad.</v>
          </cell>
        </row>
        <row r="6">
          <cell r="B6" t="str">
            <v>GESTIÓN DEL TALENTO HUMANO</v>
          </cell>
          <cell r="C6"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6" t="str">
            <v>1. Debilidades en la segregación y asignación de funciones del personal que maneja y tiene a cargo el programa de nómina
2. Restricciones para la ejecución de recursos que permitan generar los pagos de nomina requeridos de manera oportuna. 
3. Debilidades en los controles que permitan identificar errores en reportes de novedades.
4. Fallas técnicas del sistema</v>
          </cell>
          <cell r="E6" t="str">
            <v xml:space="preserve">Liquidación inexacta y/o inoportuna de salarios, prestaciones sociales, aportes parafiscales, etc. </v>
          </cell>
          <cell r="F6" t="str">
            <v>1. Sanciones fiscales por pagos extemporáneos.
2. Detrimento patrimonial.
3. Sanciones disciplinarias
4. Investigaciones por parte de entes de control u otras entidades.
5. Perdida de imagen</v>
          </cell>
        </row>
        <row r="7">
          <cell r="B7" t="str">
            <v>GESTIÓN DEL TALENTO HUMANO</v>
          </cell>
          <cell r="C7"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7" t="str">
            <v>1. Manejo de alto volumen de documentos físicos.
2. Debilidades en la implementación de controles para el préstamo de las historias laborales físicas a otras personas que puede generar extravíos.
3. Debilidades en la identificación de faltantes documentales dentro de las historias laborales.                                                     
4. Falta de capital humano para desarrollar la actividad de actualización permanente de los contenidos de las historias laborales.
5. Historias laborales incompletas</v>
          </cell>
          <cell r="E7" t="str">
            <v>Incumplimiento de la normatividad vigente en materia de administración de las historias laborales de la Entidad.</v>
          </cell>
          <cell r="F7" t="str">
            <v xml:space="preserve">1. Sanciones disciplinarias
2. Hallazgos en auditorías internas y externas.
3. Retraso en las respuestas o en la prestación del servicio por demoras en la búsqueda de documentos de las historias laborales.
4. Reprocesos en el manejo de la información.     
5. Perdida de información en soporte físico de difícil recuperación.                 
</v>
          </cell>
        </row>
        <row r="8">
          <cell r="B8" t="str">
            <v>GESTIÓN DEL TALENTO HUMANO</v>
          </cell>
          <cell r="C8"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8" t="str">
            <v>1. Debilidades en la asignación de presupuesto para la ejecución de las actividades del SGSST que se deben llevar a cabo de conformidad con la normatividad.                                                                        2. Debilidades en la asignación de personal suficiente para el cumplimiento de las actividades previstas en los programas del SGSST.                                                    3. Debilidades en el conocimiento e implementación de las disposiciones de la normatividad legal vigente en materia de SST.
4. Debilidades en la identificación de controles que permitan garantizar adecuados procesos de ejecución de los programas del SGSST.
5. Debilidades en la documentación de las políticas que integran el SGSST de la ANM.</v>
          </cell>
          <cell r="E8" t="str">
            <v>Incumplimiento de la política del Sistema de Gestión de Seguridad y Salud en el Trabajo SGSST</v>
          </cell>
          <cell r="F8" t="str">
            <v>1. Sanciones disciplinarias.
2. Sanciones por parte del Ministerio de Trabajo.          
3. Ocurrencia de accidentes y enfermedades laborales.
4. Hallazgos en auditorías internas y externas.</v>
          </cell>
        </row>
        <row r="9">
          <cell r="B9" t="str">
            <v>GESTIÓN DEL TALENTO HUMANO</v>
          </cell>
          <cell r="C9"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9" t="str">
            <v>1. Debilidades en los conocimientos por parte de evaluados y evaluadores
2. Debilidades en la apropiación de lineamientos frente a la importancia de la EDL
3. Ausencia de compromiso por parte de los evaluadores.</v>
          </cell>
          <cell r="E9" t="str">
            <v>Incumplimiento en la suscripción, seguimiento y evaluación oportuna a los acuerdos de gestión y evaluaciones de desempeño laboral.</v>
          </cell>
          <cell r="F9" t="str">
            <v>1. Pérdida de oportunidades de mejora y potencialización del personal.
2. Pérdida de mejora en calidad y prestación del servicio de la Entidad.
3. Realización de calificaciones en extemporaneidad que no permite tomar decisiones adecuadas por falta del debido proceso.  
4. Permanencia de una persona de carrera administrativa en el cargo sin la idoneidad para desarrollar sus labores.</v>
          </cell>
        </row>
        <row r="10">
          <cell r="B10" t="str">
            <v>GESTIÓN DEL TALENTO HUMANO - CONTROL INTERNO DISCIPLINARIO</v>
          </cell>
          <cell r="C10"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0" t="str">
            <v>1. Falencias en el seguimiento de los procesos disciplinarios en curso.
2. Información desactualizada en el Sistema de Información Disciplinaria SID.
3. Recibir el informe o queja que relaciona hechos prescritos</v>
          </cell>
          <cell r="E10" t="str">
            <v>Dilación de las actuaciones procesales, o acaecimiento de prescripciones o caducidades</v>
          </cell>
          <cell r="F10" t="str">
            <v>1. Investigaciones y sanciones por parte de los órganos de control.      
2. Pérdida de Imagen y credibilidad.          
3. Imposibilidad o retraso en la adopción de decisiones de fondo.</v>
          </cell>
        </row>
        <row r="11">
          <cell r="B11" t="str">
            <v>GESTIÓN DEL TALENTO HUMANO - CONTROL INTERNO DISCIPLINARIO</v>
          </cell>
          <cell r="C11"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1" t="str">
            <v>1. Falta de conocimiento y de aplicación correcta de la norma que regula una situación especifica dentro del proceso disciplinario.
2. Alta rotación de personal</v>
          </cell>
          <cell r="E11" t="str">
            <v>Tomar decisiones erróneas respecto la actuación procesal</v>
          </cell>
          <cell r="F11" t="str">
            <v>Pérdida de Imagen y credibilidad. 
Revocatorias demandas contra la entidad.
Investigaciones y sanciones por parte de los órganos de control.</v>
          </cell>
        </row>
        <row r="12">
          <cell r="B12" t="str">
            <v>GESTIÓN DEL TALENTO HUMANO - CONTROL INTERNO DISCIPLINARIO</v>
          </cell>
          <cell r="C12"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2" t="str">
            <v>1. Falencia en los controles institucionales, para ejercer la vigilancia o custodia de los expedientes.
2. Debilidades en la implementación de digitalización de los documentos que conforman los expedientes.</v>
          </cell>
          <cell r="E12" t="str">
            <v>Sustracción o destrucción de expedientes, pérdida de documentos, y violación de la reserva legal.</v>
          </cell>
          <cell r="F12" t="str">
            <v xml:space="preserve">1. Investigaciones y sanciones por parte de los órganos de control.        
2. Pérdida de Imagen y credibilidad. </v>
          </cell>
        </row>
      </sheetData>
      <sheetData sheetId="3">
        <row r="14">
          <cell r="E14">
            <v>3</v>
          </cell>
        </row>
        <row r="15">
          <cell r="E15">
            <v>3</v>
          </cell>
        </row>
        <row r="16">
          <cell r="E16">
            <v>3</v>
          </cell>
        </row>
        <row r="17">
          <cell r="E17">
            <v>3</v>
          </cell>
        </row>
        <row r="18">
          <cell r="E18">
            <v>3</v>
          </cell>
        </row>
        <row r="19">
          <cell r="E19">
            <v>3</v>
          </cell>
        </row>
        <row r="20">
          <cell r="E20">
            <v>4</v>
          </cell>
        </row>
        <row r="21">
          <cell r="E21">
            <v>2</v>
          </cell>
        </row>
        <row r="22">
          <cell r="E22">
            <v>2</v>
          </cell>
        </row>
      </sheetData>
      <sheetData sheetId="4">
        <row r="6">
          <cell r="D6">
            <v>4</v>
          </cell>
        </row>
        <row r="7">
          <cell r="D7">
            <v>4</v>
          </cell>
        </row>
        <row r="8">
          <cell r="D8">
            <v>4</v>
          </cell>
        </row>
        <row r="9">
          <cell r="D9">
            <v>4</v>
          </cell>
        </row>
        <row r="10">
          <cell r="D10">
            <v>4</v>
          </cell>
        </row>
        <row r="11">
          <cell r="D11">
            <v>3</v>
          </cell>
        </row>
        <row r="12">
          <cell r="D12">
            <v>3</v>
          </cell>
        </row>
        <row r="13">
          <cell r="D13">
            <v>3</v>
          </cell>
        </row>
        <row r="14">
          <cell r="D14">
            <v>3</v>
          </cell>
        </row>
      </sheetData>
      <sheetData sheetId="5"/>
      <sheetData sheetId="6"/>
      <sheetData sheetId="7"/>
      <sheetData sheetId="8"/>
      <sheetData sheetId="9"/>
      <sheetData sheetId="10"/>
      <sheetData sheetId="11"/>
      <sheetData sheetId="12"/>
      <sheetData sheetId="13"/>
      <sheetData sheetId="14"/>
      <sheetData sheetId="15"/>
      <sheetData sheetId="16">
        <row r="7">
          <cell r="H7" t="str">
            <v>EXTREMA</v>
          </cell>
        </row>
        <row r="8">
          <cell r="H8" t="str">
            <v>ALTA</v>
          </cell>
        </row>
        <row r="9">
          <cell r="H9" t="str">
            <v>MODERADA</v>
          </cell>
        </row>
        <row r="10">
          <cell r="H10" t="str">
            <v>BAJA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Mapa de Riesgo"/>
      <sheetName val="Calificación de Riesgos"/>
    </sheetNames>
    <sheetDataSet>
      <sheetData sheetId="0"/>
      <sheetData sheetId="1"/>
      <sheetData sheetId="2">
        <row r="4">
          <cell r="B4" t="str">
            <v>ADMINISTRACIÓN DE TECNOLOGÍAS E INFORMACIÓN</v>
          </cell>
          <cell r="C4"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row r="5">
          <cell r="B5" t="str">
            <v>ADMINISTRACIÓN DE TECNOLOGÍAS E INFORMACIÓN</v>
          </cell>
          <cell r="C5"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row r="7">
          <cell r="B7" t="str">
            <v>ADMINISTRACIÓN DE TECNOLOGÍAS E INFORMACIÓN</v>
          </cell>
          <cell r="C7"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row r="10">
          <cell r="B10" t="str">
            <v>ADMINISTRACIÓN DE TECNOLOGÍAS E INFORMACIÓN</v>
          </cell>
          <cell r="C10"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sheetData>
      <sheetData sheetId="3">
        <row r="14">
          <cell r="E14">
            <v>4</v>
          </cell>
        </row>
        <row r="15">
          <cell r="E15">
            <v>4</v>
          </cell>
        </row>
        <row r="17">
          <cell r="E17">
            <v>5</v>
          </cell>
        </row>
        <row r="20">
          <cell r="E20">
            <v>3</v>
          </cell>
        </row>
      </sheetData>
      <sheetData sheetId="4">
        <row r="6">
          <cell r="D6">
            <v>2</v>
          </cell>
        </row>
        <row r="7">
          <cell r="D7">
            <v>3</v>
          </cell>
        </row>
        <row r="9">
          <cell r="D9">
            <v>4</v>
          </cell>
        </row>
        <row r="12">
          <cell r="D12">
            <v>4</v>
          </cell>
        </row>
      </sheetData>
      <sheetData sheetId="5"/>
      <sheetData sheetId="6"/>
      <sheetData sheetId="7"/>
      <sheetData sheetId="8"/>
      <sheetData sheetId="9"/>
      <sheetData sheetId="10"/>
      <sheetData sheetId="11"/>
      <sheetData sheetId="12"/>
      <sheetData sheetId="13"/>
      <sheetData sheetId="14"/>
      <sheetData sheetId="15"/>
      <sheetData sheetId="16"/>
      <sheetData sheetId="17">
        <row r="7">
          <cell r="H7" t="str">
            <v>EXTREMA</v>
          </cell>
        </row>
        <row r="8">
          <cell r="H8" t="str">
            <v>ALTA</v>
          </cell>
        </row>
        <row r="9">
          <cell r="H9" t="str">
            <v>MODERADA</v>
          </cell>
        </row>
        <row r="10">
          <cell r="H10" t="str">
            <v>BAJA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GESTIÓN FINANCIERA</v>
          </cell>
        </row>
        <row r="5">
          <cell r="B5" t="str">
            <v>GESTIÓN FINANCIERA</v>
          </cell>
        </row>
        <row r="6">
          <cell r="B6" t="str">
            <v>GESTIÓN FINANCIERA</v>
          </cell>
        </row>
      </sheetData>
      <sheetData sheetId="3">
        <row r="14">
          <cell r="E14">
            <v>3</v>
          </cell>
        </row>
      </sheetData>
      <sheetData sheetId="4">
        <row r="6">
          <cell r="D6">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on"/>
      <sheetName val="Probabilidad"/>
      <sheetName val="Impacto "/>
      <sheetName val="Cruce Variables"/>
      <sheetName val="Controles R1"/>
      <sheetName val="Contrles R2"/>
      <sheetName val="Controles 3"/>
      <sheetName val="Mapa de Riesgo"/>
      <sheetName val="Calificación de Riesgos"/>
    </sheetNames>
    <sheetDataSet>
      <sheetData sheetId="0"/>
      <sheetData sheetId="1">
        <row r="4">
          <cell r="B4" t="str">
            <v>PLANEACION ESTRATEGICA</v>
          </cell>
        </row>
        <row r="5">
          <cell r="B5" t="str">
            <v>PLANEACION ESTRATEGICA</v>
          </cell>
        </row>
        <row r="6">
          <cell r="B6" t="str">
            <v>PLANEACION ESTRATEGICA</v>
          </cell>
        </row>
      </sheetData>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Mapa de Riesgo"/>
      <sheetName val="Calificación de Riesgos"/>
    </sheetNames>
    <sheetDataSet>
      <sheetData sheetId="0"/>
      <sheetData sheetId="1"/>
      <sheetData sheetId="2">
        <row r="4">
          <cell r="B4" t="str">
            <v>ADMINISTRACIÓN DE BIENES Y SERVICIOS</v>
          </cell>
          <cell r="C4"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4" t="str">
            <v>1. Debilidades en la aplicación de controles de traslados de bienes  por parte de los funcionarios y contratistas debido a la ausencia de capacitación efectiva. 
2. Falta de cuidado en los bienes asignados a funcionarios y contratistas.
3. Inadecuada manipulación y manejo de los bienes de la ANM, por falta de controles para cuando se requiera trasladarlos.</v>
          </cell>
          <cell r="E4" t="str">
            <v>Perdida de bienes de la ANM</v>
          </cell>
          <cell r="F4" t="str">
            <v>1. Alteración temporal del inventario de la ANM
2. Imposibilidad de adelantar la gestión de la Entidad, por parte de los funcionarios y contratistas, por ausencia de los bienes/elementos de trabajo para operar.
3. Aumento de la siniestralidad en la pólizas.
4. Detrimento patrimonial.</v>
          </cell>
        </row>
        <row r="5">
          <cell r="B5" t="str">
            <v>ADMINISTRACIÓN DE BIENES Y SERVICIOS</v>
          </cell>
          <cell r="C5"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5" t="str">
            <v>1. Situaciones de emergencia (ambientales, naturales, socio - económicos, etc.).
2. Caso fortuito o fuerza mayor
3. Debilidades en el plan de continuidad de negocio</v>
          </cell>
          <cell r="E5" t="str">
            <v>Imposibilidad de la prestación del servicio por falta de infraestructura física y tecnológica.</v>
          </cell>
          <cell r="F5" t="str">
            <v xml:space="preserve">
1. Demoras en atención al cliente.
2. Represamiento de actividades asociadas a la prestación del servicio de las Sedes.
3. Vencimiento de términos judiciales que acarren multas y sanciones.</v>
          </cell>
        </row>
      </sheetData>
      <sheetData sheetId="3"/>
      <sheetData sheetId="4"/>
      <sheetData sheetId="5">
        <row r="9">
          <cell r="L9">
            <v>4</v>
          </cell>
          <cell r="M9">
            <v>3</v>
          </cell>
        </row>
        <row r="10">
          <cell r="L10">
            <v>3</v>
          </cell>
          <cell r="M10">
            <v>4</v>
          </cell>
        </row>
        <row r="22">
          <cell r="L22">
            <v>2</v>
          </cell>
          <cell r="M22">
            <v>1</v>
          </cell>
        </row>
      </sheetData>
      <sheetData sheetId="6"/>
      <sheetData sheetId="7"/>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 xml:space="preserve">ADQUISICIÓN DE BIENES Y SERVICIOS </v>
          </cell>
          <cell r="C4" t="str">
            <v>Gestionar las acciones requeridas para llevar a cabo la adquisición de bienes y servicios necesarios para la operación de los procesos de la Agencia Nacional de Minería, a través del cumplimiento del marco normativo vigente.</v>
          </cell>
          <cell r="D4" t="str">
            <v xml:space="preserve">Desconocimiento de la normatividad aplicada                       
Afán en la contratación por improvisación y descoordinación en la estructuración del proceso 
Proceso manual que puede generar registros erróneos. </v>
          </cell>
          <cell r="E4" t="str">
            <v xml:space="preserve">Trámite y suscripción de contratos no contemplados en el Plan Anual de Adquisiciones </v>
          </cell>
          <cell r="F4" t="str">
            <v xml:space="preserve">Sanciones Disciplinarias </v>
          </cell>
        </row>
        <row r="5">
          <cell r="B5" t="str">
            <v xml:space="preserve">ADQUISICIÓN DE BIENES Y SERVICIOS </v>
          </cell>
          <cell r="C5" t="str">
            <v>Gestionar las acciones requeridas para llevar a cabo la adquisición de bienes y servicios necesarios para la operación de los procesos de la Agencia Nacional de Minería, a través del cumplimiento del marco normativo vigente.</v>
          </cell>
          <cell r="D5" t="str">
            <v>Falta de adecuado seguimiento a los contratos en la etapa pos contractual. 
Falta de conocimiento de los funcionarios a cargo de la supervisión en cuanto a sus responsabilidades y procedimiento en relación con la liquidación de los contratos a su cargo.</v>
          </cell>
          <cell r="E5" t="str">
            <v>Vencimiento de los plazos de liquidación de contratos que deben contar con esta actividad.</v>
          </cell>
          <cell r="F5" t="str">
            <v>Sanciones Disciplinarias y fiscales. Daño antijurídico por eventuales reclamaciones en sede judicial.</v>
          </cell>
        </row>
        <row r="6">
          <cell r="B6" t="str">
            <v xml:space="preserve">ADQUISICIÓN DE BIENES Y SERVICIOS </v>
          </cell>
          <cell r="C6" t="str">
            <v>Gestionar las acciones requeridas para llevar a cabo la adquisición de bienes y servicios necesarios para la operación de los procesos de la Agencia Nacional de Minería, a través del cumplimiento del marco normativo vigente.</v>
          </cell>
          <cell r="D6" t="str">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ell>
          <cell r="E6" t="str">
            <v>Pérdida de documentos contenidos en los expedientes contractuales.</v>
          </cell>
          <cell r="F6" t="str">
            <v>Sanciones Disciplinarias. Pérdida de memoria institucional representada en los documentos contractuales. Imposibilidad de gestionar adecuadamente los contratos suscritos por la Entidad.</v>
          </cell>
        </row>
        <row r="7">
          <cell r="B7" t="str">
            <v xml:space="preserve">ADQUISICIÓN DE BIENES Y SERVICIOS </v>
          </cell>
          <cell r="C7" t="str">
            <v>Gestionar las acciones requeridas para llevar a cabo la adquisición de bienes y servicios necesarios para la operación de los procesos de la Agencia Nacional de Minería, a través del cumplimiento del marco normativo vigente.</v>
          </cell>
          <cell r="D7" t="str">
            <v>Inadecuada estructuración de los procesos contractuales  
Escogencia equivocada del proceso de selección respectivo.
Debilidades en la aplicación de los procedimientos contractuales o legalmente previstos para la adquisición de bienes y servicios.</v>
          </cell>
          <cell r="E7" t="str">
            <v>Inadecuada estructuración y evaluación técnica, jurídica y financiera de los procesos contractuales requeridos en la ANM.</v>
          </cell>
          <cell r="F7" t="str">
            <v>Sanciones Disciplinarias, penales, fiscales y de responsabilidad civil. Reprocesos con los consecuentes retrasos en la consecución de los bienes y servicios requeridos.</v>
          </cell>
        </row>
        <row r="8">
          <cell r="B8" t="str">
            <v xml:space="preserve">ADQUISICIÓN DE BIENES Y SERVICIOS </v>
          </cell>
          <cell r="C8" t="str">
            <v>Gestionar las acciones requeridas para llevar a cabo la adquisición de bienes y servicios necesarios para la operación de los procesos de la Agencia Nacional de Minería, a través del cumplimiento del marco normativo vigente.</v>
          </cell>
          <cell r="D8" t="str">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ell>
          <cell r="E8" t="str">
            <v>Inadecuada ejecución contractual</v>
          </cell>
          <cell r="F8" t="str">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ell>
        </row>
        <row r="9">
          <cell r="B9" t="str">
            <v xml:space="preserve">ADQUISICIÓN DE BIENES Y SERVICIOS </v>
          </cell>
          <cell r="C9" t="str">
            <v>Gestionar las acciones requeridas para llevar a cabo la adquisición de bienes y servicios necesarios para la operación de los procesos de la Agencia Nacional de Minería, a través del cumplimiento del marco normativo vigente.</v>
          </cell>
          <cell r="D9" t="str">
            <v xml:space="preserve">Falta de coordinación entre los integrantes del grupo de contratación para verificar la publicación en término. 
Información incompleta que impide generar incumplimiento por publicación parcial de documentación. 
Fallas en los sistemas de comunicaciones que impiden realizar el cargue de la documentación dentro de los plazos </v>
          </cell>
          <cell r="E9" t="str">
            <v xml:space="preserve">No publicación en término legal (3 días hábiles) de los documentos contractuales pertinentes en SECOP </v>
          </cell>
          <cell r="F9" t="str">
            <v>Posible comisión de falta disciplinaria y consecuencias en la medición de transparencia de la Entidad por inadecuada publicación de los documentos.</v>
          </cell>
        </row>
      </sheetData>
      <sheetData sheetId="3">
        <row r="14">
          <cell r="E14">
            <v>3</v>
          </cell>
        </row>
        <row r="15">
          <cell r="E15">
            <v>4</v>
          </cell>
        </row>
        <row r="16">
          <cell r="E16">
            <v>3</v>
          </cell>
        </row>
        <row r="17">
          <cell r="E17">
            <v>3</v>
          </cell>
        </row>
        <row r="18">
          <cell r="E18">
            <v>3</v>
          </cell>
        </row>
        <row r="19">
          <cell r="E19">
            <v>3</v>
          </cell>
        </row>
      </sheetData>
      <sheetData sheetId="4">
        <row r="6">
          <cell r="D6">
            <v>3</v>
          </cell>
        </row>
        <row r="7">
          <cell r="D7">
            <v>4</v>
          </cell>
        </row>
        <row r="8">
          <cell r="D8">
            <v>4</v>
          </cell>
        </row>
        <row r="9">
          <cell r="D9">
            <v>5</v>
          </cell>
        </row>
        <row r="10">
          <cell r="D10">
            <v>4</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topLeftCell="A12" workbookViewId="0">
      <selection activeCell="A26" sqref="A26"/>
    </sheetView>
  </sheetViews>
  <sheetFormatPr baseColWidth="10" defaultRowHeight="20.25" x14ac:dyDescent="0.3"/>
  <cols>
    <col min="1" max="16384" width="11.42578125" style="4"/>
  </cols>
  <sheetData>
    <row r="1" spans="1:12" x14ac:dyDescent="0.3">
      <c r="A1" s="1"/>
      <c r="B1" s="2"/>
      <c r="C1" s="2"/>
      <c r="D1" s="2"/>
      <c r="E1" s="2"/>
      <c r="F1" s="2"/>
      <c r="G1" s="2"/>
      <c r="H1" s="2"/>
      <c r="I1" s="2"/>
      <c r="J1" s="2"/>
      <c r="K1" s="2"/>
      <c r="L1" s="3"/>
    </row>
    <row r="2" spans="1:12" x14ac:dyDescent="0.3">
      <c r="A2" s="190"/>
      <c r="B2" s="191"/>
      <c r="C2" s="191"/>
      <c r="D2" s="191"/>
      <c r="E2" s="191"/>
      <c r="F2" s="191"/>
      <c r="G2" s="191"/>
      <c r="H2" s="191"/>
      <c r="I2" s="191"/>
      <c r="J2" s="191"/>
      <c r="K2" s="191"/>
      <c r="L2" s="192"/>
    </row>
    <row r="3" spans="1:12" x14ac:dyDescent="0.3">
      <c r="A3" s="11"/>
      <c r="B3" s="12"/>
      <c r="C3" s="12"/>
      <c r="D3" s="12"/>
      <c r="E3" s="12"/>
      <c r="F3" s="12"/>
      <c r="G3" s="12"/>
      <c r="H3" s="12"/>
      <c r="I3" s="12"/>
      <c r="J3" s="12"/>
      <c r="K3" s="12"/>
      <c r="L3" s="13"/>
    </row>
    <row r="4" spans="1:12" x14ac:dyDescent="0.3">
      <c r="A4" s="11"/>
      <c r="B4" s="12"/>
      <c r="C4" s="12"/>
      <c r="D4" s="12"/>
      <c r="E4" s="12"/>
      <c r="F4" s="12"/>
      <c r="G4" s="12"/>
      <c r="H4" s="12"/>
      <c r="I4" s="12"/>
      <c r="J4" s="12"/>
      <c r="K4" s="12"/>
      <c r="L4" s="13"/>
    </row>
    <row r="5" spans="1:12" x14ac:dyDescent="0.3">
      <c r="A5" s="11"/>
      <c r="B5" s="12"/>
      <c r="C5" s="12"/>
      <c r="D5" s="12"/>
      <c r="E5" s="12"/>
      <c r="F5" s="12"/>
      <c r="G5" s="12"/>
      <c r="H5" s="12"/>
      <c r="I5" s="12"/>
      <c r="J5" s="12"/>
      <c r="K5" s="12"/>
      <c r="L5" s="13"/>
    </row>
    <row r="6" spans="1:12" x14ac:dyDescent="0.3">
      <c r="A6" s="11"/>
      <c r="B6" s="12"/>
      <c r="C6" s="12"/>
      <c r="D6" s="12"/>
      <c r="E6" s="12"/>
      <c r="F6" s="12"/>
      <c r="G6" s="12"/>
      <c r="H6" s="12"/>
      <c r="I6" s="12"/>
      <c r="J6" s="12"/>
      <c r="K6" s="12"/>
      <c r="L6" s="13"/>
    </row>
    <row r="7" spans="1:12" x14ac:dyDescent="0.3">
      <c r="A7" s="5"/>
      <c r="B7" s="6"/>
      <c r="C7" s="6"/>
      <c r="D7" s="6"/>
      <c r="E7" s="6"/>
      <c r="F7" s="6"/>
      <c r="G7" s="6"/>
      <c r="H7" s="6"/>
      <c r="I7" s="6"/>
      <c r="J7" s="6"/>
      <c r="K7" s="6"/>
      <c r="L7" s="7"/>
    </row>
    <row r="8" spans="1:12" x14ac:dyDescent="0.3">
      <c r="A8" s="193" t="s">
        <v>0</v>
      </c>
      <c r="B8" s="194"/>
      <c r="C8" s="194"/>
      <c r="D8" s="194"/>
      <c r="E8" s="194"/>
      <c r="F8" s="194"/>
      <c r="G8" s="194"/>
      <c r="H8" s="194"/>
      <c r="I8" s="194"/>
      <c r="J8" s="194"/>
      <c r="K8" s="194"/>
      <c r="L8" s="195"/>
    </row>
    <row r="9" spans="1:12" x14ac:dyDescent="0.3">
      <c r="A9" s="193" t="s">
        <v>599</v>
      </c>
      <c r="B9" s="194"/>
      <c r="C9" s="194"/>
      <c r="D9" s="194"/>
      <c r="E9" s="194"/>
      <c r="F9" s="194"/>
      <c r="G9" s="194"/>
      <c r="H9" s="194"/>
      <c r="I9" s="194"/>
      <c r="J9" s="194"/>
      <c r="K9" s="194"/>
      <c r="L9" s="195"/>
    </row>
    <row r="10" spans="1:12" ht="39" customHeight="1" x14ac:dyDescent="0.3">
      <c r="A10" s="5"/>
      <c r="B10" s="6"/>
      <c r="C10" s="6"/>
      <c r="D10" s="6"/>
      <c r="E10" s="6"/>
      <c r="F10" s="6"/>
      <c r="G10" s="6"/>
      <c r="H10" s="6"/>
      <c r="I10" s="6"/>
      <c r="J10" s="6"/>
      <c r="K10" s="6"/>
      <c r="L10" s="7"/>
    </row>
    <row r="11" spans="1:12" ht="39" customHeight="1" x14ac:dyDescent="0.3">
      <c r="A11" s="5"/>
      <c r="B11" s="6"/>
      <c r="C11" s="6"/>
      <c r="D11" s="6"/>
      <c r="E11" s="6"/>
      <c r="F11" s="6"/>
      <c r="G11" s="6"/>
      <c r="H11" s="6"/>
      <c r="I11" s="6"/>
      <c r="J11" s="6"/>
      <c r="K11" s="6"/>
      <c r="L11" s="7"/>
    </row>
    <row r="12" spans="1:12" x14ac:dyDescent="0.3">
      <c r="A12" s="186" t="s">
        <v>594</v>
      </c>
      <c r="B12" s="187"/>
      <c r="C12" s="187"/>
      <c r="D12" s="187"/>
      <c r="E12" s="187"/>
      <c r="F12" s="187" t="s">
        <v>595</v>
      </c>
      <c r="G12" s="187"/>
      <c r="H12" s="187"/>
      <c r="I12" s="187"/>
      <c r="J12" s="187"/>
      <c r="K12" s="187"/>
      <c r="L12" s="196"/>
    </row>
    <row r="13" spans="1:12" x14ac:dyDescent="0.3">
      <c r="A13" s="186" t="s">
        <v>597</v>
      </c>
      <c r="B13" s="187"/>
      <c r="C13" s="187"/>
      <c r="D13" s="187"/>
      <c r="E13" s="187"/>
      <c r="F13" s="187" t="s">
        <v>596</v>
      </c>
      <c r="G13" s="187"/>
      <c r="H13" s="187"/>
      <c r="I13" s="187"/>
      <c r="J13" s="187"/>
      <c r="K13" s="187"/>
      <c r="L13" s="196"/>
    </row>
    <row r="14" spans="1:12" x14ac:dyDescent="0.3">
      <c r="A14" s="186" t="s">
        <v>598</v>
      </c>
      <c r="B14" s="187"/>
      <c r="C14" s="187"/>
      <c r="D14" s="187"/>
      <c r="E14" s="187"/>
      <c r="F14" s="188"/>
      <c r="G14" s="188"/>
      <c r="H14" s="188"/>
      <c r="I14" s="188"/>
      <c r="J14" s="188"/>
      <c r="K14" s="188"/>
      <c r="L14" s="189"/>
    </row>
    <row r="15" spans="1:12" x14ac:dyDescent="0.3">
      <c r="A15" s="5"/>
      <c r="B15" s="6"/>
      <c r="C15" s="6"/>
      <c r="D15" s="6"/>
      <c r="E15" s="6"/>
      <c r="F15" s="6"/>
      <c r="G15" s="6"/>
      <c r="H15" s="6"/>
      <c r="I15" s="6"/>
      <c r="J15" s="6"/>
      <c r="K15" s="6"/>
      <c r="L15" s="7"/>
    </row>
    <row r="16" spans="1:12" x14ac:dyDescent="0.3">
      <c r="A16" s="5"/>
      <c r="B16" s="6"/>
      <c r="C16" s="6"/>
      <c r="D16" s="6"/>
      <c r="E16" s="6"/>
      <c r="F16" s="6"/>
      <c r="G16" s="6"/>
      <c r="H16" s="6"/>
      <c r="I16" s="6"/>
      <c r="J16" s="6"/>
      <c r="K16" s="6"/>
      <c r="L16" s="7"/>
    </row>
    <row r="17" spans="1:12" ht="21" thickBot="1" x14ac:dyDescent="0.35">
      <c r="A17" s="8"/>
      <c r="B17" s="9"/>
      <c r="C17" s="9"/>
      <c r="D17" s="9"/>
      <c r="E17" s="9"/>
      <c r="F17" s="9"/>
      <c r="G17" s="9"/>
      <c r="H17" s="9"/>
      <c r="I17" s="9"/>
      <c r="J17" s="9"/>
      <c r="K17" s="9"/>
      <c r="L17" s="10"/>
    </row>
  </sheetData>
  <mergeCells count="9">
    <mergeCell ref="A14:E14"/>
    <mergeCell ref="F14:L14"/>
    <mergeCell ref="A2:L2"/>
    <mergeCell ref="A8:L8"/>
    <mergeCell ref="A9:L9"/>
    <mergeCell ref="A12:E12"/>
    <mergeCell ref="F12:L12"/>
    <mergeCell ref="A13:E13"/>
    <mergeCell ref="F13:L1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6"/>
  <sheetViews>
    <sheetView topLeftCell="E1" zoomScale="70" zoomScaleNormal="70" workbookViewId="0">
      <selection activeCell="O16" sqref="O16"/>
    </sheetView>
  </sheetViews>
  <sheetFormatPr baseColWidth="10" defaultColWidth="11.42578125" defaultRowHeight="16.5" x14ac:dyDescent="0.3"/>
  <cols>
    <col min="1" max="1" width="11.42578125" style="14"/>
    <col min="2" max="2" width="19.28515625" style="16" customWidth="1"/>
    <col min="3" max="3" width="43.28515625" style="14" customWidth="1"/>
    <col min="4" max="4" width="60.42578125" style="14" customWidth="1"/>
    <col min="5" max="5" width="22.5703125" style="14" customWidth="1"/>
    <col min="6" max="6" width="55.285156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4.85546875" style="14" customWidth="1"/>
    <col min="13" max="13" width="10.42578125" style="14" customWidth="1"/>
    <col min="14" max="14" width="13.5703125" style="14" hidden="1" customWidth="1"/>
    <col min="15" max="15" width="14.710937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38.28515625" style="15" customWidth="1"/>
    <col min="22" max="22" width="17.28515625" style="14" hidden="1" customWidth="1"/>
    <col min="23" max="33" width="0" style="14" hidden="1" customWidth="1"/>
    <col min="34" max="34" width="18.140625" style="14" hidden="1" customWidth="1"/>
    <col min="35" max="35" width="32.140625" style="14" hidden="1" customWidth="1"/>
    <col min="36" max="16384" width="11.42578125" style="14"/>
  </cols>
  <sheetData>
    <row r="1" spans="1:35" ht="16.5" customHeight="1" x14ac:dyDescent="0.3">
      <c r="B1" s="292" t="s">
        <v>195</v>
      </c>
      <c r="C1" s="292"/>
      <c r="D1" s="292"/>
      <c r="E1" s="292"/>
      <c r="F1" s="292"/>
      <c r="G1" s="292"/>
      <c r="H1" s="292"/>
      <c r="I1" s="292"/>
      <c r="J1" s="292"/>
      <c r="K1" s="292"/>
      <c r="L1" s="292"/>
      <c r="M1" s="292"/>
      <c r="N1" s="292"/>
      <c r="O1" s="292"/>
      <c r="P1" s="292"/>
      <c r="Q1" s="292"/>
      <c r="R1" s="292"/>
      <c r="S1" s="292"/>
      <c r="T1" s="292"/>
      <c r="U1" s="292"/>
      <c r="V1" s="292"/>
      <c r="W1" s="24"/>
    </row>
    <row r="2" spans="1:35" ht="16.5" customHeight="1" x14ac:dyDescent="0.3">
      <c r="B2" s="292"/>
      <c r="C2" s="292"/>
      <c r="D2" s="292"/>
      <c r="E2" s="292"/>
      <c r="F2" s="292"/>
      <c r="G2" s="292"/>
      <c r="H2" s="292"/>
      <c r="I2" s="292"/>
      <c r="J2" s="292"/>
      <c r="K2" s="292"/>
      <c r="L2" s="292"/>
      <c r="M2" s="292"/>
      <c r="N2" s="292"/>
      <c r="O2" s="292"/>
      <c r="P2" s="292"/>
      <c r="Q2" s="292"/>
      <c r="R2" s="292"/>
      <c r="S2" s="292"/>
      <c r="T2" s="292"/>
      <c r="U2" s="292"/>
      <c r="V2" s="292"/>
      <c r="W2" s="24"/>
    </row>
    <row r="3" spans="1:35" ht="13.5" customHeight="1" x14ac:dyDescent="0.3">
      <c r="B3" s="292"/>
      <c r="C3" s="292"/>
      <c r="D3" s="292"/>
      <c r="E3" s="292"/>
      <c r="F3" s="292"/>
      <c r="G3" s="292"/>
      <c r="H3" s="292"/>
      <c r="I3" s="292"/>
      <c r="J3" s="292"/>
      <c r="K3" s="292"/>
      <c r="L3" s="292"/>
      <c r="M3" s="292"/>
      <c r="N3" s="292"/>
      <c r="O3" s="292"/>
      <c r="P3" s="292"/>
      <c r="Q3" s="292"/>
      <c r="R3" s="292"/>
      <c r="S3" s="292"/>
      <c r="T3" s="292"/>
      <c r="U3" s="292"/>
      <c r="V3" s="292"/>
      <c r="W3" s="24"/>
    </row>
    <row r="4" spans="1:35" ht="13.5" customHeight="1" x14ac:dyDescent="0.3">
      <c r="B4" s="292"/>
      <c r="C4" s="292"/>
      <c r="D4" s="292"/>
      <c r="E4" s="292"/>
      <c r="F4" s="292"/>
      <c r="G4" s="292"/>
      <c r="H4" s="292"/>
      <c r="I4" s="292"/>
      <c r="J4" s="292"/>
      <c r="K4" s="292"/>
      <c r="L4" s="292"/>
      <c r="M4" s="292"/>
      <c r="N4" s="292"/>
      <c r="O4" s="292"/>
      <c r="P4" s="292"/>
      <c r="Q4" s="292"/>
      <c r="R4" s="292"/>
      <c r="S4" s="292"/>
      <c r="T4" s="292"/>
      <c r="U4" s="292"/>
      <c r="V4" s="292"/>
      <c r="W4" s="24"/>
    </row>
    <row r="5" spans="1:35" ht="13.5" customHeight="1" x14ac:dyDescent="0.3">
      <c r="B5" s="293"/>
      <c r="C5" s="293"/>
      <c r="D5" s="293"/>
      <c r="E5" s="293"/>
      <c r="F5" s="293"/>
      <c r="G5" s="293"/>
      <c r="H5" s="293"/>
      <c r="I5" s="293"/>
      <c r="J5" s="293"/>
      <c r="K5" s="293"/>
      <c r="L5" s="293"/>
      <c r="M5" s="293"/>
      <c r="N5" s="293"/>
      <c r="O5" s="293"/>
      <c r="P5" s="293"/>
      <c r="Q5" s="293"/>
      <c r="R5" s="293"/>
      <c r="S5" s="293"/>
      <c r="T5" s="293"/>
      <c r="U5" s="293"/>
      <c r="V5" s="293"/>
      <c r="W5" s="24"/>
    </row>
    <row r="6" spans="1:35" ht="43.5" customHeight="1" x14ac:dyDescent="0.3">
      <c r="B6" s="294" t="s">
        <v>328</v>
      </c>
      <c r="C6" s="295"/>
      <c r="D6" s="108"/>
      <c r="E6" s="108"/>
      <c r="F6" s="108"/>
      <c r="G6" s="108"/>
      <c r="H6" s="108"/>
      <c r="I6" s="108"/>
      <c r="J6" s="108"/>
      <c r="K6" s="108"/>
      <c r="L6" s="108"/>
      <c r="M6" s="108"/>
      <c r="N6" s="108"/>
      <c r="O6" s="108"/>
      <c r="P6" s="108"/>
      <c r="Q6" s="108"/>
      <c r="R6" s="108"/>
      <c r="S6" s="108"/>
      <c r="T6" s="108"/>
      <c r="U6" s="108"/>
      <c r="V6" s="109"/>
      <c r="W6" s="24"/>
    </row>
    <row r="7" spans="1:35" s="22" customFormat="1" ht="45" customHeight="1" x14ac:dyDescent="0.3">
      <c r="A7" s="205" t="s">
        <v>43</v>
      </c>
      <c r="B7" s="205"/>
      <c r="C7" s="205"/>
      <c r="D7" s="205"/>
      <c r="E7" s="205"/>
      <c r="F7" s="205"/>
      <c r="G7" s="203" t="s">
        <v>42</v>
      </c>
      <c r="H7" s="203"/>
      <c r="I7" s="203"/>
      <c r="J7" s="203"/>
      <c r="K7" s="165" t="s">
        <v>41</v>
      </c>
      <c r="L7" s="205" t="s">
        <v>40</v>
      </c>
      <c r="M7" s="205"/>
      <c r="N7" s="205"/>
      <c r="O7" s="205"/>
      <c r="P7" s="205"/>
      <c r="Q7" s="205" t="s">
        <v>39</v>
      </c>
      <c r="R7" s="205"/>
      <c r="S7" s="205"/>
      <c r="T7" s="205"/>
      <c r="U7" s="205"/>
      <c r="V7" s="197" t="s">
        <v>38</v>
      </c>
      <c r="W7" s="198"/>
      <c r="X7" s="198"/>
      <c r="Y7" s="198"/>
      <c r="Z7" s="198"/>
      <c r="AA7" s="199"/>
      <c r="AB7" s="197" t="s">
        <v>37</v>
      </c>
      <c r="AC7" s="198"/>
      <c r="AD7" s="198"/>
      <c r="AE7" s="198"/>
      <c r="AF7" s="198"/>
      <c r="AG7" s="198"/>
      <c r="AH7" s="198"/>
      <c r="AI7" s="199"/>
    </row>
    <row r="8" spans="1:35" s="22" customFormat="1" ht="84" customHeight="1" x14ac:dyDescent="0.3">
      <c r="A8" s="205"/>
      <c r="B8" s="205"/>
      <c r="C8" s="205"/>
      <c r="D8" s="205"/>
      <c r="E8" s="205"/>
      <c r="F8" s="205"/>
      <c r="G8" s="203" t="s">
        <v>36</v>
      </c>
      <c r="H8" s="203"/>
      <c r="I8" s="203"/>
      <c r="J8" s="203"/>
      <c r="K8" s="165" t="s">
        <v>35</v>
      </c>
      <c r="L8" s="203" t="s">
        <v>34</v>
      </c>
      <c r="M8" s="203"/>
      <c r="N8" s="23"/>
      <c r="O8" s="203" t="s">
        <v>33</v>
      </c>
      <c r="P8" s="203"/>
      <c r="Q8" s="205"/>
      <c r="R8" s="205"/>
      <c r="S8" s="205"/>
      <c r="T8" s="205"/>
      <c r="U8" s="205"/>
      <c r="V8" s="200"/>
      <c r="W8" s="201"/>
      <c r="X8" s="201"/>
      <c r="Y8" s="201"/>
      <c r="Z8" s="201"/>
      <c r="AA8" s="202"/>
      <c r="AB8" s="200"/>
      <c r="AC8" s="201"/>
      <c r="AD8" s="201"/>
      <c r="AE8" s="201"/>
      <c r="AF8" s="201"/>
      <c r="AG8" s="201"/>
      <c r="AH8" s="201"/>
      <c r="AI8" s="202"/>
    </row>
    <row r="9" spans="1:35" s="22" customFormat="1" ht="66" customHeight="1" x14ac:dyDescent="0.3">
      <c r="A9" s="165" t="s">
        <v>32</v>
      </c>
      <c r="B9" s="165" t="s">
        <v>31</v>
      </c>
      <c r="C9" s="165" t="s">
        <v>30</v>
      </c>
      <c r="D9" s="165" t="s">
        <v>29</v>
      </c>
      <c r="E9" s="165" t="s">
        <v>28</v>
      </c>
      <c r="F9" s="165" t="s">
        <v>27</v>
      </c>
      <c r="G9" s="165" t="s">
        <v>23</v>
      </c>
      <c r="H9" s="165" t="s">
        <v>22</v>
      </c>
      <c r="I9" s="165" t="s">
        <v>26</v>
      </c>
      <c r="J9" s="165" t="s">
        <v>25</v>
      </c>
      <c r="K9" s="165" t="s">
        <v>24</v>
      </c>
      <c r="L9" s="165" t="s">
        <v>23</v>
      </c>
      <c r="M9" s="165" t="s">
        <v>22</v>
      </c>
      <c r="N9" s="165" t="s">
        <v>21</v>
      </c>
      <c r="O9" s="165" t="s">
        <v>20</v>
      </c>
      <c r="P9" s="165" t="s">
        <v>19</v>
      </c>
      <c r="Q9" s="165" t="s">
        <v>18</v>
      </c>
      <c r="R9" s="165" t="s">
        <v>17</v>
      </c>
      <c r="S9" s="165" t="s">
        <v>16</v>
      </c>
      <c r="T9" s="165" t="s">
        <v>15</v>
      </c>
      <c r="U9" s="165" t="s">
        <v>14</v>
      </c>
      <c r="V9" s="165" t="s">
        <v>13</v>
      </c>
      <c r="W9" s="165" t="s">
        <v>12</v>
      </c>
      <c r="X9" s="165" t="s">
        <v>11</v>
      </c>
      <c r="Y9" s="165" t="s">
        <v>7</v>
      </c>
      <c r="Z9" s="165" t="s">
        <v>6</v>
      </c>
      <c r="AA9" s="165" t="s">
        <v>5</v>
      </c>
      <c r="AB9" s="165" t="s">
        <v>10</v>
      </c>
      <c r="AC9" s="165" t="s">
        <v>9</v>
      </c>
      <c r="AD9" s="165" t="s">
        <v>8</v>
      </c>
      <c r="AE9" s="165" t="s">
        <v>7</v>
      </c>
      <c r="AF9" s="165" t="s">
        <v>6</v>
      </c>
      <c r="AG9" s="165" t="s">
        <v>5</v>
      </c>
      <c r="AH9" s="165" t="s">
        <v>4</v>
      </c>
      <c r="AI9" s="165" t="s">
        <v>3</v>
      </c>
    </row>
    <row r="10" spans="1:35" s="17" customFormat="1" ht="135" customHeight="1" x14ac:dyDescent="0.25">
      <c r="A10" s="166">
        <v>1</v>
      </c>
      <c r="B10" s="168" t="str">
        <f>+[9]Identificacion!B4</f>
        <v xml:space="preserve">ADQUISICIÓN DE BIENES Y SERVICIOS </v>
      </c>
      <c r="C10" s="168" t="str">
        <f>+[9]Identificacion!C4</f>
        <v>Gestionar las acciones requeridas para llevar a cabo la adquisición de bienes y servicios necesarios para la operación de los procesos de la Agencia Nacional de Minería, a través del cumplimiento del marco normativo vigente.</v>
      </c>
      <c r="D10" s="168" t="str">
        <f>+[9]Identificacion!D4</f>
        <v xml:space="preserve">Desconocimiento de la normatividad aplicada                       
Afán en la contratación por improvisación y descoordinación en la estructuración del proceso 
Proceso manual que puede generar registros erróneos. </v>
      </c>
      <c r="E10" s="78" t="str">
        <f>+[9]Identificacion!E4</f>
        <v xml:space="preserve">Trámite y suscripción de contratos no contemplados en el Plan Anual de Adquisiciones </v>
      </c>
      <c r="F10" s="168" t="str">
        <f>+[9]Identificacion!F4</f>
        <v xml:space="preserve">Sanciones Disciplinarias </v>
      </c>
      <c r="G10" s="166">
        <f>+[9]Probabilidad!E14</f>
        <v>3</v>
      </c>
      <c r="H10" s="166">
        <f>+'[9]Impacto '!D6</f>
        <v>3</v>
      </c>
      <c r="I10" s="166">
        <f t="shared" ref="I10:I13" si="0">+G10*H10</f>
        <v>9</v>
      </c>
      <c r="J10" s="60" t="str">
        <f>IF(AND(I10&gt;=0,I10&lt;=4),'[9]Calificación de Riesgos'!$H$10,IF(I10&lt;7,'[9]Calificación de Riesgos'!$H$9,IF(I10&lt;13,'[9]Calificación de Riesgos'!$H$8,IF(I10&lt;=25,'[9]Calificación de Riesgos'!$H$7))))</f>
        <v>ALTA</v>
      </c>
      <c r="K10" s="80" t="s">
        <v>329</v>
      </c>
      <c r="L10" s="166">
        <v>1</v>
      </c>
      <c r="M10" s="166">
        <v>3</v>
      </c>
      <c r="N10" s="166">
        <f>+L10*M10</f>
        <v>3</v>
      </c>
      <c r="O10" s="65" t="str">
        <f>+'[9]Calificación de Riesgos'!H9</f>
        <v>MODERADA</v>
      </c>
      <c r="P10" s="172" t="s">
        <v>76</v>
      </c>
      <c r="Q10" s="79" t="s">
        <v>330</v>
      </c>
      <c r="R10" s="20" t="s">
        <v>128</v>
      </c>
      <c r="S10" s="19">
        <v>43831</v>
      </c>
      <c r="T10" s="19">
        <v>44196</v>
      </c>
      <c r="U10" s="167" t="s">
        <v>331</v>
      </c>
      <c r="V10" s="169"/>
      <c r="W10" s="169"/>
      <c r="X10" s="169"/>
      <c r="Y10" s="169"/>
      <c r="Z10" s="169"/>
      <c r="AA10" s="169"/>
      <c r="AB10" s="169"/>
      <c r="AC10" s="169"/>
      <c r="AD10" s="169"/>
      <c r="AE10" s="169"/>
      <c r="AF10" s="169"/>
      <c r="AG10" s="169"/>
      <c r="AH10" s="169"/>
      <c r="AI10" s="169"/>
    </row>
    <row r="11" spans="1:35" s="17" customFormat="1" ht="84.6" customHeight="1" x14ac:dyDescent="0.25">
      <c r="A11" s="166">
        <v>2</v>
      </c>
      <c r="B11" s="168" t="str">
        <f>+[9]Identificacion!B5</f>
        <v xml:space="preserve">ADQUISICIÓN DE BIENES Y SERVICIOS </v>
      </c>
      <c r="C11" s="168" t="str">
        <f>+[9]Identificacion!C5</f>
        <v>Gestionar las acciones requeridas para llevar a cabo la adquisición de bienes y servicios necesarios para la operación de los procesos de la Agencia Nacional de Minería, a través del cumplimiento del marco normativo vigente.</v>
      </c>
      <c r="D11" s="168" t="str">
        <f>+[9]Identificacion!D5</f>
        <v>Falta de adecuado seguimiento a los contratos en la etapa pos contractual. 
Falta de conocimiento de los funcionarios a cargo de la supervisión en cuanto a sus responsabilidades y procedimiento en relación con la liquidación de los contratos a su cargo.</v>
      </c>
      <c r="E11" s="78" t="str">
        <f>+[9]Identificacion!E5</f>
        <v>Vencimiento de los plazos de liquidación de contratos que deben contar con esta actividad.</v>
      </c>
      <c r="F11" s="168" t="str">
        <f>+[9]Identificacion!F5</f>
        <v>Sanciones Disciplinarias y fiscales. Daño antijurídico por eventuales reclamaciones en sede judicial.</v>
      </c>
      <c r="G11" s="166">
        <f>+[9]Probabilidad!E15</f>
        <v>4</v>
      </c>
      <c r="H11" s="166">
        <f>+'[9]Impacto '!D7</f>
        <v>4</v>
      </c>
      <c r="I11" s="166">
        <f t="shared" si="0"/>
        <v>16</v>
      </c>
      <c r="J11" s="59" t="str">
        <f>IF(AND(I11&gt;=0,I11&lt;=4),'[9]Calificación de Riesgos'!$H$10,IF(I11&lt;7,'[9]Calificación de Riesgos'!$H$9,IF(I11&lt;13,'[9]Calificación de Riesgos'!$H$8,IF(I11&lt;=25,'[9]Calificación de Riesgos'!$H$7))))</f>
        <v>EXTREMA</v>
      </c>
      <c r="K11" s="169" t="s">
        <v>332</v>
      </c>
      <c r="L11" s="166">
        <v>2</v>
      </c>
      <c r="M11" s="166">
        <v>4</v>
      </c>
      <c r="N11" s="166">
        <f t="shared" ref="N11:N13" si="1">+L11*M11</f>
        <v>8</v>
      </c>
      <c r="O11" s="60" t="str">
        <f>IF(AND(N11&gt;=0,N11&lt;=4),'[9]Calificación de Riesgos'!$H$10,IF(N11&lt;7,'[9]Calificación de Riesgos'!$H$9,IF(N11&lt;13,'[9]Calificación de Riesgos'!$H$8,IF(N11&lt;=25,'[9]Calificación de Riesgos'!$H$7))))</f>
        <v>ALTA</v>
      </c>
      <c r="P11" s="169" t="s">
        <v>76</v>
      </c>
      <c r="Q11" s="79" t="s">
        <v>129</v>
      </c>
      <c r="R11" s="20" t="s">
        <v>130</v>
      </c>
      <c r="S11" s="19">
        <v>43831</v>
      </c>
      <c r="T11" s="19">
        <v>44196</v>
      </c>
      <c r="U11" s="167" t="s">
        <v>565</v>
      </c>
      <c r="V11" s="169"/>
      <c r="W11" s="169"/>
      <c r="X11" s="169"/>
      <c r="Y11" s="169"/>
      <c r="Z11" s="169"/>
      <c r="AA11" s="169"/>
      <c r="AB11" s="169"/>
      <c r="AC11" s="169"/>
      <c r="AD11" s="169"/>
      <c r="AE11" s="169"/>
      <c r="AF11" s="169"/>
      <c r="AG11" s="169"/>
      <c r="AH11" s="169"/>
      <c r="AI11" s="169"/>
    </row>
    <row r="12" spans="1:35" s="17" customFormat="1" ht="164.25" customHeight="1" x14ac:dyDescent="0.25">
      <c r="A12" s="166">
        <v>3</v>
      </c>
      <c r="B12" s="168" t="str">
        <f>+[9]Identificacion!B6</f>
        <v xml:space="preserve">ADQUISICIÓN DE BIENES Y SERVICIOS </v>
      </c>
      <c r="C12" s="168" t="str">
        <f>+[9]Identificacion!C6</f>
        <v>Gestionar las acciones requeridas para llevar a cabo la adquisición de bienes y servicios necesarios para la operación de los procesos de la Agencia Nacional de Minería, a través del cumplimiento del marco normativo vigente.</v>
      </c>
      <c r="D12" s="168" t="str">
        <f>+[9]Identificacion!D6</f>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
      <c r="E12" s="78" t="str">
        <f>+[9]Identificacion!E6</f>
        <v>Pérdida de documentos contenidos en los expedientes contractuales.</v>
      </c>
      <c r="F12" s="168" t="str">
        <f>+[9]Identificacion!F6</f>
        <v>Sanciones Disciplinarias. Pérdida de memoria institucional representada en los documentos contractuales. Imposibilidad de gestionar adecuadamente los contratos suscritos por la Entidad.</v>
      </c>
      <c r="G12" s="166">
        <f>+[9]Probabilidad!E16</f>
        <v>3</v>
      </c>
      <c r="H12" s="166">
        <f>+'[9]Impacto '!D8</f>
        <v>4</v>
      </c>
      <c r="I12" s="166">
        <f t="shared" si="0"/>
        <v>12</v>
      </c>
      <c r="J12" s="59" t="str">
        <f>IF(AND(I12&gt;=0,I12&lt;=4),'[9]Calificación de Riesgos'!$H$10,IF(I12&lt;7,'[9]Calificación de Riesgos'!$H$9,IF(I12&lt;12,'[9]Calificación de Riesgos'!$H$8,IF(I12&lt;=25,'[9]Calificación de Riesgos'!$H$7))))</f>
        <v>EXTREMA</v>
      </c>
      <c r="K12" s="168" t="s">
        <v>566</v>
      </c>
      <c r="L12" s="166">
        <v>1</v>
      </c>
      <c r="M12" s="166">
        <v>4</v>
      </c>
      <c r="N12" s="166">
        <f t="shared" si="1"/>
        <v>4</v>
      </c>
      <c r="O12" s="60" t="str">
        <f>+'[9]Calificación de Riesgos'!H8</f>
        <v>ALTA</v>
      </c>
      <c r="P12" s="169" t="s">
        <v>76</v>
      </c>
      <c r="Q12" s="79" t="s">
        <v>567</v>
      </c>
      <c r="R12" s="21" t="s">
        <v>568</v>
      </c>
      <c r="S12" s="19">
        <v>43831</v>
      </c>
      <c r="T12" s="19">
        <v>44196</v>
      </c>
      <c r="U12" s="167" t="s">
        <v>565</v>
      </c>
      <c r="V12" s="169"/>
      <c r="W12" s="169"/>
      <c r="X12" s="169"/>
      <c r="Y12" s="169"/>
      <c r="Z12" s="169"/>
      <c r="AA12" s="169"/>
      <c r="AB12" s="169"/>
      <c r="AC12" s="169"/>
      <c r="AD12" s="169"/>
      <c r="AE12" s="169"/>
      <c r="AF12" s="169"/>
      <c r="AG12" s="169"/>
      <c r="AH12" s="169"/>
      <c r="AI12" s="169"/>
    </row>
    <row r="13" spans="1:35" s="17" customFormat="1" ht="63.6" customHeight="1" x14ac:dyDescent="0.25">
      <c r="A13" s="214">
        <v>4</v>
      </c>
      <c r="B13" s="221" t="str">
        <f>+[9]Identificacion!B7</f>
        <v xml:space="preserve">ADQUISICIÓN DE BIENES Y SERVICIOS </v>
      </c>
      <c r="C13" s="221" t="str">
        <f>+[9]Identificacion!C7</f>
        <v>Gestionar las acciones requeridas para llevar a cabo la adquisición de bienes y servicios necesarios para la operación de los procesos de la Agencia Nacional de Minería, a través del cumplimiento del marco normativo vigente.</v>
      </c>
      <c r="D13" s="221" t="str">
        <f>+[9]Identificacion!D7</f>
        <v>Inadecuada estructuración de los procesos contractuales  
Escogencia equivocada del proceso de selección respectivo.
Debilidades en la aplicación de los procedimientos contractuales o legalmente previstos para la adquisición de bienes y servicios.</v>
      </c>
      <c r="E13" s="221" t="str">
        <f>+[9]Identificacion!E7</f>
        <v>Inadecuada estructuración y evaluación técnica, jurídica y financiera de los procesos contractuales requeridos en la ANM.</v>
      </c>
      <c r="F13" s="221" t="str">
        <f>+[9]Identificacion!F7</f>
        <v>Sanciones Disciplinarias, penales, fiscales y de responsabilidad civil. Reprocesos con los consecuentes retrasos en la consecución de los bienes y servicios requeridos.</v>
      </c>
      <c r="G13" s="214">
        <f>+[9]Probabilidad!E17</f>
        <v>3</v>
      </c>
      <c r="H13" s="214">
        <f>+'[9]Impacto '!D9</f>
        <v>5</v>
      </c>
      <c r="I13" s="166">
        <f t="shared" si="0"/>
        <v>15</v>
      </c>
      <c r="J13" s="218" t="str">
        <f>IF(AND(I13&gt;=0,I13&lt;=4),'[9]Calificación de Riesgos'!$H$10,IF(I13&lt;7,'[9]Calificación de Riesgos'!$H$9,IF(I13&lt;13,'[9]Calificación de Riesgos'!$H$8,IF(I13&lt;=25,'[9]Calificación de Riesgos'!$H$7))))</f>
        <v>EXTREMA</v>
      </c>
      <c r="K13" s="221" t="s">
        <v>333</v>
      </c>
      <c r="L13" s="214">
        <v>3</v>
      </c>
      <c r="M13" s="214">
        <v>3</v>
      </c>
      <c r="N13" s="166">
        <f t="shared" si="1"/>
        <v>9</v>
      </c>
      <c r="O13" s="212" t="str">
        <f>IF(AND(N13&gt;=0,N13&lt;=4),'[9]Calificación de Riesgos'!$H$10,IF(N13&lt;7,'[9]Calificación de Riesgos'!$H$9,IF(N13&lt;13,'[9]Calificación de Riesgos'!$H$8,IF(N13&lt;=25,'[9]Calificación de Riesgos'!$H$7))))</f>
        <v>ALTA</v>
      </c>
      <c r="P13" s="214" t="s">
        <v>76</v>
      </c>
      <c r="Q13" s="296" t="s">
        <v>569</v>
      </c>
      <c r="R13" s="298" t="s">
        <v>570</v>
      </c>
      <c r="S13" s="19">
        <v>43831</v>
      </c>
      <c r="T13" s="19">
        <v>44196</v>
      </c>
      <c r="U13" s="167" t="s">
        <v>565</v>
      </c>
      <c r="V13" s="169"/>
      <c r="W13" s="169"/>
      <c r="X13" s="169"/>
      <c r="Y13" s="169"/>
      <c r="Z13" s="169"/>
      <c r="AA13" s="169"/>
      <c r="AB13" s="169"/>
      <c r="AC13" s="169"/>
      <c r="AD13" s="169"/>
      <c r="AE13" s="169"/>
      <c r="AF13" s="169"/>
      <c r="AG13" s="169"/>
      <c r="AH13" s="169"/>
      <c r="AI13" s="169"/>
    </row>
    <row r="14" spans="1:35" s="17" customFormat="1" ht="106.5" customHeight="1" x14ac:dyDescent="0.25">
      <c r="A14" s="215"/>
      <c r="B14" s="226"/>
      <c r="C14" s="226"/>
      <c r="D14" s="226"/>
      <c r="E14" s="226"/>
      <c r="F14" s="226"/>
      <c r="G14" s="215"/>
      <c r="H14" s="215"/>
      <c r="I14" s="166"/>
      <c r="J14" s="220"/>
      <c r="K14" s="226"/>
      <c r="L14" s="215"/>
      <c r="M14" s="215"/>
      <c r="N14" s="166"/>
      <c r="O14" s="213"/>
      <c r="P14" s="215"/>
      <c r="Q14" s="297"/>
      <c r="R14" s="299"/>
      <c r="S14" s="19">
        <v>43831</v>
      </c>
      <c r="T14" s="19">
        <v>44196</v>
      </c>
      <c r="U14" s="167" t="s">
        <v>565</v>
      </c>
      <c r="V14" s="169"/>
      <c r="W14" s="169"/>
      <c r="X14" s="169"/>
      <c r="Y14" s="169"/>
      <c r="Z14" s="169"/>
      <c r="AA14" s="169"/>
      <c r="AB14" s="169"/>
      <c r="AC14" s="169"/>
      <c r="AD14" s="169"/>
      <c r="AE14" s="169"/>
      <c r="AF14" s="169"/>
      <c r="AG14" s="169"/>
      <c r="AH14" s="169"/>
      <c r="AI14" s="169"/>
    </row>
    <row r="15" spans="1:35" ht="99" x14ac:dyDescent="0.3">
      <c r="A15" s="166">
        <v>5</v>
      </c>
      <c r="B15" s="168" t="str">
        <f>+[9]Identificacion!B8</f>
        <v xml:space="preserve">ADQUISICIÓN DE BIENES Y SERVICIOS </v>
      </c>
      <c r="C15" s="168" t="str">
        <f>+[9]Identificacion!C8</f>
        <v>Gestionar las acciones requeridas para llevar a cabo la adquisición de bienes y servicios necesarios para la operación de los procesos de la Agencia Nacional de Minería, a través del cumplimiento del marco normativo vigente.</v>
      </c>
      <c r="D15" s="168" t="str">
        <f>+[9]Identificacion!D8</f>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
      <c r="E15" s="168" t="str">
        <f>+[9]Identificacion!E8</f>
        <v>Inadecuada ejecución contractual</v>
      </c>
      <c r="F15" s="168" t="str">
        <f>+[9]Identificacion!F8</f>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
      <c r="G15" s="166">
        <f>+[9]Probabilidad!E18</f>
        <v>3</v>
      </c>
      <c r="H15" s="166">
        <f>+'[9]Impacto '!D10</f>
        <v>4</v>
      </c>
      <c r="I15" s="166">
        <f t="shared" ref="I15:I16" si="2">+G15*H15</f>
        <v>12</v>
      </c>
      <c r="J15" s="59" t="str">
        <f>IF(AND(I15&gt;=0,I15&lt;=4),'[9]Calificación de Riesgos'!$H$10,IF(I15&lt;7,'[9]Calificación de Riesgos'!$H$9,IF(I15&lt;12,'[9]Calificación de Riesgos'!$H$8,IF(I15&lt;=25,'[9]Calificación de Riesgos'!$H$7))))</f>
        <v>EXTREMA</v>
      </c>
      <c r="K15" s="169" t="s">
        <v>334</v>
      </c>
      <c r="L15" s="166">
        <v>1</v>
      </c>
      <c r="M15" s="166">
        <v>4</v>
      </c>
      <c r="N15" s="166">
        <f t="shared" ref="N15:N16" si="3">+L15*M15</f>
        <v>4</v>
      </c>
      <c r="O15" s="60" t="str">
        <f>+'[9]Calificación de Riesgos'!H8</f>
        <v>ALTA</v>
      </c>
      <c r="P15" s="169" t="s">
        <v>76</v>
      </c>
      <c r="Q15" s="75" t="s">
        <v>571</v>
      </c>
      <c r="R15" s="20" t="s">
        <v>572</v>
      </c>
      <c r="S15" s="19">
        <v>43831</v>
      </c>
      <c r="T15" s="19">
        <v>44196</v>
      </c>
      <c r="U15" s="167" t="s">
        <v>565</v>
      </c>
      <c r="V15" s="169"/>
      <c r="W15" s="169"/>
      <c r="X15" s="169"/>
      <c r="Y15" s="169"/>
      <c r="Z15" s="169"/>
      <c r="AA15" s="169"/>
      <c r="AB15" s="169"/>
      <c r="AC15" s="169"/>
      <c r="AD15" s="169"/>
      <c r="AE15" s="169"/>
      <c r="AF15" s="169"/>
      <c r="AG15" s="169"/>
      <c r="AH15" s="169"/>
      <c r="AI15" s="169"/>
    </row>
    <row r="16" spans="1:35" ht="99" x14ac:dyDescent="0.3">
      <c r="A16" s="166">
        <v>6</v>
      </c>
      <c r="B16" s="168" t="str">
        <f>+[9]Identificacion!B9</f>
        <v xml:space="preserve">ADQUISICIÓN DE BIENES Y SERVICIOS </v>
      </c>
      <c r="C16" s="168" t="str">
        <f>+[9]Identificacion!C9</f>
        <v>Gestionar las acciones requeridas para llevar a cabo la adquisición de bienes y servicios necesarios para la operación de los procesos de la Agencia Nacional de Minería, a través del cumplimiento del marco normativo vigente.</v>
      </c>
      <c r="D16" s="168" t="str">
        <f>+[9]Identificacion!D9</f>
        <v xml:space="preserve">Falta de coordinación entre los integrantes del grupo de contratación para verificar la publicación en término. 
Información incompleta que impide generar incumplimiento por publicación parcial de documentación. 
Fallas en los sistemas de comunicaciones que impiden realizar el cargue de la documentación dentro de los plazos </v>
      </c>
      <c r="E16" s="78" t="str">
        <f>+[9]Identificacion!E9</f>
        <v xml:space="preserve">No publicación en término legal (3 días hábiles) de los documentos contractuales pertinentes en SECOP </v>
      </c>
      <c r="F16" s="168" t="str">
        <f>+[9]Identificacion!F9</f>
        <v>Posible comisión de falta disciplinaria y consecuencias en la medición de transparencia de la Entidad por inadecuada publicación de los documentos.</v>
      </c>
      <c r="G16" s="166">
        <f>+[9]Probabilidad!E19</f>
        <v>3</v>
      </c>
      <c r="H16" s="166">
        <f>+'[9]Impacto '!D11</f>
        <v>3</v>
      </c>
      <c r="I16" s="166">
        <f t="shared" si="2"/>
        <v>9</v>
      </c>
      <c r="J16" s="60" t="str">
        <f>IF(AND(I16&gt;=0,I16&lt;=4),'[9]Calificación de Riesgos'!$H$10,IF(I16&lt;7,'[9]Calificación de Riesgos'!$H$9,IF(I16&lt;13,'[9]Calificación de Riesgos'!$H$8,IF(I16&lt;=25,'[9]Calificación de Riesgos'!$H$7))))</f>
        <v>ALTA</v>
      </c>
      <c r="K16" s="169" t="s">
        <v>335</v>
      </c>
      <c r="L16" s="166">
        <v>1</v>
      </c>
      <c r="M16" s="166">
        <v>3</v>
      </c>
      <c r="N16" s="166">
        <f t="shared" si="3"/>
        <v>3</v>
      </c>
      <c r="O16" s="65" t="str">
        <f>+'[9]Calificación de Riesgos'!H9</f>
        <v>MODERADA</v>
      </c>
      <c r="P16" s="169" t="s">
        <v>76</v>
      </c>
      <c r="Q16" s="75" t="s">
        <v>336</v>
      </c>
      <c r="R16" s="20" t="s">
        <v>131</v>
      </c>
      <c r="S16" s="19">
        <v>43831</v>
      </c>
      <c r="T16" s="19">
        <v>44196</v>
      </c>
      <c r="U16" s="167" t="s">
        <v>565</v>
      </c>
      <c r="V16" s="169"/>
      <c r="W16" s="169"/>
      <c r="X16" s="169"/>
      <c r="Y16" s="169"/>
      <c r="Z16" s="169"/>
      <c r="AA16" s="169"/>
      <c r="AB16" s="169"/>
      <c r="AC16" s="169"/>
      <c r="AD16" s="169"/>
      <c r="AE16" s="169"/>
      <c r="AF16" s="169"/>
      <c r="AG16" s="169"/>
      <c r="AH16" s="169"/>
      <c r="AI16" s="169"/>
    </row>
  </sheetData>
  <mergeCells count="27">
    <mergeCell ref="AB7:AI8"/>
    <mergeCell ref="G8:J8"/>
    <mergeCell ref="L8:M8"/>
    <mergeCell ref="O8:P8"/>
    <mergeCell ref="A13:A14"/>
    <mergeCell ref="B13:B14"/>
    <mergeCell ref="C13:C14"/>
    <mergeCell ref="D13:D14"/>
    <mergeCell ref="E13:E14"/>
    <mergeCell ref="F13:F14"/>
    <mergeCell ref="O13:O14"/>
    <mergeCell ref="P13:P14"/>
    <mergeCell ref="Q13:Q14"/>
    <mergeCell ref="R13:R14"/>
    <mergeCell ref="G13:G14"/>
    <mergeCell ref="H13:H14"/>
    <mergeCell ref="J13:J14"/>
    <mergeCell ref="K13:K14"/>
    <mergeCell ref="L13:L14"/>
    <mergeCell ref="M13:M14"/>
    <mergeCell ref="B1:V5"/>
    <mergeCell ref="B6:C6"/>
    <mergeCell ref="A7:F8"/>
    <mergeCell ref="G7:J7"/>
    <mergeCell ref="L7:P7"/>
    <mergeCell ref="Q7:U8"/>
    <mergeCell ref="V7:AA8"/>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4F1C4599-0F95-49ED-A3CE-E9A90676F6FE}">
            <xm:f>NOT(ISERROR(SEARCH('Z:\RIESGOS_ANM\RIESGOS GESTION 2020\[Mapa Riesgos Gestion Adquisicion Bns y Servicios_Dic 18 2019 y feb 21 2020.xlsx]Calificación de Riesgos'!#REF!,J10)))</xm:f>
            <xm:f>'Z:\RIESGOS_ANM\RIESGOS GESTION 2020\[Mapa Riesgos Gestion Adquisicion Bns y Servicios_Dic 18 2019 y feb 21 2020.xlsx]Calificación de Riesgos'!#REF!</xm:f>
            <x14:dxf>
              <fill>
                <patternFill>
                  <bgColor rgb="FFFFC000"/>
                </patternFill>
              </fill>
            </x14:dxf>
          </x14:cfRule>
          <x14:cfRule type="containsText" priority="17" operator="containsText" id="{E5853F88-5CD5-4F78-81A3-A07787EB28EC}">
            <xm:f>NOT(ISERROR(SEARCH('Z:\RIESGOS_ANM\RIESGOS GESTION 2020\[Mapa Riesgos Gestion Adquisicion Bns y Servicios_Dic 18 2019 y feb 21 2020.xlsx]Calificación de Riesgos'!#REF!,J10)))</xm:f>
            <xm:f>'Z:\RIESGOS_ANM\RIESGOS GESTION 2020\[Mapa Riesgos Gestion Adquisicion Bns y Servicios_Dic 18 2019 y feb 21 2020.xlsx]Calificación de Riesgos'!#REF!</xm:f>
            <x14:dxf>
              <fill>
                <patternFill>
                  <bgColor rgb="FFFF0000"/>
                </patternFill>
              </fill>
            </x14:dxf>
          </x14:cfRule>
          <x14:cfRule type="containsText" priority="18" operator="containsText" id="{FE1B596F-BB9F-41CD-B9C8-2164F5472737}">
            <xm:f>NOT(ISERROR(SEARCH('Z:\RIESGOS_ANM\RIESGOS GESTION 2020\[Mapa Riesgos Gestion Adquisicion Bns y Servicios_Dic 18 2019 y feb 21 2020.xlsx]Calificación de Riesgos'!#REF!,J10)))</xm:f>
            <xm:f>'Z:\RIESGOS_ANM\RIESGOS GESTION 2020\[Mapa Riesgos Gestion Adquisicion Bns y Servicios_Dic 18 2019 y feb 21 2020.xlsx]Calificación de Riesgos'!#REF!</xm:f>
            <x14:dxf/>
          </x14:cfRule>
          <x14:cfRule type="containsText" priority="19" operator="containsText" id="{4F0881A5-59B3-436C-BE2B-7ABA3AB08A51}">
            <xm:f>NOT(ISERROR(SEARCH('Z:\RIESGOS_ANM\RIESGOS GESTION 2020\[Mapa Riesgos Gestion Adquisicion Bns y Servicios_Dic 18 2019 y feb 21 2020.xlsx]Calificación de Riesgos'!#REF!,J10)))</xm:f>
            <xm:f>'Z:\RIESGOS_ANM\RIESGOS GESTION 2020\[Mapa Riesgos Gestion Adquisicion Bns y Servicios_Dic 18 2019 y feb 21 2020.xlsx]Calificación de Riesgos'!#REF!</xm:f>
            <x14:dxf>
              <fill>
                <patternFill>
                  <bgColor rgb="FFFFFF00"/>
                </patternFill>
              </fill>
            </x14:dxf>
          </x14:cfRule>
          <x14:cfRule type="containsText" priority="20" operator="containsText" id="{5D77230A-FFFD-440A-B20C-1BB4671A56CB}">
            <xm:f>NOT(ISERROR(SEARCH('Z:\RIESGOS_ANM\RIESGOS GESTION 2020\[Mapa Riesgos Gestion Adquisicion Bns y Servicios_Dic 18 2019 y feb 21 2020.xlsx]Calificación de Riesgos'!#REF!,J10)))</xm:f>
            <xm:f>'Z:\RIESGOS_ANM\RIESGOS GESTION 2020\[Mapa Riesgos Gestion Adquisicion Bns y Servicios_Dic 18 2019 y feb 21 2020.xlsx]Calificación de Riesgos'!#REF!</xm:f>
            <x14:dxf>
              <fill>
                <patternFill>
                  <bgColor rgb="FF00B050"/>
                </patternFill>
              </fill>
            </x14:dxf>
          </x14:cfRule>
          <xm:sqref>J10:J13</xm:sqref>
        </x14:conditionalFormatting>
        <x14:conditionalFormatting xmlns:xm="http://schemas.microsoft.com/office/excel/2006/main">
          <x14:cfRule type="containsText" priority="11" operator="containsText" id="{5660B4C2-67FA-4B91-9B2E-ACD867FAAC33}">
            <xm:f>NOT(ISERROR(SEARCH('Z:\RIESGOS_ANM\RIESGOS GESTION 2020\[Mapa Riesgos Gestion Adquisicion Bns y Servicios_Dic 18 2019 y feb 21 2020.xlsx]Calificación de Riesgos'!#REF!,O10)))</xm:f>
            <xm:f>'Z:\RIESGOS_ANM\RIESGOS GESTION 2020\[Mapa Riesgos Gestion Adquisicion Bns y Servicios_Dic 18 2019 y feb 21 2020.xlsx]Calificación de Riesgos'!#REF!</xm:f>
            <x14:dxf>
              <fill>
                <patternFill>
                  <bgColor rgb="FFFFC000"/>
                </patternFill>
              </fill>
            </x14:dxf>
          </x14:cfRule>
          <x14:cfRule type="containsText" priority="12" operator="containsText" id="{EE544E87-7351-4312-86B0-56AF39699E51}">
            <xm:f>NOT(ISERROR(SEARCH('Z:\RIESGOS_ANM\RIESGOS GESTION 2020\[Mapa Riesgos Gestion Adquisicion Bns y Servicios_Dic 18 2019 y feb 21 2020.xlsx]Calificación de Riesgos'!#REF!,O10)))</xm:f>
            <xm:f>'Z:\RIESGOS_ANM\RIESGOS GESTION 2020\[Mapa Riesgos Gestion Adquisicion Bns y Servicios_Dic 18 2019 y feb 21 2020.xlsx]Calificación de Riesgos'!#REF!</xm:f>
            <x14:dxf>
              <fill>
                <patternFill>
                  <bgColor rgb="FFFF0000"/>
                </patternFill>
              </fill>
            </x14:dxf>
          </x14:cfRule>
          <x14:cfRule type="containsText" priority="13" operator="containsText" id="{BC0AFBBE-7CCD-456A-AE8A-5DE9BF040D10}">
            <xm:f>NOT(ISERROR(SEARCH('Z:\RIESGOS_ANM\RIESGOS GESTION 2020\[Mapa Riesgos Gestion Adquisicion Bns y Servicios_Dic 18 2019 y feb 21 2020.xlsx]Calificación de Riesgos'!#REF!,O10)))</xm:f>
            <xm:f>'Z:\RIESGOS_ANM\RIESGOS GESTION 2020\[Mapa Riesgos Gestion Adquisicion Bns y Servicios_Dic 18 2019 y feb 21 2020.xlsx]Calificación de Riesgos'!#REF!</xm:f>
            <x14:dxf/>
          </x14:cfRule>
          <x14:cfRule type="containsText" priority="14" operator="containsText" id="{B1267443-8097-4188-B879-B17C3C6B690D}">
            <xm:f>NOT(ISERROR(SEARCH('Z:\RIESGOS_ANM\RIESGOS GESTION 2020\[Mapa Riesgos Gestion Adquisicion Bns y Servicios_Dic 18 2019 y feb 21 2020.xlsx]Calificación de Riesgos'!#REF!,O10)))</xm:f>
            <xm:f>'Z:\RIESGOS_ANM\RIESGOS GESTION 2020\[Mapa Riesgos Gestion Adquisicion Bns y Servicios_Dic 18 2019 y feb 21 2020.xlsx]Calificación de Riesgos'!#REF!</xm:f>
            <x14:dxf>
              <fill>
                <patternFill>
                  <bgColor rgb="FFFFFF00"/>
                </patternFill>
              </fill>
            </x14:dxf>
          </x14:cfRule>
          <x14:cfRule type="containsText" priority="15" operator="containsText" id="{9293EE25-D2A7-48A8-AAB1-267377FD08BD}">
            <xm:f>NOT(ISERROR(SEARCH('Z:\RIESGOS_ANM\RIESGOS GESTION 2020\[Mapa Riesgos Gestion Adquisicion Bns y Servicios_Dic 18 2019 y feb 21 2020.xlsx]Calificación de Riesgos'!#REF!,O10)))</xm:f>
            <xm:f>'Z:\RIESGOS_ANM\RIESGOS GESTION 2020\[Mapa Riesgos Gestion Adquisicion Bns y Servicios_Dic 18 2019 y feb 21 2020.xlsx]Calificación de Riesgos'!#REF!</xm:f>
            <x14:dxf>
              <fill>
                <patternFill>
                  <bgColor rgb="FF00B050"/>
                </patternFill>
              </fill>
            </x14:dxf>
          </x14:cfRule>
          <xm:sqref>O10:O13</xm:sqref>
        </x14:conditionalFormatting>
        <x14:conditionalFormatting xmlns:xm="http://schemas.microsoft.com/office/excel/2006/main">
          <x14:cfRule type="containsText" priority="6" operator="containsText" id="{A63B2D19-C440-46F8-8DBE-C8B209EF5E32}">
            <xm:f>NOT(ISERROR(SEARCH('Z:\RIESGOS_ANM\RIESGOS GESTION 2020\[Mapa Riesgos Gestion Adquisicion Bns y Servicios_Dic 18 2019 y feb 21 2020.xlsx]Calificación de Riesgos'!#REF!,J15)))</xm:f>
            <xm:f>'Z:\RIESGOS_ANM\RIESGOS GESTION 2020\[Mapa Riesgos Gestion Adquisicion Bns y Servicios_Dic 18 2019 y feb 21 2020.xlsx]Calificación de Riesgos'!#REF!</xm:f>
            <x14:dxf>
              <fill>
                <patternFill>
                  <bgColor rgb="FFFFC000"/>
                </patternFill>
              </fill>
            </x14:dxf>
          </x14:cfRule>
          <x14:cfRule type="containsText" priority="7" operator="containsText" id="{5ECE276F-1BDD-4717-BC8C-778B65334071}">
            <xm:f>NOT(ISERROR(SEARCH('Z:\RIESGOS_ANM\RIESGOS GESTION 2020\[Mapa Riesgos Gestion Adquisicion Bns y Servicios_Dic 18 2019 y feb 21 2020.xlsx]Calificación de Riesgos'!#REF!,J15)))</xm:f>
            <xm:f>'Z:\RIESGOS_ANM\RIESGOS GESTION 2020\[Mapa Riesgos Gestion Adquisicion Bns y Servicios_Dic 18 2019 y feb 21 2020.xlsx]Calificación de Riesgos'!#REF!</xm:f>
            <x14:dxf>
              <fill>
                <patternFill>
                  <bgColor rgb="FFFF0000"/>
                </patternFill>
              </fill>
            </x14:dxf>
          </x14:cfRule>
          <x14:cfRule type="containsText" priority="8" operator="containsText" id="{6F88D6C7-ED82-4077-BEDD-A5537921D6E0}">
            <xm:f>NOT(ISERROR(SEARCH('Z:\RIESGOS_ANM\RIESGOS GESTION 2020\[Mapa Riesgos Gestion Adquisicion Bns y Servicios_Dic 18 2019 y feb 21 2020.xlsx]Calificación de Riesgos'!#REF!,J15)))</xm:f>
            <xm:f>'Z:\RIESGOS_ANM\RIESGOS GESTION 2020\[Mapa Riesgos Gestion Adquisicion Bns y Servicios_Dic 18 2019 y feb 21 2020.xlsx]Calificación de Riesgos'!#REF!</xm:f>
            <x14:dxf/>
          </x14:cfRule>
          <x14:cfRule type="containsText" priority="9" operator="containsText" id="{722AF919-8DF5-4EC4-A07A-C2FB44887C9C}">
            <xm:f>NOT(ISERROR(SEARCH('Z:\RIESGOS_ANM\RIESGOS GESTION 2020\[Mapa Riesgos Gestion Adquisicion Bns y Servicios_Dic 18 2019 y feb 21 2020.xlsx]Calificación de Riesgos'!#REF!,J15)))</xm:f>
            <xm:f>'Z:\RIESGOS_ANM\RIESGOS GESTION 2020\[Mapa Riesgos Gestion Adquisicion Bns y Servicios_Dic 18 2019 y feb 21 2020.xlsx]Calificación de Riesgos'!#REF!</xm:f>
            <x14:dxf>
              <fill>
                <patternFill>
                  <bgColor rgb="FFFFFF00"/>
                </patternFill>
              </fill>
            </x14:dxf>
          </x14:cfRule>
          <x14:cfRule type="containsText" priority="10" operator="containsText" id="{F38FD632-DE43-4973-B733-10CEB6588A08}">
            <xm:f>NOT(ISERROR(SEARCH('Z:\RIESGOS_ANM\RIESGOS GESTION 2020\[Mapa Riesgos Gestion Adquisicion Bns y Servicios_Dic 18 2019 y feb 21 2020.xlsx]Calificación de Riesgos'!#REF!,J15)))</xm:f>
            <xm:f>'Z:\RIESGOS_ANM\RIESGOS GESTION 2020\[Mapa Riesgos Gestion Adquisicion Bns y Servicios_Dic 18 2019 y feb 21 2020.xlsx]Calificación de Riesgos'!#REF!</xm:f>
            <x14:dxf>
              <fill>
                <patternFill>
                  <bgColor rgb="FF00B050"/>
                </patternFill>
              </fill>
            </x14:dxf>
          </x14:cfRule>
          <xm:sqref>J15:J16</xm:sqref>
        </x14:conditionalFormatting>
        <x14:conditionalFormatting xmlns:xm="http://schemas.microsoft.com/office/excel/2006/main">
          <x14:cfRule type="containsText" priority="1" operator="containsText" id="{1EE51E97-606C-4744-8644-E282F0629DF8}">
            <xm:f>NOT(ISERROR(SEARCH('Z:\RIESGOS_ANM\RIESGOS GESTION 2020\[Mapa Riesgos Gestion Adquisicion Bns y Servicios_Dic 18 2019 y feb 21 2020.xlsx]Calificación de Riesgos'!#REF!,O15)))</xm:f>
            <xm:f>'Z:\RIESGOS_ANM\RIESGOS GESTION 2020\[Mapa Riesgos Gestion Adquisicion Bns y Servicios_Dic 18 2019 y feb 21 2020.xlsx]Calificación de Riesgos'!#REF!</xm:f>
            <x14:dxf>
              <fill>
                <patternFill>
                  <bgColor rgb="FFFFC000"/>
                </patternFill>
              </fill>
            </x14:dxf>
          </x14:cfRule>
          <x14:cfRule type="containsText" priority="2" operator="containsText" id="{21E908CE-2F12-4097-BB66-52D1CDE85517}">
            <xm:f>NOT(ISERROR(SEARCH('Z:\RIESGOS_ANM\RIESGOS GESTION 2020\[Mapa Riesgos Gestion Adquisicion Bns y Servicios_Dic 18 2019 y feb 21 2020.xlsx]Calificación de Riesgos'!#REF!,O15)))</xm:f>
            <xm:f>'Z:\RIESGOS_ANM\RIESGOS GESTION 2020\[Mapa Riesgos Gestion Adquisicion Bns y Servicios_Dic 18 2019 y feb 21 2020.xlsx]Calificación de Riesgos'!#REF!</xm:f>
            <x14:dxf>
              <fill>
                <patternFill>
                  <bgColor rgb="FFFF0000"/>
                </patternFill>
              </fill>
            </x14:dxf>
          </x14:cfRule>
          <x14:cfRule type="containsText" priority="3" operator="containsText" id="{082DFFDC-EE74-483E-A9F8-F558A6CD707B}">
            <xm:f>NOT(ISERROR(SEARCH('Z:\RIESGOS_ANM\RIESGOS GESTION 2020\[Mapa Riesgos Gestion Adquisicion Bns y Servicios_Dic 18 2019 y feb 21 2020.xlsx]Calificación de Riesgos'!#REF!,O15)))</xm:f>
            <xm:f>'Z:\RIESGOS_ANM\RIESGOS GESTION 2020\[Mapa Riesgos Gestion Adquisicion Bns y Servicios_Dic 18 2019 y feb 21 2020.xlsx]Calificación de Riesgos'!#REF!</xm:f>
            <x14:dxf/>
          </x14:cfRule>
          <x14:cfRule type="containsText" priority="4" operator="containsText" id="{B573086E-4934-4A21-A6A2-4909BE3A2D95}">
            <xm:f>NOT(ISERROR(SEARCH('Z:\RIESGOS_ANM\RIESGOS GESTION 2020\[Mapa Riesgos Gestion Adquisicion Bns y Servicios_Dic 18 2019 y feb 21 2020.xlsx]Calificación de Riesgos'!#REF!,O15)))</xm:f>
            <xm:f>'Z:\RIESGOS_ANM\RIESGOS GESTION 2020\[Mapa Riesgos Gestion Adquisicion Bns y Servicios_Dic 18 2019 y feb 21 2020.xlsx]Calificación de Riesgos'!#REF!</xm:f>
            <x14:dxf>
              <fill>
                <patternFill>
                  <bgColor rgb="FFFFFF00"/>
                </patternFill>
              </fill>
            </x14:dxf>
          </x14:cfRule>
          <x14:cfRule type="containsText" priority="5" operator="containsText" id="{9E39F30F-64A9-4D7A-926B-72C0DAD7A78B}">
            <xm:f>NOT(ISERROR(SEARCH('Z:\RIESGOS_ANM\RIESGOS GESTION 2020\[Mapa Riesgos Gestion Adquisicion Bns y Servicios_Dic 18 2019 y feb 21 2020.xlsx]Calificación de Riesgos'!#REF!,O15)))</xm:f>
            <xm:f>'Z:\RIESGOS_ANM\RIESGOS GESTION 2020\[Mapa Riesgos Gestion Adquisicion Bns y Servicios_Dic 18 2019 y feb 21 2020.xlsx]Calificación de Riesgos'!#REF!</xm:f>
            <x14:dxf>
              <fill>
                <patternFill>
                  <bgColor rgb="FF00B050"/>
                </patternFill>
              </fill>
            </x14:dxf>
          </x14:cfRule>
          <xm:sqref>O15:O16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'[9]Calificación de Riesgos'!#REF!</xm:f>
          </x14:formula1>
          <xm:sqref>P15:P16 P10:P13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7"/>
  <sheetViews>
    <sheetView topLeftCell="E16" zoomScale="87" zoomScaleNormal="87" workbookViewId="0">
      <selection activeCell="M17" sqref="M17"/>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9.85546875" style="14" hidden="1" customWidth="1"/>
    <col min="10" max="10" width="16.28515625" style="14" customWidth="1"/>
    <col min="11" max="11" width="59.85546875" style="14" customWidth="1"/>
    <col min="12" max="12" width="12.42578125" style="14" customWidth="1"/>
    <col min="13" max="13" width="13.28515625" style="14" customWidth="1"/>
    <col min="14" max="14" width="8.42578125" style="14" hidden="1" customWidth="1"/>
    <col min="15" max="15" width="17.7109375" style="14" customWidth="1"/>
    <col min="16" max="16" width="14" style="14" customWidth="1"/>
    <col min="17" max="17" width="31.85546875" style="14" customWidth="1"/>
    <col min="18" max="18" width="40" style="14" customWidth="1"/>
    <col min="19" max="19" width="21.42578125" style="14" customWidth="1"/>
    <col min="20" max="20" width="17.5703125" style="15" customWidth="1"/>
    <col min="21" max="21" width="19.85546875" style="15" customWidth="1"/>
    <col min="22" max="22" width="52" style="14" hidden="1" customWidth="1"/>
    <col min="23" max="23" width="51.28515625" style="14" hidden="1" customWidth="1"/>
    <col min="24" max="24" width="24.42578125" style="14" hidden="1" customWidth="1"/>
    <col min="25" max="28" width="0" style="14" hidden="1" customWidth="1"/>
    <col min="29" max="29" width="0" style="15" hidden="1" customWidth="1"/>
    <col min="30" max="35" width="0" style="14" hidden="1" customWidth="1"/>
    <col min="36" max="16384" width="11.42578125" style="14"/>
  </cols>
  <sheetData>
    <row r="1" spans="1:35" ht="16.5" customHeight="1" x14ac:dyDescent="0.3">
      <c r="A1" s="239" t="s">
        <v>143</v>
      </c>
      <c r="B1" s="239"/>
      <c r="C1" s="239"/>
      <c r="D1" s="239"/>
      <c r="E1" s="239"/>
      <c r="F1" s="239"/>
      <c r="G1" s="239"/>
      <c r="H1" s="239"/>
      <c r="I1" s="239"/>
      <c r="J1" s="239"/>
      <c r="K1" s="239"/>
      <c r="L1" s="239"/>
      <c r="M1" s="239"/>
      <c r="N1" s="239"/>
      <c r="O1" s="239"/>
      <c r="P1" s="239"/>
      <c r="Q1" s="239"/>
      <c r="R1" s="239"/>
      <c r="S1" s="239"/>
      <c r="T1" s="239"/>
      <c r="U1" s="270"/>
      <c r="V1" s="67"/>
      <c r="W1" s="24"/>
    </row>
    <row r="2" spans="1:35" ht="16.5" customHeight="1" x14ac:dyDescent="0.3">
      <c r="A2" s="239"/>
      <c r="B2" s="239"/>
      <c r="C2" s="239"/>
      <c r="D2" s="239"/>
      <c r="E2" s="239"/>
      <c r="F2" s="239"/>
      <c r="G2" s="239"/>
      <c r="H2" s="239"/>
      <c r="I2" s="239"/>
      <c r="J2" s="239"/>
      <c r="K2" s="239"/>
      <c r="L2" s="239"/>
      <c r="M2" s="239"/>
      <c r="N2" s="239"/>
      <c r="O2" s="239"/>
      <c r="P2" s="239"/>
      <c r="Q2" s="239"/>
      <c r="R2" s="239"/>
      <c r="S2" s="239"/>
      <c r="T2" s="239"/>
      <c r="U2" s="270"/>
      <c r="V2" s="67"/>
      <c r="W2" s="24"/>
    </row>
    <row r="3" spans="1:35" ht="13.5" customHeight="1" x14ac:dyDescent="0.3">
      <c r="A3" s="239"/>
      <c r="B3" s="239"/>
      <c r="C3" s="239"/>
      <c r="D3" s="239"/>
      <c r="E3" s="239"/>
      <c r="F3" s="239"/>
      <c r="G3" s="239"/>
      <c r="H3" s="239"/>
      <c r="I3" s="239"/>
      <c r="J3" s="239"/>
      <c r="K3" s="239"/>
      <c r="L3" s="239"/>
      <c r="M3" s="239"/>
      <c r="N3" s="239"/>
      <c r="O3" s="239"/>
      <c r="P3" s="239"/>
      <c r="Q3" s="239"/>
      <c r="R3" s="239"/>
      <c r="S3" s="239"/>
      <c r="T3" s="239"/>
      <c r="U3" s="270"/>
      <c r="V3" s="67"/>
      <c r="W3" s="24"/>
    </row>
    <row r="4" spans="1:35" ht="13.5" customHeight="1" x14ac:dyDescent="0.3">
      <c r="A4" s="239"/>
      <c r="B4" s="239"/>
      <c r="C4" s="239"/>
      <c r="D4" s="239"/>
      <c r="E4" s="239"/>
      <c r="F4" s="239"/>
      <c r="G4" s="239"/>
      <c r="H4" s="239"/>
      <c r="I4" s="239"/>
      <c r="J4" s="239"/>
      <c r="K4" s="239"/>
      <c r="L4" s="239"/>
      <c r="M4" s="239"/>
      <c r="N4" s="239"/>
      <c r="O4" s="239"/>
      <c r="P4" s="239"/>
      <c r="Q4" s="239"/>
      <c r="R4" s="239"/>
      <c r="S4" s="239"/>
      <c r="T4" s="239"/>
      <c r="U4" s="270"/>
      <c r="V4" s="67"/>
      <c r="W4" s="24"/>
    </row>
    <row r="5" spans="1:35" ht="13.5" customHeight="1" x14ac:dyDescent="0.3">
      <c r="A5" s="240"/>
      <c r="B5" s="240"/>
      <c r="C5" s="240"/>
      <c r="D5" s="240"/>
      <c r="E5" s="240"/>
      <c r="F5" s="240"/>
      <c r="G5" s="240"/>
      <c r="H5" s="240"/>
      <c r="I5" s="240"/>
      <c r="J5" s="240"/>
      <c r="K5" s="240"/>
      <c r="L5" s="240"/>
      <c r="M5" s="240"/>
      <c r="N5" s="240"/>
      <c r="O5" s="240"/>
      <c r="P5" s="240"/>
      <c r="Q5" s="240"/>
      <c r="R5" s="240"/>
      <c r="S5" s="240"/>
      <c r="T5" s="240"/>
      <c r="U5" s="300"/>
      <c r="V5" s="68"/>
      <c r="W5" s="24"/>
    </row>
    <row r="6" spans="1:35" s="22" customFormat="1" ht="45" customHeight="1" x14ac:dyDescent="0.3">
      <c r="A6" s="205" t="s">
        <v>43</v>
      </c>
      <c r="B6" s="205"/>
      <c r="C6" s="205"/>
      <c r="D6" s="205"/>
      <c r="E6" s="205"/>
      <c r="F6" s="205"/>
      <c r="G6" s="203" t="s">
        <v>42</v>
      </c>
      <c r="H6" s="203"/>
      <c r="I6" s="203"/>
      <c r="J6" s="203"/>
      <c r="K6" s="89" t="s">
        <v>41</v>
      </c>
      <c r="L6" s="205" t="s">
        <v>40</v>
      </c>
      <c r="M6" s="205"/>
      <c r="N6" s="205"/>
      <c r="O6" s="205"/>
      <c r="P6" s="205"/>
      <c r="Q6" s="205" t="s">
        <v>39</v>
      </c>
      <c r="R6" s="205"/>
      <c r="S6" s="205"/>
      <c r="T6" s="205"/>
      <c r="U6" s="205"/>
      <c r="V6" s="197" t="s">
        <v>38</v>
      </c>
      <c r="W6" s="198"/>
      <c r="X6" s="198"/>
      <c r="Y6" s="198"/>
      <c r="Z6" s="198"/>
      <c r="AA6" s="199"/>
      <c r="AB6" s="197" t="s">
        <v>37</v>
      </c>
      <c r="AC6" s="198"/>
      <c r="AD6" s="198"/>
      <c r="AE6" s="198"/>
      <c r="AF6" s="198"/>
      <c r="AG6" s="198"/>
      <c r="AH6" s="198"/>
      <c r="AI6" s="199"/>
    </row>
    <row r="7" spans="1:35" s="22" customFormat="1" ht="84" customHeight="1" x14ac:dyDescent="0.3">
      <c r="A7" s="205"/>
      <c r="B7" s="205"/>
      <c r="C7" s="205"/>
      <c r="D7" s="205"/>
      <c r="E7" s="205"/>
      <c r="F7" s="205"/>
      <c r="G7" s="203" t="s">
        <v>36</v>
      </c>
      <c r="H7" s="203"/>
      <c r="I7" s="203"/>
      <c r="J7" s="203"/>
      <c r="K7" s="89" t="s">
        <v>35</v>
      </c>
      <c r="L7" s="203" t="s">
        <v>34</v>
      </c>
      <c r="M7" s="203"/>
      <c r="N7" s="23"/>
      <c r="O7" s="203" t="s">
        <v>33</v>
      </c>
      <c r="P7" s="203"/>
      <c r="Q7" s="205"/>
      <c r="R7" s="205"/>
      <c r="S7" s="205"/>
      <c r="T7" s="205"/>
      <c r="U7" s="205"/>
      <c r="V7" s="200"/>
      <c r="W7" s="201"/>
      <c r="X7" s="201"/>
      <c r="Y7" s="201"/>
      <c r="Z7" s="201"/>
      <c r="AA7" s="202"/>
      <c r="AB7" s="200"/>
      <c r="AC7" s="201"/>
      <c r="AD7" s="201"/>
      <c r="AE7" s="201"/>
      <c r="AF7" s="201"/>
      <c r="AG7" s="201"/>
      <c r="AH7" s="201"/>
      <c r="AI7" s="202"/>
    </row>
    <row r="8" spans="1:35" s="22" customFormat="1" ht="66"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32" customHeight="1" x14ac:dyDescent="0.25">
      <c r="A9" s="224">
        <v>1</v>
      </c>
      <c r="B9" s="221" t="str">
        <f>+[10]Identificacion!B4</f>
        <v>ATENCIÓN INTEGRAL Y SERVICIOS A GRUPOS DE INTERÉS</v>
      </c>
      <c r="C9" s="221" t="s">
        <v>337</v>
      </c>
      <c r="D9" s="221" t="s">
        <v>338</v>
      </c>
      <c r="E9" s="221" t="s">
        <v>339</v>
      </c>
      <c r="F9" s="221" t="s">
        <v>340</v>
      </c>
      <c r="G9" s="214">
        <f>+[10]Probabilidad!E14</f>
        <v>3</v>
      </c>
      <c r="H9" s="214">
        <f>+'[10]Impacto '!D6</f>
        <v>3</v>
      </c>
      <c r="I9" s="18">
        <f t="shared" ref="I9:I13" si="0">+G9*H9</f>
        <v>9</v>
      </c>
      <c r="J9" s="212" t="str">
        <f>IF(AND(I9&gt;=0,I9&lt;=4),'[10]Calificación de Riesgos'!$H$10,IF(I9&lt;7,'[10]Calificación de Riesgos'!$H$9,IF(I9&lt;13,'[10]Calificación de Riesgos'!$H$8,IF(I9&lt;=25,'[10]Calificación de Riesgos'!$H$7))))</f>
        <v>ALTA</v>
      </c>
      <c r="K9" s="221" t="s">
        <v>341</v>
      </c>
      <c r="L9" s="214">
        <v>1</v>
      </c>
      <c r="M9" s="214">
        <v>3</v>
      </c>
      <c r="N9" s="93">
        <f>+L9*M9</f>
        <v>3</v>
      </c>
      <c r="O9" s="243" t="str">
        <f>+'[10]Calificación de Riesgos'!H9</f>
        <v>MODERADA</v>
      </c>
      <c r="P9" s="304" t="s">
        <v>2</v>
      </c>
      <c r="Q9" s="94" t="s">
        <v>342</v>
      </c>
      <c r="R9" s="94" t="s">
        <v>132</v>
      </c>
      <c r="S9" s="19">
        <v>43862</v>
      </c>
      <c r="T9" s="19">
        <v>44196</v>
      </c>
      <c r="U9" s="96" t="s">
        <v>133</v>
      </c>
      <c r="V9" s="135" t="s">
        <v>343</v>
      </c>
      <c r="W9" s="18" t="s">
        <v>344</v>
      </c>
      <c r="X9" s="18" t="str">
        <f>'[11]Atencion Integral'!$X$9</f>
        <v>CUMPLIDA</v>
      </c>
      <c r="Y9" s="18" t="str">
        <f>'[11]Atencion Integral'!$Y$9</f>
        <v>NO</v>
      </c>
      <c r="Z9" s="18" t="s">
        <v>223</v>
      </c>
      <c r="AA9" s="18" t="s">
        <v>223</v>
      </c>
      <c r="AB9" s="18" t="s">
        <v>345</v>
      </c>
      <c r="AC9" s="94" t="s">
        <v>346</v>
      </c>
      <c r="AD9" s="18" t="s">
        <v>242</v>
      </c>
      <c r="AE9" s="18" t="s">
        <v>222</v>
      </c>
      <c r="AF9" s="18" t="s">
        <v>223</v>
      </c>
      <c r="AG9" s="18" t="s">
        <v>223</v>
      </c>
      <c r="AH9" s="106">
        <v>43857</v>
      </c>
      <c r="AI9" s="18"/>
    </row>
    <row r="10" spans="1:35" s="17" customFormat="1" ht="66" customHeight="1" x14ac:dyDescent="0.25">
      <c r="A10" s="228"/>
      <c r="B10" s="229"/>
      <c r="C10" s="229"/>
      <c r="D10" s="229"/>
      <c r="E10" s="229"/>
      <c r="F10" s="229"/>
      <c r="G10" s="217"/>
      <c r="H10" s="217"/>
      <c r="I10" s="18"/>
      <c r="J10" s="216"/>
      <c r="K10" s="229"/>
      <c r="L10" s="217"/>
      <c r="M10" s="217"/>
      <c r="N10" s="93"/>
      <c r="O10" s="245"/>
      <c r="P10" s="305"/>
      <c r="Q10" s="94" t="s">
        <v>134</v>
      </c>
      <c r="R10" s="94" t="s">
        <v>135</v>
      </c>
      <c r="S10" s="19">
        <v>43862</v>
      </c>
      <c r="T10" s="19">
        <v>44196</v>
      </c>
      <c r="U10" s="96" t="s">
        <v>133</v>
      </c>
      <c r="V10" s="18" t="s">
        <v>347</v>
      </c>
      <c r="W10" s="18" t="s">
        <v>348</v>
      </c>
      <c r="X10" s="18" t="str">
        <f>'[11]Atencion Integral'!$X$9</f>
        <v>CUMPLIDA</v>
      </c>
      <c r="Y10" s="18" t="s">
        <v>284</v>
      </c>
      <c r="Z10" s="18" t="s">
        <v>223</v>
      </c>
      <c r="AA10" s="18" t="s">
        <v>223</v>
      </c>
      <c r="AB10" s="18" t="s">
        <v>345</v>
      </c>
      <c r="AC10" s="94" t="s">
        <v>349</v>
      </c>
      <c r="AD10" s="18" t="s">
        <v>242</v>
      </c>
      <c r="AE10" s="18" t="s">
        <v>222</v>
      </c>
      <c r="AF10" s="18" t="s">
        <v>223</v>
      </c>
      <c r="AG10" s="18" t="s">
        <v>223</v>
      </c>
      <c r="AH10" s="106">
        <v>43857</v>
      </c>
      <c r="AI10" s="18"/>
    </row>
    <row r="11" spans="1:35" s="17" customFormat="1" ht="82.5" x14ac:dyDescent="0.25">
      <c r="A11" s="228"/>
      <c r="B11" s="229"/>
      <c r="C11" s="229"/>
      <c r="D11" s="229"/>
      <c r="E11" s="229"/>
      <c r="F11" s="229"/>
      <c r="G11" s="217"/>
      <c r="H11" s="217"/>
      <c r="I11" s="18"/>
      <c r="J11" s="216"/>
      <c r="K11" s="229"/>
      <c r="L11" s="217"/>
      <c r="M11" s="217"/>
      <c r="N11" s="93"/>
      <c r="O11" s="245"/>
      <c r="P11" s="305"/>
      <c r="Q11" s="94" t="s">
        <v>350</v>
      </c>
      <c r="R11" s="94" t="s">
        <v>351</v>
      </c>
      <c r="S11" s="19">
        <v>43862</v>
      </c>
      <c r="T11" s="19">
        <v>44196</v>
      </c>
      <c r="U11" s="96" t="s">
        <v>133</v>
      </c>
      <c r="V11" s="18" t="s">
        <v>352</v>
      </c>
      <c r="W11" s="18" t="s">
        <v>353</v>
      </c>
      <c r="X11" s="18" t="str">
        <f>'[11]Atencion Integral'!$X$9</f>
        <v>CUMPLIDA</v>
      </c>
      <c r="Y11" s="18" t="s">
        <v>284</v>
      </c>
      <c r="Z11" s="18" t="s">
        <v>223</v>
      </c>
      <c r="AA11" s="18" t="s">
        <v>223</v>
      </c>
      <c r="AB11" s="18" t="s">
        <v>345</v>
      </c>
      <c r="AC11" s="94" t="s">
        <v>354</v>
      </c>
      <c r="AD11" s="18" t="s">
        <v>242</v>
      </c>
      <c r="AE11" s="18" t="s">
        <v>222</v>
      </c>
      <c r="AF11" s="18" t="s">
        <v>223</v>
      </c>
      <c r="AG11" s="18" t="s">
        <v>223</v>
      </c>
      <c r="AH11" s="106">
        <v>43857</v>
      </c>
      <c r="AI11" s="18"/>
    </row>
    <row r="12" spans="1:35" s="17" customFormat="1" ht="82.5" x14ac:dyDescent="0.25">
      <c r="A12" s="225"/>
      <c r="B12" s="226"/>
      <c r="C12" s="226"/>
      <c r="D12" s="226"/>
      <c r="E12" s="226"/>
      <c r="F12" s="226"/>
      <c r="G12" s="215"/>
      <c r="H12" s="215"/>
      <c r="I12" s="18"/>
      <c r="J12" s="213"/>
      <c r="K12" s="226"/>
      <c r="L12" s="215"/>
      <c r="M12" s="215"/>
      <c r="N12" s="93"/>
      <c r="O12" s="244"/>
      <c r="P12" s="306"/>
      <c r="Q12" s="94" t="s">
        <v>355</v>
      </c>
      <c r="R12" s="79" t="s">
        <v>141</v>
      </c>
      <c r="S12" s="19">
        <v>43496</v>
      </c>
      <c r="T12" s="19">
        <v>43631</v>
      </c>
      <c r="U12" s="96" t="s">
        <v>142</v>
      </c>
      <c r="V12" s="18" t="s">
        <v>356</v>
      </c>
      <c r="W12" s="18" t="s">
        <v>357</v>
      </c>
      <c r="X12" s="18" t="s">
        <v>31</v>
      </c>
      <c r="Y12" s="18" t="s">
        <v>284</v>
      </c>
      <c r="Z12" s="18" t="s">
        <v>223</v>
      </c>
      <c r="AA12" s="18" t="s">
        <v>223</v>
      </c>
      <c r="AB12" s="18" t="s">
        <v>345</v>
      </c>
      <c r="AC12" s="94" t="s">
        <v>358</v>
      </c>
      <c r="AD12" s="18" t="s">
        <v>224</v>
      </c>
      <c r="AE12" s="18" t="s">
        <v>222</v>
      </c>
      <c r="AF12" s="18" t="s">
        <v>223</v>
      </c>
      <c r="AG12" s="18" t="s">
        <v>223</v>
      </c>
      <c r="AH12" s="106">
        <v>43857</v>
      </c>
      <c r="AI12" s="18"/>
    </row>
    <row r="13" spans="1:35" s="17" customFormat="1" ht="124.5" customHeight="1" x14ac:dyDescent="0.25">
      <c r="A13" s="224">
        <v>2</v>
      </c>
      <c r="B13" s="221" t="str">
        <f>+[10]Identificacion!B5</f>
        <v>ATENCIÓN INTEGRAL Y SERVICIOS A GRUPOS DE INTERÉS</v>
      </c>
      <c r="C13" s="221" t="str">
        <f>+[10]Identificacion!C5</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3" s="221" t="s">
        <v>359</v>
      </c>
      <c r="E13" s="307" t="s">
        <v>360</v>
      </c>
      <c r="F13" s="221" t="s">
        <v>361</v>
      </c>
      <c r="G13" s="214">
        <v>4</v>
      </c>
      <c r="H13" s="214">
        <v>3</v>
      </c>
      <c r="I13" s="18">
        <f t="shared" si="0"/>
        <v>12</v>
      </c>
      <c r="J13" s="218" t="str">
        <f>IF(AND(I13&gt;=0,I13&lt;=4),'[10]Calificación de Riesgos'!$H$10,IF(I13&lt;7,'[10]Calificación de Riesgos'!$H$9,IF(I13&lt;13,'[10]Calificación de Riesgos'!$H$8,IF(I13&lt;=25,'[10]Calificación de Riesgos'!$H$7))))</f>
        <v>ALTA</v>
      </c>
      <c r="K13" s="221" t="s">
        <v>362</v>
      </c>
      <c r="L13" s="227">
        <v>3</v>
      </c>
      <c r="M13" s="227">
        <v>3</v>
      </c>
      <c r="N13" s="18">
        <f t="shared" ref="N13" si="1">+L13*M13</f>
        <v>9</v>
      </c>
      <c r="O13" s="212" t="str">
        <f>IF(AND(N13&gt;=0,N13&lt;=4),'[10]Calificación de Riesgos'!$H$10,IF(N13&lt;7,'[10]Calificación de Riesgos'!$H$9,IF(N13&lt;13,'[10]Calificación de Riesgos'!$H$8,IF(N13&lt;=25,'[10]Calificación de Riesgos'!$H$7))))</f>
        <v>ALTA</v>
      </c>
      <c r="P13" s="301" t="s">
        <v>2</v>
      </c>
      <c r="Q13" s="94" t="s">
        <v>363</v>
      </c>
      <c r="R13" s="94" t="s">
        <v>136</v>
      </c>
      <c r="S13" s="19">
        <v>43862</v>
      </c>
      <c r="T13" s="19">
        <v>44196</v>
      </c>
      <c r="U13" s="96" t="s">
        <v>133</v>
      </c>
      <c r="V13" s="18" t="s">
        <v>356</v>
      </c>
      <c r="W13" s="18" t="s">
        <v>364</v>
      </c>
      <c r="X13" s="18" t="s">
        <v>365</v>
      </c>
      <c r="Y13" s="18" t="s">
        <v>284</v>
      </c>
      <c r="Z13" s="18" t="s">
        <v>223</v>
      </c>
      <c r="AA13" s="18" t="s">
        <v>223</v>
      </c>
      <c r="AB13" s="18" t="s">
        <v>345</v>
      </c>
      <c r="AC13" s="94" t="s">
        <v>366</v>
      </c>
      <c r="AD13" s="18" t="s">
        <v>224</v>
      </c>
      <c r="AE13" s="18" t="s">
        <v>222</v>
      </c>
      <c r="AF13" s="18" t="s">
        <v>223</v>
      </c>
      <c r="AG13" s="18" t="s">
        <v>223</v>
      </c>
      <c r="AH13" s="106">
        <v>43857</v>
      </c>
      <c r="AI13" s="18"/>
    </row>
    <row r="14" spans="1:35" s="17" customFormat="1" ht="89.25" customHeight="1" x14ac:dyDescent="0.25">
      <c r="A14" s="228"/>
      <c r="B14" s="229"/>
      <c r="C14" s="229"/>
      <c r="D14" s="229"/>
      <c r="E14" s="308"/>
      <c r="F14" s="229"/>
      <c r="G14" s="217"/>
      <c r="H14" s="217"/>
      <c r="I14" s="18"/>
      <c r="J14" s="219"/>
      <c r="K14" s="229"/>
      <c r="L14" s="222"/>
      <c r="M14" s="222"/>
      <c r="N14" s="18"/>
      <c r="O14" s="216"/>
      <c r="P14" s="302"/>
      <c r="Q14" s="94" t="s">
        <v>367</v>
      </c>
      <c r="R14" s="94" t="s">
        <v>137</v>
      </c>
      <c r="S14" s="19">
        <v>43862</v>
      </c>
      <c r="T14" s="19">
        <v>44196</v>
      </c>
      <c r="U14" s="96" t="s">
        <v>133</v>
      </c>
      <c r="V14" s="18" t="s">
        <v>368</v>
      </c>
      <c r="W14" s="18" t="s">
        <v>369</v>
      </c>
      <c r="X14" s="18" t="s">
        <v>365</v>
      </c>
      <c r="Y14" s="18" t="s">
        <v>284</v>
      </c>
      <c r="Z14" s="18" t="s">
        <v>223</v>
      </c>
      <c r="AA14" s="18" t="s">
        <v>223</v>
      </c>
      <c r="AB14" s="18" t="s">
        <v>345</v>
      </c>
      <c r="AC14" s="94" t="s">
        <v>349</v>
      </c>
      <c r="AD14" s="18" t="s">
        <v>224</v>
      </c>
      <c r="AE14" s="18" t="s">
        <v>222</v>
      </c>
      <c r="AF14" s="18" t="s">
        <v>223</v>
      </c>
      <c r="AG14" s="18" t="s">
        <v>223</v>
      </c>
      <c r="AH14" s="106">
        <v>43850</v>
      </c>
      <c r="AI14" s="18"/>
    </row>
    <row r="15" spans="1:35" s="17" customFormat="1" ht="103.5" customHeight="1" x14ac:dyDescent="0.25">
      <c r="A15" s="225"/>
      <c r="B15" s="226"/>
      <c r="C15" s="226"/>
      <c r="D15" s="226"/>
      <c r="E15" s="309"/>
      <c r="F15" s="226"/>
      <c r="G15" s="215"/>
      <c r="H15" s="215"/>
      <c r="I15" s="18"/>
      <c r="J15" s="220"/>
      <c r="K15" s="226"/>
      <c r="L15" s="223"/>
      <c r="M15" s="223"/>
      <c r="N15" s="18"/>
      <c r="O15" s="213"/>
      <c r="P15" s="303"/>
      <c r="Q15" s="94"/>
      <c r="R15" s="94"/>
      <c r="S15" s="19"/>
      <c r="T15" s="19"/>
      <c r="U15" s="96"/>
      <c r="V15" s="18" t="s">
        <v>368</v>
      </c>
      <c r="W15" s="135" t="s">
        <v>370</v>
      </c>
      <c r="X15" s="18" t="s">
        <v>365</v>
      </c>
      <c r="Y15" s="18" t="s">
        <v>284</v>
      </c>
      <c r="Z15" s="18" t="s">
        <v>223</v>
      </c>
      <c r="AA15" s="18" t="s">
        <v>223</v>
      </c>
      <c r="AB15" s="18" t="s">
        <v>345</v>
      </c>
      <c r="AC15" s="94" t="s">
        <v>371</v>
      </c>
      <c r="AD15" s="18" t="s">
        <v>224</v>
      </c>
      <c r="AE15" s="18" t="s">
        <v>222</v>
      </c>
      <c r="AF15" s="18" t="s">
        <v>223</v>
      </c>
      <c r="AG15" s="18" t="s">
        <v>223</v>
      </c>
      <c r="AH15" s="106">
        <v>43857</v>
      </c>
      <c r="AI15" s="18"/>
    </row>
    <row r="16" spans="1:35" ht="132" x14ac:dyDescent="0.3">
      <c r="A16" s="93">
        <v>3</v>
      </c>
      <c r="B16" s="94" t="str">
        <f>+[10]Identificacion!B8</f>
        <v>ATENCIÓN INTEGRAL Y SERVICIOS A GRUPOS DE INTERÉS</v>
      </c>
      <c r="C16" s="94" t="str">
        <f>+[10]Identificacion!C8</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6" s="94" t="str">
        <f>+[10]Identificacion!D8</f>
        <v>1. Error humano al no vincular de manera correcta las respuestas en el SGD
2. No generar a tiempo las alertas tempranas sobre el estado de la PQRS
3. No contar con toda la información requerida debido a las fallas de la aplicación</v>
      </c>
      <c r="E16" s="94" t="s">
        <v>372</v>
      </c>
      <c r="F16" s="94" t="s">
        <v>373</v>
      </c>
      <c r="G16" s="93">
        <v>3</v>
      </c>
      <c r="H16" s="93">
        <v>3</v>
      </c>
      <c r="I16" s="93">
        <f>+G16*H16</f>
        <v>9</v>
      </c>
      <c r="J16" s="97" t="str">
        <f>IF(AND(I16&gt;=0,I16&lt;=4),'[10]Calificación de Riesgos'!$H$10,IF(I16&lt;7,'[10]Calificación de Riesgos'!$H$9,IF(I16&lt;13,'[10]Calificación de Riesgos'!$H$8,IF(I16&lt;=25,'[10]Calificación de Riesgos'!$H$7))))</f>
        <v>ALTA</v>
      </c>
      <c r="K16" s="94" t="s">
        <v>374</v>
      </c>
      <c r="L16" s="93">
        <v>1</v>
      </c>
      <c r="M16" s="93">
        <v>2</v>
      </c>
      <c r="N16" s="93">
        <f>+L16*M16</f>
        <v>2</v>
      </c>
      <c r="O16" s="99" t="s">
        <v>52</v>
      </c>
      <c r="P16" s="66" t="s">
        <v>76</v>
      </c>
      <c r="Q16" s="94" t="s">
        <v>138</v>
      </c>
      <c r="R16" s="20" t="s">
        <v>139</v>
      </c>
      <c r="S16" s="19">
        <v>43862</v>
      </c>
      <c r="T16" s="19">
        <v>43850</v>
      </c>
      <c r="U16" s="96" t="s">
        <v>140</v>
      </c>
      <c r="V16" s="135"/>
      <c r="W16" s="135"/>
      <c r="X16" s="72"/>
      <c r="Y16" s="72"/>
      <c r="Z16" s="72"/>
      <c r="AA16" s="72"/>
      <c r="AB16" s="72" t="s">
        <v>375</v>
      </c>
      <c r="AC16" s="86" t="s">
        <v>376</v>
      </c>
      <c r="AD16" s="72" t="s">
        <v>224</v>
      </c>
      <c r="AE16" s="72" t="s">
        <v>222</v>
      </c>
      <c r="AF16" s="72" t="s">
        <v>223</v>
      </c>
      <c r="AG16" s="72" t="s">
        <v>223</v>
      </c>
      <c r="AH16" s="136">
        <v>43857</v>
      </c>
      <c r="AI16" s="72"/>
    </row>
    <row r="17" spans="1:35" ht="140.25" customHeight="1" x14ac:dyDescent="0.3">
      <c r="A17" s="93">
        <v>4</v>
      </c>
      <c r="B17" s="94" t="s">
        <v>377</v>
      </c>
      <c r="C17" s="94" t="s">
        <v>337</v>
      </c>
      <c r="D17" s="94" t="s">
        <v>378</v>
      </c>
      <c r="E17" s="94" t="s">
        <v>379</v>
      </c>
      <c r="F17" s="94" t="s">
        <v>380</v>
      </c>
      <c r="G17" s="93">
        <v>3</v>
      </c>
      <c r="H17" s="93">
        <v>3</v>
      </c>
      <c r="I17" s="93">
        <v>9</v>
      </c>
      <c r="J17" s="97" t="s">
        <v>48</v>
      </c>
      <c r="K17" s="94" t="s">
        <v>381</v>
      </c>
      <c r="L17" s="93">
        <v>1</v>
      </c>
      <c r="M17" s="93">
        <v>3</v>
      </c>
      <c r="N17" s="93">
        <v>2</v>
      </c>
      <c r="O17" s="98" t="s">
        <v>207</v>
      </c>
      <c r="P17" s="66" t="s">
        <v>76</v>
      </c>
      <c r="Q17" s="94" t="s">
        <v>382</v>
      </c>
      <c r="R17" s="21" t="s">
        <v>383</v>
      </c>
      <c r="S17" s="19">
        <v>43862</v>
      </c>
      <c r="T17" s="19">
        <v>44180</v>
      </c>
      <c r="U17" s="96" t="s">
        <v>384</v>
      </c>
      <c r="V17" s="135"/>
      <c r="W17" s="135"/>
      <c r="X17" s="72"/>
      <c r="Y17" s="72"/>
      <c r="Z17" s="72"/>
      <c r="AA17" s="72"/>
      <c r="AB17" s="72" t="s">
        <v>375</v>
      </c>
      <c r="AC17" s="86" t="s">
        <v>376</v>
      </c>
      <c r="AD17" s="72" t="s">
        <v>224</v>
      </c>
      <c r="AE17" s="72" t="s">
        <v>222</v>
      </c>
      <c r="AF17" s="72" t="s">
        <v>223</v>
      </c>
      <c r="AG17" s="72" t="s">
        <v>223</v>
      </c>
      <c r="AH17" s="136">
        <v>43857</v>
      </c>
      <c r="AI17" s="72"/>
    </row>
  </sheetData>
  <mergeCells count="38">
    <mergeCell ref="J13:J15"/>
    <mergeCell ref="K13:K15"/>
    <mergeCell ref="L13:L15"/>
    <mergeCell ref="M13:M15"/>
    <mergeCell ref="O13:O15"/>
    <mergeCell ref="P13:P15"/>
    <mergeCell ref="O9:O12"/>
    <mergeCell ref="P9:P12"/>
    <mergeCell ref="A13:A15"/>
    <mergeCell ref="B13:B15"/>
    <mergeCell ref="C13:C15"/>
    <mergeCell ref="D13:D15"/>
    <mergeCell ref="E13:E15"/>
    <mergeCell ref="F13:F15"/>
    <mergeCell ref="G13:G15"/>
    <mergeCell ref="H13:H15"/>
    <mergeCell ref="G9:G12"/>
    <mergeCell ref="H9:H12"/>
    <mergeCell ref="J9:J12"/>
    <mergeCell ref="K9:K12"/>
    <mergeCell ref="L9:L12"/>
    <mergeCell ref="AB6:AI7"/>
    <mergeCell ref="G7:J7"/>
    <mergeCell ref="L7:M7"/>
    <mergeCell ref="O7:P7"/>
    <mergeCell ref="V6:AA7"/>
    <mergeCell ref="F9:F12"/>
    <mergeCell ref="A1:U5"/>
    <mergeCell ref="A6:F7"/>
    <mergeCell ref="G6:J6"/>
    <mergeCell ref="L6:P6"/>
    <mergeCell ref="Q6:U7"/>
    <mergeCell ref="A9:A12"/>
    <mergeCell ref="B9:B12"/>
    <mergeCell ref="C9:C12"/>
    <mergeCell ref="D9:D12"/>
    <mergeCell ref="E9:E12"/>
    <mergeCell ref="M9:M12"/>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6" operator="containsText" id="{AAD77618-8977-471E-B4A2-EF81AED84849}">
            <xm:f>NOT(ISERROR(SEARCH('\Users\79530904\AppData\Local\Microsoft\Windows\INetCache\Content.MSO\[Mapa Riesgos Gestion Atencion Integral 2019 Final.xlsx]Calificación de Riesgos'!#REF!,J9)))</xm:f>
            <xm:f>'\Users\79530904\AppData\Local\Microsoft\Windows\INetCache\Content.MSO\[Mapa Riesgos Gestion Atencion Integral 2019 Final.xlsx]Calificación de Riesgos'!#REF!</xm:f>
            <x14:dxf>
              <fill>
                <patternFill>
                  <bgColor rgb="FFFFC000"/>
                </patternFill>
              </fill>
            </x14:dxf>
          </x14:cfRule>
          <x14:cfRule type="containsText" priority="37" operator="containsText" id="{D90A3BC7-B8C3-42E8-A7E9-D240E9E94D73}">
            <xm:f>NOT(ISERROR(SEARCH('\Users\79530904\AppData\Local\Microsoft\Windows\INetCache\Content.MSO\[Mapa Riesgos Gestion Atencion Integral 2019 Final.xlsx]Calificación de Riesgos'!#REF!,J9)))</xm:f>
            <xm:f>'\Users\79530904\AppData\Local\Microsoft\Windows\INetCache\Content.MSO\[Mapa Riesgos Gestion Atencion Integral 2019 Final.xlsx]Calificación de Riesgos'!#REF!</xm:f>
            <x14:dxf>
              <fill>
                <patternFill>
                  <bgColor rgb="FFFF0000"/>
                </patternFill>
              </fill>
            </x14:dxf>
          </x14:cfRule>
          <x14:cfRule type="containsText" priority="38" operator="containsText" id="{08CEF476-6EA4-4FDB-9039-CD337D1BA2E1}">
            <xm:f>NOT(ISERROR(SEARCH('\Users\79530904\AppData\Local\Microsoft\Windows\INetCache\Content.MSO\[Mapa Riesgos Gestion Atencion Integral 2019 Final.xlsx]Calificación de Riesgos'!#REF!,J9)))</xm:f>
            <xm:f>'\Users\79530904\AppData\Local\Microsoft\Windows\INetCache\Content.MSO\[Mapa Riesgos Gestion Atencion Integral 2019 Final.xlsx]Calificación de Riesgos'!#REF!</xm:f>
            <x14:dxf/>
          </x14:cfRule>
          <x14:cfRule type="containsText" priority="39" operator="containsText" id="{E77F1990-E0A7-4E6A-83A7-867B59166EA6}">
            <xm:f>NOT(ISERROR(SEARCH('\Users\79530904\AppData\Local\Microsoft\Windows\INetCache\Content.MSO\[Mapa Riesgos Gestion Atencion Integral 2019 Final.xlsx]Calificación de Riesgos'!#REF!,J9)))</xm:f>
            <xm:f>'\Users\79530904\AppData\Local\Microsoft\Windows\INetCache\Content.MSO\[Mapa Riesgos Gestion Atencion Integral 2019 Final.xlsx]Calificación de Riesgos'!#REF!</xm:f>
            <x14:dxf>
              <fill>
                <patternFill>
                  <bgColor rgb="FFFFFF00"/>
                </patternFill>
              </fill>
            </x14:dxf>
          </x14:cfRule>
          <x14:cfRule type="containsText" priority="40" operator="containsText" id="{5BA1F9EF-8AF7-4701-BB8A-330BBC9C260A}">
            <xm:f>NOT(ISERROR(SEARCH('\Users\79530904\AppData\Local\Microsoft\Windows\INetCache\Content.MSO\[Mapa Riesgos Gestion Atencion Integral 2019 Final.xlsx]Calificación de Riesgos'!#REF!,J9)))</xm:f>
            <xm:f>'\Users\79530904\AppData\Local\Microsoft\Windows\INetCache\Content.MSO\[Mapa Riesgos Gestion Atencion Integral 2019 Final.xlsx]Calificación de Riesgos'!#REF!</xm:f>
            <x14:dxf>
              <fill>
                <patternFill>
                  <bgColor rgb="FF00B050"/>
                </patternFill>
              </fill>
            </x14:dxf>
          </x14:cfRule>
          <xm:sqref>J9 J13</xm:sqref>
        </x14:conditionalFormatting>
        <x14:conditionalFormatting xmlns:xm="http://schemas.microsoft.com/office/excel/2006/main">
          <x14:cfRule type="containsText" priority="31" operator="containsText" id="{CB21EEE1-DA43-4479-853F-3928CB7399EA}">
            <xm:f>NOT(ISERROR(SEARCH('\Users\79530904\AppData\Local\Microsoft\Windows\INetCache\Content.MSO\[Mapa Riesgos Gestion Atencion Integral 2019 Final.xlsx]Calificación de Riesgos'!#REF!,O9)))</xm:f>
            <xm:f>'\Users\79530904\AppData\Local\Microsoft\Windows\INetCache\Content.MSO\[Mapa Riesgos Gestion Atencion Integral 2019 Final.xlsx]Calificación de Riesgos'!#REF!</xm:f>
            <x14:dxf>
              <fill>
                <patternFill>
                  <bgColor rgb="FFFFC000"/>
                </patternFill>
              </fill>
            </x14:dxf>
          </x14:cfRule>
          <x14:cfRule type="containsText" priority="32" operator="containsText" id="{D1D27F60-D61C-4EAE-A68D-22080E6A7D89}">
            <xm:f>NOT(ISERROR(SEARCH('\Users\79530904\AppData\Local\Microsoft\Windows\INetCache\Content.MSO\[Mapa Riesgos Gestion Atencion Integral 2019 Final.xlsx]Calificación de Riesgos'!#REF!,O9)))</xm:f>
            <xm:f>'\Users\79530904\AppData\Local\Microsoft\Windows\INetCache\Content.MSO\[Mapa Riesgos Gestion Atencion Integral 2019 Final.xlsx]Calificación de Riesgos'!#REF!</xm:f>
            <x14:dxf>
              <fill>
                <patternFill>
                  <bgColor rgb="FFFF0000"/>
                </patternFill>
              </fill>
            </x14:dxf>
          </x14:cfRule>
          <x14:cfRule type="containsText" priority="33" operator="containsText" id="{FA7995D4-913C-465F-B696-E73869A54D8A}">
            <xm:f>NOT(ISERROR(SEARCH('\Users\79530904\AppData\Local\Microsoft\Windows\INetCache\Content.MSO\[Mapa Riesgos Gestion Atencion Integral 2019 Final.xlsx]Calificación de Riesgos'!#REF!,O9)))</xm:f>
            <xm:f>'\Users\79530904\AppData\Local\Microsoft\Windows\INetCache\Content.MSO\[Mapa Riesgos Gestion Atencion Integral 2019 Final.xlsx]Calificación de Riesgos'!#REF!</xm:f>
            <x14:dxf/>
          </x14:cfRule>
          <x14:cfRule type="containsText" priority="34" operator="containsText" id="{885A5104-70F6-49B2-B693-3226A50DDCC2}">
            <xm:f>NOT(ISERROR(SEARCH('\Users\79530904\AppData\Local\Microsoft\Windows\INetCache\Content.MSO\[Mapa Riesgos Gestion Atencion Integral 2019 Final.xlsx]Calificación de Riesgos'!#REF!,O9)))</xm:f>
            <xm:f>'\Users\79530904\AppData\Local\Microsoft\Windows\INetCache\Content.MSO\[Mapa Riesgos Gestion Atencion Integral 2019 Final.xlsx]Calificación de Riesgos'!#REF!</xm:f>
            <x14:dxf>
              <fill>
                <patternFill>
                  <bgColor rgb="FFFFFF00"/>
                </patternFill>
              </fill>
            </x14:dxf>
          </x14:cfRule>
          <x14:cfRule type="containsText" priority="35" operator="containsText" id="{2CA87E93-3DC3-4D19-AADD-C97A8D71656F}">
            <xm:f>NOT(ISERROR(SEARCH('\Users\79530904\AppData\Local\Microsoft\Windows\INetCache\Content.MSO\[Mapa Riesgos Gestion Atencion Integral 2019 Final.xlsx]Calificación de Riesgos'!#REF!,O9)))</xm:f>
            <xm:f>'\Users\79530904\AppData\Local\Microsoft\Windows\INetCache\Content.MSO\[Mapa Riesgos Gestion Atencion Integral 2019 Final.xlsx]Calificación de Riesgos'!#REF!</xm:f>
            <x14:dxf>
              <fill>
                <patternFill>
                  <bgColor rgb="FF00B050"/>
                </patternFill>
              </fill>
            </x14:dxf>
          </x14:cfRule>
          <xm:sqref>O9 O13</xm:sqref>
        </x14:conditionalFormatting>
        <x14:conditionalFormatting xmlns:xm="http://schemas.microsoft.com/office/excel/2006/main">
          <x14:cfRule type="containsText" priority="26" operator="containsText" id="{158C079D-25AA-4F6C-BCB7-9CE8CCD38FAA}">
            <xm:f>NOT(ISERROR(SEARCH('\Users\79530904\AppData\Local\Microsoft\Windows\INetCache\Content.MSO\[Mapa Riesgos Gestion Atencion Integral 2019 Final.xlsx]Calificación de Riesgos'!#REF!,J16)))</xm:f>
            <xm:f>'\Users\79530904\AppData\Local\Microsoft\Windows\INetCache\Content.MSO\[Mapa Riesgos Gestion Atencion Integral 2019 Final.xlsx]Calificación de Riesgos'!#REF!</xm:f>
            <x14:dxf>
              <fill>
                <patternFill>
                  <bgColor rgb="FFFFC000"/>
                </patternFill>
              </fill>
            </x14:dxf>
          </x14:cfRule>
          <x14:cfRule type="containsText" priority="27" operator="containsText" id="{7B65E523-EB0F-4FFC-97F3-86611B3FB6C2}">
            <xm:f>NOT(ISERROR(SEARCH('\Users\79530904\AppData\Local\Microsoft\Windows\INetCache\Content.MSO\[Mapa Riesgos Gestion Atencion Integral 2019 Final.xlsx]Calificación de Riesgos'!#REF!,J16)))</xm:f>
            <xm:f>'\Users\79530904\AppData\Local\Microsoft\Windows\INetCache\Content.MSO\[Mapa Riesgos Gestion Atencion Integral 2019 Final.xlsx]Calificación de Riesgos'!#REF!</xm:f>
            <x14:dxf>
              <fill>
                <patternFill>
                  <bgColor rgb="FFFF0000"/>
                </patternFill>
              </fill>
            </x14:dxf>
          </x14:cfRule>
          <x14:cfRule type="containsText" priority="28" operator="containsText" id="{21B27CB1-FA28-4331-B3E1-5390205D6446}">
            <xm:f>NOT(ISERROR(SEARCH('\Users\79530904\AppData\Local\Microsoft\Windows\INetCache\Content.MSO\[Mapa Riesgos Gestion Atencion Integral 2019 Final.xlsx]Calificación de Riesgos'!#REF!,J16)))</xm:f>
            <xm:f>'\Users\79530904\AppData\Local\Microsoft\Windows\INetCache\Content.MSO\[Mapa Riesgos Gestion Atencion Integral 2019 Final.xlsx]Calificación de Riesgos'!#REF!</xm:f>
            <x14:dxf/>
          </x14:cfRule>
          <x14:cfRule type="containsText" priority="29" operator="containsText" id="{41F8FD55-4CFC-45F0-A685-BD186BF24030}">
            <xm:f>NOT(ISERROR(SEARCH('\Users\79530904\AppData\Local\Microsoft\Windows\INetCache\Content.MSO\[Mapa Riesgos Gestion Atencion Integral 2019 Final.xlsx]Calificación de Riesgos'!#REF!,J16)))</xm:f>
            <xm:f>'\Users\79530904\AppData\Local\Microsoft\Windows\INetCache\Content.MSO\[Mapa Riesgos Gestion Atencion Integral 2019 Final.xlsx]Calificación de Riesgos'!#REF!</xm:f>
            <x14:dxf>
              <fill>
                <patternFill>
                  <bgColor rgb="FFFFFF00"/>
                </patternFill>
              </fill>
            </x14:dxf>
          </x14:cfRule>
          <x14:cfRule type="containsText" priority="30" operator="containsText" id="{63AD5B1D-CC0A-422B-8190-A979238B5734}">
            <xm:f>NOT(ISERROR(SEARCH('\Users\79530904\AppData\Local\Microsoft\Windows\INetCache\Content.MSO\[Mapa Riesgos Gestion Atencion Integral 2019 Final.xlsx]Calificación de Riesgos'!#REF!,J16)))</xm:f>
            <xm:f>'\Users\79530904\AppData\Local\Microsoft\Windows\INetCache\Content.MSO\[Mapa Riesgos Gestion Atencion Integral 2019 Final.xlsx]Calificación de Riesgos'!#REF!</xm:f>
            <x14:dxf>
              <fill>
                <patternFill>
                  <bgColor rgb="FF00B050"/>
                </patternFill>
              </fill>
            </x14:dxf>
          </x14:cfRule>
          <xm:sqref>J16</xm:sqref>
        </x14:conditionalFormatting>
        <x14:conditionalFormatting xmlns:xm="http://schemas.microsoft.com/office/excel/2006/main">
          <x14:cfRule type="containsText" priority="21" operator="containsText" id="{22AED35A-26F8-4A5C-9814-C0FA0DAA8668}">
            <xm:f>NOT(ISERROR(SEARCH('\Users\79530904\AppData\Local\Microsoft\Windows\INetCache\Content.MSO\[Mapa Riesgos Gestion Atencion Integral 2019 Final.xlsx]Calificación de Riesgos'!#REF!,O16)))</xm:f>
            <xm:f>'\Users\79530904\AppData\Local\Microsoft\Windows\INetCache\Content.MSO\[Mapa Riesgos Gestion Atencion Integral 2019 Final.xlsx]Calificación de Riesgos'!#REF!</xm:f>
            <x14:dxf>
              <fill>
                <patternFill>
                  <bgColor rgb="FFFFC000"/>
                </patternFill>
              </fill>
            </x14:dxf>
          </x14:cfRule>
          <x14:cfRule type="containsText" priority="22" operator="containsText" id="{9344BD22-C4FF-4749-89F3-07D8EC3FA65E}">
            <xm:f>NOT(ISERROR(SEARCH('\Users\79530904\AppData\Local\Microsoft\Windows\INetCache\Content.MSO\[Mapa Riesgos Gestion Atencion Integral 2019 Final.xlsx]Calificación de Riesgos'!#REF!,O16)))</xm:f>
            <xm:f>'\Users\79530904\AppData\Local\Microsoft\Windows\INetCache\Content.MSO\[Mapa Riesgos Gestion Atencion Integral 2019 Final.xlsx]Calificación de Riesgos'!#REF!</xm:f>
            <x14:dxf>
              <fill>
                <patternFill>
                  <bgColor rgb="FFFF0000"/>
                </patternFill>
              </fill>
            </x14:dxf>
          </x14:cfRule>
          <x14:cfRule type="containsText" priority="23" operator="containsText" id="{4878F75F-A2BD-4080-B37E-807A866A2E41}">
            <xm:f>NOT(ISERROR(SEARCH('\Users\79530904\AppData\Local\Microsoft\Windows\INetCache\Content.MSO\[Mapa Riesgos Gestion Atencion Integral 2019 Final.xlsx]Calificación de Riesgos'!#REF!,O16)))</xm:f>
            <xm:f>'\Users\79530904\AppData\Local\Microsoft\Windows\INetCache\Content.MSO\[Mapa Riesgos Gestion Atencion Integral 2019 Final.xlsx]Calificación de Riesgos'!#REF!</xm:f>
            <x14:dxf/>
          </x14:cfRule>
          <x14:cfRule type="containsText" priority="24" operator="containsText" id="{2BF2DB9F-B481-4659-AAC1-EBE758C19827}">
            <xm:f>NOT(ISERROR(SEARCH('\Users\79530904\AppData\Local\Microsoft\Windows\INetCache\Content.MSO\[Mapa Riesgos Gestion Atencion Integral 2019 Final.xlsx]Calificación de Riesgos'!#REF!,O16)))</xm:f>
            <xm:f>'\Users\79530904\AppData\Local\Microsoft\Windows\INetCache\Content.MSO\[Mapa Riesgos Gestion Atencion Integral 2019 Final.xlsx]Calificación de Riesgos'!#REF!</xm:f>
            <x14:dxf>
              <fill>
                <patternFill>
                  <bgColor rgb="FFFFFF00"/>
                </patternFill>
              </fill>
            </x14:dxf>
          </x14:cfRule>
          <x14:cfRule type="containsText" priority="25" operator="containsText" id="{C5AF2255-B72C-45AE-AF92-4E8601EDC6FE}">
            <xm:f>NOT(ISERROR(SEARCH('\Users\79530904\AppData\Local\Microsoft\Windows\INetCache\Content.MSO\[Mapa Riesgos Gestion Atencion Integral 2019 Final.xlsx]Calificación de Riesgos'!#REF!,O16)))</xm:f>
            <xm:f>'\Users\79530904\AppData\Local\Microsoft\Windows\INetCache\Content.MSO\[Mapa Riesgos Gestion Atencion Integral 2019 Final.xlsx]Calificación de Riesgos'!#REF!</xm:f>
            <x14:dxf>
              <fill>
                <patternFill>
                  <bgColor rgb="FF00B050"/>
                </patternFill>
              </fill>
            </x14:dxf>
          </x14:cfRule>
          <xm:sqref>O16</xm:sqref>
        </x14:conditionalFormatting>
        <x14:conditionalFormatting xmlns:xm="http://schemas.microsoft.com/office/excel/2006/main">
          <x14:cfRule type="containsText" priority="6" operator="containsText" id="{9DD3D3D6-E8B8-4836-ACE5-ACFA87C9F889}">
            <xm:f>NOT(ISERROR(SEARCH('\Users\79530904\AppData\Local\Microsoft\Windows\INetCache\Content.MSO\[Mapa Riesgos Gestion Atencion Integral 2019 Final.xlsx]Calificación de Riesgos'!#REF!,J17)))</xm:f>
            <xm:f>'\Users\79530904\AppData\Local\Microsoft\Windows\INetCache\Content.MSO\[Mapa Riesgos Gestion Atencion Integral 2019 Final.xlsx]Calificación de Riesgos'!#REF!</xm:f>
            <x14:dxf>
              <fill>
                <patternFill>
                  <bgColor rgb="FFFFC000"/>
                </patternFill>
              </fill>
            </x14:dxf>
          </x14:cfRule>
          <x14:cfRule type="containsText" priority="7" operator="containsText" id="{5934320F-67B0-4DBB-B4F9-17D042FE8D62}">
            <xm:f>NOT(ISERROR(SEARCH('\Users\79530904\AppData\Local\Microsoft\Windows\INetCache\Content.MSO\[Mapa Riesgos Gestion Atencion Integral 2019 Final.xlsx]Calificación de Riesgos'!#REF!,J17)))</xm:f>
            <xm:f>'\Users\79530904\AppData\Local\Microsoft\Windows\INetCache\Content.MSO\[Mapa Riesgos Gestion Atencion Integral 2019 Final.xlsx]Calificación de Riesgos'!#REF!</xm:f>
            <x14:dxf>
              <fill>
                <patternFill>
                  <bgColor rgb="FFFF0000"/>
                </patternFill>
              </fill>
            </x14:dxf>
          </x14:cfRule>
          <x14:cfRule type="containsText" priority="8" operator="containsText" id="{507AC373-8A2B-4421-8577-2B3AF67E4C7E}">
            <xm:f>NOT(ISERROR(SEARCH('\Users\79530904\AppData\Local\Microsoft\Windows\INetCache\Content.MSO\[Mapa Riesgos Gestion Atencion Integral 2019 Final.xlsx]Calificación de Riesgos'!#REF!,J17)))</xm:f>
            <xm:f>'\Users\79530904\AppData\Local\Microsoft\Windows\INetCache\Content.MSO\[Mapa Riesgos Gestion Atencion Integral 2019 Final.xlsx]Calificación de Riesgos'!#REF!</xm:f>
            <x14:dxf/>
          </x14:cfRule>
          <x14:cfRule type="containsText" priority="9" operator="containsText" id="{5460B2C5-E492-4186-98AE-310847087D42}">
            <xm:f>NOT(ISERROR(SEARCH('\Users\79530904\AppData\Local\Microsoft\Windows\INetCache\Content.MSO\[Mapa Riesgos Gestion Atencion Integral 2019 Final.xlsx]Calificación de Riesgos'!#REF!,J17)))</xm:f>
            <xm:f>'\Users\79530904\AppData\Local\Microsoft\Windows\INetCache\Content.MSO\[Mapa Riesgos Gestion Atencion Integral 2019 Final.xlsx]Calificación de Riesgos'!#REF!</xm:f>
            <x14:dxf>
              <fill>
                <patternFill>
                  <bgColor rgb="FFFFFF00"/>
                </patternFill>
              </fill>
            </x14:dxf>
          </x14:cfRule>
          <x14:cfRule type="containsText" priority="10" operator="containsText" id="{676FDA3E-AA6A-4AFC-881F-45C46A968FF2}">
            <xm:f>NOT(ISERROR(SEARCH('\Users\79530904\AppData\Local\Microsoft\Windows\INetCache\Content.MSO\[Mapa Riesgos Gestion Atencion Integral 2019 Final.xlsx]Calificación de Riesgos'!#REF!,J17)))</xm:f>
            <xm:f>'\Users\79530904\AppData\Local\Microsoft\Windows\INetCache\Content.MSO\[Mapa Riesgos Gestion Atencion Integral 2019 Final.xlsx]Calificación de Riesgos'!#REF!</xm:f>
            <x14:dxf>
              <fill>
                <patternFill>
                  <bgColor rgb="FF00B050"/>
                </patternFill>
              </fill>
            </x14:dxf>
          </x14:cfRule>
          <xm:sqref>J17</xm:sqref>
        </x14:conditionalFormatting>
        <x14:conditionalFormatting xmlns:xm="http://schemas.microsoft.com/office/excel/2006/main">
          <x14:cfRule type="containsText" priority="1" operator="containsText" id="{92916812-6378-466A-A72D-669E32527294}">
            <xm:f>NOT(ISERROR(SEARCH('\Users\79530904\AppData\Local\Microsoft\Windows\INetCache\Content.MSO\[Mapa Riesgos Gestion Atencion Integral 2019 Final.xlsx]Calificación de Riesgos'!#REF!,O17)))</xm:f>
            <xm:f>'\Users\79530904\AppData\Local\Microsoft\Windows\INetCache\Content.MSO\[Mapa Riesgos Gestion Atencion Integral 2019 Final.xlsx]Calificación de Riesgos'!#REF!</xm:f>
            <x14:dxf>
              <fill>
                <patternFill>
                  <bgColor rgb="FFFFC000"/>
                </patternFill>
              </fill>
            </x14:dxf>
          </x14:cfRule>
          <x14:cfRule type="containsText" priority="2" operator="containsText" id="{243C22C1-18BB-4751-BE26-5F972E85191D}">
            <xm:f>NOT(ISERROR(SEARCH('\Users\79530904\AppData\Local\Microsoft\Windows\INetCache\Content.MSO\[Mapa Riesgos Gestion Atencion Integral 2019 Final.xlsx]Calificación de Riesgos'!#REF!,O17)))</xm:f>
            <xm:f>'\Users\79530904\AppData\Local\Microsoft\Windows\INetCache\Content.MSO\[Mapa Riesgos Gestion Atencion Integral 2019 Final.xlsx]Calificación de Riesgos'!#REF!</xm:f>
            <x14:dxf>
              <fill>
                <patternFill>
                  <bgColor rgb="FFFF0000"/>
                </patternFill>
              </fill>
            </x14:dxf>
          </x14:cfRule>
          <x14:cfRule type="containsText" priority="3" operator="containsText" id="{9E7E2EAA-A2A5-4C7B-B4F3-7C360DFC848F}">
            <xm:f>NOT(ISERROR(SEARCH('\Users\79530904\AppData\Local\Microsoft\Windows\INetCache\Content.MSO\[Mapa Riesgos Gestion Atencion Integral 2019 Final.xlsx]Calificación de Riesgos'!#REF!,O17)))</xm:f>
            <xm:f>'\Users\79530904\AppData\Local\Microsoft\Windows\INetCache\Content.MSO\[Mapa Riesgos Gestion Atencion Integral 2019 Final.xlsx]Calificación de Riesgos'!#REF!</xm:f>
            <x14:dxf/>
          </x14:cfRule>
          <x14:cfRule type="containsText" priority="4" operator="containsText" id="{369CBAD9-8030-4DEF-BC81-7F8737C224B6}">
            <xm:f>NOT(ISERROR(SEARCH('\Users\79530904\AppData\Local\Microsoft\Windows\INetCache\Content.MSO\[Mapa Riesgos Gestion Atencion Integral 2019 Final.xlsx]Calificación de Riesgos'!#REF!,O17)))</xm:f>
            <xm:f>'\Users\79530904\AppData\Local\Microsoft\Windows\INetCache\Content.MSO\[Mapa Riesgos Gestion Atencion Integral 2019 Final.xlsx]Calificación de Riesgos'!#REF!</xm:f>
            <x14:dxf>
              <fill>
                <patternFill>
                  <bgColor rgb="FFFFFF00"/>
                </patternFill>
              </fill>
            </x14:dxf>
          </x14:cfRule>
          <x14:cfRule type="containsText" priority="5" operator="containsText" id="{04DFACCB-2ED0-420B-96C6-6BB5A79312CA}">
            <xm:f>NOT(ISERROR(SEARCH('\Users\79530904\AppData\Local\Microsoft\Windows\INetCache\Content.MSO\[Mapa Riesgos Gestion Atencion Integral 2019 Final.xlsx]Calificación de Riesgos'!#REF!,O17)))</xm:f>
            <xm:f>'\Users\79530904\AppData\Local\Microsoft\Windows\INetCache\Content.MSO\[Mapa Riesgos Gestion Atencion Integral 2019 Final.xlsx]Calificación de Riesgos'!#REF!</xm:f>
            <x14:dxf>
              <fill>
                <patternFill>
                  <bgColor rgb="FF00B050"/>
                </patternFill>
              </fill>
            </x14:dxf>
          </x14:cfRule>
          <xm:sqref>O17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'[13]Calificación de Riesgos'!#REF!</xm:f>
          </x14:formula1>
          <xm:sqref>P9 P13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Q13"/>
  <sheetViews>
    <sheetView topLeftCell="E8" zoomScaleNormal="100" workbookViewId="0">
      <selection activeCell="L8" sqref="L8"/>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4" style="14" customWidth="1"/>
    <col min="13" max="13" width="10.42578125" style="14" customWidth="1"/>
    <col min="14" max="14" width="13.5703125" style="14" hidden="1" customWidth="1"/>
    <col min="15" max="15" width="14.570312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25.28515625" style="14" hidden="1" customWidth="1"/>
    <col min="23" max="23" width="40.42578125" style="14" hidden="1" customWidth="1"/>
    <col min="24" max="25" width="25.28515625" style="14" hidden="1" customWidth="1"/>
    <col min="26" max="26" width="44.28515625" style="14" hidden="1" customWidth="1"/>
    <col min="27" max="27" width="29.7109375" style="14" hidden="1" customWidth="1"/>
    <col min="28" max="35" width="11.42578125" style="14" hidden="1" customWidth="1"/>
    <col min="36" max="36" width="16.140625" style="14" customWidth="1"/>
    <col min="37" max="16384" width="11.42578125" style="14"/>
  </cols>
  <sheetData>
    <row r="1" spans="1:43" ht="16.5" customHeight="1" x14ac:dyDescent="0.3">
      <c r="A1" s="239" t="s">
        <v>600</v>
      </c>
      <c r="B1" s="239"/>
      <c r="C1" s="239"/>
      <c r="D1" s="239"/>
      <c r="E1" s="239"/>
      <c r="F1" s="239"/>
      <c r="G1" s="239"/>
      <c r="H1" s="239"/>
      <c r="I1" s="239"/>
      <c r="J1" s="239"/>
      <c r="K1" s="239"/>
      <c r="L1" s="239"/>
      <c r="M1" s="239"/>
      <c r="N1" s="239"/>
      <c r="O1" s="239"/>
      <c r="P1" s="239"/>
      <c r="Q1" s="239"/>
      <c r="R1" s="239"/>
      <c r="S1" s="239"/>
      <c r="T1" s="239"/>
      <c r="U1" s="239"/>
      <c r="V1" s="69"/>
      <c r="W1" s="24"/>
    </row>
    <row r="2" spans="1:43" ht="16.5" customHeight="1" x14ac:dyDescent="0.3">
      <c r="A2" s="239"/>
      <c r="B2" s="239"/>
      <c r="C2" s="239"/>
      <c r="D2" s="239"/>
      <c r="E2" s="239"/>
      <c r="F2" s="239"/>
      <c r="G2" s="239"/>
      <c r="H2" s="239"/>
      <c r="I2" s="239"/>
      <c r="J2" s="239"/>
      <c r="K2" s="239"/>
      <c r="L2" s="239"/>
      <c r="M2" s="239"/>
      <c r="N2" s="239"/>
      <c r="O2" s="239"/>
      <c r="P2" s="239"/>
      <c r="Q2" s="239"/>
      <c r="R2" s="239"/>
      <c r="S2" s="239"/>
      <c r="T2" s="239"/>
      <c r="U2" s="239"/>
      <c r="V2" s="69"/>
      <c r="W2" s="24"/>
    </row>
    <row r="3" spans="1:43" ht="13.5" customHeight="1" x14ac:dyDescent="0.3">
      <c r="A3" s="239"/>
      <c r="B3" s="239"/>
      <c r="C3" s="239"/>
      <c r="D3" s="239"/>
      <c r="E3" s="239"/>
      <c r="F3" s="239"/>
      <c r="G3" s="239"/>
      <c r="H3" s="239"/>
      <c r="I3" s="239"/>
      <c r="J3" s="239"/>
      <c r="K3" s="239"/>
      <c r="L3" s="239"/>
      <c r="M3" s="239"/>
      <c r="N3" s="239"/>
      <c r="O3" s="239"/>
      <c r="P3" s="239"/>
      <c r="Q3" s="239"/>
      <c r="R3" s="239"/>
      <c r="S3" s="239"/>
      <c r="T3" s="239"/>
      <c r="U3" s="239"/>
      <c r="V3" s="69"/>
      <c r="W3" s="24"/>
    </row>
    <row r="4" spans="1:43" ht="13.5" customHeight="1" x14ac:dyDescent="0.3">
      <c r="A4" s="239"/>
      <c r="B4" s="239"/>
      <c r="C4" s="239"/>
      <c r="D4" s="239"/>
      <c r="E4" s="239"/>
      <c r="F4" s="239"/>
      <c r="G4" s="239"/>
      <c r="H4" s="239"/>
      <c r="I4" s="239"/>
      <c r="J4" s="239"/>
      <c r="K4" s="239"/>
      <c r="L4" s="239"/>
      <c r="M4" s="239"/>
      <c r="N4" s="239"/>
      <c r="O4" s="239"/>
      <c r="P4" s="239"/>
      <c r="Q4" s="239"/>
      <c r="R4" s="239"/>
      <c r="S4" s="239"/>
      <c r="T4" s="239"/>
      <c r="U4" s="239"/>
      <c r="V4" s="69"/>
      <c r="W4" s="24"/>
    </row>
    <row r="5" spans="1:43" ht="13.5" customHeight="1" x14ac:dyDescent="0.3">
      <c r="A5" s="240"/>
      <c r="B5" s="240"/>
      <c r="C5" s="240"/>
      <c r="D5" s="240"/>
      <c r="E5" s="240"/>
      <c r="F5" s="240"/>
      <c r="G5" s="240"/>
      <c r="H5" s="240"/>
      <c r="I5" s="240"/>
      <c r="J5" s="240"/>
      <c r="K5" s="240"/>
      <c r="L5" s="240"/>
      <c r="M5" s="240"/>
      <c r="N5" s="240"/>
      <c r="O5" s="240"/>
      <c r="P5" s="240"/>
      <c r="Q5" s="240"/>
      <c r="R5" s="240"/>
      <c r="S5" s="240"/>
      <c r="T5" s="240"/>
      <c r="U5" s="240"/>
      <c r="V5" s="69"/>
      <c r="W5" s="24"/>
    </row>
    <row r="6" spans="1:43" s="22" customFormat="1" x14ac:dyDescent="0.3">
      <c r="A6" s="205" t="s">
        <v>43</v>
      </c>
      <c r="B6" s="205"/>
      <c r="C6" s="205"/>
      <c r="D6" s="205"/>
      <c r="E6" s="205"/>
      <c r="F6" s="205"/>
      <c r="G6" s="203" t="s">
        <v>42</v>
      </c>
      <c r="H6" s="203"/>
      <c r="I6" s="203"/>
      <c r="J6" s="203"/>
      <c r="K6" s="89" t="s">
        <v>41</v>
      </c>
      <c r="L6" s="205" t="s">
        <v>40</v>
      </c>
      <c r="M6" s="205"/>
      <c r="N6" s="205"/>
      <c r="O6" s="205"/>
      <c r="P6" s="205"/>
      <c r="Q6" s="205" t="s">
        <v>39</v>
      </c>
      <c r="R6" s="205"/>
      <c r="S6" s="205"/>
      <c r="T6" s="205"/>
      <c r="U6" s="314"/>
      <c r="V6" s="315" t="s">
        <v>385</v>
      </c>
      <c r="W6" s="315"/>
      <c r="X6" s="315"/>
      <c r="Y6" s="315"/>
      <c r="Z6" s="315"/>
      <c r="AA6" s="315"/>
      <c r="AB6" s="310" t="s">
        <v>37</v>
      </c>
      <c r="AC6" s="310"/>
      <c r="AD6" s="310"/>
      <c r="AE6" s="310"/>
      <c r="AF6" s="310"/>
      <c r="AG6" s="310"/>
      <c r="AH6" s="310"/>
      <c r="AI6" s="311"/>
    </row>
    <row r="7" spans="1:43" s="22" customFormat="1" x14ac:dyDescent="0.3">
      <c r="A7" s="205"/>
      <c r="B7" s="205"/>
      <c r="C7" s="205"/>
      <c r="D7" s="205"/>
      <c r="E7" s="205"/>
      <c r="F7" s="205"/>
      <c r="G7" s="203" t="s">
        <v>36</v>
      </c>
      <c r="H7" s="203"/>
      <c r="I7" s="203"/>
      <c r="J7" s="203"/>
      <c r="K7" s="89" t="s">
        <v>35</v>
      </c>
      <c r="L7" s="203" t="s">
        <v>34</v>
      </c>
      <c r="M7" s="203"/>
      <c r="N7" s="23"/>
      <c r="O7" s="203" t="s">
        <v>33</v>
      </c>
      <c r="P7" s="203"/>
      <c r="Q7" s="205"/>
      <c r="R7" s="205"/>
      <c r="S7" s="205"/>
      <c r="T7" s="205"/>
      <c r="U7" s="314"/>
      <c r="V7" s="315"/>
      <c r="W7" s="315"/>
      <c r="X7" s="315"/>
      <c r="Y7" s="315"/>
      <c r="Z7" s="315"/>
      <c r="AA7" s="315"/>
      <c r="AB7" s="312"/>
      <c r="AC7" s="312"/>
      <c r="AD7" s="312"/>
      <c r="AE7" s="312"/>
      <c r="AF7" s="312"/>
      <c r="AG7" s="312"/>
      <c r="AH7" s="312"/>
      <c r="AI7" s="313"/>
    </row>
    <row r="8" spans="1:43" s="22" customFormat="1" ht="46.5"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138" t="s">
        <v>13</v>
      </c>
      <c r="W8" s="138" t="s">
        <v>12</v>
      </c>
      <c r="X8" s="138" t="s">
        <v>11</v>
      </c>
      <c r="Y8" s="138" t="s">
        <v>7</v>
      </c>
      <c r="Z8" s="138" t="s">
        <v>6</v>
      </c>
      <c r="AA8" s="138" t="s">
        <v>5</v>
      </c>
      <c r="AB8" s="139" t="s">
        <v>10</v>
      </c>
      <c r="AC8" s="139" t="s">
        <v>9</v>
      </c>
      <c r="AD8" s="139" t="s">
        <v>8</v>
      </c>
      <c r="AE8" s="139" t="s">
        <v>7</v>
      </c>
      <c r="AF8" s="139" t="s">
        <v>6</v>
      </c>
      <c r="AG8" s="139" t="s">
        <v>5</v>
      </c>
      <c r="AH8" s="139" t="s">
        <v>4</v>
      </c>
      <c r="AI8" s="139" t="s">
        <v>3</v>
      </c>
    </row>
    <row r="9" spans="1:43" s="17" customFormat="1" ht="264" x14ac:dyDescent="0.25">
      <c r="A9" s="93">
        <v>1</v>
      </c>
      <c r="B9" s="94" t="s">
        <v>386</v>
      </c>
      <c r="C9" s="94" t="s">
        <v>387</v>
      </c>
      <c r="D9" s="94" t="s">
        <v>388</v>
      </c>
      <c r="E9" s="112" t="s">
        <v>389</v>
      </c>
      <c r="F9" s="94" t="s">
        <v>390</v>
      </c>
      <c r="G9" s="93">
        <v>3</v>
      </c>
      <c r="H9" s="93">
        <v>4</v>
      </c>
      <c r="I9" s="93">
        <f t="shared" ref="I9" si="0">+G9*H9</f>
        <v>12</v>
      </c>
      <c r="J9" s="76" t="s">
        <v>46</v>
      </c>
      <c r="K9" s="94" t="s">
        <v>391</v>
      </c>
      <c r="L9" s="93">
        <v>1</v>
      </c>
      <c r="M9" s="93">
        <v>3</v>
      </c>
      <c r="N9" s="93">
        <f>+L9*M9</f>
        <v>3</v>
      </c>
      <c r="O9" s="98" t="s">
        <v>207</v>
      </c>
      <c r="P9" s="173" t="s">
        <v>76</v>
      </c>
      <c r="Q9" s="81" t="s">
        <v>392</v>
      </c>
      <c r="R9" s="81" t="s">
        <v>393</v>
      </c>
      <c r="S9" s="87">
        <v>43862</v>
      </c>
      <c r="T9" s="87">
        <v>44180</v>
      </c>
      <c r="U9" s="96" t="s">
        <v>394</v>
      </c>
      <c r="V9" s="116"/>
      <c r="W9" s="61"/>
      <c r="X9" s="112"/>
      <c r="Y9" s="120"/>
      <c r="Z9" s="61"/>
      <c r="AA9" s="61"/>
      <c r="AB9" s="18"/>
      <c r="AC9" s="18"/>
      <c r="AD9" s="18"/>
      <c r="AE9" s="18"/>
      <c r="AF9" s="18"/>
      <c r="AG9" s="18"/>
      <c r="AH9" s="106"/>
      <c r="AI9" s="18"/>
      <c r="AQ9" s="140"/>
    </row>
    <row r="12" spans="1:43" x14ac:dyDescent="0.3">
      <c r="AQ12" s="141"/>
    </row>
    <row r="13" spans="1:43" x14ac:dyDescent="0.3">
      <c r="AQ13" s="141"/>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71287D4C-5644-4604-9E82-7D6E3E5AB2A5}">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C000"/>
                </patternFill>
              </fill>
            </x14:dxf>
          </x14:cfRule>
          <x14:cfRule type="containsText" priority="7" operator="containsText" id="{F60F7387-58E8-4DA9-8C71-DBCBCCC369D1}">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0000"/>
                </patternFill>
              </fill>
            </x14:dxf>
          </x14:cfRule>
          <x14:cfRule type="containsText" priority="8" operator="containsText" id="{07FF508C-5F68-43E0-9FFD-9490E3666B5C}">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x14:cfRule>
          <x14:cfRule type="containsText" priority="9" operator="containsText" id="{D537E45F-3BE8-429C-845C-BE51CEC86B30}">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FF00"/>
                </patternFill>
              </fill>
            </x14:dxf>
          </x14:cfRule>
          <x14:cfRule type="containsText" priority="10" operator="containsText" id="{840202AB-79CC-4244-B07F-EFDBF68BEAC6}">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00B050"/>
                </patternFill>
              </fill>
            </x14:dxf>
          </x14:cfRule>
          <xm:sqref>J9</xm:sqref>
        </x14:conditionalFormatting>
        <x14:conditionalFormatting xmlns:xm="http://schemas.microsoft.com/office/excel/2006/main">
          <x14:cfRule type="containsText" priority="1" operator="containsText" id="{6021254F-B1E0-4023-87CF-B31C8787F395}">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C000"/>
                </patternFill>
              </fill>
            </x14:dxf>
          </x14:cfRule>
          <x14:cfRule type="containsText" priority="2" operator="containsText" id="{AD0CB688-3159-4997-992A-7E4BE052CC62}">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0000"/>
                </patternFill>
              </fill>
            </x14:dxf>
          </x14:cfRule>
          <x14:cfRule type="containsText" priority="3" operator="containsText" id="{4F9C3A90-24CD-4FD8-B648-03E5256EF1A0}">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x14:cfRule>
          <x14:cfRule type="containsText" priority="4" operator="containsText" id="{D19AB33C-45FE-4836-A6B8-34215342803D}">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FF00"/>
                </patternFill>
              </fill>
            </x14:dxf>
          </x14:cfRule>
          <x14:cfRule type="containsText" priority="5" operator="containsText" id="{EA405B4E-C194-4CEB-82BD-6C529B8DD0A9}">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00B050"/>
                </patternFill>
              </fill>
            </x14:dxf>
          </x14:cfRule>
          <xm:sqref>O9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0"/>
  <sheetViews>
    <sheetView topLeftCell="F16" zoomScaleNormal="100" workbookViewId="0">
      <selection activeCell="L16" sqref="L16"/>
    </sheetView>
  </sheetViews>
  <sheetFormatPr baseColWidth="10" defaultColWidth="11.42578125" defaultRowHeight="16.5" x14ac:dyDescent="0.3"/>
  <cols>
    <col min="1" max="1" width="11.42578125" style="14"/>
    <col min="2" max="2" width="19.28515625" style="16" customWidth="1"/>
    <col min="3" max="3" width="43.28515625" style="14" customWidth="1"/>
    <col min="4" max="4" width="60.7109375" style="14" customWidth="1"/>
    <col min="5" max="5" width="38.140625" style="14" customWidth="1"/>
    <col min="6" max="6" width="43.5703125" style="14" customWidth="1"/>
    <col min="7" max="7" width="12.7109375" style="14" customWidth="1"/>
    <col min="8" max="8" width="11.5703125" style="14" customWidth="1"/>
    <col min="9" max="9" width="11.42578125" style="14" customWidth="1"/>
    <col min="10" max="10" width="16.28515625" style="14" customWidth="1"/>
    <col min="11" max="11" width="55.140625" style="14" customWidth="1"/>
    <col min="12" max="12" width="17.5703125" style="14" customWidth="1"/>
    <col min="13" max="13" width="10.42578125" style="14" customWidth="1"/>
    <col min="14" max="14" width="13.5703125" style="14" hidden="1" customWidth="1"/>
    <col min="15" max="15" width="14.28515625" style="14" customWidth="1"/>
    <col min="16" max="16" width="14" style="14" customWidth="1"/>
    <col min="17" max="17" width="32.5703125" style="14" customWidth="1"/>
    <col min="18" max="18" width="21.140625" style="14" customWidth="1"/>
    <col min="19" max="19" width="21.42578125" style="14" customWidth="1"/>
    <col min="20" max="20" width="17.5703125" style="15" customWidth="1"/>
    <col min="21" max="21" width="19.85546875" style="15" customWidth="1"/>
    <col min="22" max="22" width="51.28515625" style="14" hidden="1" customWidth="1"/>
    <col min="23" max="23" width="60.42578125" style="14" hidden="1" customWidth="1"/>
    <col min="24" max="27" width="0" style="14" hidden="1" customWidth="1"/>
    <col min="28" max="29" width="14.5703125" style="14" hidden="1" customWidth="1"/>
    <col min="30" max="35" width="0" style="14" hidden="1" customWidth="1"/>
    <col min="36" max="16384" width="11.42578125" style="14"/>
  </cols>
  <sheetData>
    <row r="1" spans="1:35" ht="16.5" customHeight="1" x14ac:dyDescent="0.3">
      <c r="A1" s="239" t="s">
        <v>175</v>
      </c>
      <c r="B1" s="239"/>
      <c r="C1" s="239"/>
      <c r="D1" s="239"/>
      <c r="E1" s="239"/>
      <c r="F1" s="239"/>
      <c r="G1" s="239"/>
      <c r="H1" s="239"/>
      <c r="I1" s="239"/>
      <c r="J1" s="239"/>
      <c r="K1" s="239"/>
      <c r="L1" s="239"/>
      <c r="M1" s="239"/>
      <c r="N1" s="239"/>
      <c r="O1" s="239"/>
      <c r="P1" s="239"/>
      <c r="Q1" s="239"/>
      <c r="R1" s="239"/>
      <c r="S1" s="239"/>
      <c r="T1" s="239"/>
      <c r="U1" s="239"/>
      <c r="V1" s="70"/>
      <c r="W1" s="24"/>
    </row>
    <row r="2" spans="1:35" ht="16.5" customHeight="1" x14ac:dyDescent="0.3">
      <c r="A2" s="239"/>
      <c r="B2" s="239"/>
      <c r="C2" s="239"/>
      <c r="D2" s="239"/>
      <c r="E2" s="239"/>
      <c r="F2" s="239"/>
      <c r="G2" s="239"/>
      <c r="H2" s="239"/>
      <c r="I2" s="239"/>
      <c r="J2" s="239"/>
      <c r="K2" s="239"/>
      <c r="L2" s="239"/>
      <c r="M2" s="239"/>
      <c r="N2" s="239"/>
      <c r="O2" s="239"/>
      <c r="P2" s="239"/>
      <c r="Q2" s="239"/>
      <c r="R2" s="239"/>
      <c r="S2" s="239"/>
      <c r="T2" s="239"/>
      <c r="U2" s="239"/>
      <c r="V2" s="70"/>
      <c r="W2" s="24"/>
    </row>
    <row r="3" spans="1:35" ht="13.5" customHeight="1" x14ac:dyDescent="0.3">
      <c r="A3" s="239"/>
      <c r="B3" s="239"/>
      <c r="C3" s="239"/>
      <c r="D3" s="239"/>
      <c r="E3" s="239"/>
      <c r="F3" s="239"/>
      <c r="G3" s="239"/>
      <c r="H3" s="239"/>
      <c r="I3" s="239"/>
      <c r="J3" s="239"/>
      <c r="K3" s="239"/>
      <c r="L3" s="239"/>
      <c r="M3" s="239"/>
      <c r="N3" s="239"/>
      <c r="O3" s="239"/>
      <c r="P3" s="239"/>
      <c r="Q3" s="239"/>
      <c r="R3" s="239"/>
      <c r="S3" s="239"/>
      <c r="T3" s="239"/>
      <c r="U3" s="239"/>
      <c r="V3" s="70"/>
      <c r="W3" s="24"/>
    </row>
    <row r="4" spans="1:35" ht="25.15" customHeight="1" x14ac:dyDescent="0.3">
      <c r="A4" s="239"/>
      <c r="B4" s="239"/>
      <c r="C4" s="239"/>
      <c r="D4" s="239"/>
      <c r="E4" s="239"/>
      <c r="F4" s="239"/>
      <c r="G4" s="239"/>
      <c r="H4" s="239"/>
      <c r="I4" s="239"/>
      <c r="J4" s="239"/>
      <c r="K4" s="239"/>
      <c r="L4" s="239"/>
      <c r="M4" s="239"/>
      <c r="N4" s="239"/>
      <c r="O4" s="239"/>
      <c r="P4" s="239"/>
      <c r="Q4" s="239"/>
      <c r="R4" s="239"/>
      <c r="S4" s="239"/>
      <c r="T4" s="239"/>
      <c r="U4" s="239"/>
      <c r="V4" s="70"/>
      <c r="W4" s="24"/>
    </row>
    <row r="5" spans="1:35" ht="13.5" hidden="1" customHeight="1" x14ac:dyDescent="0.3">
      <c r="A5" s="239"/>
      <c r="B5" s="239"/>
      <c r="C5" s="239"/>
      <c r="D5" s="239"/>
      <c r="E5" s="239"/>
      <c r="F5" s="239"/>
      <c r="G5" s="239"/>
      <c r="H5" s="239"/>
      <c r="I5" s="239"/>
      <c r="J5" s="239"/>
      <c r="K5" s="239"/>
      <c r="L5" s="239"/>
      <c r="M5" s="239"/>
      <c r="N5" s="239"/>
      <c r="O5" s="239"/>
      <c r="P5" s="239"/>
      <c r="Q5" s="239"/>
      <c r="R5" s="239"/>
      <c r="S5" s="239"/>
      <c r="T5" s="239"/>
      <c r="U5" s="239"/>
      <c r="V5" s="70"/>
      <c r="W5" s="24"/>
    </row>
    <row r="6" spans="1:35" s="22" customFormat="1" x14ac:dyDescent="0.3">
      <c r="A6" s="205" t="s">
        <v>43</v>
      </c>
      <c r="B6" s="205"/>
      <c r="C6" s="205"/>
      <c r="D6" s="205"/>
      <c r="E6" s="205"/>
      <c r="F6" s="205"/>
      <c r="G6" s="203" t="s">
        <v>42</v>
      </c>
      <c r="H6" s="203"/>
      <c r="I6" s="203"/>
      <c r="J6" s="203"/>
      <c r="K6" s="89" t="s">
        <v>41</v>
      </c>
      <c r="L6" s="205" t="s">
        <v>40</v>
      </c>
      <c r="M6" s="205"/>
      <c r="N6" s="205"/>
      <c r="O6" s="205"/>
      <c r="P6" s="205"/>
      <c r="Q6" s="205" t="s">
        <v>39</v>
      </c>
      <c r="R6" s="205"/>
      <c r="S6" s="205"/>
      <c r="T6" s="205"/>
      <c r="U6" s="205"/>
      <c r="V6" s="205" t="s">
        <v>38</v>
      </c>
      <c r="W6" s="205"/>
      <c r="X6" s="205"/>
      <c r="Y6" s="205"/>
      <c r="Z6" s="205"/>
      <c r="AA6" s="205"/>
      <c r="AB6" s="197" t="s">
        <v>37</v>
      </c>
      <c r="AC6" s="198"/>
      <c r="AD6" s="198"/>
      <c r="AE6" s="198"/>
      <c r="AF6" s="198"/>
      <c r="AG6" s="198"/>
      <c r="AH6" s="198"/>
      <c r="AI6" s="199"/>
    </row>
    <row r="7" spans="1:35" s="22" customFormat="1" x14ac:dyDescent="0.3">
      <c r="A7" s="205"/>
      <c r="B7" s="205"/>
      <c r="C7" s="205"/>
      <c r="D7" s="205"/>
      <c r="E7" s="205"/>
      <c r="F7" s="205"/>
      <c r="G7" s="203" t="s">
        <v>36</v>
      </c>
      <c r="H7" s="203"/>
      <c r="I7" s="203"/>
      <c r="J7" s="203"/>
      <c r="K7" s="89" t="s">
        <v>35</v>
      </c>
      <c r="L7" s="203" t="s">
        <v>34</v>
      </c>
      <c r="M7" s="203"/>
      <c r="N7" s="23"/>
      <c r="O7" s="203" t="s">
        <v>33</v>
      </c>
      <c r="P7" s="203"/>
      <c r="Q7" s="205"/>
      <c r="R7" s="205"/>
      <c r="S7" s="205"/>
      <c r="T7" s="205"/>
      <c r="U7" s="205"/>
      <c r="V7" s="205"/>
      <c r="W7" s="205"/>
      <c r="X7" s="205"/>
      <c r="Y7" s="205"/>
      <c r="Z7" s="205"/>
      <c r="AA7" s="205"/>
      <c r="AB7" s="200"/>
      <c r="AC7" s="201"/>
      <c r="AD7" s="201"/>
      <c r="AE7" s="201"/>
      <c r="AF7" s="201"/>
      <c r="AG7" s="201"/>
      <c r="AH7" s="201"/>
      <c r="AI7" s="202"/>
    </row>
    <row r="8" spans="1:35" s="22" customFormat="1" ht="43.5"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231" x14ac:dyDescent="0.25">
      <c r="A9" s="93">
        <v>1</v>
      </c>
      <c r="B9" s="94" t="str">
        <f>+[15]Identificacion!B4</f>
        <v>GESTION INTEGRAL PARA EL SEGUIMIENTO Y CONTROL A LOS TITULOS MINEROS - REGALIAS</v>
      </c>
      <c r="C9" s="94" t="s">
        <v>395</v>
      </c>
      <c r="D9" s="94" t="s">
        <v>396</v>
      </c>
      <c r="E9" s="61" t="s">
        <v>397</v>
      </c>
      <c r="F9" s="94" t="s">
        <v>398</v>
      </c>
      <c r="G9" s="93">
        <v>4</v>
      </c>
      <c r="H9" s="93">
        <v>3</v>
      </c>
      <c r="I9" s="93">
        <v>12</v>
      </c>
      <c r="J9" s="97" t="s">
        <v>48</v>
      </c>
      <c r="K9" s="94" t="s">
        <v>399</v>
      </c>
      <c r="L9" s="93">
        <v>1</v>
      </c>
      <c r="M9" s="93">
        <v>3</v>
      </c>
      <c r="N9" s="93">
        <v>8</v>
      </c>
      <c r="O9" s="98" t="s">
        <v>50</v>
      </c>
      <c r="P9" s="18" t="s">
        <v>76</v>
      </c>
      <c r="Q9" s="61" t="s">
        <v>400</v>
      </c>
      <c r="R9" s="61" t="s">
        <v>401</v>
      </c>
      <c r="S9" s="82">
        <v>43862</v>
      </c>
      <c r="T9" s="82">
        <v>44180</v>
      </c>
      <c r="U9" s="94" t="s">
        <v>176</v>
      </c>
      <c r="V9" s="18"/>
      <c r="W9" s="18"/>
      <c r="X9" s="18"/>
      <c r="Y9" s="18"/>
      <c r="Z9" s="18"/>
      <c r="AA9" s="18"/>
      <c r="AB9" s="18"/>
      <c r="AC9" s="18"/>
      <c r="AD9" s="18"/>
      <c r="AE9" s="18"/>
      <c r="AF9" s="18"/>
      <c r="AG9" s="18"/>
      <c r="AH9" s="18"/>
      <c r="AI9" s="18"/>
    </row>
    <row r="10" spans="1:35" s="145" customFormat="1" ht="247.5" x14ac:dyDescent="0.25">
      <c r="A10" s="119">
        <v>2</v>
      </c>
      <c r="B10" s="78" t="str">
        <f>+[15]Identificacion!B5</f>
        <v>GESTION INTEGRAL PARA EL SEGUIMIENTO Y CONTROL A LOS TITULOS MINEROS</v>
      </c>
      <c r="C10" s="78" t="str">
        <f>+[15]Identificacion!C5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0" s="78" t="s">
        <v>402</v>
      </c>
      <c r="E10" s="78" t="s">
        <v>403</v>
      </c>
      <c r="F10" s="78" t="s">
        <v>404</v>
      </c>
      <c r="G10" s="119">
        <v>4</v>
      </c>
      <c r="H10" s="119">
        <v>3</v>
      </c>
      <c r="I10" s="93">
        <f t="shared" ref="I10:I15" si="0">+G10*H10</f>
        <v>12</v>
      </c>
      <c r="J10" s="97" t="str">
        <f>IF(AND(I10&gt;=0,I10&lt;=4),'[15]Calificación de Riesgos'!$H$10,IF(I10&lt;7,'[15]Calificación de Riesgos'!$H$9,IF(I10&lt;13,'[15]Calificación de Riesgos'!$H$8,IF(I10&lt;=25,'[15]Calificación de Riesgos'!$H$7))))</f>
        <v>ALTA</v>
      </c>
      <c r="K10" s="78" t="s">
        <v>405</v>
      </c>
      <c r="L10" s="119">
        <v>2</v>
      </c>
      <c r="M10" s="119">
        <v>3</v>
      </c>
      <c r="N10" s="93">
        <f t="shared" ref="N10:N15" si="1">+L10*M10</f>
        <v>6</v>
      </c>
      <c r="O10" s="98" t="str">
        <f>IF(AND(N10&gt;=0,N10&lt;=4),'[15]Calificación de Riesgos'!$H$10,IF(N10&lt;7,'[15]Calificación de Riesgos'!$H$9,IF(N10&lt;13,'[15]Calificación de Riesgos'!$H$8,IF(N10&lt;=25,'[15]Calificación de Riesgos'!$H$7))))</f>
        <v>MODERADA</v>
      </c>
      <c r="P10" s="77" t="s">
        <v>76</v>
      </c>
      <c r="Q10" s="78" t="s">
        <v>406</v>
      </c>
      <c r="R10" s="78" t="s">
        <v>407</v>
      </c>
      <c r="S10" s="142">
        <v>43862</v>
      </c>
      <c r="T10" s="82">
        <v>44180</v>
      </c>
      <c r="U10" s="78" t="s">
        <v>145</v>
      </c>
      <c r="V10" s="77" t="s">
        <v>408</v>
      </c>
      <c r="W10" s="78" t="s">
        <v>409</v>
      </c>
      <c r="X10" s="143" t="s">
        <v>410</v>
      </c>
      <c r="Y10" s="143" t="s">
        <v>284</v>
      </c>
      <c r="Z10" s="143" t="s">
        <v>411</v>
      </c>
      <c r="AA10" s="143" t="s">
        <v>411</v>
      </c>
      <c r="AB10" s="77" t="s">
        <v>345</v>
      </c>
      <c r="AC10" s="77" t="s">
        <v>412</v>
      </c>
      <c r="AD10" s="77" t="s">
        <v>224</v>
      </c>
      <c r="AE10" s="77" t="s">
        <v>222</v>
      </c>
      <c r="AF10" s="77" t="s">
        <v>223</v>
      </c>
      <c r="AG10" s="77" t="s">
        <v>223</v>
      </c>
      <c r="AH10" s="144">
        <v>43857</v>
      </c>
      <c r="AI10" s="77"/>
    </row>
    <row r="11" spans="1:35" s="145" customFormat="1" ht="165" x14ac:dyDescent="0.25">
      <c r="A11" s="119">
        <v>3</v>
      </c>
      <c r="B11" s="78" t="str">
        <f>+[15]Identificacion!B7</f>
        <v>GESTION INTEGRAL PARA EL SEGUIMIENTO Y CONTROL A LOS TITULOS MINEROS</v>
      </c>
      <c r="C11" s="78" t="str">
        <f>+[15]Identificacion!C7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1" s="78" t="s">
        <v>413</v>
      </c>
      <c r="E11" s="78" t="s">
        <v>414</v>
      </c>
      <c r="F11" s="78" t="s">
        <v>415</v>
      </c>
      <c r="G11" s="119">
        <v>3</v>
      </c>
      <c r="H11" s="119">
        <f>+'[15]Cruce Variables'!M12</f>
        <v>4</v>
      </c>
      <c r="I11" s="93">
        <f t="shared" si="0"/>
        <v>12</v>
      </c>
      <c r="J11" s="76" t="s">
        <v>46</v>
      </c>
      <c r="K11" s="78" t="s">
        <v>416</v>
      </c>
      <c r="L11" s="119">
        <v>1</v>
      </c>
      <c r="M11" s="119">
        <v>3</v>
      </c>
      <c r="N11" s="93">
        <f t="shared" si="1"/>
        <v>3</v>
      </c>
      <c r="O11" s="98" t="s">
        <v>50</v>
      </c>
      <c r="P11" s="77" t="s">
        <v>76</v>
      </c>
      <c r="Q11" s="78" t="s">
        <v>417</v>
      </c>
      <c r="R11" s="78" t="s">
        <v>418</v>
      </c>
      <c r="S11" s="142">
        <v>43862</v>
      </c>
      <c r="T11" s="82">
        <v>44180</v>
      </c>
      <c r="U11" s="78" t="s">
        <v>146</v>
      </c>
      <c r="V11" s="77" t="s">
        <v>419</v>
      </c>
      <c r="W11" s="78" t="s">
        <v>420</v>
      </c>
      <c r="X11" s="143" t="s">
        <v>410</v>
      </c>
      <c r="Y11" s="143" t="s">
        <v>284</v>
      </c>
      <c r="Z11" s="143" t="s">
        <v>411</v>
      </c>
      <c r="AA11" s="143" t="s">
        <v>411</v>
      </c>
      <c r="AB11" s="77" t="s">
        <v>345</v>
      </c>
      <c r="AC11" s="77" t="s">
        <v>421</v>
      </c>
      <c r="AD11" s="77" t="s">
        <v>224</v>
      </c>
      <c r="AE11" s="77" t="s">
        <v>222</v>
      </c>
      <c r="AF11" s="77" t="s">
        <v>223</v>
      </c>
      <c r="AG11" s="77" t="s">
        <v>223</v>
      </c>
      <c r="AH11" s="144">
        <v>43857</v>
      </c>
      <c r="AI11" s="77"/>
    </row>
    <row r="12" spans="1:35" s="145" customFormat="1" ht="198" x14ac:dyDescent="0.25">
      <c r="A12" s="119">
        <v>4</v>
      </c>
      <c r="B12" s="78" t="str">
        <f>+[15]Identificacion!B8</f>
        <v>GESTION INTEGRAL PARA EL SEGUIMIENTO Y CONTROL A LOS TITULOS MINEROS</v>
      </c>
      <c r="C12" s="78" t="str">
        <f>+[15]Identificacion!C8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2" s="78" t="s">
        <v>422</v>
      </c>
      <c r="E12" s="146" t="s">
        <v>423</v>
      </c>
      <c r="F12" s="78" t="s">
        <v>424</v>
      </c>
      <c r="G12" s="119">
        <f>+'[15]Cruce Variables'!L13</f>
        <v>3</v>
      </c>
      <c r="H12" s="119">
        <v>3</v>
      </c>
      <c r="I12" s="93">
        <f t="shared" si="0"/>
        <v>9</v>
      </c>
      <c r="J12" s="97" t="str">
        <f>IF(AND(I12&gt;=0,I12&lt;=4),'[15]Calificación de Riesgos'!$H$10,IF(I12&lt;7,'[15]Calificación de Riesgos'!$H$9,IF(I12&lt;13,'[15]Calificación de Riesgos'!$H$8,IF(I12&lt;=25,'[15]Calificación de Riesgos'!$H$7))))</f>
        <v>ALTA</v>
      </c>
      <c r="K12" s="78" t="s">
        <v>425</v>
      </c>
      <c r="L12" s="119">
        <v>1</v>
      </c>
      <c r="M12" s="119">
        <v>2</v>
      </c>
      <c r="N12" s="93">
        <f t="shared" si="1"/>
        <v>2</v>
      </c>
      <c r="O12" s="99" t="str">
        <f>IF(AND(N12&gt;=0,N12&lt;=4),'[15]Calificación de Riesgos'!$H$10,IF(N12&lt;7,'[15]Calificación de Riesgos'!$H$9,IF(N12&lt;10,'[15]Calificación de Riesgos'!$H$8,IF(N12&lt;=25,'[15]Calificación de Riesgos'!$H$7))))</f>
        <v>BAJA</v>
      </c>
      <c r="P12" s="77" t="s">
        <v>76</v>
      </c>
      <c r="Q12" s="78" t="s">
        <v>426</v>
      </c>
      <c r="R12" s="78" t="s">
        <v>427</v>
      </c>
      <c r="S12" s="142">
        <v>43862</v>
      </c>
      <c r="T12" s="82">
        <v>44180</v>
      </c>
      <c r="U12" s="78" t="s">
        <v>146</v>
      </c>
      <c r="V12" s="77" t="s">
        <v>419</v>
      </c>
      <c r="W12" s="78" t="s">
        <v>428</v>
      </c>
      <c r="X12" s="143" t="s">
        <v>410</v>
      </c>
      <c r="Y12" s="143" t="s">
        <v>284</v>
      </c>
      <c r="Z12" s="143" t="s">
        <v>411</v>
      </c>
      <c r="AA12" s="143" t="s">
        <v>411</v>
      </c>
      <c r="AB12" s="77" t="s">
        <v>345</v>
      </c>
      <c r="AC12" s="77" t="s">
        <v>349</v>
      </c>
      <c r="AD12" s="77" t="s">
        <v>224</v>
      </c>
      <c r="AE12" s="77" t="s">
        <v>222</v>
      </c>
      <c r="AF12" s="77" t="s">
        <v>223</v>
      </c>
      <c r="AG12" s="77" t="s">
        <v>223</v>
      </c>
      <c r="AH12" s="144">
        <v>43857</v>
      </c>
      <c r="AI12" s="77"/>
    </row>
    <row r="13" spans="1:35" s="145" customFormat="1" ht="181.5" x14ac:dyDescent="0.25">
      <c r="A13" s="119">
        <v>5</v>
      </c>
      <c r="B13" s="78" t="str">
        <f>+[15]Identificacion!B9</f>
        <v>GESTION INTEGRAL PARA EL SEGUIMIENTO Y CONTROL A LOS TITULOS MINEROS</v>
      </c>
      <c r="C13" s="78" t="str">
        <f>+[15]Identificacion!C9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3" s="78" t="s">
        <v>429</v>
      </c>
      <c r="E13" s="78" t="s">
        <v>430</v>
      </c>
      <c r="F13" s="78" t="s">
        <v>431</v>
      </c>
      <c r="G13" s="119">
        <f>+'[15]Cruce Variables'!L14</f>
        <v>5</v>
      </c>
      <c r="H13" s="119">
        <v>3</v>
      </c>
      <c r="I13" s="93">
        <f t="shared" si="0"/>
        <v>15</v>
      </c>
      <c r="J13" s="76" t="str">
        <f>IF(AND(I13&gt;=0,I13&lt;=4),'[15]Calificación de Riesgos'!$H$10,IF(I13&lt;7,'[15]Calificación de Riesgos'!$H$9,IF(I13&lt;13,'[15]Calificación de Riesgos'!$H$8,IF(I13&lt;=25,'[15]Calificación de Riesgos'!$H$7))))</f>
        <v>EXTREMA</v>
      </c>
      <c r="K13" s="78" t="s">
        <v>432</v>
      </c>
      <c r="L13" s="119">
        <v>3</v>
      </c>
      <c r="M13" s="119">
        <v>3</v>
      </c>
      <c r="N13" s="93">
        <f t="shared" si="1"/>
        <v>9</v>
      </c>
      <c r="O13" s="97" t="s">
        <v>48</v>
      </c>
      <c r="P13" s="77" t="s">
        <v>76</v>
      </c>
      <c r="Q13" s="147" t="s">
        <v>433</v>
      </c>
      <c r="R13" s="147"/>
      <c r="S13" s="148">
        <v>43556</v>
      </c>
      <c r="T13" s="149">
        <v>44180</v>
      </c>
      <c r="U13" s="78" t="s">
        <v>147</v>
      </c>
      <c r="V13" s="77" t="s">
        <v>434</v>
      </c>
      <c r="W13" s="77" t="s">
        <v>435</v>
      </c>
      <c r="X13" s="143" t="s">
        <v>410</v>
      </c>
      <c r="Y13" s="143" t="s">
        <v>284</v>
      </c>
      <c r="Z13" s="143" t="s">
        <v>411</v>
      </c>
      <c r="AA13" s="143" t="s">
        <v>411</v>
      </c>
      <c r="AB13" s="77" t="s">
        <v>345</v>
      </c>
      <c r="AC13" s="77" t="s">
        <v>349</v>
      </c>
      <c r="AD13" s="77" t="s">
        <v>224</v>
      </c>
      <c r="AE13" s="77" t="s">
        <v>222</v>
      </c>
      <c r="AF13" s="77" t="s">
        <v>223</v>
      </c>
      <c r="AG13" s="77" t="s">
        <v>223</v>
      </c>
      <c r="AH13" s="144">
        <v>43857</v>
      </c>
      <c r="AI13" s="77"/>
    </row>
    <row r="14" spans="1:35" s="145" customFormat="1" ht="118.5" customHeight="1" x14ac:dyDescent="0.25">
      <c r="A14" s="119">
        <v>6</v>
      </c>
      <c r="B14" s="78" t="str">
        <f>+[15]Identificacion!B11</f>
        <v>GESTION INTEGRAL PARA EL SEGUIMIENTO Y CONTROL A LOS TITULOS MINEROS</v>
      </c>
      <c r="C14" s="78" t="str">
        <f>+[15]Identificacion!C11</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4" s="78" t="s">
        <v>436</v>
      </c>
      <c r="E14" s="78" t="s">
        <v>437</v>
      </c>
      <c r="F14" s="78" t="s">
        <v>438</v>
      </c>
      <c r="G14" s="119">
        <v>3</v>
      </c>
      <c r="H14" s="119">
        <f>+'[15]Cruce Variables'!M16</f>
        <v>4</v>
      </c>
      <c r="I14" s="93">
        <f t="shared" si="0"/>
        <v>12</v>
      </c>
      <c r="J14" s="76" t="s">
        <v>46</v>
      </c>
      <c r="K14" s="78" t="s">
        <v>439</v>
      </c>
      <c r="L14" s="119">
        <v>1</v>
      </c>
      <c r="M14" s="119">
        <v>3</v>
      </c>
      <c r="N14" s="93">
        <f t="shared" si="1"/>
        <v>3</v>
      </c>
      <c r="O14" s="98" t="s">
        <v>50</v>
      </c>
      <c r="P14" s="77" t="s">
        <v>76</v>
      </c>
      <c r="Q14" s="78" t="s">
        <v>417</v>
      </c>
      <c r="R14" s="78" t="s">
        <v>440</v>
      </c>
      <c r="S14" s="142">
        <v>43862</v>
      </c>
      <c r="T14" s="82">
        <v>44180</v>
      </c>
      <c r="U14" s="78" t="s">
        <v>148</v>
      </c>
      <c r="V14" s="77" t="s">
        <v>441</v>
      </c>
      <c r="W14" s="78" t="s">
        <v>442</v>
      </c>
      <c r="X14" s="143" t="s">
        <v>410</v>
      </c>
      <c r="Y14" s="143" t="s">
        <v>284</v>
      </c>
      <c r="Z14" s="143" t="s">
        <v>411</v>
      </c>
      <c r="AA14" s="143" t="s">
        <v>411</v>
      </c>
      <c r="AB14" s="77" t="s">
        <v>375</v>
      </c>
      <c r="AC14" s="77" t="s">
        <v>443</v>
      </c>
      <c r="AD14" s="77" t="s">
        <v>224</v>
      </c>
      <c r="AE14" s="77" t="s">
        <v>222</v>
      </c>
      <c r="AF14" s="77" t="s">
        <v>223</v>
      </c>
      <c r="AG14" s="77" t="s">
        <v>223</v>
      </c>
      <c r="AH14" s="144">
        <v>43857</v>
      </c>
      <c r="AI14" s="77"/>
    </row>
    <row r="15" spans="1:35" s="145" customFormat="1" ht="183" customHeight="1" x14ac:dyDescent="0.25">
      <c r="A15" s="119">
        <v>7</v>
      </c>
      <c r="B15" s="78" t="str">
        <f>+[15]Identificacion!B12</f>
        <v>GESTION INTEGRAL PARA EL SEGUIMIENTO Y CONTROL A LOS TITULOS MINEROS</v>
      </c>
      <c r="C15" s="78" t="str">
        <f>+[15]Identificacion!C12</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5" s="78" t="s">
        <v>444</v>
      </c>
      <c r="E15" s="128" t="s">
        <v>445</v>
      </c>
      <c r="F15" s="78" t="s">
        <v>446</v>
      </c>
      <c r="G15" s="119">
        <v>3</v>
      </c>
      <c r="H15" s="119">
        <f>+'[15]Cruce Variables'!M17</f>
        <v>4</v>
      </c>
      <c r="I15" s="93">
        <f t="shared" si="0"/>
        <v>12</v>
      </c>
      <c r="J15" s="76" t="s">
        <v>46</v>
      </c>
      <c r="K15" s="78" t="s">
        <v>447</v>
      </c>
      <c r="L15" s="119">
        <v>1</v>
      </c>
      <c r="M15" s="119">
        <v>3</v>
      </c>
      <c r="N15" s="93">
        <f t="shared" si="1"/>
        <v>3</v>
      </c>
      <c r="O15" s="98" t="s">
        <v>50</v>
      </c>
      <c r="P15" s="77" t="s">
        <v>76</v>
      </c>
      <c r="Q15" s="78" t="s">
        <v>448</v>
      </c>
      <c r="R15" s="78" t="s">
        <v>449</v>
      </c>
      <c r="S15" s="142">
        <v>43862</v>
      </c>
      <c r="T15" s="82">
        <v>44180</v>
      </c>
      <c r="U15" s="78" t="s">
        <v>149</v>
      </c>
      <c r="V15" s="77" t="s">
        <v>450</v>
      </c>
      <c r="W15" s="150" t="s">
        <v>451</v>
      </c>
      <c r="X15" s="143" t="s">
        <v>410</v>
      </c>
      <c r="Y15" s="143" t="s">
        <v>284</v>
      </c>
      <c r="Z15" s="143" t="s">
        <v>411</v>
      </c>
      <c r="AA15" s="143" t="s">
        <v>411</v>
      </c>
      <c r="AB15" s="77" t="s">
        <v>345</v>
      </c>
      <c r="AC15" s="77" t="s">
        <v>349</v>
      </c>
      <c r="AD15" s="77" t="s">
        <v>224</v>
      </c>
      <c r="AE15" s="77" t="s">
        <v>222</v>
      </c>
      <c r="AF15" s="77" t="s">
        <v>223</v>
      </c>
      <c r="AG15" s="77" t="s">
        <v>223</v>
      </c>
      <c r="AH15" s="144">
        <v>43857</v>
      </c>
      <c r="AI15" s="77"/>
    </row>
    <row r="16" spans="1:35" ht="148.5" x14ac:dyDescent="0.3">
      <c r="A16" s="93">
        <v>8</v>
      </c>
      <c r="B16" s="94" t="str">
        <f>+[15]Identificacion!B16</f>
        <v>GESTION INTEGRAL PARA EL SEGUIMIENTO Y CONTROL A LOS TITULOS MINEROS - NOTIFICACIONES</v>
      </c>
      <c r="C16" s="94" t="str">
        <f>+[15]Identificacion!C16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6" s="94" t="s">
        <v>452</v>
      </c>
      <c r="E16" s="61" t="s">
        <v>453</v>
      </c>
      <c r="F16" s="94" t="s">
        <v>454</v>
      </c>
      <c r="G16" s="93">
        <f>+'[15]Cruce Variables'!L21</f>
        <v>3</v>
      </c>
      <c r="H16" s="93">
        <v>3</v>
      </c>
      <c r="I16" s="93">
        <f>+G16*H16</f>
        <v>9</v>
      </c>
      <c r="J16" s="97" t="str">
        <f>IF(AND(I16&gt;=0,I16&lt;=4),'[15]Calificación de Riesgos'!$H$10,IF(I16&lt;7,'[15]Calificación de Riesgos'!$H$9,IF(I16&lt;12,'[15]Calificación de Riesgos'!$H$8,IF(I16&lt;=25,'[15]Calificación de Riesgos'!$H$7))))</f>
        <v>ALTA</v>
      </c>
      <c r="K16" s="61" t="s">
        <v>455</v>
      </c>
      <c r="L16" s="93">
        <v>1</v>
      </c>
      <c r="M16" s="93">
        <v>3</v>
      </c>
      <c r="N16" s="93">
        <f>+L16*M16</f>
        <v>3</v>
      </c>
      <c r="O16" s="98" t="s">
        <v>50</v>
      </c>
      <c r="P16" s="18" t="s">
        <v>76</v>
      </c>
      <c r="Q16" s="94" t="s">
        <v>456</v>
      </c>
      <c r="R16" s="21" t="s">
        <v>457</v>
      </c>
      <c r="S16" s="82">
        <v>43862</v>
      </c>
      <c r="T16" s="82">
        <v>44180</v>
      </c>
      <c r="U16" s="94" t="s">
        <v>176</v>
      </c>
      <c r="V16" s="18"/>
      <c r="W16" s="18"/>
      <c r="X16" s="18"/>
      <c r="Y16" s="18"/>
      <c r="Z16" s="18"/>
      <c r="AA16" s="18"/>
      <c r="AB16" s="18"/>
      <c r="AC16" s="18"/>
      <c r="AD16" s="18"/>
      <c r="AE16" s="18"/>
      <c r="AF16" s="18"/>
      <c r="AG16" s="18"/>
      <c r="AH16" s="18"/>
      <c r="AI16" s="18"/>
    </row>
    <row r="17" spans="1:35" ht="94.5" hidden="1" customHeight="1" x14ac:dyDescent="0.3">
      <c r="A17" s="93">
        <v>14</v>
      </c>
      <c r="B17" s="94" t="str">
        <f>+[15]Identificacion!B17</f>
        <v>GESTION INTEGRAL PARA EL SEGUIMIENTO Y CONTROL A LOS TITULOS MINEROS - NOTIFICACIONES</v>
      </c>
      <c r="C17" s="94" t="str">
        <f>+[15]Identificacion!C17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7" s="94" t="str">
        <f>+[15]Identificacion!D17</f>
        <v>1. No se encuentra una metodologia para el calculo de ingresos propios del proceso de gestión integral.
2. Debilidades en la implementación de controles</v>
      </c>
      <c r="E17" s="151" t="s">
        <v>458</v>
      </c>
      <c r="F17" s="94" t="s">
        <v>459</v>
      </c>
      <c r="G17" s="93">
        <f>+'[15]Cruce Variables'!L22</f>
        <v>2</v>
      </c>
      <c r="H17" s="93">
        <f>+'[15]Cruce Variables'!M22</f>
        <v>4</v>
      </c>
      <c r="I17" s="93">
        <f>+G17*H17</f>
        <v>8</v>
      </c>
      <c r="J17" s="93" t="str">
        <f>IF(AND(I17&gt;=0,I17&lt;=4),'[15]Calificación de Riesgos'!$H$10,IF(I17&lt;7,'[15]Calificación de Riesgos'!$H$9,IF(I17&lt;13,'[15]Calificación de Riesgos'!$H$8,IF(I17&lt;=25,'[15]Calificación de Riesgos'!$H$7))))</f>
        <v>ALTA</v>
      </c>
      <c r="K17" s="21" t="s">
        <v>177</v>
      </c>
      <c r="L17" s="93">
        <v>2</v>
      </c>
      <c r="M17" s="93">
        <v>4</v>
      </c>
      <c r="N17" s="93">
        <f>+L17*M17</f>
        <v>8</v>
      </c>
      <c r="O17" s="93" t="str">
        <f>IF(AND(N17&gt;=0,N17&lt;=4),'[15]Calificación de Riesgos'!$H$10,IF(N17&lt;7,'[15]Calificación de Riesgos'!$H$9,IF(N17&lt;13,'[15]Calificación de Riesgos'!$H$8,IF(N17&lt;=25,'[15]Calificación de Riesgos'!$H$7))))</f>
        <v>ALTA</v>
      </c>
      <c r="P17" s="18" t="s">
        <v>76</v>
      </c>
      <c r="Q17" s="94" t="s">
        <v>178</v>
      </c>
      <c r="R17" s="94" t="s">
        <v>179</v>
      </c>
      <c r="S17" s="82">
        <v>43511</v>
      </c>
      <c r="T17" s="82">
        <v>44180</v>
      </c>
      <c r="U17" s="94" t="s">
        <v>176</v>
      </c>
      <c r="V17" s="18"/>
      <c r="W17" s="18"/>
      <c r="X17" s="18"/>
      <c r="Y17" s="18"/>
      <c r="Z17" s="18"/>
      <c r="AA17" s="18"/>
      <c r="AB17" s="18"/>
      <c r="AC17" s="18"/>
      <c r="AD17" s="18"/>
      <c r="AE17" s="18"/>
      <c r="AF17" s="18"/>
      <c r="AG17" s="18"/>
      <c r="AH17" s="18"/>
      <c r="AI17" s="18"/>
    </row>
    <row r="18" spans="1:35" ht="132" x14ac:dyDescent="0.3">
      <c r="A18" s="93">
        <v>15</v>
      </c>
      <c r="B18" s="94" t="str">
        <f>+[15]Identificacion!B18</f>
        <v>GESTION INTEGRAL PARA EL SEGUIMIENTO Y CONTROL A LOS TITULOS MINEROS - NOTIFICACIONES</v>
      </c>
      <c r="C18" s="94" t="str">
        <f>+[15]Identificacion!C18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8" s="94" t="s">
        <v>460</v>
      </c>
      <c r="E18" s="94" t="s">
        <v>461</v>
      </c>
      <c r="F18" s="94" t="s">
        <v>462</v>
      </c>
      <c r="G18" s="93">
        <f>+'[15]Cruce Variables'!L23</f>
        <v>3</v>
      </c>
      <c r="H18" s="93">
        <v>3</v>
      </c>
      <c r="I18" s="93">
        <f>+G18*H18</f>
        <v>9</v>
      </c>
      <c r="J18" s="184" t="str">
        <f>IF(AND(I18&gt;=0,I18&lt;=4),'[15]Calificación de Riesgos'!$H$10,IF(I18&lt;7,'[15]Calificación de Riesgos'!$H$9,IF(I18&lt;12,'[15]Calificación de Riesgos'!$H$8,IF(I18&lt;=25,'[15]Calificación de Riesgos'!$H$7))))</f>
        <v>ALTA</v>
      </c>
      <c r="K18" s="21" t="s">
        <v>463</v>
      </c>
      <c r="L18" s="93">
        <v>1</v>
      </c>
      <c r="M18" s="93">
        <v>2</v>
      </c>
      <c r="N18" s="93">
        <f>+L18*M18</f>
        <v>2</v>
      </c>
      <c r="O18" s="179" t="str">
        <f>IF(AND(N18&gt;=0,N18&lt;=4),'[15]Calificación de Riesgos'!$H$10,IF(N18&lt;7,'[15]Calificación de Riesgos'!$H$9,IF(N18&lt;13,'[15]Calificación de Riesgos'!$H$8,IF(N18&lt;=25,'[15]Calificación de Riesgos'!$H$7))))</f>
        <v>BAJA</v>
      </c>
      <c r="P18" s="18" t="s">
        <v>76</v>
      </c>
      <c r="Q18" s="94" t="s">
        <v>464</v>
      </c>
      <c r="R18" s="21" t="s">
        <v>457</v>
      </c>
      <c r="S18" s="82">
        <v>43862</v>
      </c>
      <c r="T18" s="82">
        <v>44180</v>
      </c>
      <c r="U18" s="94" t="s">
        <v>176</v>
      </c>
      <c r="V18" s="18"/>
      <c r="W18" s="18"/>
      <c r="X18" s="18"/>
      <c r="Y18" s="18"/>
      <c r="Z18" s="18"/>
      <c r="AA18" s="18"/>
      <c r="AB18" s="18"/>
      <c r="AC18" s="18"/>
      <c r="AD18" s="18"/>
      <c r="AE18" s="18"/>
      <c r="AF18" s="18"/>
      <c r="AG18" s="18"/>
      <c r="AH18" s="18"/>
      <c r="AI18" s="18"/>
    </row>
    <row r="20" spans="1:35" x14ac:dyDescent="0.3">
      <c r="E20" s="152"/>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6ABCDB2B-067C-46A3-8726-38338B2E22B0}">
            <xm:f>NOT(ISERROR(SEARCH('Z:\RIESGOS_ANM\RIESGOS GESTION 2020\[MATRIZ RIESGOS GESTIÓN INTEGRAL SEGUIMIENTO TITULOS_13 y 17 feb.xlsx]Calificación de Riesgos'!#REF!,J9)))</xm:f>
            <xm:f>'Z:\RIESGOS_ANM\RIESGOS GESTION 2020\[MATRIZ RIESGOS GESTIÓN INTEGRAL SEGUIMIENTO TITULOS_13 y 17 feb.xlsx]Calificación de Riesgos'!#REF!</xm:f>
            <x14:dxf>
              <fill>
                <patternFill>
                  <bgColor rgb="FFFFC000"/>
                </patternFill>
              </fill>
            </x14:dxf>
          </x14:cfRule>
          <x14:cfRule type="containsText" priority="17" operator="containsText" id="{667BBB18-4DEE-427A-AFC7-2107FD1263B7}">
            <xm:f>NOT(ISERROR(SEARCH('Z:\RIESGOS_ANM\RIESGOS GESTION 2020\[MATRIZ RIESGOS GESTIÓN INTEGRAL SEGUIMIENTO TITULOS_13 y 17 feb.xlsx]Calificación de Riesgos'!#REF!,J9)))</xm:f>
            <xm:f>'Z:\RIESGOS_ANM\RIESGOS GESTION 2020\[MATRIZ RIESGOS GESTIÓN INTEGRAL SEGUIMIENTO TITULOS_13 y 17 feb.xlsx]Calificación de Riesgos'!#REF!</xm:f>
            <x14:dxf>
              <fill>
                <patternFill>
                  <bgColor rgb="FFFF0000"/>
                </patternFill>
              </fill>
            </x14:dxf>
          </x14:cfRule>
          <x14:cfRule type="containsText" priority="18" operator="containsText" id="{AC57C4CC-9FFF-4027-9248-4A23B9B80615}">
            <xm:f>NOT(ISERROR(SEARCH('Z:\RIESGOS_ANM\RIESGOS GESTION 2020\[MATRIZ RIESGOS GESTIÓN INTEGRAL SEGUIMIENTO TITULOS_13 y 17 feb.xlsx]Calificación de Riesgos'!#REF!,J9)))</xm:f>
            <xm:f>'Z:\RIESGOS_ANM\RIESGOS GESTION 2020\[MATRIZ RIESGOS GESTIÓN INTEGRAL SEGUIMIENTO TITULOS_13 y 17 feb.xlsx]Calificación de Riesgos'!#REF!</xm:f>
            <x14:dxf/>
          </x14:cfRule>
          <x14:cfRule type="containsText" priority="19" operator="containsText" id="{DF304C7B-E8B0-412E-83A3-EFA3944970F2}">
            <xm:f>NOT(ISERROR(SEARCH('Z:\RIESGOS_ANM\RIESGOS GESTION 2020\[MATRIZ RIESGOS GESTIÓN INTEGRAL SEGUIMIENTO TITULOS_13 y 17 feb.xlsx]Calificación de Riesgos'!#REF!,J9)))</xm:f>
            <xm:f>'Z:\RIESGOS_ANM\RIESGOS GESTION 2020\[MATRIZ RIESGOS GESTIÓN INTEGRAL SEGUIMIENTO TITULOS_13 y 17 feb.xlsx]Calificación de Riesgos'!#REF!</xm:f>
            <x14:dxf>
              <fill>
                <patternFill>
                  <bgColor rgb="FFFFFF00"/>
                </patternFill>
              </fill>
            </x14:dxf>
          </x14:cfRule>
          <x14:cfRule type="containsText" priority="20" operator="containsText" id="{FD2DB8FC-F58D-491D-A664-2A091F4D6B4B}">
            <xm:f>NOT(ISERROR(SEARCH('Z:\RIESGOS_ANM\RIESGOS GESTION 2020\[MATRIZ RIESGOS GESTIÓN INTEGRAL SEGUIMIENTO TITULOS_13 y 17 feb.xlsx]Calificación de Riesgos'!#REF!,J9)))</xm:f>
            <xm:f>'Z:\RIESGOS_ANM\RIESGOS GESTION 2020\[MATRIZ RIESGOS GESTIÓN INTEGRAL SEGUIMIENTO TITULOS_13 y 17 feb.xlsx]Calificación de Riesgos'!#REF!</xm:f>
            <x14:dxf>
              <fill>
                <patternFill>
                  <bgColor rgb="FF00B050"/>
                </patternFill>
              </fill>
            </x14:dxf>
          </x14:cfRule>
          <xm:sqref>O9:O15 J9:J15</xm:sqref>
        </x14:conditionalFormatting>
        <x14:conditionalFormatting xmlns:xm="http://schemas.microsoft.com/office/excel/2006/main">
          <x14:cfRule type="containsText" priority="1" operator="containsText" id="{CE20A946-09EC-456E-B33F-9A3942D0C36D}">
            <xm:f>NOT(ISERROR(SEARCH('Z:\RIESGOS_ANM\RIESGOS GESTION 2020\[MATRIZ RIESGOS GESTIÓN INTEGRAL SEGUIMIENTO TITULOS_13 y 17 feb.xlsx]Calificación de Riesgos'!#REF!,J16)))</xm:f>
            <xm:f>'Z:\RIESGOS_ANM\RIESGOS GESTION 2020\[MATRIZ RIESGOS GESTIÓN INTEGRAL SEGUIMIENTO TITULOS_13 y 17 feb.xlsx]Calificación de Riesgos'!#REF!</xm:f>
            <x14:dxf>
              <fill>
                <patternFill>
                  <bgColor rgb="FFFFC000"/>
                </patternFill>
              </fill>
            </x14:dxf>
          </x14:cfRule>
          <x14:cfRule type="containsText" priority="2" operator="containsText" id="{325DC168-4EF1-4DA4-9EC0-A6CF9F1F771C}">
            <xm:f>NOT(ISERROR(SEARCH('Z:\RIESGOS_ANM\RIESGOS GESTION 2020\[MATRIZ RIESGOS GESTIÓN INTEGRAL SEGUIMIENTO TITULOS_13 y 17 feb.xlsx]Calificación de Riesgos'!#REF!,J16)))</xm:f>
            <xm:f>'Z:\RIESGOS_ANM\RIESGOS GESTION 2020\[MATRIZ RIESGOS GESTIÓN INTEGRAL SEGUIMIENTO TITULOS_13 y 17 feb.xlsx]Calificación de Riesgos'!#REF!</xm:f>
            <x14:dxf>
              <fill>
                <patternFill>
                  <bgColor rgb="FFFF0000"/>
                </patternFill>
              </fill>
            </x14:dxf>
          </x14:cfRule>
          <x14:cfRule type="containsText" priority="3" operator="containsText" id="{8BA3AECE-4E6A-413F-B236-702B7EC0A44F}">
            <xm:f>NOT(ISERROR(SEARCH('Z:\RIESGOS_ANM\RIESGOS GESTION 2020\[MATRIZ RIESGOS GESTIÓN INTEGRAL SEGUIMIENTO TITULOS_13 y 17 feb.xlsx]Calificación de Riesgos'!#REF!,J16)))</xm:f>
            <xm:f>'Z:\RIESGOS_ANM\RIESGOS GESTION 2020\[MATRIZ RIESGOS GESTIÓN INTEGRAL SEGUIMIENTO TITULOS_13 y 17 feb.xlsx]Calificación de Riesgos'!#REF!</xm:f>
            <x14:dxf/>
          </x14:cfRule>
          <x14:cfRule type="containsText" priority="4" operator="containsText" id="{BF7A04BE-4682-483A-A417-6B8F10E975F5}">
            <xm:f>NOT(ISERROR(SEARCH('Z:\RIESGOS_ANM\RIESGOS GESTION 2020\[MATRIZ RIESGOS GESTIÓN INTEGRAL SEGUIMIENTO TITULOS_13 y 17 feb.xlsx]Calificación de Riesgos'!#REF!,J16)))</xm:f>
            <xm:f>'Z:\RIESGOS_ANM\RIESGOS GESTION 2020\[MATRIZ RIESGOS GESTIÓN INTEGRAL SEGUIMIENTO TITULOS_13 y 17 feb.xlsx]Calificación de Riesgos'!#REF!</xm:f>
            <x14:dxf>
              <fill>
                <patternFill>
                  <bgColor rgb="FFFFFF00"/>
                </patternFill>
              </fill>
            </x14:dxf>
          </x14:cfRule>
          <x14:cfRule type="containsText" priority="5" operator="containsText" id="{4860C960-F644-413D-BD59-3ED355D58B2A}">
            <xm:f>NOT(ISERROR(SEARCH('Z:\RIESGOS_ANM\RIESGOS GESTION 2020\[MATRIZ RIESGOS GESTIÓN INTEGRAL SEGUIMIENTO TITULOS_13 y 17 feb.xlsx]Calificación de Riesgos'!#REF!,J16)))</xm:f>
            <xm:f>'Z:\RIESGOS_ANM\RIESGOS GESTION 2020\[MATRIZ RIESGOS GESTIÓN INTEGRAL SEGUIMIENTO TITULOS_13 y 17 feb.xlsx]Calificación de Riesgos'!#REF!</xm:f>
            <x14:dxf>
              <fill>
                <patternFill>
                  <bgColor rgb="FF00B050"/>
                </patternFill>
              </fill>
            </x14:dxf>
          </x14:cfRule>
          <xm:sqref>O16:O18 J16:J18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'[15]Calificación de Riesgos'!#REF!</xm:f>
          </x14:formula1>
          <xm:sqref>P16:P18 P9:P15</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topLeftCell="E9" zoomScale="91" zoomScaleNormal="91" workbookViewId="0">
      <selection activeCell="M9" sqref="M9"/>
    </sheetView>
  </sheetViews>
  <sheetFormatPr baseColWidth="10" defaultRowHeight="16.5" x14ac:dyDescent="0.3"/>
  <cols>
    <col min="1" max="1" width="11.42578125" style="14"/>
    <col min="2" max="2" width="19.28515625" style="16" customWidth="1"/>
    <col min="3" max="3" width="43.28515625" style="14" customWidth="1"/>
    <col min="4" max="4" width="27.28515625" style="14" customWidth="1"/>
    <col min="5" max="5" width="22.5703125" style="14" customWidth="1"/>
    <col min="6" max="6" width="33.85546875" style="14" customWidth="1"/>
    <col min="7" max="7" width="12.7109375" style="14" customWidth="1"/>
    <col min="8" max="8" width="11.5703125" style="14" customWidth="1"/>
    <col min="9" max="9" width="0" style="14" hidden="1" customWidth="1"/>
    <col min="10" max="10" width="16.28515625" style="14" customWidth="1"/>
    <col min="11" max="11" width="26.5703125" style="14" customWidth="1"/>
    <col min="12" max="12" width="12.140625" style="14" customWidth="1"/>
    <col min="13" max="13" width="10.42578125" style="14" customWidth="1"/>
    <col min="14" max="14" width="8.85546875" style="14" hidden="1" customWidth="1"/>
    <col min="15" max="15" width="11.42578125" style="14"/>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26.42578125" style="14" hidden="1" customWidth="1"/>
    <col min="23" max="23" width="61.85546875" style="14" hidden="1" customWidth="1"/>
    <col min="24" max="27" width="22.140625" style="14" hidden="1" customWidth="1"/>
    <col min="28" max="35" width="11.42578125" style="14" hidden="1" customWidth="1"/>
    <col min="36" max="16384" width="11.42578125" style="14"/>
  </cols>
  <sheetData>
    <row r="1" spans="1:35" ht="16.5" customHeight="1" x14ac:dyDescent="0.3">
      <c r="A1" s="239" t="s">
        <v>174</v>
      </c>
      <c r="B1" s="239"/>
      <c r="C1" s="239"/>
      <c r="D1" s="239"/>
      <c r="E1" s="239"/>
      <c r="F1" s="239"/>
      <c r="G1" s="239"/>
      <c r="H1" s="239"/>
      <c r="I1" s="239"/>
      <c r="J1" s="239"/>
      <c r="K1" s="239"/>
      <c r="L1" s="239"/>
      <c r="M1" s="239"/>
      <c r="N1" s="239"/>
      <c r="O1" s="239"/>
      <c r="P1" s="239"/>
      <c r="Q1" s="239"/>
      <c r="R1" s="239"/>
      <c r="S1" s="239"/>
      <c r="T1" s="239"/>
      <c r="U1" s="270"/>
    </row>
    <row r="2" spans="1:35" ht="16.5" customHeight="1" x14ac:dyDescent="0.3">
      <c r="A2" s="239"/>
      <c r="B2" s="239"/>
      <c r="C2" s="239"/>
      <c r="D2" s="239"/>
      <c r="E2" s="239"/>
      <c r="F2" s="239"/>
      <c r="G2" s="239"/>
      <c r="H2" s="239"/>
      <c r="I2" s="239"/>
      <c r="J2" s="239"/>
      <c r="K2" s="239"/>
      <c r="L2" s="239"/>
      <c r="M2" s="239"/>
      <c r="N2" s="239"/>
      <c r="O2" s="239"/>
      <c r="P2" s="239"/>
      <c r="Q2" s="239"/>
      <c r="R2" s="239"/>
      <c r="S2" s="239"/>
      <c r="T2" s="239"/>
      <c r="U2" s="270"/>
    </row>
    <row r="3" spans="1:35" ht="13.5" customHeight="1" x14ac:dyDescent="0.3">
      <c r="A3" s="239"/>
      <c r="B3" s="239"/>
      <c r="C3" s="239"/>
      <c r="D3" s="239"/>
      <c r="E3" s="239"/>
      <c r="F3" s="239"/>
      <c r="G3" s="239"/>
      <c r="H3" s="239"/>
      <c r="I3" s="239"/>
      <c r="J3" s="239"/>
      <c r="K3" s="239"/>
      <c r="L3" s="239"/>
      <c r="M3" s="239"/>
      <c r="N3" s="239"/>
      <c r="O3" s="239"/>
      <c r="P3" s="239"/>
      <c r="Q3" s="239"/>
      <c r="R3" s="239"/>
      <c r="S3" s="239"/>
      <c r="T3" s="239"/>
      <c r="U3" s="270"/>
    </row>
    <row r="4" spans="1:35" ht="13.5" customHeight="1" x14ac:dyDescent="0.3">
      <c r="A4" s="239"/>
      <c r="B4" s="239"/>
      <c r="C4" s="239"/>
      <c r="D4" s="239"/>
      <c r="E4" s="239"/>
      <c r="F4" s="239"/>
      <c r="G4" s="239"/>
      <c r="H4" s="239"/>
      <c r="I4" s="239"/>
      <c r="J4" s="239"/>
      <c r="K4" s="239"/>
      <c r="L4" s="239"/>
      <c r="M4" s="239"/>
      <c r="N4" s="239"/>
      <c r="O4" s="239"/>
      <c r="P4" s="239"/>
      <c r="Q4" s="239"/>
      <c r="R4" s="239"/>
      <c r="S4" s="239"/>
      <c r="T4" s="239"/>
      <c r="U4" s="270"/>
    </row>
    <row r="5" spans="1:35" ht="13.5" customHeight="1" x14ac:dyDescent="0.3">
      <c r="A5" s="240"/>
      <c r="B5" s="240"/>
      <c r="C5" s="240"/>
      <c r="D5" s="240"/>
      <c r="E5" s="240"/>
      <c r="F5" s="240"/>
      <c r="G5" s="240"/>
      <c r="H5" s="240"/>
      <c r="I5" s="240"/>
      <c r="J5" s="240"/>
      <c r="K5" s="240"/>
      <c r="L5" s="240"/>
      <c r="M5" s="240"/>
      <c r="N5" s="240"/>
      <c r="O5" s="240"/>
      <c r="P5" s="240"/>
      <c r="Q5" s="240"/>
      <c r="R5" s="240"/>
      <c r="S5" s="240"/>
      <c r="T5" s="240"/>
      <c r="U5" s="300"/>
    </row>
    <row r="6" spans="1:35" s="22" customFormat="1" x14ac:dyDescent="0.3">
      <c r="A6" s="205" t="s">
        <v>43</v>
      </c>
      <c r="B6" s="205"/>
      <c r="C6" s="205"/>
      <c r="D6" s="205"/>
      <c r="E6" s="205"/>
      <c r="F6" s="205"/>
      <c r="G6" s="203" t="s">
        <v>42</v>
      </c>
      <c r="H6" s="203"/>
      <c r="I6" s="203"/>
      <c r="J6" s="203"/>
      <c r="K6" s="89" t="s">
        <v>41</v>
      </c>
      <c r="L6" s="205" t="s">
        <v>40</v>
      </c>
      <c r="M6" s="205"/>
      <c r="N6" s="205"/>
      <c r="O6" s="205"/>
      <c r="P6" s="205"/>
      <c r="Q6" s="205" t="s">
        <v>39</v>
      </c>
      <c r="R6" s="205"/>
      <c r="S6" s="205"/>
      <c r="T6" s="205"/>
      <c r="U6" s="205"/>
      <c r="V6" s="316" t="s">
        <v>465</v>
      </c>
      <c r="W6" s="317"/>
      <c r="X6" s="317"/>
      <c r="Y6" s="317"/>
      <c r="Z6" s="317"/>
      <c r="AA6" s="318"/>
      <c r="AB6" s="197" t="s">
        <v>37</v>
      </c>
      <c r="AC6" s="198"/>
      <c r="AD6" s="198"/>
      <c r="AE6" s="198"/>
      <c r="AF6" s="198"/>
      <c r="AG6" s="198"/>
      <c r="AH6" s="198"/>
      <c r="AI6" s="199"/>
    </row>
    <row r="7" spans="1:35" s="22" customFormat="1" ht="33" x14ac:dyDescent="0.3">
      <c r="A7" s="205"/>
      <c r="B7" s="205"/>
      <c r="C7" s="205"/>
      <c r="D7" s="205"/>
      <c r="E7" s="205"/>
      <c r="F7" s="205"/>
      <c r="G7" s="203" t="s">
        <v>36</v>
      </c>
      <c r="H7" s="203"/>
      <c r="I7" s="203"/>
      <c r="J7" s="203"/>
      <c r="K7" s="89" t="s">
        <v>35</v>
      </c>
      <c r="L7" s="203" t="s">
        <v>34</v>
      </c>
      <c r="M7" s="203"/>
      <c r="N7" s="23"/>
      <c r="O7" s="203" t="s">
        <v>33</v>
      </c>
      <c r="P7" s="203"/>
      <c r="Q7" s="205"/>
      <c r="R7" s="205"/>
      <c r="S7" s="205"/>
      <c r="T7" s="205"/>
      <c r="U7" s="205"/>
      <c r="V7" s="319"/>
      <c r="W7" s="320"/>
      <c r="X7" s="320"/>
      <c r="Y7" s="320"/>
      <c r="Z7" s="320"/>
      <c r="AA7" s="321"/>
      <c r="AB7" s="200"/>
      <c r="AC7" s="201"/>
      <c r="AD7" s="201"/>
      <c r="AE7" s="201"/>
      <c r="AF7" s="201"/>
      <c r="AG7" s="201"/>
      <c r="AH7" s="201"/>
      <c r="AI7" s="202"/>
    </row>
    <row r="8" spans="1:35" s="22" customFormat="1" ht="66"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153" t="s">
        <v>13</v>
      </c>
      <c r="W8" s="153" t="s">
        <v>12</v>
      </c>
      <c r="X8" s="153" t="s">
        <v>11</v>
      </c>
      <c r="Y8" s="153" t="s">
        <v>7</v>
      </c>
      <c r="Z8" s="153" t="s">
        <v>6</v>
      </c>
      <c r="AA8" s="153" t="s">
        <v>5</v>
      </c>
      <c r="AB8" s="89" t="s">
        <v>10</v>
      </c>
      <c r="AC8" s="89" t="s">
        <v>9</v>
      </c>
      <c r="AD8" s="89" t="s">
        <v>8</v>
      </c>
      <c r="AE8" s="89" t="s">
        <v>7</v>
      </c>
      <c r="AF8" s="89" t="s">
        <v>6</v>
      </c>
      <c r="AG8" s="89" t="s">
        <v>5</v>
      </c>
      <c r="AH8" s="89" t="s">
        <v>4</v>
      </c>
      <c r="AI8" s="89" t="s">
        <v>3</v>
      </c>
    </row>
    <row r="9" spans="1:35" s="17" customFormat="1" ht="195.75" customHeight="1" x14ac:dyDescent="0.25">
      <c r="A9" s="93">
        <v>1</v>
      </c>
      <c r="B9" s="94" t="s">
        <v>466</v>
      </c>
      <c r="C9" s="61" t="s">
        <v>467</v>
      </c>
      <c r="D9" s="94" t="s">
        <v>468</v>
      </c>
      <c r="E9" s="78" t="s">
        <v>469</v>
      </c>
      <c r="F9" s="94" t="s">
        <v>470</v>
      </c>
      <c r="G9" s="93">
        <v>2</v>
      </c>
      <c r="H9" s="93">
        <v>3</v>
      </c>
      <c r="I9" s="93">
        <v>20</v>
      </c>
      <c r="J9" s="65" t="s">
        <v>207</v>
      </c>
      <c r="K9" s="94" t="s">
        <v>471</v>
      </c>
      <c r="L9" s="93">
        <v>1</v>
      </c>
      <c r="M9" s="93">
        <v>2</v>
      </c>
      <c r="N9" s="93">
        <f>+L9*M9</f>
        <v>2</v>
      </c>
      <c r="O9" s="134" t="s">
        <v>52</v>
      </c>
      <c r="P9" s="18" t="s">
        <v>76</v>
      </c>
      <c r="Q9" s="94" t="s">
        <v>472</v>
      </c>
      <c r="R9" s="21" t="s">
        <v>473</v>
      </c>
      <c r="S9" s="19">
        <v>43862</v>
      </c>
      <c r="T9" s="19">
        <v>44180</v>
      </c>
      <c r="U9" s="88" t="s">
        <v>170</v>
      </c>
      <c r="V9" s="154"/>
      <c r="W9" s="95"/>
      <c r="X9" s="93"/>
      <c r="Y9" s="93"/>
      <c r="Z9" s="93"/>
      <c r="AA9" s="93"/>
      <c r="AB9" s="18"/>
      <c r="AC9" s="18"/>
      <c r="AD9" s="18"/>
      <c r="AE9" s="18"/>
      <c r="AF9" s="18"/>
      <c r="AG9" s="18"/>
      <c r="AH9" s="106"/>
      <c r="AI9" s="18"/>
    </row>
    <row r="10" spans="1:35" s="17" customFormat="1" ht="147" customHeight="1" x14ac:dyDescent="0.25">
      <c r="A10" s="93">
        <v>2</v>
      </c>
      <c r="B10" s="94" t="s">
        <v>466</v>
      </c>
      <c r="C10" s="94" t="s">
        <v>467</v>
      </c>
      <c r="D10" s="94" t="s">
        <v>474</v>
      </c>
      <c r="E10" s="78" t="s">
        <v>475</v>
      </c>
      <c r="F10" s="94" t="s">
        <v>476</v>
      </c>
      <c r="G10" s="93">
        <v>2</v>
      </c>
      <c r="H10" s="93">
        <v>2</v>
      </c>
      <c r="I10" s="93">
        <v>4</v>
      </c>
      <c r="J10" s="134" t="s">
        <v>52</v>
      </c>
      <c r="K10" s="21" t="s">
        <v>477</v>
      </c>
      <c r="L10" s="93">
        <v>1</v>
      </c>
      <c r="M10" s="93">
        <v>1</v>
      </c>
      <c r="N10" s="93">
        <f t="shared" ref="N10" si="0">+L10*M10</f>
        <v>1</v>
      </c>
      <c r="O10" s="134" t="s">
        <v>52</v>
      </c>
      <c r="P10" s="18" t="s">
        <v>76</v>
      </c>
      <c r="Q10" s="75" t="s">
        <v>171</v>
      </c>
      <c r="R10" s="79" t="s">
        <v>172</v>
      </c>
      <c r="S10" s="19">
        <v>43862</v>
      </c>
      <c r="T10" s="19">
        <v>44180</v>
      </c>
      <c r="U10" s="79" t="s">
        <v>173</v>
      </c>
      <c r="V10" s="94"/>
      <c r="W10" s="18"/>
      <c r="X10" s="93"/>
      <c r="Y10" s="93"/>
      <c r="Z10" s="93"/>
      <c r="AA10" s="93"/>
      <c r="AB10" s="18"/>
      <c r="AC10" s="18"/>
      <c r="AD10" s="18"/>
      <c r="AE10" s="18"/>
      <c r="AF10" s="18"/>
      <c r="AG10" s="18"/>
      <c r="AH10" s="18"/>
      <c r="AI10"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 operator="containsText" id="{5100D928-FD45-457D-AA34-4B6E8C58ACCD}">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C000"/>
                </patternFill>
              </fill>
            </x14:dxf>
          </x14:cfRule>
          <x14:cfRule type="containsText" priority="12" operator="containsText" id="{32A5F64B-BF17-4789-8949-7B942DE83000}">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0000"/>
                </patternFill>
              </fill>
            </x14:dxf>
          </x14:cfRule>
          <x14:cfRule type="containsText" priority="13" operator="containsText" id="{26B23056-6A5F-4708-A250-57DB24B3822E}">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x14:cfRule>
          <x14:cfRule type="containsText" priority="14" operator="containsText" id="{17AC7705-FFA0-49D1-8686-32C3BDAE36D5}">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FF00"/>
                </patternFill>
              </fill>
            </x14:dxf>
          </x14:cfRule>
          <x14:cfRule type="containsText" priority="15" operator="containsText" id="{981D1661-CFED-4E3A-A3C9-87BBEFCA2FB0}">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00B050"/>
                </patternFill>
              </fill>
            </x14:dxf>
          </x14:cfRule>
          <xm:sqref>J9:J10 O9:O10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5"/>
  <sheetViews>
    <sheetView topLeftCell="E9" zoomScale="91" zoomScaleNormal="91" workbookViewId="0">
      <selection activeCell="O15" sqref="O15"/>
    </sheetView>
  </sheetViews>
  <sheetFormatPr baseColWidth="10" defaultColWidth="11.42578125" defaultRowHeight="225" customHeight="1" x14ac:dyDescent="0.3"/>
  <cols>
    <col min="1" max="1" width="8.28515625" style="14" customWidth="1"/>
    <col min="2" max="2" width="14.140625" style="16" customWidth="1"/>
    <col min="3" max="3" width="27.140625" style="14" customWidth="1"/>
    <col min="4" max="4" width="30.7109375" style="14" customWidth="1"/>
    <col min="5" max="5" width="20.140625" style="14" customWidth="1"/>
    <col min="6" max="6" width="26" style="14" customWidth="1"/>
    <col min="7" max="7" width="9.7109375" style="14" customWidth="1"/>
    <col min="8" max="8" width="9.42578125" style="14" customWidth="1"/>
    <col min="9" max="9" width="9.7109375" style="14" hidden="1" customWidth="1"/>
    <col min="10" max="10" width="11.5703125" style="14" customWidth="1"/>
    <col min="11" max="11" width="32.7109375" style="14" customWidth="1"/>
    <col min="12" max="12" width="8.5703125" style="14" customWidth="1"/>
    <col min="13" max="13" width="9" style="14" customWidth="1"/>
    <col min="14" max="14" width="9.85546875" style="14" hidden="1" customWidth="1"/>
    <col min="15" max="15" width="10.140625" style="14" customWidth="1"/>
    <col min="16" max="16" width="9.85546875" style="14" customWidth="1"/>
    <col min="17" max="17" width="27.28515625" style="14" customWidth="1"/>
    <col min="18" max="18" width="20.140625" style="14" customWidth="1"/>
    <col min="19" max="19" width="13.28515625" style="14" customWidth="1"/>
    <col min="20" max="20" width="13.5703125" style="15" customWidth="1"/>
    <col min="21" max="21" width="15.28515625" style="15" customWidth="1"/>
    <col min="22" max="22" width="89" style="14" hidden="1" customWidth="1"/>
    <col min="23" max="23" width="46.85546875" style="14" hidden="1" customWidth="1"/>
    <col min="24" max="24" width="18.140625" style="14" hidden="1" customWidth="1"/>
    <col min="25" max="35" width="0" style="14" hidden="1" customWidth="1"/>
    <col min="36" max="16384" width="11.42578125" style="14"/>
  </cols>
  <sheetData>
    <row r="1" spans="1:35" ht="16.5" x14ac:dyDescent="0.3">
      <c r="B1" s="246"/>
      <c r="C1" s="247"/>
      <c r="D1" s="247"/>
      <c r="E1" s="247"/>
      <c r="F1" s="247"/>
      <c r="G1" s="247"/>
      <c r="H1" s="247"/>
      <c r="I1" s="247"/>
      <c r="J1" s="247"/>
      <c r="K1" s="247"/>
      <c r="L1" s="247"/>
      <c r="M1" s="247"/>
      <c r="N1" s="247"/>
      <c r="O1" s="247"/>
      <c r="P1" s="247"/>
      <c r="Q1" s="247"/>
      <c r="R1" s="247"/>
      <c r="S1" s="247"/>
      <c r="T1" s="247"/>
      <c r="U1" s="247"/>
      <c r="V1" s="248"/>
    </row>
    <row r="2" spans="1:35" ht="16.5" x14ac:dyDescent="0.3">
      <c r="B2" s="249"/>
      <c r="C2" s="250"/>
      <c r="D2" s="250"/>
      <c r="E2" s="250"/>
      <c r="F2" s="250"/>
      <c r="G2" s="250"/>
      <c r="H2" s="250"/>
      <c r="I2" s="250"/>
      <c r="J2" s="250"/>
      <c r="K2" s="250"/>
      <c r="L2" s="250"/>
      <c r="M2" s="250"/>
      <c r="N2" s="250"/>
      <c r="O2" s="250"/>
      <c r="P2" s="250"/>
      <c r="Q2" s="250"/>
      <c r="R2" s="250"/>
      <c r="S2" s="250"/>
      <c r="T2" s="250"/>
      <c r="U2" s="250"/>
      <c r="V2" s="251"/>
      <c r="W2" s="24"/>
    </row>
    <row r="3" spans="1:35" ht="16.5" x14ac:dyDescent="0.3">
      <c r="B3" s="252"/>
      <c r="C3" s="252"/>
      <c r="D3" s="252"/>
      <c r="E3" s="252"/>
      <c r="F3" s="252"/>
      <c r="G3" s="252"/>
      <c r="H3" s="252"/>
      <c r="I3" s="252"/>
      <c r="J3" s="252"/>
      <c r="K3" s="252"/>
      <c r="L3" s="252"/>
      <c r="M3" s="252"/>
      <c r="N3" s="252"/>
      <c r="O3" s="252"/>
      <c r="P3" s="252"/>
      <c r="Q3" s="252"/>
      <c r="R3" s="252"/>
      <c r="S3" s="252"/>
      <c r="T3" s="252"/>
      <c r="U3" s="252"/>
      <c r="V3" s="252"/>
      <c r="W3" s="24"/>
    </row>
    <row r="4" spans="1:35" ht="16.5" x14ac:dyDescent="0.3">
      <c r="A4" s="239" t="s">
        <v>158</v>
      </c>
      <c r="B4" s="239"/>
      <c r="C4" s="239"/>
      <c r="D4" s="239"/>
      <c r="E4" s="239"/>
      <c r="F4" s="239"/>
      <c r="G4" s="239"/>
      <c r="H4" s="239"/>
      <c r="I4" s="239"/>
      <c r="J4" s="239"/>
      <c r="K4" s="239"/>
      <c r="L4" s="239"/>
      <c r="M4" s="239"/>
      <c r="N4" s="239"/>
      <c r="O4" s="239"/>
      <c r="P4" s="239"/>
      <c r="Q4" s="239"/>
      <c r="R4" s="239"/>
      <c r="S4" s="239"/>
      <c r="T4" s="239"/>
      <c r="U4" s="239"/>
      <c r="V4" s="69"/>
      <c r="W4" s="24"/>
    </row>
    <row r="5" spans="1:35" ht="16.5" x14ac:dyDescent="0.3">
      <c r="A5" s="239"/>
      <c r="B5" s="239"/>
      <c r="C5" s="239"/>
      <c r="D5" s="239"/>
      <c r="E5" s="239"/>
      <c r="F5" s="239"/>
      <c r="G5" s="239"/>
      <c r="H5" s="239"/>
      <c r="I5" s="239"/>
      <c r="J5" s="239"/>
      <c r="K5" s="239"/>
      <c r="L5" s="239"/>
      <c r="M5" s="239"/>
      <c r="N5" s="239"/>
      <c r="O5" s="239"/>
      <c r="P5" s="239"/>
      <c r="Q5" s="239"/>
      <c r="R5" s="239"/>
      <c r="S5" s="239"/>
      <c r="T5" s="239"/>
      <c r="U5" s="239"/>
      <c r="V5" s="69"/>
      <c r="W5" s="24"/>
    </row>
    <row r="6" spans="1:35" ht="16.5" x14ac:dyDescent="0.3">
      <c r="A6" s="239"/>
      <c r="B6" s="239"/>
      <c r="C6" s="239"/>
      <c r="D6" s="239"/>
      <c r="E6" s="239"/>
      <c r="F6" s="239"/>
      <c r="G6" s="239"/>
      <c r="H6" s="239"/>
      <c r="I6" s="239"/>
      <c r="J6" s="239"/>
      <c r="K6" s="239"/>
      <c r="L6" s="239"/>
      <c r="M6" s="239"/>
      <c r="N6" s="239"/>
      <c r="O6" s="239"/>
      <c r="P6" s="239"/>
      <c r="Q6" s="239"/>
      <c r="R6" s="239"/>
      <c r="S6" s="239"/>
      <c r="T6" s="239"/>
      <c r="U6" s="239"/>
      <c r="V6" s="69"/>
      <c r="W6" s="24"/>
    </row>
    <row r="7" spans="1:35" ht="16.5" x14ac:dyDescent="0.3">
      <c r="A7" s="239"/>
      <c r="B7" s="239"/>
      <c r="C7" s="239"/>
      <c r="D7" s="239"/>
      <c r="E7" s="239"/>
      <c r="F7" s="239"/>
      <c r="G7" s="239"/>
      <c r="H7" s="239"/>
      <c r="I7" s="239"/>
      <c r="J7" s="239"/>
      <c r="K7" s="239"/>
      <c r="L7" s="239"/>
      <c r="M7" s="239"/>
      <c r="N7" s="239"/>
      <c r="O7" s="239"/>
      <c r="P7" s="239"/>
      <c r="Q7" s="239"/>
      <c r="R7" s="239"/>
      <c r="S7" s="239"/>
      <c r="T7" s="239"/>
      <c r="U7" s="239"/>
      <c r="V7" s="69"/>
      <c r="W7" s="24"/>
    </row>
    <row r="8" spans="1:35" ht="16.5" x14ac:dyDescent="0.3">
      <c r="A8" s="240"/>
      <c r="B8" s="240"/>
      <c r="C8" s="240"/>
      <c r="D8" s="240"/>
      <c r="E8" s="240"/>
      <c r="F8" s="240"/>
      <c r="G8" s="240"/>
      <c r="H8" s="240"/>
      <c r="I8" s="240"/>
      <c r="J8" s="240"/>
      <c r="K8" s="240"/>
      <c r="L8" s="240"/>
      <c r="M8" s="240"/>
      <c r="N8" s="240"/>
      <c r="O8" s="240"/>
      <c r="P8" s="240"/>
      <c r="Q8" s="240"/>
      <c r="R8" s="240"/>
      <c r="S8" s="240"/>
      <c r="T8" s="240"/>
      <c r="U8" s="240"/>
      <c r="V8" s="69"/>
      <c r="W8" s="24"/>
    </row>
    <row r="9" spans="1:35" s="22" customFormat="1" ht="16.5" x14ac:dyDescent="0.3">
      <c r="A9" s="205" t="s">
        <v>43</v>
      </c>
      <c r="B9" s="205"/>
      <c r="C9" s="205"/>
      <c r="D9" s="205"/>
      <c r="E9" s="205"/>
      <c r="F9" s="205"/>
      <c r="G9" s="203" t="s">
        <v>42</v>
      </c>
      <c r="H9" s="203"/>
      <c r="I9" s="203"/>
      <c r="J9" s="203"/>
      <c r="K9" s="89" t="s">
        <v>41</v>
      </c>
      <c r="L9" s="205" t="s">
        <v>40</v>
      </c>
      <c r="M9" s="205"/>
      <c r="N9" s="205"/>
      <c r="O9" s="205"/>
      <c r="P9" s="205"/>
      <c r="Q9" s="205" t="s">
        <v>39</v>
      </c>
      <c r="R9" s="205"/>
      <c r="S9" s="205"/>
      <c r="T9" s="205"/>
      <c r="U9" s="205"/>
      <c r="V9" s="205" t="s">
        <v>38</v>
      </c>
      <c r="W9" s="205"/>
      <c r="X9" s="205"/>
      <c r="Y9" s="205"/>
      <c r="Z9" s="205"/>
      <c r="AA9" s="205"/>
      <c r="AB9" s="197" t="s">
        <v>37</v>
      </c>
      <c r="AC9" s="198"/>
      <c r="AD9" s="198"/>
      <c r="AE9" s="198"/>
      <c r="AF9" s="198"/>
      <c r="AG9" s="198"/>
      <c r="AH9" s="198"/>
      <c r="AI9" s="199"/>
    </row>
    <row r="10" spans="1:35" s="22" customFormat="1" ht="33" x14ac:dyDescent="0.3">
      <c r="A10" s="205"/>
      <c r="B10" s="205"/>
      <c r="C10" s="205"/>
      <c r="D10" s="205"/>
      <c r="E10" s="205"/>
      <c r="F10" s="205"/>
      <c r="G10" s="203" t="s">
        <v>36</v>
      </c>
      <c r="H10" s="203"/>
      <c r="I10" s="203"/>
      <c r="J10" s="203"/>
      <c r="K10" s="89" t="s">
        <v>35</v>
      </c>
      <c r="L10" s="203" t="s">
        <v>34</v>
      </c>
      <c r="M10" s="203"/>
      <c r="N10" s="23"/>
      <c r="O10" s="203" t="s">
        <v>33</v>
      </c>
      <c r="P10" s="203"/>
      <c r="Q10" s="205"/>
      <c r="R10" s="205"/>
      <c r="S10" s="205"/>
      <c r="T10" s="205"/>
      <c r="U10" s="205"/>
      <c r="V10" s="205"/>
      <c r="W10" s="205"/>
      <c r="X10" s="205"/>
      <c r="Y10" s="205"/>
      <c r="Z10" s="205"/>
      <c r="AA10" s="205"/>
      <c r="AB10" s="200"/>
      <c r="AC10" s="201"/>
      <c r="AD10" s="201"/>
      <c r="AE10" s="201"/>
      <c r="AF10" s="201"/>
      <c r="AG10" s="201"/>
      <c r="AH10" s="201"/>
      <c r="AI10" s="202"/>
    </row>
    <row r="11" spans="1:35" s="22" customFormat="1" ht="49.5" customHeight="1" x14ac:dyDescent="0.3">
      <c r="A11" s="89" t="s">
        <v>32</v>
      </c>
      <c r="B11" s="89" t="s">
        <v>31</v>
      </c>
      <c r="C11" s="89" t="s">
        <v>30</v>
      </c>
      <c r="D11" s="89" t="s">
        <v>29</v>
      </c>
      <c r="E11" s="89" t="s">
        <v>28</v>
      </c>
      <c r="F11" s="89" t="s">
        <v>27</v>
      </c>
      <c r="G11" s="89" t="s">
        <v>23</v>
      </c>
      <c r="H11" s="89" t="s">
        <v>22</v>
      </c>
      <c r="I11" s="89" t="s">
        <v>26</v>
      </c>
      <c r="J11" s="89" t="s">
        <v>25</v>
      </c>
      <c r="K11" s="89" t="s">
        <v>24</v>
      </c>
      <c r="L11" s="89" t="s">
        <v>23</v>
      </c>
      <c r="M11" s="89" t="s">
        <v>22</v>
      </c>
      <c r="N11" s="89" t="s">
        <v>21</v>
      </c>
      <c r="O11" s="89" t="s">
        <v>20</v>
      </c>
      <c r="P11" s="89" t="s">
        <v>19</v>
      </c>
      <c r="Q11" s="89" t="s">
        <v>18</v>
      </c>
      <c r="R11" s="89" t="s">
        <v>17</v>
      </c>
      <c r="S11" s="89" t="s">
        <v>16</v>
      </c>
      <c r="T11" s="89" t="s">
        <v>15</v>
      </c>
      <c r="U11" s="89" t="s">
        <v>14</v>
      </c>
      <c r="V11" s="89" t="s">
        <v>13</v>
      </c>
      <c r="W11" s="89" t="s">
        <v>12</v>
      </c>
      <c r="X11" s="89" t="s">
        <v>11</v>
      </c>
      <c r="Y11" s="89" t="s">
        <v>7</v>
      </c>
      <c r="Z11" s="89" t="s">
        <v>6</v>
      </c>
      <c r="AA11" s="89" t="s">
        <v>5</v>
      </c>
      <c r="AB11" s="89" t="s">
        <v>10</v>
      </c>
      <c r="AC11" s="89" t="s">
        <v>9</v>
      </c>
      <c r="AD11" s="89" t="s">
        <v>8</v>
      </c>
      <c r="AE11" s="89" t="s">
        <v>7</v>
      </c>
      <c r="AF11" s="89" t="s">
        <v>6</v>
      </c>
      <c r="AG11" s="89" t="s">
        <v>5</v>
      </c>
      <c r="AH11" s="89" t="s">
        <v>4</v>
      </c>
      <c r="AI11" s="89" t="s">
        <v>3</v>
      </c>
    </row>
    <row r="12" spans="1:35" s="17" customFormat="1" ht="181.5" x14ac:dyDescent="0.25">
      <c r="A12" s="93">
        <v>1</v>
      </c>
      <c r="B12" s="94" t="s">
        <v>478</v>
      </c>
      <c r="C12" s="94" t="s">
        <v>479</v>
      </c>
      <c r="D12" s="94" t="s">
        <v>480</v>
      </c>
      <c r="E12" s="18" t="s">
        <v>481</v>
      </c>
      <c r="F12" s="94" t="s">
        <v>482</v>
      </c>
      <c r="G12" s="93">
        <v>2</v>
      </c>
      <c r="H12" s="93">
        <v>3</v>
      </c>
      <c r="I12" s="93">
        <f t="shared" ref="I12:I15" si="0">+G12*H12</f>
        <v>6</v>
      </c>
      <c r="J12" s="98" t="str">
        <f>IF(AND(I12&gt;=0,I12&lt;=4),'[17]Calificación de Riesgos'!$H$10,IF(I12&lt;7,'[17]Calificación de Riesgos'!$H$9,IF(I12&lt;13,'[17]Calificación de Riesgos'!$H$8,IF(I12&lt;=25,'[17]Calificación de Riesgos'!$H$7))))</f>
        <v>MODERADA</v>
      </c>
      <c r="K12" s="61" t="s">
        <v>150</v>
      </c>
      <c r="L12" s="93">
        <v>1</v>
      </c>
      <c r="M12" s="93">
        <v>2</v>
      </c>
      <c r="N12" s="93">
        <f>+L12*M12</f>
        <v>2</v>
      </c>
      <c r="O12" s="99" t="str">
        <f>IF(AND(N12&gt;=0,N12&lt;=4),'[17]Calificación de Riesgos'!$H$10,IF(N12&lt;7,'[17]Calificación de Riesgos'!$H$9,IF(N12&lt;13,'[17]Calificación de Riesgos'!$H$8,IF(N12&lt;=25,'[17]Calificación de Riesgos'!$H$7))))</f>
        <v>BAJA</v>
      </c>
      <c r="P12" s="93" t="s">
        <v>76</v>
      </c>
      <c r="Q12" s="94" t="s">
        <v>483</v>
      </c>
      <c r="R12" s="21" t="s">
        <v>151</v>
      </c>
      <c r="S12" s="19">
        <v>43862</v>
      </c>
      <c r="T12" s="19">
        <v>44180</v>
      </c>
      <c r="U12" s="96" t="s">
        <v>152</v>
      </c>
      <c r="V12" s="155"/>
      <c r="W12" s="155"/>
      <c r="X12" s="137"/>
      <c r="Y12" s="137"/>
      <c r="Z12" s="18"/>
      <c r="AA12" s="18"/>
      <c r="AB12" s="18"/>
      <c r="AC12" s="18"/>
      <c r="AD12" s="18"/>
      <c r="AE12" s="18"/>
      <c r="AF12" s="18"/>
      <c r="AG12" s="18"/>
      <c r="AH12" s="106"/>
      <c r="AI12" s="18"/>
    </row>
    <row r="13" spans="1:35" s="17" customFormat="1" ht="181.5" x14ac:dyDescent="0.25">
      <c r="A13" s="93">
        <v>2</v>
      </c>
      <c r="B13" s="94" t="s">
        <v>478</v>
      </c>
      <c r="C13" s="94" t="s">
        <v>479</v>
      </c>
      <c r="D13" s="94" t="s">
        <v>484</v>
      </c>
      <c r="E13" s="18" t="s">
        <v>485</v>
      </c>
      <c r="F13" s="94" t="s">
        <v>486</v>
      </c>
      <c r="G13" s="93">
        <v>2</v>
      </c>
      <c r="H13" s="93">
        <v>3</v>
      </c>
      <c r="I13" s="93">
        <f t="shared" si="0"/>
        <v>6</v>
      </c>
      <c r="J13" s="98" t="str">
        <f>IF(AND(I13&gt;=0,I13&lt;=4),'[17]Calificación de Riesgos'!$H$10,IF(I13&lt;7,'[17]Calificación de Riesgos'!$H$9,IF(I13&lt;12,'[17]Calificación de Riesgos'!$H$8,IF(I13&lt;=25,'[17]Calificación de Riesgos'!$H$7))))</f>
        <v>MODERADA</v>
      </c>
      <c r="K13" s="61" t="s">
        <v>153</v>
      </c>
      <c r="L13" s="93">
        <v>1</v>
      </c>
      <c r="M13" s="93">
        <v>2</v>
      </c>
      <c r="N13" s="93">
        <f t="shared" ref="N13:N15" si="1">+L13*M13</f>
        <v>2</v>
      </c>
      <c r="O13" s="99" t="str">
        <f>IF(AND(N13&gt;=0,N13&lt;=4),'[17]Calificación de Riesgos'!$H$10,IF(N13&lt;7,'[17]Calificación de Riesgos'!$H$9,IF(N13&lt;13,'[17]Calificación de Riesgos'!$H$8,IF(N13&lt;=25,'[17]Calificación de Riesgos'!$H$7))))</f>
        <v>BAJA</v>
      </c>
      <c r="P13" s="173" t="s">
        <v>76</v>
      </c>
      <c r="Q13" s="94" t="s">
        <v>154</v>
      </c>
      <c r="R13" s="20" t="s">
        <v>155</v>
      </c>
      <c r="S13" s="19">
        <v>43862</v>
      </c>
      <c r="T13" s="19">
        <v>44180</v>
      </c>
      <c r="U13" s="96" t="s">
        <v>156</v>
      </c>
      <c r="V13" s="156"/>
      <c r="W13" s="155"/>
      <c r="X13" s="137"/>
      <c r="Y13" s="137"/>
      <c r="Z13" s="18"/>
      <c r="AA13" s="18"/>
      <c r="AB13" s="18"/>
      <c r="AC13" s="18"/>
      <c r="AD13" s="18"/>
      <c r="AE13" s="18"/>
      <c r="AF13" s="18"/>
      <c r="AG13" s="18"/>
      <c r="AH13" s="106"/>
      <c r="AI13" s="18"/>
    </row>
    <row r="14" spans="1:35" s="17" customFormat="1" ht="148.5" x14ac:dyDescent="0.2">
      <c r="A14" s="93">
        <v>3</v>
      </c>
      <c r="B14" s="94" t="s">
        <v>478</v>
      </c>
      <c r="C14" s="94" t="s">
        <v>479</v>
      </c>
      <c r="D14" s="94" t="s">
        <v>487</v>
      </c>
      <c r="E14" s="18" t="s">
        <v>488</v>
      </c>
      <c r="F14" s="94" t="s">
        <v>489</v>
      </c>
      <c r="G14" s="93">
        <v>2</v>
      </c>
      <c r="H14" s="93">
        <v>3</v>
      </c>
      <c r="I14" s="93">
        <f t="shared" si="0"/>
        <v>6</v>
      </c>
      <c r="J14" s="98" t="str">
        <f>IF(AND(I14&gt;=0,I14&lt;=4),'[17]Calificación de Riesgos'!$H$10,IF(I14&lt;7,'[17]Calificación de Riesgos'!$H$9,IF(I14&lt;13,'[17]Calificación de Riesgos'!$H$8,IF(I14&lt;=25,'[17]Calificación de Riesgos'!$H$7))))</f>
        <v>MODERADA</v>
      </c>
      <c r="K14" s="61" t="s">
        <v>490</v>
      </c>
      <c r="L14" s="93">
        <v>1</v>
      </c>
      <c r="M14" s="93">
        <v>2</v>
      </c>
      <c r="N14" s="93">
        <f t="shared" si="1"/>
        <v>2</v>
      </c>
      <c r="O14" s="99" t="str">
        <f>IF(AND(N14&gt;=0,N14&lt;=4),'[17]Calificación de Riesgos'!$H$10,IF(N14&lt;7,'[17]Calificación de Riesgos'!$H$9,IF(N14&lt;13,'[17]Calificación de Riesgos'!$H$8,IF(N14&lt;=25,'[17]Calificación de Riesgos'!$H$7))))</f>
        <v>BAJA</v>
      </c>
      <c r="P14" s="173" t="s">
        <v>76</v>
      </c>
      <c r="Q14" s="21" t="s">
        <v>491</v>
      </c>
      <c r="R14" s="20" t="s">
        <v>157</v>
      </c>
      <c r="S14" s="19">
        <v>43862</v>
      </c>
      <c r="T14" s="19">
        <v>44180</v>
      </c>
      <c r="U14" s="96" t="s">
        <v>152</v>
      </c>
      <c r="V14" s="155"/>
      <c r="W14" s="155"/>
      <c r="X14" s="137"/>
      <c r="Y14" s="137"/>
      <c r="Z14" s="18"/>
      <c r="AA14" s="18"/>
      <c r="AB14" s="18"/>
      <c r="AC14" s="157"/>
      <c r="AD14" s="18"/>
      <c r="AE14" s="18"/>
      <c r="AF14" s="18"/>
      <c r="AG14" s="18"/>
      <c r="AH14" s="106"/>
      <c r="AI14" s="18"/>
    </row>
    <row r="15" spans="1:35" s="17" customFormat="1" ht="225" customHeight="1" x14ac:dyDescent="0.2">
      <c r="A15" s="93">
        <v>4</v>
      </c>
      <c r="B15" s="94" t="s">
        <v>478</v>
      </c>
      <c r="C15" s="94" t="s">
        <v>479</v>
      </c>
      <c r="D15" s="94" t="s">
        <v>492</v>
      </c>
      <c r="E15" s="18" t="s">
        <v>493</v>
      </c>
      <c r="F15" s="94" t="s">
        <v>494</v>
      </c>
      <c r="G15" s="93">
        <v>1</v>
      </c>
      <c r="H15" s="93">
        <v>2</v>
      </c>
      <c r="I15" s="93">
        <f t="shared" si="0"/>
        <v>2</v>
      </c>
      <c r="J15" s="99" t="s">
        <v>52</v>
      </c>
      <c r="K15" s="61" t="s">
        <v>495</v>
      </c>
      <c r="L15" s="93">
        <v>1</v>
      </c>
      <c r="M15" s="93">
        <v>2</v>
      </c>
      <c r="N15" s="93">
        <f t="shared" si="1"/>
        <v>2</v>
      </c>
      <c r="O15" s="99" t="s">
        <v>52</v>
      </c>
      <c r="P15" s="173" t="s">
        <v>76</v>
      </c>
      <c r="Q15" s="83" t="s">
        <v>496</v>
      </c>
      <c r="R15" s="20" t="s">
        <v>497</v>
      </c>
      <c r="S15" s="19">
        <v>43862</v>
      </c>
      <c r="T15" s="19">
        <v>44180</v>
      </c>
      <c r="U15" s="66" t="s">
        <v>142</v>
      </c>
      <c r="V15" s="158"/>
      <c r="W15" s="155"/>
      <c r="X15" s="137"/>
      <c r="Y15" s="137"/>
      <c r="Z15" s="18"/>
      <c r="AA15" s="18"/>
      <c r="AB15" s="18"/>
      <c r="AC15" s="157"/>
      <c r="AD15" s="18"/>
      <c r="AE15" s="18"/>
      <c r="AF15" s="18"/>
      <c r="AG15" s="18"/>
      <c r="AH15" s="106"/>
      <c r="AI15" s="18"/>
    </row>
  </sheetData>
  <dataConsolidate/>
  <mergeCells count="12">
    <mergeCell ref="AB9:AI10"/>
    <mergeCell ref="G10:J10"/>
    <mergeCell ref="L10:M10"/>
    <mergeCell ref="O10:P10"/>
    <mergeCell ref="B1:V2"/>
    <mergeCell ref="B3:V3"/>
    <mergeCell ref="A4:U8"/>
    <mergeCell ref="A9:F10"/>
    <mergeCell ref="G9:J9"/>
    <mergeCell ref="L9:P9"/>
    <mergeCell ref="Q9:U10"/>
    <mergeCell ref="V9:AA10"/>
  </mergeCells>
  <printOptions horizontalCentered="1"/>
  <pageMargins left="0.31496062992125984" right="0.31496062992125984" top="0.35433070866141736" bottom="0.35433070866141736" header="0.31496062992125984" footer="0.31496062992125984"/>
  <pageSetup scale="50"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879CB878-58E6-4997-9FD8-F9F1B0D71007}">
            <xm:f>NOT(ISERROR(SEARCH('\Users\79530904\AppData\Local\Microsoft\Windows\INetCache\Content.MSO\[Mapa Riesgos Gestion Inversion Minera 2019 Final.xlsx]Calificación de Riesgos'!#REF!,J12)))</xm:f>
            <xm:f>'\Users\79530904\AppData\Local\Microsoft\Windows\INetCache\Content.MSO\[Mapa Riesgos Gestion Inversion Minera 2019 Final.xlsx]Calificación de Riesgos'!#REF!</xm:f>
            <x14:dxf>
              <fill>
                <patternFill>
                  <bgColor rgb="FFFFC000"/>
                </patternFill>
              </fill>
            </x14:dxf>
          </x14:cfRule>
          <x14:cfRule type="containsText" priority="7" operator="containsText" id="{27183F6C-A71C-4F24-BBBC-AB550B6853F7}">
            <xm:f>NOT(ISERROR(SEARCH('\Users\79530904\AppData\Local\Microsoft\Windows\INetCache\Content.MSO\[Mapa Riesgos Gestion Inversion Minera 2019 Final.xlsx]Calificación de Riesgos'!#REF!,J12)))</xm:f>
            <xm:f>'\Users\79530904\AppData\Local\Microsoft\Windows\INetCache\Content.MSO\[Mapa Riesgos Gestion Inversion Minera 2019 Final.xlsx]Calificación de Riesgos'!#REF!</xm:f>
            <x14:dxf>
              <fill>
                <patternFill>
                  <bgColor rgb="FFFF0000"/>
                </patternFill>
              </fill>
            </x14:dxf>
          </x14:cfRule>
          <x14:cfRule type="containsText" priority="8" operator="containsText" id="{AEF73DA9-B792-4487-87F9-DAF76216A1AD}">
            <xm:f>NOT(ISERROR(SEARCH('\Users\79530904\AppData\Local\Microsoft\Windows\INetCache\Content.MSO\[Mapa Riesgos Gestion Inversion Minera 2019 Final.xlsx]Calificación de Riesgos'!#REF!,J12)))</xm:f>
            <xm:f>'\Users\79530904\AppData\Local\Microsoft\Windows\INetCache\Content.MSO\[Mapa Riesgos Gestion Inversion Minera 2019 Final.xlsx]Calificación de Riesgos'!#REF!</xm:f>
            <x14:dxf/>
          </x14:cfRule>
          <x14:cfRule type="containsText" priority="9" operator="containsText" id="{4D4E93DC-7773-430B-BA77-7997500E6BF2}">
            <xm:f>NOT(ISERROR(SEARCH('\Users\79530904\AppData\Local\Microsoft\Windows\INetCache\Content.MSO\[Mapa Riesgos Gestion Inversion Minera 2019 Final.xlsx]Calificación de Riesgos'!#REF!,J12)))</xm:f>
            <xm:f>'\Users\79530904\AppData\Local\Microsoft\Windows\INetCache\Content.MSO\[Mapa Riesgos Gestion Inversion Minera 2019 Final.xlsx]Calificación de Riesgos'!#REF!</xm:f>
            <x14:dxf>
              <fill>
                <patternFill>
                  <bgColor rgb="FFFFFF00"/>
                </patternFill>
              </fill>
            </x14:dxf>
          </x14:cfRule>
          <x14:cfRule type="containsText" priority="10" operator="containsText" id="{67A6E96D-6B97-492A-9064-C55951CECD92}">
            <xm:f>NOT(ISERROR(SEARCH('\Users\79530904\AppData\Local\Microsoft\Windows\INetCache\Content.MSO\[Mapa Riesgos Gestion Inversion Minera 2019 Final.xlsx]Calificación de Riesgos'!#REF!,J12)))</xm:f>
            <xm:f>'\Users\79530904\AppData\Local\Microsoft\Windows\INetCache\Content.MSO\[Mapa Riesgos Gestion Inversion Minera 2019 Final.xlsx]Calificación de Riesgos'!#REF!</xm:f>
            <x14:dxf>
              <fill>
                <patternFill>
                  <bgColor rgb="FF00B050"/>
                </patternFill>
              </fill>
            </x14:dxf>
          </x14:cfRule>
          <xm:sqref>J12:J15</xm:sqref>
        </x14:conditionalFormatting>
        <x14:conditionalFormatting xmlns:xm="http://schemas.microsoft.com/office/excel/2006/main">
          <x14:cfRule type="containsText" priority="1" operator="containsText" id="{824867CB-AECF-4722-B34B-6EF215EFBD8D}">
            <xm:f>NOT(ISERROR(SEARCH('\Users\79530904\AppData\Local\Microsoft\Windows\INetCache\Content.MSO\[Mapa Riesgos Gestion Inversion Minera 2019 Final.xlsx]Calificación de Riesgos'!#REF!,O12)))</xm:f>
            <xm:f>'\Users\79530904\AppData\Local\Microsoft\Windows\INetCache\Content.MSO\[Mapa Riesgos Gestion Inversion Minera 2019 Final.xlsx]Calificación de Riesgos'!#REF!</xm:f>
            <x14:dxf>
              <fill>
                <patternFill>
                  <bgColor rgb="FFFFC000"/>
                </patternFill>
              </fill>
            </x14:dxf>
          </x14:cfRule>
          <x14:cfRule type="containsText" priority="2" operator="containsText" id="{E816E1B3-147C-4317-85BC-278BF376940A}">
            <xm:f>NOT(ISERROR(SEARCH('\Users\79530904\AppData\Local\Microsoft\Windows\INetCache\Content.MSO\[Mapa Riesgos Gestion Inversion Minera 2019 Final.xlsx]Calificación de Riesgos'!#REF!,O12)))</xm:f>
            <xm:f>'\Users\79530904\AppData\Local\Microsoft\Windows\INetCache\Content.MSO\[Mapa Riesgos Gestion Inversion Minera 2019 Final.xlsx]Calificación de Riesgos'!#REF!</xm:f>
            <x14:dxf>
              <fill>
                <patternFill>
                  <bgColor rgb="FFFF0000"/>
                </patternFill>
              </fill>
            </x14:dxf>
          </x14:cfRule>
          <x14:cfRule type="containsText" priority="3" operator="containsText" id="{F4DC2276-46B0-4B31-AC2D-A885EA67F4A1}">
            <xm:f>NOT(ISERROR(SEARCH('\Users\79530904\AppData\Local\Microsoft\Windows\INetCache\Content.MSO\[Mapa Riesgos Gestion Inversion Minera 2019 Final.xlsx]Calificación de Riesgos'!#REF!,O12)))</xm:f>
            <xm:f>'\Users\79530904\AppData\Local\Microsoft\Windows\INetCache\Content.MSO\[Mapa Riesgos Gestion Inversion Minera 2019 Final.xlsx]Calificación de Riesgos'!#REF!</xm:f>
            <x14:dxf/>
          </x14:cfRule>
          <x14:cfRule type="containsText" priority="4" operator="containsText" id="{5DE9AE3D-ECC0-4911-A177-D488FA34BC3A}">
            <xm:f>NOT(ISERROR(SEARCH('\Users\79530904\AppData\Local\Microsoft\Windows\INetCache\Content.MSO\[Mapa Riesgos Gestion Inversion Minera 2019 Final.xlsx]Calificación de Riesgos'!#REF!,O12)))</xm:f>
            <xm:f>'\Users\79530904\AppData\Local\Microsoft\Windows\INetCache\Content.MSO\[Mapa Riesgos Gestion Inversion Minera 2019 Final.xlsx]Calificación de Riesgos'!#REF!</xm:f>
            <x14:dxf>
              <fill>
                <patternFill>
                  <bgColor rgb="FFFFFF00"/>
                </patternFill>
              </fill>
            </x14:dxf>
          </x14:cfRule>
          <x14:cfRule type="containsText" priority="5" operator="containsText" id="{44419CED-AF15-4F23-A483-73F05BDC1734}">
            <xm:f>NOT(ISERROR(SEARCH('\Users\79530904\AppData\Local\Microsoft\Windows\INetCache\Content.MSO\[Mapa Riesgos Gestion Inversion Minera 2019 Final.xlsx]Calificación de Riesgos'!#REF!,O12)))</xm:f>
            <xm:f>'\Users\79530904\AppData\Local\Microsoft\Windows\INetCache\Content.MSO\[Mapa Riesgos Gestion Inversion Minera 2019 Final.xlsx]Calificación de Riesgos'!#REF!</xm:f>
            <x14:dxf>
              <fill>
                <patternFill>
                  <bgColor rgb="FF00B050"/>
                </patternFill>
              </fill>
            </x14:dxf>
          </x14:cfRule>
          <xm:sqref>O12:O15</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0"/>
  <sheetViews>
    <sheetView topLeftCell="C15" zoomScale="89" zoomScaleNormal="89" workbookViewId="0">
      <selection activeCell="L17" sqref="L17:L19"/>
    </sheetView>
  </sheetViews>
  <sheetFormatPr baseColWidth="10" defaultColWidth="11.42578125" defaultRowHeight="16.5" x14ac:dyDescent="0.3"/>
  <cols>
    <col min="1" max="1" width="7.7109375" style="14" customWidth="1"/>
    <col min="2" max="2" width="15.5703125" style="16" customWidth="1"/>
    <col min="3" max="3" width="22.42578125" style="14" customWidth="1"/>
    <col min="4" max="4" width="27.5703125" style="14" customWidth="1"/>
    <col min="5" max="5" width="19.42578125" style="14" customWidth="1"/>
    <col min="6" max="6" width="26.5703125" style="14" customWidth="1"/>
    <col min="7" max="7" width="8.7109375" style="14" customWidth="1"/>
    <col min="8" max="8" width="8.42578125" style="14" customWidth="1"/>
    <col min="9" max="9" width="9.7109375" style="14" hidden="1" customWidth="1"/>
    <col min="10" max="10" width="11.42578125" style="14" customWidth="1"/>
    <col min="11" max="11" width="42.42578125" style="14" customWidth="1"/>
    <col min="12" max="12" width="11.140625" style="14" customWidth="1"/>
    <col min="13" max="13" width="10.28515625" style="14" customWidth="1"/>
    <col min="14" max="14" width="11.140625" style="14" hidden="1" customWidth="1"/>
    <col min="15" max="16" width="12.42578125" style="14" customWidth="1"/>
    <col min="17" max="17" width="47.28515625" style="14" customWidth="1"/>
    <col min="18" max="18" width="28.42578125" style="14" customWidth="1"/>
    <col min="19" max="19" width="11.7109375" style="14" customWidth="1"/>
    <col min="20" max="20" width="12.85546875" style="15" customWidth="1"/>
    <col min="21" max="21" width="16.7109375" style="15" customWidth="1"/>
    <col min="22" max="22" width="59.7109375" style="14" hidden="1" customWidth="1"/>
    <col min="23" max="23" width="48.42578125" style="14" hidden="1" customWidth="1"/>
    <col min="24" max="24" width="16.28515625" style="14" hidden="1" customWidth="1"/>
    <col min="25" max="35" width="0" style="14" hidden="1" customWidth="1"/>
    <col min="36" max="16384" width="11.42578125" style="14"/>
  </cols>
  <sheetData>
    <row r="1" spans="1:35" ht="54.75" customHeight="1" x14ac:dyDescent="0.3">
      <c r="A1" s="240" t="s">
        <v>168</v>
      </c>
      <c r="B1" s="240"/>
      <c r="C1" s="240"/>
      <c r="D1" s="240"/>
      <c r="E1" s="240"/>
      <c r="F1" s="240"/>
      <c r="G1" s="240"/>
      <c r="H1" s="240"/>
      <c r="I1" s="240"/>
      <c r="J1" s="240"/>
      <c r="K1" s="240"/>
      <c r="L1" s="240"/>
      <c r="M1" s="240"/>
      <c r="N1" s="240"/>
      <c r="O1" s="240"/>
      <c r="P1" s="240"/>
      <c r="Q1" s="240"/>
      <c r="R1" s="240"/>
      <c r="S1" s="240"/>
      <c r="T1" s="240"/>
      <c r="U1" s="240"/>
      <c r="V1" s="70"/>
      <c r="W1" s="24"/>
      <c r="X1" s="71"/>
    </row>
    <row r="2" spans="1:35" s="22" customFormat="1" ht="28.5" customHeight="1" x14ac:dyDescent="0.3">
      <c r="A2" s="205" t="s">
        <v>43</v>
      </c>
      <c r="B2" s="205"/>
      <c r="C2" s="205"/>
      <c r="D2" s="205"/>
      <c r="E2" s="205"/>
      <c r="F2" s="205"/>
      <c r="G2" s="203" t="s">
        <v>42</v>
      </c>
      <c r="H2" s="203"/>
      <c r="I2" s="203"/>
      <c r="J2" s="203"/>
      <c r="K2" s="89" t="s">
        <v>41</v>
      </c>
      <c r="L2" s="205" t="s">
        <v>40</v>
      </c>
      <c r="M2" s="205"/>
      <c r="N2" s="205"/>
      <c r="O2" s="205"/>
      <c r="P2" s="205"/>
      <c r="Q2" s="205" t="s">
        <v>39</v>
      </c>
      <c r="R2" s="205"/>
      <c r="S2" s="205"/>
      <c r="T2" s="205"/>
      <c r="U2" s="205"/>
      <c r="V2" s="197" t="s">
        <v>38</v>
      </c>
      <c r="W2" s="198"/>
      <c r="X2" s="198"/>
      <c r="Y2" s="198"/>
      <c r="Z2" s="198"/>
      <c r="AA2" s="199"/>
      <c r="AB2" s="197" t="s">
        <v>37</v>
      </c>
      <c r="AC2" s="198"/>
      <c r="AD2" s="198"/>
      <c r="AE2" s="198"/>
      <c r="AF2" s="198"/>
      <c r="AG2" s="198"/>
      <c r="AH2" s="198"/>
      <c r="AI2" s="199"/>
    </row>
    <row r="3" spans="1:35" s="22" customFormat="1" ht="35.25" customHeight="1" x14ac:dyDescent="0.3">
      <c r="A3" s="205"/>
      <c r="B3" s="205"/>
      <c r="C3" s="205"/>
      <c r="D3" s="205"/>
      <c r="E3" s="205"/>
      <c r="F3" s="205"/>
      <c r="G3" s="203" t="s">
        <v>36</v>
      </c>
      <c r="H3" s="203"/>
      <c r="I3" s="203"/>
      <c r="J3" s="203"/>
      <c r="K3" s="89" t="s">
        <v>35</v>
      </c>
      <c r="L3" s="203" t="s">
        <v>34</v>
      </c>
      <c r="M3" s="203"/>
      <c r="N3" s="23"/>
      <c r="O3" s="203" t="s">
        <v>33</v>
      </c>
      <c r="P3" s="203"/>
      <c r="Q3" s="205"/>
      <c r="R3" s="205"/>
      <c r="S3" s="205"/>
      <c r="T3" s="205"/>
      <c r="U3" s="205"/>
      <c r="V3" s="200"/>
      <c r="W3" s="201"/>
      <c r="X3" s="201"/>
      <c r="Y3" s="201"/>
      <c r="Z3" s="201"/>
      <c r="AA3" s="202"/>
      <c r="AB3" s="200"/>
      <c r="AC3" s="201"/>
      <c r="AD3" s="201"/>
      <c r="AE3" s="201"/>
      <c r="AF3" s="201"/>
      <c r="AG3" s="201"/>
      <c r="AH3" s="201"/>
      <c r="AI3" s="202"/>
    </row>
    <row r="4" spans="1:35" s="22" customFormat="1" ht="48.75" customHeight="1" x14ac:dyDescent="0.3">
      <c r="A4" s="89" t="s">
        <v>32</v>
      </c>
      <c r="B4" s="89" t="s">
        <v>31</v>
      </c>
      <c r="C4" s="89" t="s">
        <v>30</v>
      </c>
      <c r="D4" s="89" t="s">
        <v>29</v>
      </c>
      <c r="E4" s="89" t="s">
        <v>28</v>
      </c>
      <c r="F4" s="89" t="s">
        <v>27</v>
      </c>
      <c r="G4" s="89" t="s">
        <v>23</v>
      </c>
      <c r="H4" s="89" t="s">
        <v>22</v>
      </c>
      <c r="I4" s="89" t="s">
        <v>26</v>
      </c>
      <c r="J4" s="89" t="s">
        <v>25</v>
      </c>
      <c r="K4" s="89" t="s">
        <v>24</v>
      </c>
      <c r="L4" s="89" t="s">
        <v>23</v>
      </c>
      <c r="M4" s="89" t="s">
        <v>22</v>
      </c>
      <c r="N4" s="89" t="s">
        <v>21</v>
      </c>
      <c r="O4" s="89" t="s">
        <v>20</v>
      </c>
      <c r="P4" s="89" t="s">
        <v>19</v>
      </c>
      <c r="Q4" s="89" t="s">
        <v>18</v>
      </c>
      <c r="R4" s="89" t="s">
        <v>17</v>
      </c>
      <c r="S4" s="89" t="s">
        <v>16</v>
      </c>
      <c r="T4" s="89" t="s">
        <v>15</v>
      </c>
      <c r="U4" s="89" t="s">
        <v>14</v>
      </c>
      <c r="V4" s="89" t="s">
        <v>13</v>
      </c>
      <c r="W4" s="89" t="s">
        <v>12</v>
      </c>
      <c r="X4" s="89" t="s">
        <v>11</v>
      </c>
      <c r="Y4" s="89" t="s">
        <v>7</v>
      </c>
      <c r="Z4" s="89" t="s">
        <v>6</v>
      </c>
      <c r="AA4" s="89" t="s">
        <v>5</v>
      </c>
      <c r="AB4" s="89" t="s">
        <v>10</v>
      </c>
      <c r="AC4" s="89" t="s">
        <v>9</v>
      </c>
      <c r="AD4" s="89" t="s">
        <v>8</v>
      </c>
      <c r="AE4" s="89" t="s">
        <v>7</v>
      </c>
      <c r="AF4" s="89" t="s">
        <v>6</v>
      </c>
      <c r="AG4" s="89" t="s">
        <v>5</v>
      </c>
      <c r="AH4" s="89" t="s">
        <v>4</v>
      </c>
      <c r="AI4" s="89" t="s">
        <v>3</v>
      </c>
    </row>
    <row r="5" spans="1:35" s="17" customFormat="1" ht="150.75" customHeight="1" x14ac:dyDescent="0.25">
      <c r="A5" s="101">
        <v>1</v>
      </c>
      <c r="B5" s="21" t="s">
        <v>498</v>
      </c>
      <c r="C5" s="21" t="s">
        <v>499</v>
      </c>
      <c r="D5" s="21" t="s">
        <v>500</v>
      </c>
      <c r="E5" s="94" t="s">
        <v>501</v>
      </c>
      <c r="F5" s="94" t="s">
        <v>502</v>
      </c>
      <c r="G5" s="93">
        <v>2</v>
      </c>
      <c r="H5" s="93">
        <v>3</v>
      </c>
      <c r="I5" s="93">
        <f t="shared" ref="I5:I17" si="0">+G5*H5</f>
        <v>6</v>
      </c>
      <c r="J5" s="98" t="str">
        <f>IF(AND(I5&gt;=0,I5&lt;=4),'[19]Calificación de Riesgos'!$H$10,IF(I5&lt;7,'[19]Calificación de Riesgos'!$H$9,IF(I5&lt;13,'[19]Calificación de Riesgos'!$H$8,IF(I5&lt;=25,'[19]Calificación de Riesgos'!$H$7))))</f>
        <v>MODERADA</v>
      </c>
      <c r="K5" s="94" t="s">
        <v>503</v>
      </c>
      <c r="L5" s="93">
        <v>1</v>
      </c>
      <c r="M5" s="93">
        <v>2</v>
      </c>
      <c r="N5" s="93">
        <f>+L5*M5</f>
        <v>2</v>
      </c>
      <c r="O5" s="99" t="str">
        <f>IF(AND(N5&gt;=0,N5&lt;=4),'[19]Calificación de Riesgos'!$H$10,IF(N5&lt;7,'[19]Calificación de Riesgos'!$H$9,IF(N5&lt;13,'[19]Calificación de Riesgos'!$H$8,IF(N5&lt;=25,'[19]Calificación de Riesgos'!$H$7))))</f>
        <v>BAJA</v>
      </c>
      <c r="P5" s="100" t="s">
        <v>76</v>
      </c>
      <c r="Q5" s="90" t="s">
        <v>504</v>
      </c>
      <c r="R5" s="91" t="s">
        <v>505</v>
      </c>
      <c r="S5" s="84">
        <v>43862</v>
      </c>
      <c r="T5" s="84">
        <v>44180</v>
      </c>
      <c r="U5" s="92" t="s">
        <v>506</v>
      </c>
      <c r="V5" s="159"/>
      <c r="W5" s="159"/>
      <c r="X5" s="160"/>
      <c r="Y5" s="137"/>
      <c r="Z5" s="18"/>
      <c r="AA5" s="18"/>
      <c r="AB5" s="18"/>
      <c r="AC5" s="18"/>
      <c r="AD5" s="18"/>
      <c r="AE5" s="18"/>
      <c r="AF5" s="18"/>
      <c r="AG5" s="18"/>
      <c r="AH5" s="106"/>
      <c r="AI5" s="18"/>
    </row>
    <row r="6" spans="1:35" s="17" customFormat="1" ht="70.5" customHeight="1" x14ac:dyDescent="0.25">
      <c r="A6" s="322">
        <f>+A5+1</f>
        <v>2</v>
      </c>
      <c r="B6" s="325" t="s">
        <v>498</v>
      </c>
      <c r="C6" s="325" t="s">
        <v>499</v>
      </c>
      <c r="D6" s="325" t="s">
        <v>507</v>
      </c>
      <c r="E6" s="227" t="s">
        <v>508</v>
      </c>
      <c r="F6" s="221" t="s">
        <v>509</v>
      </c>
      <c r="G6" s="214">
        <v>3</v>
      </c>
      <c r="H6" s="214">
        <v>3</v>
      </c>
      <c r="I6" s="214">
        <f t="shared" si="0"/>
        <v>9</v>
      </c>
      <c r="J6" s="212" t="str">
        <f>IF(AND(I6&gt;=0,I6&lt;=4),'[19]Calificación de Riesgos'!$H$10,IF(I6&lt;7,'[19]Calificación de Riesgos'!$H$9,IF(I6&lt;12,'[19]Calificación de Riesgos'!$H$8,IF(I6&lt;=25,'[19]Calificación de Riesgos'!$H$7))))</f>
        <v>ALTA</v>
      </c>
      <c r="K6" s="331" t="s">
        <v>510</v>
      </c>
      <c r="L6" s="214">
        <v>1</v>
      </c>
      <c r="M6" s="214">
        <v>2</v>
      </c>
      <c r="N6" s="214">
        <f t="shared" ref="N6:N17" si="1">+L6*M6</f>
        <v>2</v>
      </c>
      <c r="O6" s="241" t="str">
        <f>IF(AND(N6&gt;=0,N6&lt;=2),'[19]Calificación de Riesgos'!$H$10,IF(N6&lt;4,'[19]Calificación de Riesgos'!$H$9,IF(N6&lt;13,'[19]Calificación de Riesgos'!$H$8,IF(N6&lt;=25,'[19]Calificación de Riesgos'!$H$7))))</f>
        <v>BAJA</v>
      </c>
      <c r="P6" s="328" t="s">
        <v>76</v>
      </c>
      <c r="Q6" s="21" t="s">
        <v>511</v>
      </c>
      <c r="R6" s="94" t="s">
        <v>159</v>
      </c>
      <c r="S6" s="73">
        <v>43862</v>
      </c>
      <c r="T6" s="82">
        <v>44180</v>
      </c>
      <c r="U6" s="94" t="s">
        <v>384</v>
      </c>
      <c r="V6" s="20"/>
      <c r="W6" s="78"/>
      <c r="X6" s="74"/>
      <c r="Y6" s="93"/>
      <c r="Z6" s="18"/>
      <c r="AA6" s="18"/>
      <c r="AB6" s="18"/>
      <c r="AC6" s="18"/>
      <c r="AD6" s="18"/>
      <c r="AE6" s="18"/>
      <c r="AF6" s="18"/>
      <c r="AG6" s="18"/>
      <c r="AH6" s="106"/>
      <c r="AI6" s="18"/>
    </row>
    <row r="7" spans="1:35" s="17" customFormat="1" ht="70.5" customHeight="1" x14ac:dyDescent="0.25">
      <c r="A7" s="323"/>
      <c r="B7" s="326"/>
      <c r="C7" s="326"/>
      <c r="D7" s="326"/>
      <c r="E7" s="222"/>
      <c r="F7" s="222"/>
      <c r="G7" s="217"/>
      <c r="H7" s="217"/>
      <c r="I7" s="217"/>
      <c r="J7" s="216"/>
      <c r="K7" s="332"/>
      <c r="L7" s="217"/>
      <c r="M7" s="217"/>
      <c r="N7" s="217"/>
      <c r="O7" s="254"/>
      <c r="P7" s="329"/>
      <c r="Q7" s="21"/>
      <c r="R7" s="94"/>
      <c r="S7" s="73"/>
      <c r="T7" s="82"/>
      <c r="U7" s="94"/>
      <c r="V7" s="20"/>
      <c r="W7" s="78"/>
      <c r="X7" s="74"/>
      <c r="Y7" s="93"/>
      <c r="Z7" s="18"/>
      <c r="AA7" s="18"/>
      <c r="AB7" s="18"/>
      <c r="AC7" s="94"/>
      <c r="AD7" s="18"/>
      <c r="AE7" s="18"/>
      <c r="AF7" s="18"/>
      <c r="AG7" s="18"/>
      <c r="AH7" s="106"/>
      <c r="AI7" s="18"/>
    </row>
    <row r="8" spans="1:35" s="17" customFormat="1" ht="70.5" customHeight="1" x14ac:dyDescent="0.25">
      <c r="A8" s="323"/>
      <c r="B8" s="326"/>
      <c r="C8" s="326"/>
      <c r="D8" s="326"/>
      <c r="E8" s="222"/>
      <c r="F8" s="222"/>
      <c r="G8" s="217"/>
      <c r="H8" s="217"/>
      <c r="I8" s="217"/>
      <c r="J8" s="216"/>
      <c r="K8" s="332"/>
      <c r="L8" s="217"/>
      <c r="M8" s="217"/>
      <c r="N8" s="217"/>
      <c r="O8" s="254"/>
      <c r="P8" s="329"/>
      <c r="Q8" s="21"/>
      <c r="R8" s="94"/>
      <c r="S8" s="73"/>
      <c r="T8" s="82"/>
      <c r="U8" s="94"/>
      <c r="V8" s="20"/>
      <c r="W8" s="78"/>
      <c r="X8" s="74"/>
      <c r="Y8" s="93"/>
      <c r="Z8" s="18"/>
      <c r="AA8" s="18"/>
      <c r="AB8" s="18"/>
      <c r="AC8" s="18"/>
      <c r="AD8" s="18"/>
      <c r="AE8" s="18"/>
      <c r="AF8" s="18"/>
      <c r="AG8" s="18"/>
      <c r="AH8" s="106"/>
      <c r="AI8" s="18"/>
    </row>
    <row r="9" spans="1:35" s="17" customFormat="1" ht="70.5" customHeight="1" x14ac:dyDescent="0.25">
      <c r="A9" s="324"/>
      <c r="B9" s="327"/>
      <c r="C9" s="327"/>
      <c r="D9" s="327"/>
      <c r="E9" s="223"/>
      <c r="F9" s="223"/>
      <c r="G9" s="215"/>
      <c r="H9" s="215"/>
      <c r="I9" s="215"/>
      <c r="J9" s="213"/>
      <c r="K9" s="333"/>
      <c r="L9" s="215"/>
      <c r="M9" s="215"/>
      <c r="N9" s="215"/>
      <c r="O9" s="242"/>
      <c r="P9" s="330"/>
      <c r="Q9" s="21"/>
      <c r="R9" s="94"/>
      <c r="S9" s="73"/>
      <c r="T9" s="82"/>
      <c r="U9" s="94"/>
      <c r="V9" s="20"/>
      <c r="W9" s="78"/>
      <c r="X9" s="74"/>
      <c r="Y9" s="93"/>
      <c r="Z9" s="18"/>
      <c r="AA9" s="18"/>
      <c r="AB9" s="18"/>
      <c r="AC9" s="94"/>
      <c r="AD9" s="18"/>
      <c r="AE9" s="18"/>
      <c r="AF9" s="18"/>
      <c r="AG9" s="18"/>
      <c r="AH9" s="18"/>
      <c r="AI9" s="18"/>
    </row>
    <row r="10" spans="1:35" s="17" customFormat="1" ht="70.5" customHeight="1" x14ac:dyDescent="0.25">
      <c r="A10" s="322">
        <f>+A6+1</f>
        <v>3</v>
      </c>
      <c r="B10" s="325" t="s">
        <v>498</v>
      </c>
      <c r="C10" s="325" t="s">
        <v>499</v>
      </c>
      <c r="D10" s="334" t="s">
        <v>512</v>
      </c>
      <c r="E10" s="227" t="s">
        <v>513</v>
      </c>
      <c r="F10" s="221" t="s">
        <v>514</v>
      </c>
      <c r="G10" s="214">
        <v>3</v>
      </c>
      <c r="H10" s="214">
        <v>3</v>
      </c>
      <c r="I10" s="214">
        <f t="shared" si="0"/>
        <v>9</v>
      </c>
      <c r="J10" s="212" t="str">
        <f>IF(AND(I10&gt;=0,I10&lt;=4),'[19]Calificación de Riesgos'!$H$10,IF(I10&lt;7,'[19]Calificación de Riesgos'!$H$9,IF(I10&lt;13,'[19]Calificación de Riesgos'!$H$8,IF(I10&lt;=25,'[19]Calificación de Riesgos'!$H$7))))</f>
        <v>ALTA</v>
      </c>
      <c r="K10" s="227" t="s">
        <v>515</v>
      </c>
      <c r="L10" s="214">
        <v>1</v>
      </c>
      <c r="M10" s="214">
        <v>2</v>
      </c>
      <c r="N10" s="214">
        <f t="shared" si="1"/>
        <v>2</v>
      </c>
      <c r="O10" s="241" t="str">
        <f>IF(AND(N10&gt;=0,N10&lt;=4),'[19]Calificación de Riesgos'!$H$10,IF(N10&lt;7,'[19]Calificación de Riesgos'!$H$9,IF(N10&lt;13,'[19]Calificación de Riesgos'!$H$8,IF(N10&lt;=25,'[19]Calificación de Riesgos'!$H$7))))</f>
        <v>BAJA</v>
      </c>
      <c r="P10" s="214" t="s">
        <v>76</v>
      </c>
      <c r="Q10" s="95" t="s">
        <v>516</v>
      </c>
      <c r="R10" s="95" t="s">
        <v>517</v>
      </c>
      <c r="S10" s="85">
        <v>43862</v>
      </c>
      <c r="T10" s="85">
        <v>44180</v>
      </c>
      <c r="U10" s="94" t="s">
        <v>518</v>
      </c>
      <c r="V10" s="335"/>
      <c r="W10" s="155"/>
      <c r="X10" s="160"/>
      <c r="Y10" s="137"/>
      <c r="Z10" s="18"/>
      <c r="AA10" s="18"/>
      <c r="AB10" s="18"/>
      <c r="AC10" s="18"/>
      <c r="AD10" s="18"/>
      <c r="AE10" s="18"/>
      <c r="AF10" s="18"/>
      <c r="AG10" s="18"/>
      <c r="AH10" s="106"/>
      <c r="AI10" s="18"/>
    </row>
    <row r="11" spans="1:35" s="17" customFormat="1" ht="132" customHeight="1" x14ac:dyDescent="0.25">
      <c r="A11" s="324"/>
      <c r="B11" s="327"/>
      <c r="C11" s="327"/>
      <c r="D11" s="327"/>
      <c r="E11" s="223"/>
      <c r="F11" s="223"/>
      <c r="G11" s="215"/>
      <c r="H11" s="215"/>
      <c r="I11" s="215"/>
      <c r="J11" s="213"/>
      <c r="K11" s="223"/>
      <c r="L11" s="215"/>
      <c r="M11" s="215"/>
      <c r="N11" s="215"/>
      <c r="O11" s="242"/>
      <c r="P11" s="215"/>
      <c r="Q11" s="95" t="s">
        <v>519</v>
      </c>
      <c r="R11" s="95" t="s">
        <v>520</v>
      </c>
      <c r="S11" s="85">
        <v>43862</v>
      </c>
      <c r="T11" s="85">
        <v>44180</v>
      </c>
      <c r="U11" s="94" t="s">
        <v>161</v>
      </c>
      <c r="V11" s="336"/>
      <c r="W11" s="155"/>
      <c r="X11" s="160"/>
      <c r="Y11" s="137"/>
      <c r="Z11" s="18"/>
      <c r="AA11" s="18"/>
      <c r="AB11" s="18"/>
      <c r="AC11" s="18"/>
      <c r="AD11" s="18"/>
      <c r="AE11" s="18"/>
      <c r="AF11" s="18"/>
      <c r="AG11" s="18"/>
      <c r="AH11" s="106"/>
      <c r="AI11" s="18"/>
    </row>
    <row r="12" spans="1:35" s="17" customFormat="1" ht="70.5" customHeight="1" x14ac:dyDescent="0.25">
      <c r="A12" s="322">
        <f>+A10+1</f>
        <v>4</v>
      </c>
      <c r="B12" s="325" t="s">
        <v>498</v>
      </c>
      <c r="C12" s="325" t="s">
        <v>499</v>
      </c>
      <c r="D12" s="334" t="s">
        <v>521</v>
      </c>
      <c r="E12" s="227" t="s">
        <v>522</v>
      </c>
      <c r="F12" s="221" t="s">
        <v>523</v>
      </c>
      <c r="G12" s="214">
        <v>3</v>
      </c>
      <c r="H12" s="214">
        <v>3</v>
      </c>
      <c r="I12" s="214">
        <f t="shared" si="0"/>
        <v>9</v>
      </c>
      <c r="J12" s="212" t="str">
        <f>IF(AND(I12&gt;=0,I12&lt;=4),'[19]Calificación de Riesgos'!$H$10,IF(I12&lt;7,'[19]Calificación de Riesgos'!$H$9,IF(I12&lt;13,'[19]Calificación de Riesgos'!$H$8,IF(I12&lt;=25,'[19]Calificación de Riesgos'!$H$7))))</f>
        <v>ALTA</v>
      </c>
      <c r="K12" s="337" t="s">
        <v>524</v>
      </c>
      <c r="L12" s="214">
        <v>1</v>
      </c>
      <c r="M12" s="214">
        <v>3</v>
      </c>
      <c r="N12" s="214">
        <f t="shared" si="1"/>
        <v>3</v>
      </c>
      <c r="O12" s="241" t="str">
        <f>IF(AND(N12&gt;=0,N12&lt;=4),'[19]Calificación de Riesgos'!$H$10,IF(N12&lt;7,'[19]Calificación de Riesgos'!$H$9,IF(N12&lt;13,'[19]Calificación de Riesgos'!$H$8,IF(N12&lt;=25,'[19]Calificación de Riesgos'!$H$7))))</f>
        <v>BAJA</v>
      </c>
      <c r="P12" s="328" t="s">
        <v>76</v>
      </c>
      <c r="Q12" s="21" t="s">
        <v>525</v>
      </c>
      <c r="R12" s="94" t="s">
        <v>526</v>
      </c>
      <c r="S12" s="85">
        <v>43862</v>
      </c>
      <c r="T12" s="85">
        <v>44180</v>
      </c>
      <c r="U12" s="94" t="s">
        <v>160</v>
      </c>
      <c r="V12" s="21"/>
      <c r="W12" s="21"/>
      <c r="X12" s="74"/>
      <c r="Y12" s="93"/>
      <c r="Z12" s="18"/>
      <c r="AA12" s="18"/>
      <c r="AB12" s="18"/>
      <c r="AC12" s="18"/>
      <c r="AD12" s="18"/>
      <c r="AE12" s="18"/>
      <c r="AF12" s="18"/>
      <c r="AG12" s="18"/>
      <c r="AH12" s="106"/>
      <c r="AI12" s="18"/>
    </row>
    <row r="13" spans="1:35" s="17" customFormat="1" ht="70.5" customHeight="1" x14ac:dyDescent="0.25">
      <c r="A13" s="323"/>
      <c r="B13" s="326"/>
      <c r="C13" s="326"/>
      <c r="D13" s="326"/>
      <c r="E13" s="222"/>
      <c r="F13" s="222"/>
      <c r="G13" s="217"/>
      <c r="H13" s="217"/>
      <c r="I13" s="217"/>
      <c r="J13" s="216"/>
      <c r="K13" s="338"/>
      <c r="L13" s="217"/>
      <c r="M13" s="217"/>
      <c r="N13" s="217"/>
      <c r="O13" s="254"/>
      <c r="P13" s="329"/>
      <c r="Q13" s="21" t="s">
        <v>527</v>
      </c>
      <c r="R13" s="94" t="s">
        <v>528</v>
      </c>
      <c r="S13" s="85">
        <v>43862</v>
      </c>
      <c r="T13" s="85">
        <v>44180</v>
      </c>
      <c r="U13" s="94" t="s">
        <v>160</v>
      </c>
      <c r="V13" s="21"/>
      <c r="W13" s="21"/>
      <c r="X13" s="74"/>
      <c r="Y13" s="93"/>
      <c r="Z13" s="18"/>
      <c r="AA13" s="18"/>
      <c r="AB13" s="18"/>
      <c r="AC13" s="18"/>
      <c r="AD13" s="18"/>
      <c r="AE13" s="18"/>
      <c r="AF13" s="18"/>
      <c r="AG13" s="18"/>
      <c r="AH13" s="106"/>
      <c r="AI13" s="18"/>
    </row>
    <row r="14" spans="1:35" s="17" customFormat="1" ht="70.5" customHeight="1" x14ac:dyDescent="0.25">
      <c r="A14" s="324"/>
      <c r="B14" s="327"/>
      <c r="C14" s="327"/>
      <c r="D14" s="327"/>
      <c r="E14" s="223"/>
      <c r="F14" s="223"/>
      <c r="G14" s="215"/>
      <c r="H14" s="215"/>
      <c r="I14" s="215"/>
      <c r="J14" s="213"/>
      <c r="K14" s="339"/>
      <c r="L14" s="215"/>
      <c r="M14" s="215"/>
      <c r="N14" s="215"/>
      <c r="O14" s="242"/>
      <c r="P14" s="330"/>
      <c r="Q14" s="21"/>
      <c r="R14" s="94"/>
      <c r="S14" s="85"/>
      <c r="T14" s="85"/>
      <c r="U14" s="94"/>
      <c r="V14" s="21"/>
      <c r="W14" s="21"/>
      <c r="X14" s="74"/>
      <c r="Y14" s="93"/>
      <c r="Z14" s="18"/>
      <c r="AA14" s="18"/>
      <c r="AB14" s="18"/>
      <c r="AC14" s="18"/>
      <c r="AD14" s="18"/>
      <c r="AE14" s="18"/>
      <c r="AF14" s="18"/>
      <c r="AG14" s="18"/>
      <c r="AH14" s="106"/>
      <c r="AI14" s="18"/>
    </row>
    <row r="15" spans="1:35" s="17" customFormat="1" ht="70.5" customHeight="1" x14ac:dyDescent="0.25">
      <c r="A15" s="322">
        <f>+A12+1</f>
        <v>5</v>
      </c>
      <c r="B15" s="325" t="s">
        <v>498</v>
      </c>
      <c r="C15" s="325" t="s">
        <v>499</v>
      </c>
      <c r="D15" s="325" t="s">
        <v>529</v>
      </c>
      <c r="E15" s="227" t="s">
        <v>530</v>
      </c>
      <c r="F15" s="221" t="s">
        <v>531</v>
      </c>
      <c r="G15" s="214">
        <v>3</v>
      </c>
      <c r="H15" s="214">
        <v>4</v>
      </c>
      <c r="I15" s="214">
        <f t="shared" si="0"/>
        <v>12</v>
      </c>
      <c r="J15" s="218" t="str">
        <f>IF(AND(I15&gt;=0,I15&lt;=4),'[19]Calificación de Riesgos'!$H$10,IF(I15&lt;7,'[19]Calificación de Riesgos'!$H$9,IF(I15&lt;12,'[19]Calificación de Riesgos'!$H$8,IF(I15&lt;=25,'[19]Calificación de Riesgos'!$H$7))))</f>
        <v>EXTREMA</v>
      </c>
      <c r="K15" s="227" t="s">
        <v>532</v>
      </c>
      <c r="L15" s="214">
        <v>3</v>
      </c>
      <c r="M15" s="214">
        <v>2</v>
      </c>
      <c r="N15" s="214">
        <f t="shared" si="1"/>
        <v>6</v>
      </c>
      <c r="O15" s="243" t="str">
        <f>IF(AND(N15&gt;=0,N15&lt;=4),'[19]Calificación de Riesgos'!$H$10,IF(N15&lt;7,'[19]Calificación de Riesgos'!$H$9,IF(N15&lt;13,'[19]Calificación de Riesgos'!$H$8,IF(N15&lt;=25,'[19]Calificación de Riesgos'!$H$7))))</f>
        <v>MODERADA</v>
      </c>
      <c r="P15" s="214" t="s">
        <v>76</v>
      </c>
      <c r="Q15" s="95" t="s">
        <v>162</v>
      </c>
      <c r="R15" s="95" t="s">
        <v>163</v>
      </c>
      <c r="S15" s="85">
        <v>43862</v>
      </c>
      <c r="T15" s="85">
        <v>44180</v>
      </c>
      <c r="U15" s="94" t="s">
        <v>533</v>
      </c>
      <c r="V15" s="340"/>
      <c r="W15" s="156"/>
      <c r="X15" s="161"/>
      <c r="Y15" s="137"/>
      <c r="Z15" s="20"/>
      <c r="AA15" s="20"/>
      <c r="AB15" s="18"/>
      <c r="AC15" s="18"/>
      <c r="AD15" s="18"/>
      <c r="AE15" s="18"/>
      <c r="AF15" s="18"/>
      <c r="AG15" s="18"/>
      <c r="AH15" s="106"/>
      <c r="AI15" s="18"/>
    </row>
    <row r="16" spans="1:35" s="17" customFormat="1" x14ac:dyDescent="0.25">
      <c r="A16" s="324"/>
      <c r="B16" s="327"/>
      <c r="C16" s="327"/>
      <c r="D16" s="327"/>
      <c r="E16" s="223"/>
      <c r="F16" s="223"/>
      <c r="G16" s="215"/>
      <c r="H16" s="215"/>
      <c r="I16" s="215"/>
      <c r="J16" s="220"/>
      <c r="K16" s="223"/>
      <c r="L16" s="215"/>
      <c r="M16" s="215"/>
      <c r="N16" s="215"/>
      <c r="O16" s="244"/>
      <c r="P16" s="215"/>
      <c r="Q16" s="95"/>
      <c r="R16" s="95"/>
      <c r="S16" s="85"/>
      <c r="T16" s="85"/>
      <c r="U16" s="94"/>
      <c r="V16" s="341"/>
      <c r="W16" s="158"/>
      <c r="X16" s="161"/>
      <c r="Y16" s="137"/>
      <c r="Z16" s="20"/>
      <c r="AA16" s="20"/>
      <c r="AB16" s="18"/>
      <c r="AC16" s="18"/>
      <c r="AD16" s="18"/>
      <c r="AE16" s="18"/>
      <c r="AF16" s="18"/>
      <c r="AG16" s="18"/>
      <c r="AH16" s="106"/>
      <c r="AI16" s="18"/>
    </row>
    <row r="17" spans="1:35" s="17" customFormat="1" ht="70.5" customHeight="1" x14ac:dyDescent="0.25">
      <c r="A17" s="342">
        <f t="shared" ref="A17" si="2">+A15+1</f>
        <v>6</v>
      </c>
      <c r="B17" s="325" t="s">
        <v>498</v>
      </c>
      <c r="C17" s="325" t="s">
        <v>499</v>
      </c>
      <c r="D17" s="334" t="s">
        <v>534</v>
      </c>
      <c r="E17" s="227" t="s">
        <v>535</v>
      </c>
      <c r="F17" s="221" t="s">
        <v>536</v>
      </c>
      <c r="G17" s="233">
        <v>2</v>
      </c>
      <c r="H17" s="233">
        <v>3</v>
      </c>
      <c r="I17" s="233">
        <f t="shared" si="0"/>
        <v>6</v>
      </c>
      <c r="J17" s="236" t="str">
        <f>IF(AND(I17&gt;=0,I17&lt;=4),'[19]Calificación de Riesgos'!$H$10,IF(I17&lt;7,'[19]Calificación de Riesgos'!$H$9,IF(I17&lt;13,'[19]Calificación de Riesgos'!$H$8,IF(I17&lt;=25,'[19]Calificación de Riesgos'!$H$7))))</f>
        <v>MODERADA</v>
      </c>
      <c r="K17" s="221" t="s">
        <v>537</v>
      </c>
      <c r="L17" s="233">
        <v>1</v>
      </c>
      <c r="M17" s="233">
        <v>2</v>
      </c>
      <c r="N17" s="233">
        <f t="shared" si="1"/>
        <v>2</v>
      </c>
      <c r="O17" s="266" t="str">
        <f>IF(AND(N17&gt;=0,N17&lt;=4),'[19]Calificación de Riesgos'!$H$10,IF(N17&lt;7,'[19]Calificación de Riesgos'!$H$9,IF(N17&lt;13,'[19]Calificación de Riesgos'!$H$8,IF(N17&lt;=25,'[19]Calificación de Riesgos'!$H$7))))</f>
        <v>BAJA</v>
      </c>
      <c r="P17" s="343" t="s">
        <v>76</v>
      </c>
      <c r="Q17" s="20" t="s">
        <v>164</v>
      </c>
      <c r="R17" s="94" t="s">
        <v>165</v>
      </c>
      <c r="S17" s="85">
        <v>43862</v>
      </c>
      <c r="T17" s="85">
        <v>44180</v>
      </c>
      <c r="U17" s="94" t="s">
        <v>160</v>
      </c>
      <c r="V17" s="20"/>
      <c r="W17" s="162"/>
      <c r="X17" s="163"/>
      <c r="Y17" s="18"/>
      <c r="Z17" s="18"/>
      <c r="AA17" s="18"/>
      <c r="AB17" s="18"/>
      <c r="AC17" s="18"/>
      <c r="AD17" s="18"/>
      <c r="AE17" s="18"/>
      <c r="AF17" s="18"/>
      <c r="AG17" s="18"/>
      <c r="AH17" s="106"/>
      <c r="AI17" s="18"/>
    </row>
    <row r="18" spans="1:35" ht="70.5" customHeight="1" x14ac:dyDescent="0.3">
      <c r="A18" s="342"/>
      <c r="B18" s="326"/>
      <c r="C18" s="326"/>
      <c r="D18" s="326"/>
      <c r="E18" s="222"/>
      <c r="F18" s="222"/>
      <c r="G18" s="233"/>
      <c r="H18" s="233"/>
      <c r="I18" s="233"/>
      <c r="J18" s="236"/>
      <c r="K18" s="222"/>
      <c r="L18" s="233"/>
      <c r="M18" s="233"/>
      <c r="N18" s="233"/>
      <c r="O18" s="266"/>
      <c r="P18" s="343"/>
      <c r="Q18" s="81" t="s">
        <v>538</v>
      </c>
      <c r="R18" s="18" t="s">
        <v>166</v>
      </c>
      <c r="S18" s="85">
        <v>43862</v>
      </c>
      <c r="T18" s="85">
        <v>44180</v>
      </c>
      <c r="U18" s="94" t="s">
        <v>160</v>
      </c>
      <c r="V18" s="20"/>
      <c r="W18" s="162"/>
      <c r="X18" s="163"/>
      <c r="Y18" s="18"/>
      <c r="Z18" s="72"/>
      <c r="AA18" s="72"/>
      <c r="AB18" s="18"/>
      <c r="AC18" s="72"/>
      <c r="AD18" s="72"/>
      <c r="AE18" s="72"/>
      <c r="AF18" s="72"/>
      <c r="AG18" s="72"/>
      <c r="AH18" s="136"/>
      <c r="AI18" s="72"/>
    </row>
    <row r="19" spans="1:35" ht="70.5" customHeight="1" x14ac:dyDescent="0.3">
      <c r="A19" s="342"/>
      <c r="B19" s="327"/>
      <c r="C19" s="327"/>
      <c r="D19" s="327"/>
      <c r="E19" s="223"/>
      <c r="F19" s="223"/>
      <c r="G19" s="233"/>
      <c r="H19" s="233"/>
      <c r="I19" s="233"/>
      <c r="J19" s="236"/>
      <c r="K19" s="223"/>
      <c r="L19" s="233"/>
      <c r="M19" s="233"/>
      <c r="N19" s="233"/>
      <c r="O19" s="266"/>
      <c r="P19" s="343"/>
      <c r="Q19" s="81" t="s">
        <v>539</v>
      </c>
      <c r="R19" s="18" t="s">
        <v>167</v>
      </c>
      <c r="S19" s="85">
        <v>43862</v>
      </c>
      <c r="T19" s="85">
        <v>44180</v>
      </c>
      <c r="U19" s="94" t="s">
        <v>160</v>
      </c>
      <c r="V19" s="81"/>
      <c r="W19" s="162"/>
      <c r="X19" s="163"/>
      <c r="Y19" s="18"/>
      <c r="Z19" s="72"/>
      <c r="AA19" s="72"/>
      <c r="AB19" s="18"/>
      <c r="AC19" s="72"/>
      <c r="AD19" s="72"/>
      <c r="AE19" s="72"/>
      <c r="AF19" s="72"/>
      <c r="AG19" s="72"/>
      <c r="AH19" s="136"/>
      <c r="AI19" s="72"/>
    </row>
    <row r="20" spans="1:35" s="17" customFormat="1" ht="70.5" customHeight="1" x14ac:dyDescent="0.3">
      <c r="A20" s="14"/>
      <c r="B20" s="164"/>
      <c r="C20" s="14"/>
      <c r="D20" s="14"/>
      <c r="E20" s="14"/>
      <c r="F20" s="14"/>
      <c r="G20" s="14"/>
      <c r="H20" s="14"/>
      <c r="I20" s="14"/>
      <c r="J20" s="14"/>
      <c r="K20" s="14"/>
      <c r="L20" s="14"/>
      <c r="M20" s="14"/>
      <c r="N20" s="14"/>
      <c r="O20" s="14"/>
      <c r="P20" s="14"/>
      <c r="Q20" s="20"/>
      <c r="R20" s="94"/>
      <c r="S20" s="85"/>
      <c r="T20" s="85"/>
      <c r="U20" s="94"/>
      <c r="V20" s="20"/>
      <c r="W20" s="162"/>
      <c r="X20" s="163"/>
      <c r="Y20" s="18"/>
      <c r="Z20" s="18"/>
      <c r="AA20" s="18"/>
      <c r="AB20" s="18"/>
      <c r="AC20" s="18"/>
      <c r="AD20" s="18"/>
      <c r="AE20" s="18"/>
      <c r="AF20" s="18"/>
      <c r="AG20" s="18"/>
      <c r="AH20" s="106"/>
      <c r="AI20" s="18"/>
    </row>
  </sheetData>
  <mergeCells count="92">
    <mergeCell ref="P17:P19"/>
    <mergeCell ref="G17:G19"/>
    <mergeCell ref="H17:H19"/>
    <mergeCell ref="I17:I19"/>
    <mergeCell ref="J17:J19"/>
    <mergeCell ref="K17:K19"/>
    <mergeCell ref="L17:L19"/>
    <mergeCell ref="A17:A19"/>
    <mergeCell ref="B17:B19"/>
    <mergeCell ref="C17:C19"/>
    <mergeCell ref="D17:D19"/>
    <mergeCell ref="E17:E19"/>
    <mergeCell ref="F17:F19"/>
    <mergeCell ref="L15:L16"/>
    <mergeCell ref="M15:M16"/>
    <mergeCell ref="N15:N16"/>
    <mergeCell ref="O15:O16"/>
    <mergeCell ref="M17:M19"/>
    <mergeCell ref="N17:N19"/>
    <mergeCell ref="O17:O19"/>
    <mergeCell ref="P15:P16"/>
    <mergeCell ref="V15:V16"/>
    <mergeCell ref="F15:F16"/>
    <mergeCell ref="G15:G16"/>
    <mergeCell ref="H15:H16"/>
    <mergeCell ref="I15:I16"/>
    <mergeCell ref="J15:J16"/>
    <mergeCell ref="K15:K16"/>
    <mergeCell ref="A15:A16"/>
    <mergeCell ref="B15:B16"/>
    <mergeCell ref="C15:C16"/>
    <mergeCell ref="D15:D16"/>
    <mergeCell ref="E15:E16"/>
    <mergeCell ref="O10:O11"/>
    <mergeCell ref="P10:P11"/>
    <mergeCell ref="F12:F14"/>
    <mergeCell ref="G12:G14"/>
    <mergeCell ref="H12:H14"/>
    <mergeCell ref="I12:I14"/>
    <mergeCell ref="J12:J14"/>
    <mergeCell ref="L12:L14"/>
    <mergeCell ref="M12:M14"/>
    <mergeCell ref="N12:N14"/>
    <mergeCell ref="O12:O14"/>
    <mergeCell ref="P12:P14"/>
    <mergeCell ref="F10:F11"/>
    <mergeCell ref="L6:L9"/>
    <mergeCell ref="V10:V11"/>
    <mergeCell ref="A12:A14"/>
    <mergeCell ref="B12:B14"/>
    <mergeCell ref="C12:C14"/>
    <mergeCell ref="D12:D14"/>
    <mergeCell ref="E12:E14"/>
    <mergeCell ref="G10:G11"/>
    <mergeCell ref="H10:H11"/>
    <mergeCell ref="I10:I11"/>
    <mergeCell ref="J10:J11"/>
    <mergeCell ref="K10:K11"/>
    <mergeCell ref="L10:L11"/>
    <mergeCell ref="K12:K14"/>
    <mergeCell ref="M10:M11"/>
    <mergeCell ref="N10:N11"/>
    <mergeCell ref="G6:G9"/>
    <mergeCell ref="H6:H9"/>
    <mergeCell ref="I6:I9"/>
    <mergeCell ref="J6:J9"/>
    <mergeCell ref="A10:A11"/>
    <mergeCell ref="B10:B11"/>
    <mergeCell ref="C10:C11"/>
    <mergeCell ref="D10:D11"/>
    <mergeCell ref="E10:E11"/>
    <mergeCell ref="AB2:AI3"/>
    <mergeCell ref="G3:J3"/>
    <mergeCell ref="L3:M3"/>
    <mergeCell ref="O3:P3"/>
    <mergeCell ref="A6:A9"/>
    <mergeCell ref="B6:B9"/>
    <mergeCell ref="C6:C9"/>
    <mergeCell ref="D6:D9"/>
    <mergeCell ref="E6:E9"/>
    <mergeCell ref="F6:F9"/>
    <mergeCell ref="V2:AA3"/>
    <mergeCell ref="M6:M9"/>
    <mergeCell ref="N6:N9"/>
    <mergeCell ref="O6:O9"/>
    <mergeCell ref="P6:P9"/>
    <mergeCell ref="K6:K9"/>
    <mergeCell ref="A1:U1"/>
    <mergeCell ref="A2:F3"/>
    <mergeCell ref="G2:J2"/>
    <mergeCell ref="L2:P2"/>
    <mergeCell ref="Q2:U3"/>
  </mergeCells>
  <printOptions horizontalCentered="1"/>
  <pageMargins left="0.70866141732283472" right="0.70866141732283472" top="0.55118110236220474" bottom="0.55118110236220474" header="0.31496062992125984" footer="0.31496062992125984"/>
  <pageSetup scale="55"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F06E533B-D9B3-437F-BF2F-58E79A141A86}">
            <xm:f>NOT(ISERROR(SEARCH('\Users\79530904\AppData\Local\Microsoft\Windows\INetCache\Content.MSO\[Mapa Riesgos Gestion Delimitacion 2019 Final.xlsx]Calificación de Riesgos'!#REF!,J5)))</xm:f>
            <xm:f>'\Users\79530904\AppData\Local\Microsoft\Windows\INetCache\Content.MSO\[Mapa Riesgos Gestion Delimitacion 2019 Final.xlsx]Calificación de Riesgos'!#REF!</xm:f>
            <x14:dxf>
              <fill>
                <patternFill>
                  <bgColor rgb="FFFFC000"/>
                </patternFill>
              </fill>
            </x14:dxf>
          </x14:cfRule>
          <x14:cfRule type="containsText" priority="7" operator="containsText" id="{8B2BBA4F-F403-49C6-A531-58DE156BA426}">
            <xm:f>NOT(ISERROR(SEARCH('\Users\79530904\AppData\Local\Microsoft\Windows\INetCache\Content.MSO\[Mapa Riesgos Gestion Delimitacion 2019 Final.xlsx]Calificación de Riesgos'!#REF!,J5)))</xm:f>
            <xm:f>'\Users\79530904\AppData\Local\Microsoft\Windows\INetCache\Content.MSO\[Mapa Riesgos Gestion Delimitacion 2019 Final.xlsx]Calificación de Riesgos'!#REF!</xm:f>
            <x14:dxf>
              <fill>
                <patternFill>
                  <bgColor rgb="FFFF0000"/>
                </patternFill>
              </fill>
            </x14:dxf>
          </x14:cfRule>
          <x14:cfRule type="containsText" priority="8" operator="containsText" id="{592F6B91-993F-47C9-BD2D-5934C2B43B5D}">
            <xm:f>NOT(ISERROR(SEARCH('\Users\79530904\AppData\Local\Microsoft\Windows\INetCache\Content.MSO\[Mapa Riesgos Gestion Delimitacion 2019 Final.xlsx]Calificación de Riesgos'!#REF!,J5)))</xm:f>
            <xm:f>'\Users\79530904\AppData\Local\Microsoft\Windows\INetCache\Content.MSO\[Mapa Riesgos Gestion Delimitacion 2019 Final.xlsx]Calificación de Riesgos'!#REF!</xm:f>
            <x14:dxf/>
          </x14:cfRule>
          <x14:cfRule type="containsText" priority="9" operator="containsText" id="{DA14EE46-F5A7-4459-8B32-6F8E34009F05}">
            <xm:f>NOT(ISERROR(SEARCH('\Users\79530904\AppData\Local\Microsoft\Windows\INetCache\Content.MSO\[Mapa Riesgos Gestion Delimitacion 2019 Final.xlsx]Calificación de Riesgos'!#REF!,J5)))</xm:f>
            <xm:f>'\Users\79530904\AppData\Local\Microsoft\Windows\INetCache\Content.MSO\[Mapa Riesgos Gestion Delimitacion 2019 Final.xlsx]Calificación de Riesgos'!#REF!</xm:f>
            <x14:dxf>
              <fill>
                <patternFill>
                  <bgColor rgb="FFFFFF00"/>
                </patternFill>
              </fill>
            </x14:dxf>
          </x14:cfRule>
          <x14:cfRule type="containsText" priority="10" operator="containsText" id="{090AE57E-AD85-4503-99C8-C741F31C2170}">
            <xm:f>NOT(ISERROR(SEARCH('\Users\79530904\AppData\Local\Microsoft\Windows\INetCache\Content.MSO\[Mapa Riesgos Gestion Delimitacion 2019 Final.xlsx]Calificación de Riesgos'!#REF!,J5)))</xm:f>
            <xm:f>'\Users\79530904\AppData\Local\Microsoft\Windows\INetCache\Content.MSO\[Mapa Riesgos Gestion Delimitacion 2019 Final.xlsx]Calificación de Riesgos'!#REF!</xm:f>
            <x14:dxf>
              <fill>
                <patternFill>
                  <bgColor rgb="FF00B050"/>
                </patternFill>
              </fill>
            </x14:dxf>
          </x14:cfRule>
          <xm:sqref>J10 O10 J15 O15 J12 O12 J17 O17 J5:J6 O5:O6</xm:sqref>
        </x14:conditionalFormatting>
        <x14:conditionalFormatting xmlns:xm="http://schemas.microsoft.com/office/excel/2006/main">
          <x14:cfRule type="containsText" priority="1" operator="containsText" id="{5794165D-6242-4E60-B8A3-9EA809A38DD8}">
            <xm:f>NOT(ISERROR(SEARCH('\Users\79530904\AppData\Local\Microsoft\Windows\INetCache\Content.MSO\[Mapa Riesgos Gestion Delimitacion 2019 Final.xlsx]Calificación de Riesgos'!#REF!,J20)))</xm:f>
            <xm:f>'\Users\79530904\AppData\Local\Microsoft\Windows\INetCache\Content.MSO\[Mapa Riesgos Gestion Delimitacion 2019 Final.xlsx]Calificación de Riesgos'!#REF!</xm:f>
            <x14:dxf>
              <fill>
                <patternFill>
                  <bgColor rgb="FFFFC000"/>
                </patternFill>
              </fill>
            </x14:dxf>
          </x14:cfRule>
          <x14:cfRule type="containsText" priority="2" operator="containsText" id="{32EC2FE6-31B0-40BC-AE6B-2AE54C76709D}">
            <xm:f>NOT(ISERROR(SEARCH('\Users\79530904\AppData\Local\Microsoft\Windows\INetCache\Content.MSO\[Mapa Riesgos Gestion Delimitacion 2019 Final.xlsx]Calificación de Riesgos'!#REF!,J20)))</xm:f>
            <xm:f>'\Users\79530904\AppData\Local\Microsoft\Windows\INetCache\Content.MSO\[Mapa Riesgos Gestion Delimitacion 2019 Final.xlsx]Calificación de Riesgos'!#REF!</xm:f>
            <x14:dxf>
              <fill>
                <patternFill>
                  <bgColor rgb="FFFF0000"/>
                </patternFill>
              </fill>
            </x14:dxf>
          </x14:cfRule>
          <x14:cfRule type="containsText" priority="3" operator="containsText" id="{832D0D45-22A9-4AB0-AED2-0D236DE4F062}">
            <xm:f>NOT(ISERROR(SEARCH('\Users\79530904\AppData\Local\Microsoft\Windows\INetCache\Content.MSO\[Mapa Riesgos Gestion Delimitacion 2019 Final.xlsx]Calificación de Riesgos'!#REF!,J20)))</xm:f>
            <xm:f>'\Users\79530904\AppData\Local\Microsoft\Windows\INetCache\Content.MSO\[Mapa Riesgos Gestion Delimitacion 2019 Final.xlsx]Calificación de Riesgos'!#REF!</xm:f>
            <x14:dxf/>
          </x14:cfRule>
          <x14:cfRule type="containsText" priority="4" operator="containsText" id="{0C75C823-C10A-469A-98E4-0658D6B7DD49}">
            <xm:f>NOT(ISERROR(SEARCH('\Users\79530904\AppData\Local\Microsoft\Windows\INetCache\Content.MSO\[Mapa Riesgos Gestion Delimitacion 2019 Final.xlsx]Calificación de Riesgos'!#REF!,J20)))</xm:f>
            <xm:f>'\Users\79530904\AppData\Local\Microsoft\Windows\INetCache\Content.MSO\[Mapa Riesgos Gestion Delimitacion 2019 Final.xlsx]Calificación de Riesgos'!#REF!</xm:f>
            <x14:dxf>
              <fill>
                <patternFill>
                  <bgColor rgb="FFFFFF00"/>
                </patternFill>
              </fill>
            </x14:dxf>
          </x14:cfRule>
          <x14:cfRule type="containsText" priority="5" operator="containsText" id="{FBAC1694-9EA4-435C-B799-9D2F5D991B1D}">
            <xm:f>NOT(ISERROR(SEARCH('\Users\79530904\AppData\Local\Microsoft\Windows\INetCache\Content.MSO\[Mapa Riesgos Gestion Delimitacion 2019 Final.xlsx]Calificación de Riesgos'!#REF!,J20)))</xm:f>
            <xm:f>'\Users\79530904\AppData\Local\Microsoft\Windows\INetCache\Content.MSO\[Mapa Riesgos Gestion Delimitacion 2019 Final.xlsx]Calificación de Riesgos'!#REF!</xm:f>
            <x14:dxf>
              <fill>
                <patternFill>
                  <bgColor rgb="FF00B050"/>
                </patternFill>
              </fill>
            </x14:dxf>
          </x14:cfRule>
          <xm:sqref>J20 O20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topLeftCell="D8" zoomScale="82" zoomScaleNormal="82" workbookViewId="0">
      <selection activeCell="L9" sqref="L9"/>
    </sheetView>
  </sheetViews>
  <sheetFormatPr baseColWidth="10" defaultRowHeight="16.5" x14ac:dyDescent="0.3"/>
  <cols>
    <col min="1" max="1" width="11.42578125" style="14"/>
    <col min="2" max="2" width="19.28515625" style="16" customWidth="1"/>
    <col min="3" max="3" width="38.28515625" style="14" customWidth="1"/>
    <col min="4" max="4" width="36.8554687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47" style="14" customWidth="1"/>
    <col min="12" max="12" width="17.5703125" style="14" customWidth="1"/>
    <col min="13" max="13" width="10.42578125" style="14" customWidth="1"/>
    <col min="14" max="14" width="13.5703125" style="14" hidden="1" customWidth="1"/>
    <col min="15" max="15" width="11.42578125" style="14"/>
    <col min="16" max="16" width="14" style="14" customWidth="1"/>
    <col min="17" max="17" width="36.140625" style="14" customWidth="1"/>
    <col min="18" max="18" width="21.140625" style="14" customWidth="1"/>
    <col min="19" max="19" width="16" style="14" customWidth="1"/>
    <col min="20" max="20" width="16" style="15" customWidth="1"/>
    <col min="21" max="21" width="19.85546875" style="15" customWidth="1"/>
    <col min="22" max="22" width="21.28515625" style="14" hidden="1" customWidth="1"/>
    <col min="23" max="23" width="23.5703125" style="14" hidden="1" customWidth="1"/>
    <col min="24" max="35" width="0" style="14" hidden="1" customWidth="1"/>
    <col min="36" max="16384" width="11.42578125" style="14"/>
  </cols>
  <sheetData>
    <row r="1" spans="1:35" ht="16.5" customHeight="1" x14ac:dyDescent="0.3">
      <c r="A1" s="239" t="s">
        <v>144</v>
      </c>
      <c r="B1" s="239"/>
      <c r="C1" s="239"/>
      <c r="D1" s="239"/>
      <c r="E1" s="239"/>
      <c r="F1" s="239"/>
      <c r="G1" s="239"/>
      <c r="H1" s="239"/>
      <c r="I1" s="239"/>
      <c r="J1" s="239"/>
      <c r="K1" s="239"/>
      <c r="L1" s="239"/>
      <c r="M1" s="239"/>
      <c r="N1" s="239"/>
      <c r="O1" s="239"/>
      <c r="P1" s="239"/>
      <c r="Q1" s="239"/>
      <c r="R1" s="239"/>
      <c r="S1" s="239"/>
      <c r="T1" s="239"/>
      <c r="U1" s="239"/>
      <c r="V1" s="69"/>
      <c r="W1" s="24"/>
    </row>
    <row r="2" spans="1:35" ht="16.5" customHeight="1" x14ac:dyDescent="0.3">
      <c r="A2" s="239"/>
      <c r="B2" s="239"/>
      <c r="C2" s="239"/>
      <c r="D2" s="239"/>
      <c r="E2" s="239"/>
      <c r="F2" s="239"/>
      <c r="G2" s="239"/>
      <c r="H2" s="239"/>
      <c r="I2" s="239"/>
      <c r="J2" s="239"/>
      <c r="K2" s="239"/>
      <c r="L2" s="239"/>
      <c r="M2" s="239"/>
      <c r="N2" s="239"/>
      <c r="O2" s="239"/>
      <c r="P2" s="239"/>
      <c r="Q2" s="239"/>
      <c r="R2" s="239"/>
      <c r="S2" s="239"/>
      <c r="T2" s="239"/>
      <c r="U2" s="239"/>
      <c r="V2" s="69"/>
      <c r="W2" s="24"/>
    </row>
    <row r="3" spans="1:35" ht="13.5" customHeight="1" x14ac:dyDescent="0.3">
      <c r="A3" s="239"/>
      <c r="B3" s="239"/>
      <c r="C3" s="239"/>
      <c r="D3" s="239"/>
      <c r="E3" s="239"/>
      <c r="F3" s="239"/>
      <c r="G3" s="239"/>
      <c r="H3" s="239"/>
      <c r="I3" s="239"/>
      <c r="J3" s="239"/>
      <c r="K3" s="239"/>
      <c r="L3" s="239"/>
      <c r="M3" s="239"/>
      <c r="N3" s="239"/>
      <c r="O3" s="239"/>
      <c r="P3" s="239"/>
      <c r="Q3" s="239"/>
      <c r="R3" s="239"/>
      <c r="S3" s="239"/>
      <c r="T3" s="239"/>
      <c r="U3" s="239"/>
      <c r="V3" s="69"/>
      <c r="W3" s="24"/>
    </row>
    <row r="4" spans="1:35" ht="13.5" customHeight="1" x14ac:dyDescent="0.3">
      <c r="A4" s="239"/>
      <c r="B4" s="239"/>
      <c r="C4" s="239"/>
      <c r="D4" s="239"/>
      <c r="E4" s="239"/>
      <c r="F4" s="239"/>
      <c r="G4" s="239"/>
      <c r="H4" s="239"/>
      <c r="I4" s="239"/>
      <c r="J4" s="239"/>
      <c r="K4" s="239"/>
      <c r="L4" s="239"/>
      <c r="M4" s="239"/>
      <c r="N4" s="239"/>
      <c r="O4" s="239"/>
      <c r="P4" s="239"/>
      <c r="Q4" s="239"/>
      <c r="R4" s="239"/>
      <c r="S4" s="239"/>
      <c r="T4" s="239"/>
      <c r="U4" s="239"/>
      <c r="V4" s="69"/>
      <c r="W4" s="24"/>
    </row>
    <row r="5" spans="1:35" ht="13.5" customHeight="1" x14ac:dyDescent="0.3">
      <c r="A5" s="240"/>
      <c r="B5" s="240"/>
      <c r="C5" s="240"/>
      <c r="D5" s="240"/>
      <c r="E5" s="240"/>
      <c r="F5" s="240"/>
      <c r="G5" s="240"/>
      <c r="H5" s="240"/>
      <c r="I5" s="240"/>
      <c r="J5" s="240"/>
      <c r="K5" s="240"/>
      <c r="L5" s="240"/>
      <c r="M5" s="240"/>
      <c r="N5" s="240"/>
      <c r="O5" s="240"/>
      <c r="P5" s="240"/>
      <c r="Q5" s="240"/>
      <c r="R5" s="240"/>
      <c r="S5" s="240"/>
      <c r="T5" s="240"/>
      <c r="U5" s="240"/>
      <c r="V5" s="69"/>
      <c r="W5" s="24"/>
    </row>
    <row r="6" spans="1:35" s="22" customFormat="1" x14ac:dyDescent="0.3">
      <c r="A6" s="205" t="s">
        <v>43</v>
      </c>
      <c r="B6" s="205"/>
      <c r="C6" s="205"/>
      <c r="D6" s="205"/>
      <c r="E6" s="205"/>
      <c r="F6" s="205"/>
      <c r="G6" s="203" t="s">
        <v>42</v>
      </c>
      <c r="H6" s="203"/>
      <c r="I6" s="203"/>
      <c r="J6" s="203"/>
      <c r="K6" s="102" t="s">
        <v>41</v>
      </c>
      <c r="L6" s="205" t="s">
        <v>40</v>
      </c>
      <c r="M6" s="205"/>
      <c r="N6" s="205"/>
      <c r="O6" s="205"/>
      <c r="P6" s="205"/>
      <c r="Q6" s="205" t="s">
        <v>39</v>
      </c>
      <c r="R6" s="205"/>
      <c r="S6" s="205"/>
      <c r="T6" s="205"/>
      <c r="U6" s="205"/>
      <c r="V6" s="205" t="s">
        <v>38</v>
      </c>
      <c r="W6" s="205"/>
      <c r="X6" s="205"/>
      <c r="Y6" s="205"/>
      <c r="Z6" s="205"/>
      <c r="AA6" s="205"/>
      <c r="AB6" s="197" t="s">
        <v>37</v>
      </c>
      <c r="AC6" s="198"/>
      <c r="AD6" s="198"/>
      <c r="AE6" s="198"/>
      <c r="AF6" s="198"/>
      <c r="AG6" s="198"/>
      <c r="AH6" s="198"/>
      <c r="AI6" s="199"/>
    </row>
    <row r="7" spans="1:35" s="22" customFormat="1" ht="33" x14ac:dyDescent="0.3">
      <c r="A7" s="205"/>
      <c r="B7" s="205"/>
      <c r="C7" s="205"/>
      <c r="D7" s="205"/>
      <c r="E7" s="205"/>
      <c r="F7" s="205"/>
      <c r="G7" s="203" t="s">
        <v>36</v>
      </c>
      <c r="H7" s="203"/>
      <c r="I7" s="203"/>
      <c r="J7" s="203"/>
      <c r="K7" s="102" t="s">
        <v>35</v>
      </c>
      <c r="L7" s="203" t="s">
        <v>34</v>
      </c>
      <c r="M7" s="203"/>
      <c r="N7" s="23"/>
      <c r="O7" s="203" t="s">
        <v>33</v>
      </c>
      <c r="P7" s="203"/>
      <c r="Q7" s="205"/>
      <c r="R7" s="205"/>
      <c r="S7" s="205"/>
      <c r="T7" s="205"/>
      <c r="U7" s="205"/>
      <c r="V7" s="205"/>
      <c r="W7" s="205"/>
      <c r="X7" s="205"/>
      <c r="Y7" s="205"/>
      <c r="Z7" s="205"/>
      <c r="AA7" s="205"/>
      <c r="AB7" s="200"/>
      <c r="AC7" s="201"/>
      <c r="AD7" s="201"/>
      <c r="AE7" s="201"/>
      <c r="AF7" s="201"/>
      <c r="AG7" s="201"/>
      <c r="AH7" s="201"/>
      <c r="AI7" s="202"/>
    </row>
    <row r="8" spans="1:35" s="22" customFormat="1" ht="50.25" customHeight="1" x14ac:dyDescent="0.3">
      <c r="A8" s="102" t="s">
        <v>32</v>
      </c>
      <c r="B8" s="102" t="s">
        <v>31</v>
      </c>
      <c r="C8" s="102" t="s">
        <v>30</v>
      </c>
      <c r="D8" s="102" t="s">
        <v>29</v>
      </c>
      <c r="E8" s="102" t="s">
        <v>28</v>
      </c>
      <c r="F8" s="102" t="s">
        <v>27</v>
      </c>
      <c r="G8" s="102" t="s">
        <v>23</v>
      </c>
      <c r="H8" s="102" t="s">
        <v>22</v>
      </c>
      <c r="I8" s="102" t="s">
        <v>26</v>
      </c>
      <c r="J8" s="102" t="s">
        <v>25</v>
      </c>
      <c r="K8" s="102" t="s">
        <v>24</v>
      </c>
      <c r="L8" s="102" t="s">
        <v>23</v>
      </c>
      <c r="M8" s="102" t="s">
        <v>22</v>
      </c>
      <c r="N8" s="102" t="s">
        <v>21</v>
      </c>
      <c r="O8" s="102" t="s">
        <v>20</v>
      </c>
      <c r="P8" s="102" t="s">
        <v>19</v>
      </c>
      <c r="Q8" s="102" t="s">
        <v>18</v>
      </c>
      <c r="R8" s="102" t="s">
        <v>17</v>
      </c>
      <c r="S8" s="102" t="s">
        <v>16</v>
      </c>
      <c r="T8" s="102" t="s">
        <v>15</v>
      </c>
      <c r="U8" s="102" t="s">
        <v>14</v>
      </c>
      <c r="V8" s="102" t="s">
        <v>13</v>
      </c>
      <c r="W8" s="102" t="s">
        <v>12</v>
      </c>
      <c r="X8" s="102" t="s">
        <v>11</v>
      </c>
      <c r="Y8" s="102" t="s">
        <v>7</v>
      </c>
      <c r="Z8" s="102" t="s">
        <v>6</v>
      </c>
      <c r="AA8" s="102" t="s">
        <v>5</v>
      </c>
      <c r="AB8" s="102" t="s">
        <v>10</v>
      </c>
      <c r="AC8" s="102" t="s">
        <v>9</v>
      </c>
      <c r="AD8" s="102" t="s">
        <v>8</v>
      </c>
      <c r="AE8" s="102" t="s">
        <v>7</v>
      </c>
      <c r="AF8" s="102" t="s">
        <v>6</v>
      </c>
      <c r="AG8" s="102" t="s">
        <v>5</v>
      </c>
      <c r="AH8" s="102" t="s">
        <v>4</v>
      </c>
      <c r="AI8" s="102" t="s">
        <v>3</v>
      </c>
    </row>
    <row r="9" spans="1:35" s="17" customFormat="1" ht="115.5" x14ac:dyDescent="0.25">
      <c r="A9" s="103">
        <v>1</v>
      </c>
      <c r="B9" s="104" t="s">
        <v>549</v>
      </c>
      <c r="C9" s="104" t="s">
        <v>550</v>
      </c>
      <c r="D9" s="104" t="s">
        <v>551</v>
      </c>
      <c r="E9" s="110" t="s">
        <v>552</v>
      </c>
      <c r="F9" s="104" t="s">
        <v>553</v>
      </c>
      <c r="G9" s="103">
        <v>4</v>
      </c>
      <c r="H9" s="103">
        <v>5</v>
      </c>
      <c r="I9" s="103">
        <f t="shared" ref="I9:I10" si="0">+G9*H9</f>
        <v>20</v>
      </c>
      <c r="J9" s="59" t="str">
        <f>IF(AND(I9&gt;=0,I9&lt;=4),'[21]Calificación de Riesgos'!$H$10,IF(I9&lt;7,'[21]Calificación de Riesgos'!$H$9,IF(I9&lt;13,'[21]Calificación de Riesgos'!$H$8,IF(I9&lt;=25,'[21]Calificación de Riesgos'!$H$7))))</f>
        <v>EXTREMA</v>
      </c>
      <c r="K9" s="104" t="s">
        <v>554</v>
      </c>
      <c r="L9" s="119">
        <v>3</v>
      </c>
      <c r="M9" s="119">
        <v>5</v>
      </c>
      <c r="N9" s="119">
        <f>+L9*M9</f>
        <v>15</v>
      </c>
      <c r="O9" s="59" t="str">
        <f>IF(AND(N9&gt;=0,N9&lt;=4),'[21]Calificación de Riesgos'!$H$10,IF(N9&lt;7,'[21]Calificación de Riesgos'!$H$9,IF(N9&lt;13,'[21]Calificación de Riesgos'!$H$8,IF(N9&lt;=25,'[21]Calificación de Riesgos'!$H$7))))</f>
        <v>EXTREMA</v>
      </c>
      <c r="P9" s="105" t="s">
        <v>76</v>
      </c>
      <c r="Q9" s="78" t="s">
        <v>555</v>
      </c>
      <c r="R9" s="77" t="s">
        <v>556</v>
      </c>
      <c r="S9" s="170">
        <v>43862</v>
      </c>
      <c r="T9" s="170">
        <v>44180</v>
      </c>
      <c r="U9" s="78" t="s">
        <v>557</v>
      </c>
      <c r="V9" s="77"/>
      <c r="W9" s="77"/>
      <c r="X9" s="77"/>
      <c r="Y9" s="77"/>
      <c r="Z9" s="77"/>
      <c r="AA9" s="77"/>
      <c r="AB9" s="77"/>
      <c r="AC9" s="77"/>
      <c r="AD9" s="77"/>
      <c r="AE9" s="77"/>
      <c r="AF9" s="77"/>
      <c r="AG9" s="77"/>
      <c r="AH9" s="144"/>
      <c r="AI9" s="110"/>
    </row>
    <row r="10" spans="1:35" s="17" customFormat="1" ht="225" customHeight="1" x14ac:dyDescent="0.25">
      <c r="A10" s="103">
        <v>2</v>
      </c>
      <c r="B10" s="104" t="s">
        <v>549</v>
      </c>
      <c r="C10" s="104" t="s">
        <v>550</v>
      </c>
      <c r="D10" s="104" t="s">
        <v>558</v>
      </c>
      <c r="E10" s="110" t="s">
        <v>559</v>
      </c>
      <c r="F10" s="104" t="s">
        <v>560</v>
      </c>
      <c r="G10" s="103">
        <v>1</v>
      </c>
      <c r="H10" s="103">
        <v>5</v>
      </c>
      <c r="I10" s="103">
        <f t="shared" si="0"/>
        <v>5</v>
      </c>
      <c r="J10" s="59" t="str">
        <f>+'[21]Calificación de Riesgos'!H7</f>
        <v>EXTREMA</v>
      </c>
      <c r="K10" s="104" t="s">
        <v>561</v>
      </c>
      <c r="L10" s="119">
        <v>1</v>
      </c>
      <c r="M10" s="119">
        <v>3</v>
      </c>
      <c r="N10" s="119">
        <f>+L10*M10</f>
        <v>3</v>
      </c>
      <c r="O10" s="65" t="s">
        <v>207</v>
      </c>
      <c r="P10" s="105" t="s">
        <v>76</v>
      </c>
      <c r="Q10" s="78" t="s">
        <v>562</v>
      </c>
      <c r="R10" s="77" t="s">
        <v>563</v>
      </c>
      <c r="S10" s="170">
        <v>43983</v>
      </c>
      <c r="T10" s="170">
        <v>44180</v>
      </c>
      <c r="U10" s="77" t="s">
        <v>564</v>
      </c>
      <c r="V10" s="77"/>
      <c r="W10" s="77"/>
      <c r="X10" s="77"/>
      <c r="Y10" s="77"/>
      <c r="Z10" s="77"/>
      <c r="AA10" s="77"/>
      <c r="AB10" s="77"/>
      <c r="AC10" s="77"/>
      <c r="AD10" s="77"/>
      <c r="AE10" s="77"/>
      <c r="AF10" s="77"/>
      <c r="AG10" s="77"/>
      <c r="AH10" s="144"/>
      <c r="AI10" s="110"/>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1F2FE5EB-A0C6-42BC-BD33-B6390753D171}">
            <xm:f>NOT(ISERROR(SEARCH('\Users\Toshiba10\Documents\VERSIONES FINALES RIESGOS GESTION 2019\[Mapa Riesgos Gestion Seguridad Minera 2019 Final.xlsx]Calificación de Riesgos'!#REF!,J9)))</xm:f>
            <xm:f>'\Users\Toshiba10\Documents\VERSIONES FINALES RIESGOS GESTION 2019\[Mapa Riesgos Gestion Seguridad Minera 2019 Final.xlsx]Calificación de Riesgos'!#REF!</xm:f>
            <x14:dxf>
              <fill>
                <patternFill>
                  <bgColor rgb="FFFFC000"/>
                </patternFill>
              </fill>
            </x14:dxf>
          </x14:cfRule>
          <x14:cfRule type="containsText" priority="7" operator="containsText" id="{4AEF61D9-F503-4FCF-8CA7-DF86E8A870CC}">
            <xm:f>NOT(ISERROR(SEARCH('\Users\Toshiba10\Documents\VERSIONES FINALES RIESGOS GESTION 2019\[Mapa Riesgos Gestion Seguridad Minera 2019 Final.xlsx]Calificación de Riesgos'!#REF!,J9)))</xm:f>
            <xm:f>'\Users\Toshiba10\Documents\VERSIONES FINALES RIESGOS GESTION 2019\[Mapa Riesgos Gestion Seguridad Minera 2019 Final.xlsx]Calificación de Riesgos'!#REF!</xm:f>
            <x14:dxf>
              <fill>
                <patternFill>
                  <bgColor rgb="FFFF0000"/>
                </patternFill>
              </fill>
            </x14:dxf>
          </x14:cfRule>
          <x14:cfRule type="containsText" priority="8" operator="containsText" id="{187859D0-A2C8-4F67-B768-85C56E8B3AEB}">
            <xm:f>NOT(ISERROR(SEARCH('\Users\Toshiba10\Documents\VERSIONES FINALES RIESGOS GESTION 2019\[Mapa Riesgos Gestion Seguridad Minera 2019 Final.xlsx]Calificación de Riesgos'!#REF!,J9)))</xm:f>
            <xm:f>'\Users\Toshiba10\Documents\VERSIONES FINALES RIESGOS GESTION 2019\[Mapa Riesgos Gestion Seguridad Minera 2019 Final.xlsx]Calificación de Riesgos'!#REF!</xm:f>
            <x14:dxf/>
          </x14:cfRule>
          <x14:cfRule type="containsText" priority="9" operator="containsText" id="{849A959D-B6F6-4A13-B26B-54A1C427C797}">
            <xm:f>NOT(ISERROR(SEARCH('\Users\Toshiba10\Documents\VERSIONES FINALES RIESGOS GESTION 2019\[Mapa Riesgos Gestion Seguridad Minera 2019 Final.xlsx]Calificación de Riesgos'!#REF!,J9)))</xm:f>
            <xm:f>'\Users\Toshiba10\Documents\VERSIONES FINALES RIESGOS GESTION 2019\[Mapa Riesgos Gestion Seguridad Minera 2019 Final.xlsx]Calificación de Riesgos'!#REF!</xm:f>
            <x14:dxf>
              <fill>
                <patternFill>
                  <bgColor rgb="FFFFFF00"/>
                </patternFill>
              </fill>
            </x14:dxf>
          </x14:cfRule>
          <x14:cfRule type="containsText" priority="10" operator="containsText" id="{4EF782B6-1D7B-48C4-8C57-9590EE4A0FBC}">
            <xm:f>NOT(ISERROR(SEARCH('\Users\Toshiba10\Documents\VERSIONES FINALES RIESGOS GESTION 2019\[Mapa Riesgos Gestion Seguridad Minera 2019 Final.xlsx]Calificación de Riesgos'!#REF!,J9)))</xm:f>
            <xm:f>'\Users\Toshiba10\Documents\VERSIONES FINALES RIESGOS GESTION 2019\[Mapa Riesgos Gestion Seguridad Minera 2019 Final.xlsx]Calificación de Riesgos'!#REF!</xm:f>
            <x14:dxf>
              <fill>
                <patternFill>
                  <bgColor rgb="FF00B050"/>
                </patternFill>
              </fill>
            </x14:dxf>
          </x14:cfRule>
          <xm:sqref>J9:J10</xm:sqref>
        </x14:conditionalFormatting>
        <x14:conditionalFormatting xmlns:xm="http://schemas.microsoft.com/office/excel/2006/main">
          <x14:cfRule type="containsText" priority="1" operator="containsText" id="{C77BABA1-676D-4135-93B8-142FEC6FCEDE}">
            <xm:f>NOT(ISERROR(SEARCH('\Users\Toshiba10\Documents\VERSIONES FINALES RIESGOS GESTION 2019\[Mapa Riesgos Gestion Seguridad Minera 2019 Final.xlsx]Calificación de Riesgos'!#REF!,O9)))</xm:f>
            <xm:f>'\Users\Toshiba10\Documents\VERSIONES FINALES RIESGOS GESTION 2019\[Mapa Riesgos Gestion Seguridad Minera 2019 Final.xlsx]Calificación de Riesgos'!#REF!</xm:f>
            <x14:dxf>
              <fill>
                <patternFill>
                  <bgColor rgb="FFFFC000"/>
                </patternFill>
              </fill>
            </x14:dxf>
          </x14:cfRule>
          <x14:cfRule type="containsText" priority="2" operator="containsText" id="{3A2955E3-5378-43B9-8E28-E056CA7B4FEE}">
            <xm:f>NOT(ISERROR(SEARCH('\Users\Toshiba10\Documents\VERSIONES FINALES RIESGOS GESTION 2019\[Mapa Riesgos Gestion Seguridad Minera 2019 Final.xlsx]Calificación de Riesgos'!#REF!,O9)))</xm:f>
            <xm:f>'\Users\Toshiba10\Documents\VERSIONES FINALES RIESGOS GESTION 2019\[Mapa Riesgos Gestion Seguridad Minera 2019 Final.xlsx]Calificación de Riesgos'!#REF!</xm:f>
            <x14:dxf>
              <fill>
                <patternFill>
                  <bgColor rgb="FFFF0000"/>
                </patternFill>
              </fill>
            </x14:dxf>
          </x14:cfRule>
          <x14:cfRule type="containsText" priority="3" operator="containsText" id="{54F5BF15-990A-4F8A-85E0-FED03B9AA425}">
            <xm:f>NOT(ISERROR(SEARCH('\Users\Toshiba10\Documents\VERSIONES FINALES RIESGOS GESTION 2019\[Mapa Riesgos Gestion Seguridad Minera 2019 Final.xlsx]Calificación de Riesgos'!#REF!,O9)))</xm:f>
            <xm:f>'\Users\Toshiba10\Documents\VERSIONES FINALES RIESGOS GESTION 2019\[Mapa Riesgos Gestion Seguridad Minera 2019 Final.xlsx]Calificación de Riesgos'!#REF!</xm:f>
            <x14:dxf/>
          </x14:cfRule>
          <x14:cfRule type="containsText" priority="4" operator="containsText" id="{EFA26BAA-8F14-4FBF-831F-28D149086653}">
            <xm:f>NOT(ISERROR(SEARCH('\Users\Toshiba10\Documents\VERSIONES FINALES RIESGOS GESTION 2019\[Mapa Riesgos Gestion Seguridad Minera 2019 Final.xlsx]Calificación de Riesgos'!#REF!,O9)))</xm:f>
            <xm:f>'\Users\Toshiba10\Documents\VERSIONES FINALES RIESGOS GESTION 2019\[Mapa Riesgos Gestion Seguridad Minera 2019 Final.xlsx]Calificación de Riesgos'!#REF!</xm:f>
            <x14:dxf>
              <fill>
                <patternFill>
                  <bgColor rgb="FFFFFF00"/>
                </patternFill>
              </fill>
            </x14:dxf>
          </x14:cfRule>
          <x14:cfRule type="containsText" priority="5" operator="containsText" id="{57291B04-2FB0-484E-9040-9F167401565E}">
            <xm:f>NOT(ISERROR(SEARCH('\Users\Toshiba10\Documents\VERSIONES FINALES RIESGOS GESTION 2019\[Mapa Riesgos Gestion Seguridad Minera 2019 Final.xlsx]Calificación de Riesgos'!#REF!,O9)))</xm:f>
            <xm:f>'\Users\Toshiba10\Documents\VERSIONES FINALES RIESGOS GESTION 2019\[Mapa Riesgos Gestion Seguridad Minera 2019 Final.xlsx]Calificación de Riesgos'!#REF!</xm:f>
            <x14:dxf>
              <fill>
                <patternFill>
                  <bgColor rgb="FF00B050"/>
                </patternFill>
              </fill>
            </x14:dxf>
          </x14:cfRule>
          <xm:sqref>O9:O10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9"/>
  <sheetViews>
    <sheetView topLeftCell="D4" zoomScale="96" zoomScaleNormal="96" workbookViewId="0">
      <selection activeCell="N7" sqref="N1:N1048576"/>
    </sheetView>
  </sheetViews>
  <sheetFormatPr baseColWidth="10" defaultRowHeight="16.5" x14ac:dyDescent="0.3"/>
  <cols>
    <col min="1" max="1" width="11.42578125" style="14"/>
    <col min="2" max="2" width="19.28515625" style="16" customWidth="1"/>
    <col min="3" max="3" width="43.28515625" style="14" customWidth="1"/>
    <col min="4" max="4" width="25.5703125" style="14" customWidth="1"/>
    <col min="5" max="5" width="22.5703125" style="14" customWidth="1"/>
    <col min="6" max="6" width="40.28515625" style="14" customWidth="1"/>
    <col min="7" max="7" width="12.7109375" style="14" customWidth="1"/>
    <col min="8" max="8" width="11.5703125" style="14" customWidth="1"/>
    <col min="9" max="9" width="0" style="14" hidden="1" customWidth="1"/>
    <col min="10" max="10" width="16.28515625" style="14" customWidth="1"/>
    <col min="11" max="11" width="27.7109375" style="14" customWidth="1"/>
    <col min="12" max="12" width="17.5703125" style="14" customWidth="1"/>
    <col min="13" max="13" width="10.42578125" style="14" customWidth="1"/>
    <col min="14" max="14" width="10.42578125" style="14" hidden="1" customWidth="1"/>
    <col min="15" max="15" width="12.7109375" style="14" customWidth="1"/>
    <col min="16" max="16" width="14" style="14" customWidth="1"/>
    <col min="17" max="17" width="23.28515625" style="14" customWidth="1"/>
    <col min="18" max="18" width="15.85546875" style="14" customWidth="1"/>
    <col min="19" max="19" width="13.140625" style="14" customWidth="1"/>
    <col min="20" max="20" width="13.42578125" style="15" customWidth="1"/>
    <col min="21" max="21" width="14.5703125" style="15" customWidth="1"/>
    <col min="22" max="22" width="17.28515625" style="14" hidden="1" customWidth="1"/>
    <col min="23" max="33" width="0" style="14" hidden="1" customWidth="1"/>
    <col min="34" max="34" width="14.5703125" style="14" hidden="1" customWidth="1"/>
    <col min="35" max="35" width="0" style="14" hidden="1" customWidth="1"/>
    <col min="36" max="16384" width="11.42578125" style="14"/>
  </cols>
  <sheetData>
    <row r="1" spans="1:35" ht="16.5" customHeight="1" x14ac:dyDescent="0.3">
      <c r="A1" s="239" t="s">
        <v>169</v>
      </c>
      <c r="B1" s="239"/>
      <c r="C1" s="239"/>
      <c r="D1" s="239"/>
      <c r="E1" s="239"/>
      <c r="F1" s="239"/>
      <c r="G1" s="239"/>
      <c r="H1" s="239"/>
      <c r="I1" s="239"/>
      <c r="J1" s="239"/>
      <c r="K1" s="239"/>
      <c r="L1" s="239"/>
      <c r="M1" s="239"/>
      <c r="N1" s="239"/>
      <c r="O1" s="239"/>
      <c r="P1" s="239"/>
      <c r="Q1" s="239"/>
      <c r="R1" s="239"/>
      <c r="S1" s="239"/>
      <c r="T1" s="239"/>
      <c r="U1" s="239"/>
      <c r="V1" s="69"/>
      <c r="W1" s="24"/>
    </row>
    <row r="2" spans="1:35" ht="16.5" customHeight="1" x14ac:dyDescent="0.3">
      <c r="A2" s="239"/>
      <c r="B2" s="239"/>
      <c r="C2" s="239"/>
      <c r="D2" s="239"/>
      <c r="E2" s="239"/>
      <c r="F2" s="239"/>
      <c r="G2" s="239"/>
      <c r="H2" s="239"/>
      <c r="I2" s="239"/>
      <c r="J2" s="239"/>
      <c r="K2" s="239"/>
      <c r="L2" s="239"/>
      <c r="M2" s="239"/>
      <c r="N2" s="239"/>
      <c r="O2" s="239"/>
      <c r="P2" s="239"/>
      <c r="Q2" s="239"/>
      <c r="R2" s="239"/>
      <c r="S2" s="239"/>
      <c r="T2" s="239"/>
      <c r="U2" s="239"/>
      <c r="V2" s="69"/>
      <c r="W2" s="24"/>
    </row>
    <row r="3" spans="1:35" ht="13.5" customHeight="1" x14ac:dyDescent="0.3">
      <c r="A3" s="239"/>
      <c r="B3" s="239"/>
      <c r="C3" s="239"/>
      <c r="D3" s="239"/>
      <c r="E3" s="239"/>
      <c r="F3" s="239"/>
      <c r="G3" s="239"/>
      <c r="H3" s="239"/>
      <c r="I3" s="239"/>
      <c r="J3" s="239"/>
      <c r="K3" s="239"/>
      <c r="L3" s="239"/>
      <c r="M3" s="239"/>
      <c r="N3" s="239"/>
      <c r="O3" s="239"/>
      <c r="P3" s="239"/>
      <c r="Q3" s="239"/>
      <c r="R3" s="239"/>
      <c r="S3" s="239"/>
      <c r="T3" s="239"/>
      <c r="U3" s="239"/>
      <c r="V3" s="69"/>
      <c r="W3" s="24"/>
    </row>
    <row r="4" spans="1:35" ht="13.5" customHeight="1" x14ac:dyDescent="0.3">
      <c r="A4" s="239"/>
      <c r="B4" s="239"/>
      <c r="C4" s="239"/>
      <c r="D4" s="239"/>
      <c r="E4" s="239"/>
      <c r="F4" s="239"/>
      <c r="G4" s="239"/>
      <c r="H4" s="239"/>
      <c r="I4" s="239"/>
      <c r="J4" s="239"/>
      <c r="K4" s="239"/>
      <c r="L4" s="239"/>
      <c r="M4" s="239"/>
      <c r="N4" s="239"/>
      <c r="O4" s="239"/>
      <c r="P4" s="239"/>
      <c r="Q4" s="239"/>
      <c r="R4" s="239"/>
      <c r="S4" s="239"/>
      <c r="T4" s="239"/>
      <c r="U4" s="239"/>
      <c r="V4" s="69"/>
      <c r="W4" s="24"/>
    </row>
    <row r="5" spans="1:35" ht="13.5" customHeight="1" x14ac:dyDescent="0.3">
      <c r="A5" s="240"/>
      <c r="B5" s="240"/>
      <c r="C5" s="240"/>
      <c r="D5" s="240"/>
      <c r="E5" s="240"/>
      <c r="F5" s="240"/>
      <c r="G5" s="240"/>
      <c r="H5" s="240"/>
      <c r="I5" s="240"/>
      <c r="J5" s="240"/>
      <c r="K5" s="240"/>
      <c r="L5" s="240"/>
      <c r="M5" s="240"/>
      <c r="N5" s="240"/>
      <c r="O5" s="240"/>
      <c r="P5" s="240"/>
      <c r="Q5" s="240"/>
      <c r="R5" s="240"/>
      <c r="S5" s="240"/>
      <c r="T5" s="240"/>
      <c r="U5" s="240"/>
      <c r="V5" s="69"/>
      <c r="W5" s="24"/>
    </row>
    <row r="6" spans="1:35" s="22" customFormat="1" x14ac:dyDescent="0.3">
      <c r="A6" s="205" t="s">
        <v>43</v>
      </c>
      <c r="B6" s="205"/>
      <c r="C6" s="205"/>
      <c r="D6" s="205"/>
      <c r="E6" s="205"/>
      <c r="F6" s="205"/>
      <c r="G6" s="203" t="s">
        <v>42</v>
      </c>
      <c r="H6" s="203"/>
      <c r="I6" s="203"/>
      <c r="J6" s="203"/>
      <c r="K6" s="89" t="s">
        <v>41</v>
      </c>
      <c r="L6" s="205" t="s">
        <v>40</v>
      </c>
      <c r="M6" s="205"/>
      <c r="N6" s="205"/>
      <c r="O6" s="205"/>
      <c r="P6" s="205"/>
      <c r="Q6" s="205" t="s">
        <v>39</v>
      </c>
      <c r="R6" s="205"/>
      <c r="S6" s="205"/>
      <c r="T6" s="205"/>
      <c r="U6" s="205"/>
      <c r="V6" s="205" t="s">
        <v>38</v>
      </c>
      <c r="W6" s="205"/>
      <c r="X6" s="205"/>
      <c r="Y6" s="205"/>
      <c r="Z6" s="205"/>
      <c r="AA6" s="205"/>
      <c r="AB6" s="197" t="s">
        <v>37</v>
      </c>
      <c r="AC6" s="198"/>
      <c r="AD6" s="198"/>
      <c r="AE6" s="198"/>
      <c r="AF6" s="198"/>
      <c r="AG6" s="198"/>
      <c r="AH6" s="198"/>
      <c r="AI6" s="199"/>
    </row>
    <row r="7" spans="1:35" s="22" customFormat="1" ht="33" x14ac:dyDescent="0.3">
      <c r="A7" s="205"/>
      <c r="B7" s="205"/>
      <c r="C7" s="205"/>
      <c r="D7" s="205"/>
      <c r="E7" s="205"/>
      <c r="F7" s="205"/>
      <c r="G7" s="203" t="s">
        <v>36</v>
      </c>
      <c r="H7" s="203"/>
      <c r="I7" s="203"/>
      <c r="J7" s="203"/>
      <c r="K7" s="89" t="s">
        <v>35</v>
      </c>
      <c r="L7" s="203" t="s">
        <v>34</v>
      </c>
      <c r="M7" s="203"/>
      <c r="N7" s="23"/>
      <c r="O7" s="203" t="s">
        <v>33</v>
      </c>
      <c r="P7" s="203"/>
      <c r="Q7" s="205"/>
      <c r="R7" s="205"/>
      <c r="S7" s="205"/>
      <c r="T7" s="205"/>
      <c r="U7" s="205"/>
      <c r="V7" s="205"/>
      <c r="W7" s="205"/>
      <c r="X7" s="205"/>
      <c r="Y7" s="205"/>
      <c r="Z7" s="205"/>
      <c r="AA7" s="205"/>
      <c r="AB7" s="200"/>
      <c r="AC7" s="201"/>
      <c r="AD7" s="201"/>
      <c r="AE7" s="201"/>
      <c r="AF7" s="201"/>
      <c r="AG7" s="201"/>
      <c r="AH7" s="201"/>
      <c r="AI7" s="202"/>
    </row>
    <row r="8" spans="1:35" s="22" customFormat="1" ht="49.5"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68" customHeight="1" x14ac:dyDescent="0.25">
      <c r="A9" s="93">
        <v>1</v>
      </c>
      <c r="B9" s="94" t="s">
        <v>540</v>
      </c>
      <c r="C9" s="94" t="s">
        <v>541</v>
      </c>
      <c r="D9" s="94" t="s">
        <v>542</v>
      </c>
      <c r="E9" s="18" t="s">
        <v>543</v>
      </c>
      <c r="F9" s="94" t="s">
        <v>544</v>
      </c>
      <c r="G9" s="93">
        <v>3</v>
      </c>
      <c r="H9" s="93">
        <v>3</v>
      </c>
      <c r="I9" s="93">
        <f t="shared" ref="I9" si="0">+G9*H9</f>
        <v>9</v>
      </c>
      <c r="J9" s="97" t="str">
        <f>IF(AND(I9&gt;=0,I9&lt;=4),'[23]Calificación de Riesgos'!$H$10,IF(I9&lt;7,'[23]Calificación de Riesgos'!$H$9,IF(I9&lt;13,'[23]Calificación de Riesgos'!$H$8,IF(I9&lt;=25,'[23]Calificación de Riesgos'!$H$7))))</f>
        <v>ALTA</v>
      </c>
      <c r="K9" s="94" t="s">
        <v>545</v>
      </c>
      <c r="L9" s="93">
        <v>1</v>
      </c>
      <c r="M9" s="93">
        <v>2</v>
      </c>
      <c r="N9" s="93">
        <f>+L9*M9</f>
        <v>2</v>
      </c>
      <c r="O9" s="99" t="s">
        <v>52</v>
      </c>
      <c r="P9" s="18" t="s">
        <v>76</v>
      </c>
      <c r="Q9" s="61" t="s">
        <v>546</v>
      </c>
      <c r="R9" s="61" t="s">
        <v>547</v>
      </c>
      <c r="S9" s="87">
        <v>43862</v>
      </c>
      <c r="T9" s="87">
        <v>44180</v>
      </c>
      <c r="U9" s="18" t="s">
        <v>548</v>
      </c>
      <c r="V9" s="18"/>
      <c r="W9" s="18"/>
      <c r="X9" s="18"/>
      <c r="Y9" s="18"/>
      <c r="Z9" s="18"/>
      <c r="AA9" s="18"/>
      <c r="AB9" s="18"/>
      <c r="AC9" s="18"/>
      <c r="AD9" s="18"/>
      <c r="AE9" s="18"/>
      <c r="AF9" s="18"/>
      <c r="AG9" s="18"/>
      <c r="AH9" s="106"/>
      <c r="AI9"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0C2CEF04-12F6-4B64-BB9C-EBCDBD7258B0}">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C000"/>
                </patternFill>
              </fill>
            </x14:dxf>
          </x14:cfRule>
          <x14:cfRule type="containsText" priority="7" operator="containsText" id="{A9A04406-78A7-4D02-AF46-7454942A577E}">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0000"/>
                </patternFill>
              </fill>
            </x14:dxf>
          </x14:cfRule>
          <x14:cfRule type="containsText" priority="8" operator="containsText" id="{F3B6DFA7-7CD7-4581-98DD-39AEF3A16FF2}">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x14:cfRule>
          <x14:cfRule type="containsText" priority="9" operator="containsText" id="{FEB66B1B-52C6-422F-BE98-5D993F788D97}">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FF00"/>
                </patternFill>
              </fill>
            </x14:dxf>
          </x14:cfRule>
          <x14:cfRule type="containsText" priority="10" operator="containsText" id="{1F5BD668-84D4-45C2-BC76-D5BB34A3B87B}">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00B050"/>
                </patternFill>
              </fill>
            </x14:dxf>
          </x14:cfRule>
          <xm:sqref>J9</xm:sqref>
        </x14:conditionalFormatting>
        <x14:conditionalFormatting xmlns:xm="http://schemas.microsoft.com/office/excel/2006/main">
          <x14:cfRule type="containsText" priority="1" operator="containsText" id="{1F54553B-6EDE-4790-9684-DC68E63BBE9A}">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C000"/>
                </patternFill>
              </fill>
            </x14:dxf>
          </x14:cfRule>
          <x14:cfRule type="containsText" priority="2" operator="containsText" id="{98D1C7FD-40F1-4414-B1AB-C3178566C61F}">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0000"/>
                </patternFill>
              </fill>
            </x14:dxf>
          </x14:cfRule>
          <x14:cfRule type="containsText" priority="3" operator="containsText" id="{7E6BA21B-3BCD-45C4-92B4-5836961A8431}">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x14:cfRule>
          <x14:cfRule type="containsText" priority="4" operator="containsText" id="{8540746F-D358-4601-887A-CE59E5B1C29B}">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FF00"/>
                </patternFill>
              </fill>
            </x14:dxf>
          </x14:cfRule>
          <x14:cfRule type="containsText" priority="5" operator="containsText" id="{2F814EE9-96B7-49EF-8CF1-964E03F3CEC4}">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00B050"/>
                </patternFill>
              </fill>
            </x14:dxf>
          </x14:cfRule>
          <xm:sqref>O9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tabSelected="1" topLeftCell="A16" zoomScale="85" zoomScaleNormal="85" workbookViewId="0">
      <selection activeCell="I29" sqref="I29"/>
    </sheetView>
  </sheetViews>
  <sheetFormatPr baseColWidth="10" defaultColWidth="0" defaultRowHeight="12.75" zeroHeight="1" x14ac:dyDescent="0.25"/>
  <cols>
    <col min="1" max="1" width="2.7109375" style="25" customWidth="1"/>
    <col min="2" max="2" width="12.5703125" style="25" customWidth="1"/>
    <col min="3" max="3" width="10.85546875" style="25" customWidth="1"/>
    <col min="4" max="4" width="9" style="25" bestFit="1" customWidth="1"/>
    <col min="5" max="5" width="13" style="25" bestFit="1" customWidth="1"/>
    <col min="6" max="6" width="4.140625" style="25" customWidth="1"/>
    <col min="7" max="7" width="19.5703125" style="25" customWidth="1"/>
    <col min="8" max="8" width="18.140625" style="25" customWidth="1"/>
    <col min="9" max="9" width="17.7109375" style="25" customWidth="1"/>
    <col min="10" max="11" width="16.42578125" style="25" customWidth="1"/>
    <col min="12" max="12" width="6.28515625" style="25" customWidth="1"/>
    <col min="13" max="13" width="9" style="25" bestFit="1" customWidth="1"/>
    <col min="14" max="14" width="12" style="25" bestFit="1" customWidth="1"/>
    <col min="15" max="15" width="5.28515625" style="25" customWidth="1"/>
    <col min="16" max="16" width="14" style="25" bestFit="1" customWidth="1"/>
    <col min="17" max="17" width="13.42578125" style="25" customWidth="1"/>
    <col min="18" max="18" width="13.7109375" style="25" customWidth="1"/>
    <col min="19" max="19" width="14.42578125" style="25" customWidth="1"/>
    <col min="20" max="20" width="14" style="25" bestFit="1" customWidth="1"/>
    <col min="21" max="21" width="9.7109375" style="25" customWidth="1"/>
    <col min="22" max="23" width="34.85546875" style="25" hidden="1" customWidth="1"/>
    <col min="24" max="16384" width="11.42578125" style="25" hidden="1"/>
  </cols>
  <sheetData>
    <row r="1" spans="2:20" x14ac:dyDescent="0.25"/>
    <row r="2" spans="2:20" x14ac:dyDescent="0.25"/>
    <row r="3" spans="2:20" x14ac:dyDescent="0.25"/>
    <row r="4" spans="2:20" x14ac:dyDescent="0.25"/>
    <row r="5" spans="2:20" x14ac:dyDescent="0.25"/>
    <row r="6" spans="2:20" ht="31.5" x14ac:dyDescent="0.25">
      <c r="H6" s="26" t="s">
        <v>44</v>
      </c>
      <c r="I6" s="27" t="s">
        <v>45</v>
      </c>
    </row>
    <row r="7" spans="2:20" ht="15.75" x14ac:dyDescent="0.25">
      <c r="H7" s="28" t="s">
        <v>46</v>
      </c>
      <c r="I7" s="29" t="s">
        <v>47</v>
      </c>
    </row>
    <row r="8" spans="2:20" ht="15.75" x14ac:dyDescent="0.25">
      <c r="H8" s="30" t="s">
        <v>48</v>
      </c>
      <c r="I8" s="31" t="s">
        <v>49</v>
      </c>
    </row>
    <row r="9" spans="2:20" ht="15.75" x14ac:dyDescent="0.25">
      <c r="H9" s="32" t="s">
        <v>50</v>
      </c>
      <c r="I9" s="33" t="s">
        <v>51</v>
      </c>
    </row>
    <row r="10" spans="2:20" ht="16.5" thickBot="1" x14ac:dyDescent="0.3">
      <c r="H10" s="34" t="s">
        <v>52</v>
      </c>
      <c r="I10" s="35" t="s">
        <v>53</v>
      </c>
    </row>
    <row r="11" spans="2:20" ht="13.5" thickBot="1" x14ac:dyDescent="0.3">
      <c r="H11" s="36" t="s">
        <v>54</v>
      </c>
      <c r="I11" s="37"/>
    </row>
    <row r="12" spans="2:20" x14ac:dyDescent="0.25">
      <c r="L12" s="38"/>
    </row>
    <row r="13" spans="2:20" ht="18.75" thickBot="1" x14ac:dyDescent="0.3">
      <c r="B13" s="39" t="s">
        <v>55</v>
      </c>
      <c r="C13" s="39" t="s">
        <v>56</v>
      </c>
      <c r="D13" s="40" t="s">
        <v>57</v>
      </c>
      <c r="E13" s="347" t="s">
        <v>58</v>
      </c>
      <c r="F13" s="347"/>
      <c r="G13" s="347"/>
      <c r="H13" s="347"/>
      <c r="I13" s="348"/>
      <c r="J13" s="348"/>
      <c r="K13" s="348"/>
      <c r="M13" s="40" t="s">
        <v>57</v>
      </c>
      <c r="N13" s="349" t="s">
        <v>59</v>
      </c>
      <c r="O13" s="350"/>
      <c r="P13" s="350"/>
      <c r="Q13" s="350"/>
      <c r="R13" s="350"/>
      <c r="S13" s="350"/>
      <c r="T13" s="351"/>
    </row>
    <row r="14" spans="2:20" ht="38.25" x14ac:dyDescent="0.25">
      <c r="B14" s="41">
        <v>0.5</v>
      </c>
      <c r="C14" s="41">
        <v>1</v>
      </c>
      <c r="D14" s="40">
        <v>5</v>
      </c>
      <c r="E14" s="42" t="s">
        <v>60</v>
      </c>
      <c r="F14" s="352" t="s">
        <v>61</v>
      </c>
      <c r="G14" s="43">
        <f>D14*G20</f>
        <v>5</v>
      </c>
      <c r="H14" s="43">
        <f>D14*H20</f>
        <v>10</v>
      </c>
      <c r="I14" s="44">
        <f>D14*I20</f>
        <v>15</v>
      </c>
      <c r="J14" s="45">
        <f>D14*J20</f>
        <v>20</v>
      </c>
      <c r="K14" s="46">
        <f>D14*K20</f>
        <v>25</v>
      </c>
      <c r="M14" s="40">
        <v>5</v>
      </c>
      <c r="N14" s="42" t="s">
        <v>60</v>
      </c>
      <c r="O14" s="355" t="s">
        <v>61</v>
      </c>
      <c r="P14" s="47" t="s">
        <v>62</v>
      </c>
      <c r="Q14" s="47" t="s">
        <v>62</v>
      </c>
      <c r="R14" s="48" t="s">
        <v>62</v>
      </c>
      <c r="S14" s="48" t="s">
        <v>62</v>
      </c>
      <c r="T14" s="48" t="s">
        <v>62</v>
      </c>
    </row>
    <row r="15" spans="2:20" ht="38.25" x14ac:dyDescent="0.25">
      <c r="B15" s="41">
        <v>0.3</v>
      </c>
      <c r="C15" s="41">
        <v>0.5</v>
      </c>
      <c r="D15" s="40">
        <v>4</v>
      </c>
      <c r="E15" s="42" t="s">
        <v>63</v>
      </c>
      <c r="F15" s="353"/>
      <c r="G15" s="49">
        <f>D15*G20</f>
        <v>4</v>
      </c>
      <c r="H15" s="43">
        <f>D15*H20</f>
        <v>8</v>
      </c>
      <c r="I15" s="50">
        <f>D15*I20</f>
        <v>12</v>
      </c>
      <c r="J15" s="51">
        <f>D15*J20</f>
        <v>16</v>
      </c>
      <c r="K15" s="52">
        <f>D15*K20</f>
        <v>20</v>
      </c>
      <c r="M15" s="40">
        <v>4</v>
      </c>
      <c r="N15" s="42" t="s">
        <v>63</v>
      </c>
      <c r="O15" s="356"/>
      <c r="P15" s="53" t="s">
        <v>64</v>
      </c>
      <c r="Q15" s="47" t="s">
        <v>65</v>
      </c>
      <c r="R15" s="47" t="s">
        <v>62</v>
      </c>
      <c r="S15" s="48" t="s">
        <v>62</v>
      </c>
      <c r="T15" s="48" t="s">
        <v>62</v>
      </c>
    </row>
    <row r="16" spans="2:20" ht="38.25" x14ac:dyDescent="0.25">
      <c r="B16" s="41">
        <v>0.1</v>
      </c>
      <c r="C16" s="41">
        <v>0.3</v>
      </c>
      <c r="D16" s="40">
        <v>3</v>
      </c>
      <c r="E16" s="42" t="s">
        <v>66</v>
      </c>
      <c r="F16" s="353"/>
      <c r="G16" s="54">
        <f>D16*G20</f>
        <v>3</v>
      </c>
      <c r="H16" s="55">
        <f>D16*H20</f>
        <v>6</v>
      </c>
      <c r="I16" s="50">
        <f>D16*I20</f>
        <v>9</v>
      </c>
      <c r="J16" s="51">
        <f>D16*J20</f>
        <v>12</v>
      </c>
      <c r="K16" s="52">
        <f>D16*K20</f>
        <v>15</v>
      </c>
      <c r="M16" s="40">
        <v>3</v>
      </c>
      <c r="N16" s="42" t="s">
        <v>66</v>
      </c>
      <c r="O16" s="356"/>
      <c r="P16" s="56" t="s">
        <v>64</v>
      </c>
      <c r="Q16" s="53" t="s">
        <v>64</v>
      </c>
      <c r="R16" s="47" t="s">
        <v>65</v>
      </c>
      <c r="S16" s="48" t="s">
        <v>62</v>
      </c>
      <c r="T16" s="48" t="s">
        <v>62</v>
      </c>
    </row>
    <row r="17" spans="2:20" ht="38.25" x14ac:dyDescent="0.25">
      <c r="B17" s="41">
        <v>0.03</v>
      </c>
      <c r="C17" s="41">
        <v>0.1</v>
      </c>
      <c r="D17" s="40">
        <v>2</v>
      </c>
      <c r="E17" s="42" t="s">
        <v>67</v>
      </c>
      <c r="F17" s="353"/>
      <c r="G17" s="54">
        <f>D17*G20</f>
        <v>2</v>
      </c>
      <c r="H17" s="57">
        <f>D17*H20</f>
        <v>4</v>
      </c>
      <c r="I17" s="58">
        <f>D17*I20</f>
        <v>6</v>
      </c>
      <c r="J17" s="50">
        <f>D17*J20</f>
        <v>8</v>
      </c>
      <c r="K17" s="51">
        <f>D17*K20</f>
        <v>10</v>
      </c>
      <c r="M17" s="40">
        <v>2</v>
      </c>
      <c r="N17" s="42" t="s">
        <v>67</v>
      </c>
      <c r="O17" s="356"/>
      <c r="P17" s="56" t="s">
        <v>68</v>
      </c>
      <c r="Q17" s="56" t="s">
        <v>68</v>
      </c>
      <c r="R17" s="53" t="s">
        <v>64</v>
      </c>
      <c r="S17" s="47" t="s">
        <v>65</v>
      </c>
      <c r="T17" s="48" t="s">
        <v>62</v>
      </c>
    </row>
    <row r="18" spans="2:20" ht="38.25" x14ac:dyDescent="0.25">
      <c r="B18" s="41">
        <v>0</v>
      </c>
      <c r="C18" s="41">
        <v>0.03</v>
      </c>
      <c r="D18" s="40">
        <v>1</v>
      </c>
      <c r="E18" s="42" t="s">
        <v>69</v>
      </c>
      <c r="F18" s="354"/>
      <c r="G18" s="54">
        <f>D18*G20</f>
        <v>1</v>
      </c>
      <c r="H18" s="57">
        <f>D18*H20</f>
        <v>2</v>
      </c>
      <c r="I18" s="58">
        <f>D18*I20</f>
        <v>3</v>
      </c>
      <c r="J18" s="50">
        <f>D18*J20</f>
        <v>4</v>
      </c>
      <c r="K18" s="51">
        <f>D18*K20</f>
        <v>5</v>
      </c>
      <c r="M18" s="40">
        <v>1</v>
      </c>
      <c r="N18" s="42" t="s">
        <v>69</v>
      </c>
      <c r="O18" s="357"/>
      <c r="P18" s="56" t="s">
        <v>68</v>
      </c>
      <c r="Q18" s="56" t="s">
        <v>68</v>
      </c>
      <c r="R18" s="53" t="s">
        <v>64</v>
      </c>
      <c r="S18" s="47" t="s">
        <v>65</v>
      </c>
      <c r="T18" s="48" t="s">
        <v>62</v>
      </c>
    </row>
    <row r="19" spans="2:20" ht="15.75" x14ac:dyDescent="0.25">
      <c r="D19" s="185"/>
      <c r="E19" s="358" t="s">
        <v>70</v>
      </c>
      <c r="F19" s="359"/>
      <c r="G19" s="42" t="s">
        <v>71</v>
      </c>
      <c r="H19" s="42" t="s">
        <v>72</v>
      </c>
      <c r="I19" s="42" t="s">
        <v>73</v>
      </c>
      <c r="J19" s="42" t="s">
        <v>74</v>
      </c>
      <c r="K19" s="42" t="s">
        <v>75</v>
      </c>
      <c r="P19" s="42" t="s">
        <v>71</v>
      </c>
      <c r="Q19" s="42" t="s">
        <v>72</v>
      </c>
      <c r="R19" s="42" t="s">
        <v>73</v>
      </c>
      <c r="S19" s="42" t="s">
        <v>74</v>
      </c>
      <c r="T19" s="42" t="s">
        <v>75</v>
      </c>
    </row>
    <row r="20" spans="2:20" ht="18" x14ac:dyDescent="0.25">
      <c r="C20" s="40"/>
      <c r="D20" s="344" t="s">
        <v>57</v>
      </c>
      <c r="E20" s="345"/>
      <c r="F20" s="346"/>
      <c r="G20" s="40">
        <v>1</v>
      </c>
      <c r="H20" s="40">
        <v>2</v>
      </c>
      <c r="I20" s="40">
        <v>3</v>
      </c>
      <c r="J20" s="40">
        <v>4</v>
      </c>
      <c r="K20" s="40">
        <v>5</v>
      </c>
      <c r="P20" s="40">
        <v>1</v>
      </c>
      <c r="Q20" s="40">
        <v>2</v>
      </c>
      <c r="R20" s="40">
        <v>3</v>
      </c>
      <c r="S20" s="40">
        <v>4</v>
      </c>
      <c r="T20" s="40">
        <v>5</v>
      </c>
    </row>
    <row r="21" spans="2:20" x14ac:dyDescent="0.25"/>
    <row r="22" spans="2:20" x14ac:dyDescent="0.25"/>
    <row r="23" spans="2:20" x14ac:dyDescent="0.25"/>
    <row r="24" spans="2:20" x14ac:dyDescent="0.25"/>
    <row r="25" spans="2:20" x14ac:dyDescent="0.25"/>
    <row r="26" spans="2:20" x14ac:dyDescent="0.25"/>
    <row r="27" spans="2:20" x14ac:dyDescent="0.25"/>
    <row r="28" spans="2:20" x14ac:dyDescent="0.25"/>
    <row r="29" spans="2:20" x14ac:dyDescent="0.25"/>
    <row r="30" spans="2:20" x14ac:dyDescent="0.25"/>
    <row r="31" spans="2:20" x14ac:dyDescent="0.25"/>
    <row r="32" spans="2:20"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6">
    <mergeCell ref="D20:F20"/>
    <mergeCell ref="E13:K13"/>
    <mergeCell ref="N13:T13"/>
    <mergeCell ref="F14:F18"/>
    <mergeCell ref="O14:O18"/>
    <mergeCell ref="E19:F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1"/>
  <sheetViews>
    <sheetView topLeftCell="D10" zoomScale="77" zoomScaleNormal="77" workbookViewId="0">
      <selection activeCell="M11" sqref="M11"/>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1.140625" style="14" customWidth="1"/>
    <col min="12" max="12" width="10.85546875" style="14" customWidth="1"/>
    <col min="13" max="13" width="10.42578125" style="14" customWidth="1"/>
    <col min="14" max="14" width="13.5703125" style="14" hidden="1" customWidth="1"/>
    <col min="15" max="15" width="1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23" width="41" style="14" hidden="1" customWidth="1"/>
    <col min="24" max="24" width="18.42578125" style="14" hidden="1" customWidth="1"/>
    <col min="25" max="25" width="17" style="14" hidden="1" customWidth="1"/>
    <col min="26" max="27" width="11.42578125" style="14" hidden="1" customWidth="1"/>
    <col min="28" max="28" width="27.140625" style="14" hidden="1" customWidth="1"/>
    <col min="29" max="29" width="11.42578125" style="14" hidden="1" customWidth="1"/>
    <col min="30" max="30" width="32.42578125" style="14" hidden="1" customWidth="1"/>
    <col min="31" max="35" width="11.42578125" style="14" hidden="1" customWidth="1"/>
    <col min="36" max="16384" width="11.42578125" style="14"/>
  </cols>
  <sheetData>
    <row r="1" spans="1:35" ht="16.5" customHeight="1" x14ac:dyDescent="0.3">
      <c r="A1" s="204" t="s">
        <v>82</v>
      </c>
      <c r="B1" s="204"/>
      <c r="C1" s="204"/>
      <c r="D1" s="204"/>
      <c r="E1" s="204"/>
      <c r="F1" s="204"/>
      <c r="G1" s="204"/>
      <c r="H1" s="204"/>
      <c r="I1" s="204"/>
      <c r="J1" s="204"/>
      <c r="K1" s="204"/>
      <c r="L1" s="204"/>
      <c r="M1" s="204"/>
      <c r="N1" s="204"/>
      <c r="O1" s="204"/>
      <c r="P1" s="204"/>
      <c r="Q1" s="204"/>
      <c r="R1" s="204"/>
      <c r="S1" s="204"/>
      <c r="T1" s="204"/>
      <c r="U1" s="204"/>
      <c r="V1" s="69"/>
      <c r="W1" s="24"/>
    </row>
    <row r="2" spans="1:35" ht="16.5" customHeight="1" x14ac:dyDescent="0.3">
      <c r="A2" s="204"/>
      <c r="B2" s="204"/>
      <c r="C2" s="204"/>
      <c r="D2" s="204"/>
      <c r="E2" s="204"/>
      <c r="F2" s="204"/>
      <c r="G2" s="204"/>
      <c r="H2" s="204"/>
      <c r="I2" s="204"/>
      <c r="J2" s="204"/>
      <c r="K2" s="204"/>
      <c r="L2" s="204"/>
      <c r="M2" s="204"/>
      <c r="N2" s="204"/>
      <c r="O2" s="204"/>
      <c r="P2" s="204"/>
      <c r="Q2" s="204"/>
      <c r="R2" s="204"/>
      <c r="S2" s="204"/>
      <c r="T2" s="204"/>
      <c r="U2" s="204"/>
      <c r="V2" s="69"/>
      <c r="W2" s="24"/>
    </row>
    <row r="3" spans="1:35" ht="13.5" customHeight="1" x14ac:dyDescent="0.3">
      <c r="A3" s="204"/>
      <c r="B3" s="204"/>
      <c r="C3" s="204"/>
      <c r="D3" s="204"/>
      <c r="E3" s="204"/>
      <c r="F3" s="204"/>
      <c r="G3" s="204"/>
      <c r="H3" s="204"/>
      <c r="I3" s="204"/>
      <c r="J3" s="204"/>
      <c r="K3" s="204"/>
      <c r="L3" s="204"/>
      <c r="M3" s="204"/>
      <c r="N3" s="204"/>
      <c r="O3" s="204"/>
      <c r="P3" s="204"/>
      <c r="Q3" s="204"/>
      <c r="R3" s="204"/>
      <c r="S3" s="204"/>
      <c r="T3" s="204"/>
      <c r="U3" s="204"/>
      <c r="V3" s="69"/>
      <c r="W3" s="24"/>
    </row>
    <row r="4" spans="1:35" ht="13.5" customHeight="1" x14ac:dyDescent="0.3">
      <c r="A4" s="204"/>
      <c r="B4" s="204"/>
      <c r="C4" s="204"/>
      <c r="D4" s="204"/>
      <c r="E4" s="204"/>
      <c r="F4" s="204"/>
      <c r="G4" s="204"/>
      <c r="H4" s="204"/>
      <c r="I4" s="204"/>
      <c r="J4" s="204"/>
      <c r="K4" s="204"/>
      <c r="L4" s="204"/>
      <c r="M4" s="204"/>
      <c r="N4" s="204"/>
      <c r="O4" s="204"/>
      <c r="P4" s="204"/>
      <c r="Q4" s="204"/>
      <c r="R4" s="204"/>
      <c r="S4" s="204"/>
      <c r="T4" s="204"/>
      <c r="U4" s="204"/>
      <c r="V4" s="69"/>
      <c r="W4" s="24"/>
    </row>
    <row r="5" spans="1:35" ht="13.5" customHeight="1" x14ac:dyDescent="0.3">
      <c r="A5" s="204"/>
      <c r="B5" s="204"/>
      <c r="C5" s="204"/>
      <c r="D5" s="204"/>
      <c r="E5" s="204"/>
      <c r="F5" s="204"/>
      <c r="G5" s="204"/>
      <c r="H5" s="204"/>
      <c r="I5" s="204"/>
      <c r="J5" s="204"/>
      <c r="K5" s="204"/>
      <c r="L5" s="204"/>
      <c r="M5" s="204"/>
      <c r="N5" s="204"/>
      <c r="O5" s="204"/>
      <c r="P5" s="204"/>
      <c r="Q5" s="204"/>
      <c r="R5" s="204"/>
      <c r="S5" s="204"/>
      <c r="T5" s="204"/>
      <c r="U5" s="204"/>
      <c r="V5" s="69"/>
      <c r="W5" s="24"/>
    </row>
    <row r="6" spans="1:35" s="22" customFormat="1" ht="45" customHeight="1" x14ac:dyDescent="0.3">
      <c r="A6" s="205" t="s">
        <v>43</v>
      </c>
      <c r="B6" s="205"/>
      <c r="C6" s="205"/>
      <c r="D6" s="205"/>
      <c r="E6" s="205"/>
      <c r="F6" s="205"/>
      <c r="G6" s="203" t="s">
        <v>42</v>
      </c>
      <c r="H6" s="203"/>
      <c r="I6" s="203"/>
      <c r="J6" s="203"/>
      <c r="K6" s="89" t="s">
        <v>41</v>
      </c>
      <c r="L6" s="205" t="s">
        <v>40</v>
      </c>
      <c r="M6" s="205"/>
      <c r="N6" s="205"/>
      <c r="O6" s="205"/>
      <c r="P6" s="205"/>
      <c r="Q6" s="205" t="s">
        <v>39</v>
      </c>
      <c r="R6" s="205"/>
      <c r="S6" s="205"/>
      <c r="T6" s="205"/>
      <c r="U6" s="205"/>
      <c r="V6" s="205" t="s">
        <v>38</v>
      </c>
      <c r="W6" s="205"/>
      <c r="X6" s="205"/>
      <c r="Y6" s="205"/>
      <c r="Z6" s="205"/>
      <c r="AA6" s="205"/>
      <c r="AB6" s="197" t="s">
        <v>37</v>
      </c>
      <c r="AC6" s="198"/>
      <c r="AD6" s="198"/>
      <c r="AE6" s="198"/>
      <c r="AF6" s="198"/>
      <c r="AG6" s="198"/>
      <c r="AH6" s="198"/>
      <c r="AI6" s="199"/>
    </row>
    <row r="7" spans="1:35" s="22" customFormat="1" ht="84" customHeight="1" x14ac:dyDescent="0.3">
      <c r="A7" s="205"/>
      <c r="B7" s="205"/>
      <c r="C7" s="205"/>
      <c r="D7" s="205"/>
      <c r="E7" s="205"/>
      <c r="F7" s="205"/>
      <c r="G7" s="203" t="s">
        <v>36</v>
      </c>
      <c r="H7" s="203"/>
      <c r="I7" s="203"/>
      <c r="J7" s="203"/>
      <c r="K7" s="89" t="s">
        <v>35</v>
      </c>
      <c r="L7" s="203" t="s">
        <v>34</v>
      </c>
      <c r="M7" s="203"/>
      <c r="N7" s="23"/>
      <c r="O7" s="203" t="s">
        <v>33</v>
      </c>
      <c r="P7" s="203"/>
      <c r="Q7" s="205"/>
      <c r="R7" s="205"/>
      <c r="S7" s="205"/>
      <c r="T7" s="205"/>
      <c r="U7" s="205"/>
      <c r="V7" s="205"/>
      <c r="W7" s="205"/>
      <c r="X7" s="205"/>
      <c r="Y7" s="205"/>
      <c r="Z7" s="205"/>
      <c r="AA7" s="205"/>
      <c r="AB7" s="200"/>
      <c r="AC7" s="201"/>
      <c r="AD7" s="201"/>
      <c r="AE7" s="201"/>
      <c r="AF7" s="201"/>
      <c r="AG7" s="201"/>
      <c r="AH7" s="201"/>
      <c r="AI7" s="202"/>
    </row>
    <row r="8" spans="1:35" s="22" customFormat="1" ht="66"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81.5" x14ac:dyDescent="0.25">
      <c r="A9" s="93">
        <v>1</v>
      </c>
      <c r="B9" s="94" t="str">
        <f>+[1]Identificacion!B4</f>
        <v>EVALUACIÓN, CONTROL Y MEJORA</v>
      </c>
      <c r="C9" s="94" t="s">
        <v>180</v>
      </c>
      <c r="D9" s="94" t="s">
        <v>181</v>
      </c>
      <c r="E9" s="18" t="s">
        <v>182</v>
      </c>
      <c r="F9" s="94" t="s">
        <v>183</v>
      </c>
      <c r="G9" s="93">
        <v>2</v>
      </c>
      <c r="H9" s="93">
        <v>4</v>
      </c>
      <c r="I9" s="93">
        <f t="shared" ref="I9:I11" si="0">+G9*H9</f>
        <v>8</v>
      </c>
      <c r="J9" s="60" t="str">
        <f>IF(AND(I9&gt;=0,I9&lt;=4),'[1]Calificación de Riesgos'!$H$10,IF(I9&lt;7,'[1]Calificación de Riesgos'!$H$9,IF(I9&lt;13,'[1]Calificación de Riesgos'!$H$8,IF(I9&lt;=25,'[1]Calificación de Riesgos'!$H$7))))</f>
        <v>ALTA</v>
      </c>
      <c r="K9" s="61" t="s">
        <v>184</v>
      </c>
      <c r="L9" s="93">
        <v>1</v>
      </c>
      <c r="M9" s="93">
        <v>3</v>
      </c>
      <c r="N9" s="93">
        <f>+L9*M9</f>
        <v>3</v>
      </c>
      <c r="O9" s="65" t="str">
        <f>+'[1]Calificación de Riesgos'!H9</f>
        <v>MODERADA</v>
      </c>
      <c r="P9" s="18" t="s">
        <v>76</v>
      </c>
      <c r="Q9" s="95" t="s">
        <v>77</v>
      </c>
      <c r="R9" s="20" t="s">
        <v>78</v>
      </c>
      <c r="S9" s="19">
        <v>43862</v>
      </c>
      <c r="T9" s="19">
        <v>44180</v>
      </c>
      <c r="U9" s="96" t="s">
        <v>79</v>
      </c>
      <c r="V9" s="18"/>
      <c r="W9" s="18"/>
      <c r="X9" s="18"/>
      <c r="Y9" s="18"/>
      <c r="Z9" s="18"/>
      <c r="AA9" s="18"/>
      <c r="AB9" s="18"/>
      <c r="AC9" s="18"/>
      <c r="AD9" s="18"/>
      <c r="AE9" s="18"/>
      <c r="AF9" s="18"/>
      <c r="AG9" s="18"/>
      <c r="AH9" s="106"/>
      <c r="AI9" s="18"/>
    </row>
    <row r="10" spans="1:35" s="17" customFormat="1" ht="165" x14ac:dyDescent="0.25">
      <c r="A10" s="93">
        <v>2</v>
      </c>
      <c r="B10" s="94" t="str">
        <f>+[1]Identificacion!B5</f>
        <v>EVALUACIÓN, CONTROL Y MEJORA</v>
      </c>
      <c r="C10" s="94" t="s">
        <v>180</v>
      </c>
      <c r="D10" s="94" t="s">
        <v>185</v>
      </c>
      <c r="E10" s="18" t="s">
        <v>186</v>
      </c>
      <c r="F10" s="94" t="s">
        <v>187</v>
      </c>
      <c r="G10" s="93">
        <v>2</v>
      </c>
      <c r="H10" s="93">
        <v>3</v>
      </c>
      <c r="I10" s="93">
        <f t="shared" si="0"/>
        <v>6</v>
      </c>
      <c r="J10" s="65" t="s">
        <v>50</v>
      </c>
      <c r="K10" s="61" t="s">
        <v>188</v>
      </c>
      <c r="L10" s="93">
        <v>1</v>
      </c>
      <c r="M10" s="93">
        <v>3</v>
      </c>
      <c r="N10" s="93">
        <f t="shared" ref="N10:N11" si="1">+L10*M10</f>
        <v>3</v>
      </c>
      <c r="O10" s="65" t="str">
        <f>+'[1]Calificación de Riesgos'!H9</f>
        <v>MODERADA</v>
      </c>
      <c r="P10" s="18" t="s">
        <v>76</v>
      </c>
      <c r="Q10" s="95" t="s">
        <v>189</v>
      </c>
      <c r="R10" s="20" t="s">
        <v>80</v>
      </c>
      <c r="S10" s="19">
        <v>43862</v>
      </c>
      <c r="T10" s="19">
        <v>44180</v>
      </c>
      <c r="U10" s="96" t="s">
        <v>79</v>
      </c>
      <c r="V10" s="18"/>
      <c r="W10" s="18"/>
      <c r="X10" s="18"/>
      <c r="Y10" s="18"/>
      <c r="Z10" s="18"/>
      <c r="AA10" s="18"/>
      <c r="AB10" s="18"/>
      <c r="AC10" s="18"/>
      <c r="AD10" s="18"/>
      <c r="AE10" s="107"/>
      <c r="AF10" s="18"/>
      <c r="AG10" s="18"/>
      <c r="AH10" s="106"/>
      <c r="AI10" s="18"/>
    </row>
    <row r="11" spans="1:35" ht="195" customHeight="1" x14ac:dyDescent="0.3">
      <c r="A11" s="93">
        <v>3</v>
      </c>
      <c r="B11" s="94" t="str">
        <f>+[1]Identificacion!B6</f>
        <v>EVALUACIÓN, CONTROL Y MEJORA</v>
      </c>
      <c r="C11" s="94" t="s">
        <v>180</v>
      </c>
      <c r="D11" s="94" t="s">
        <v>190</v>
      </c>
      <c r="E11" s="18" t="s">
        <v>191</v>
      </c>
      <c r="F11" s="94" t="s">
        <v>192</v>
      </c>
      <c r="G11" s="93">
        <v>2</v>
      </c>
      <c r="H11" s="93">
        <v>3</v>
      </c>
      <c r="I11" s="93">
        <f t="shared" si="0"/>
        <v>6</v>
      </c>
      <c r="J11" s="65" t="s">
        <v>50</v>
      </c>
      <c r="K11" s="94" t="s">
        <v>193</v>
      </c>
      <c r="L11" s="93">
        <v>1</v>
      </c>
      <c r="M11" s="93">
        <v>3</v>
      </c>
      <c r="N11" s="93">
        <f t="shared" si="1"/>
        <v>3</v>
      </c>
      <c r="O11" s="65" t="s">
        <v>50</v>
      </c>
      <c r="P11" s="18" t="s">
        <v>76</v>
      </c>
      <c r="Q11" s="94" t="s">
        <v>194</v>
      </c>
      <c r="R11" s="20" t="s">
        <v>81</v>
      </c>
      <c r="S11" s="19">
        <v>43862</v>
      </c>
      <c r="T11" s="19">
        <v>44180</v>
      </c>
      <c r="U11" s="96" t="s">
        <v>79</v>
      </c>
      <c r="V11" s="18"/>
      <c r="W11" s="94"/>
      <c r="X11" s="18"/>
      <c r="Y11" s="18"/>
      <c r="Z11" s="18"/>
      <c r="AA11" s="18"/>
      <c r="AB11" s="18"/>
      <c r="AC11" s="18"/>
      <c r="AD11" s="18"/>
      <c r="AE11" s="18"/>
      <c r="AF11" s="18"/>
      <c r="AG11" s="18"/>
      <c r="AH11" s="106"/>
      <c r="AI11"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62FAA68A-A76D-4741-AF7D-C26B94285803}">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17" operator="containsText" id="{E64F91AB-CADD-43F1-8DB6-17C12581BAAA}">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18" operator="containsText" id="{48DF43A0-6F59-4BA9-B8F0-7D599322DE47}">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x14:cfRule>
          <x14:cfRule type="containsText" priority="19" operator="containsText" id="{57B6A5BC-465F-4C7A-A88C-65A6674582D3}">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20" operator="containsText" id="{500EA3B5-C292-4088-BC03-845D8972CEA5}">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00B050"/>
                </patternFill>
              </fill>
            </x14:dxf>
          </x14:cfRule>
          <xm:sqref>J9 O9:O10</xm:sqref>
        </x14:conditionalFormatting>
        <x14:conditionalFormatting xmlns:xm="http://schemas.microsoft.com/office/excel/2006/main">
          <x14:cfRule type="containsText" priority="11" operator="containsText" id="{A22C2FD9-50A6-4B84-9868-0DFBD104447C}">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12" operator="containsText" id="{BBC996A4-4C86-44EA-B389-E23646C21565}">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13" operator="containsText" id="{84ABFF32-6087-4FE2-9C4A-BB2CA43CBF31}">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x14:cfRule>
          <x14:cfRule type="containsText" priority="14" operator="containsText" id="{CAC5C0B6-02F9-4994-AD6C-FB868E079957}">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15" operator="containsText" id="{6101B4E7-AFFC-4E52-B224-0D1CA0C19603}">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00B050"/>
                </patternFill>
              </fill>
            </x14:dxf>
          </x14:cfRule>
          <xm:sqref>O11</xm:sqref>
        </x14:conditionalFormatting>
        <x14:conditionalFormatting xmlns:xm="http://schemas.microsoft.com/office/excel/2006/main">
          <x14:cfRule type="containsText" priority="6" operator="containsText" id="{A2B49C46-D0FE-403B-BACC-5141D5F58A78}">
            <xm:f>NOT(ISERROR(SEARCH('\PLANEACIÓN 2019\RIESGOS 2019\VERSIONES FINALES RIESGOS GESTION 2019\[Mapa Riesgos Gestion Evaluacion control y mejora 2019 Final.xlsx]Calificación de Riesgos'!#REF!,J10)))</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7" operator="containsText" id="{E5D4F6F8-8392-4F07-895F-123C0A682E34}">
            <xm:f>NOT(ISERROR(SEARCH('\PLANEACIÓN 2019\RIESGOS 2019\VERSIONES FINALES RIESGOS GESTION 2019\[Mapa Riesgos Gestion Evaluacion control y mejora 2019 Final.xlsx]Calificación de Riesgos'!#REF!,J10)))</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8" operator="containsText" id="{DF60992A-2F87-4B57-B0B6-C33B7B9167E7}">
            <xm:f>NOT(ISERROR(SEARCH('\PLANEACIÓN 2019\RIESGOS 2019\VERSIONES FINALES RIESGOS GESTION 2019\[Mapa Riesgos Gestion Evaluacion control y mejora 2019 Final.xlsx]Calificación de Riesgos'!#REF!,J10)))</xm:f>
            <xm:f>'\PLANEACIÓN 2019\RIESGOS 2019\VERSIONES FINALES RIESGOS GESTION 2019\[Mapa Riesgos Gestion Evaluacion control y mejora 2019 Final.xlsx]Calificación de Riesgos'!#REF!</xm:f>
            <x14:dxf/>
          </x14:cfRule>
          <x14:cfRule type="containsText" priority="9" operator="containsText" id="{54CEF488-068D-4212-9C6F-5BDC1C2D5F30}">
            <xm:f>NOT(ISERROR(SEARCH('\PLANEACIÓN 2019\RIESGOS 2019\VERSIONES FINALES RIESGOS GESTION 2019\[Mapa Riesgos Gestion Evaluacion control y mejora 2019 Final.xlsx]Calificación de Riesgos'!#REF!,J10)))</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10" operator="containsText" id="{7D120F6F-AE79-45EF-8521-6AB793FAEF54}">
            <xm:f>NOT(ISERROR(SEARCH('\PLANEACIÓN 2019\RIESGOS 2019\VERSIONES FINALES RIESGOS GESTION 2019\[Mapa Riesgos Gestion Evaluacion control y mejora 2019 Final.xlsx]Calificación de Riesgos'!#REF!,J10)))</xm:f>
            <xm:f>'\PLANEACIÓN 2019\RIESGOS 2019\VERSIONES FINALES RIESGOS GESTION 2019\[Mapa Riesgos Gestion Evaluacion control y mejora 2019 Final.xlsx]Calificación de Riesgos'!#REF!</xm:f>
            <x14:dxf>
              <fill>
                <patternFill>
                  <bgColor rgb="FF00B050"/>
                </patternFill>
              </fill>
            </x14:dxf>
          </x14:cfRule>
          <xm:sqref>J10</xm:sqref>
        </x14:conditionalFormatting>
        <x14:conditionalFormatting xmlns:xm="http://schemas.microsoft.com/office/excel/2006/main">
          <x14:cfRule type="containsText" priority="1" operator="containsText" id="{161F0CE3-5D4B-49E3-9A75-58BFE93540C7}">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2" operator="containsText" id="{9E0158C4-5775-47A6-A57A-81F740535F62}">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3" operator="containsText" id="{CCBA8C25-2E38-4C40-A0C4-4992559990FA}">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x14:cfRule>
          <x14:cfRule type="containsText" priority="4" operator="containsText" id="{290EB4AC-7B47-45D9-93A3-1FA42348D2B2}">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5" operator="containsText" id="{0A97F3B7-D8CE-4549-84F7-68373FC49D23}">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00B050"/>
                </patternFill>
              </fill>
            </x14:dxf>
          </x14:cfRule>
          <xm:sqref>J11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8"/>
  <sheetViews>
    <sheetView topLeftCell="D16" zoomScale="70" zoomScaleNormal="70" workbookViewId="0">
      <selection activeCell="L16" sqref="L16:L18"/>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1.140625" style="14" customWidth="1"/>
    <col min="12" max="12" width="12.28515625" style="14" customWidth="1"/>
    <col min="13" max="13" width="10.42578125" style="14" customWidth="1"/>
    <col min="14" max="14" width="13.5703125" style="14" hidden="1" customWidth="1"/>
    <col min="15" max="15" width="11.42578125" style="14"/>
    <col min="16" max="16" width="14" style="14" customWidth="1"/>
    <col min="17" max="17" width="38" style="14" customWidth="1"/>
    <col min="18" max="18" width="31" style="14" customWidth="1"/>
    <col min="19" max="19" width="21.42578125" style="14" customWidth="1"/>
    <col min="20" max="20" width="17.5703125" style="15" customWidth="1"/>
    <col min="21" max="21" width="19.85546875" style="15" customWidth="1"/>
    <col min="22" max="22" width="17.28515625" style="14" hidden="1" customWidth="1"/>
    <col min="23" max="35" width="11.42578125" style="14" hidden="1" customWidth="1"/>
    <col min="36" max="36" width="11.42578125" style="14" customWidth="1"/>
    <col min="37" max="16384" width="11.42578125" style="14"/>
  </cols>
  <sheetData>
    <row r="1" spans="1:35" ht="16.5" customHeight="1" x14ac:dyDescent="0.3">
      <c r="B1" s="206" t="s">
        <v>195</v>
      </c>
      <c r="C1" s="206"/>
      <c r="D1" s="206"/>
      <c r="E1" s="206"/>
      <c r="F1" s="206"/>
      <c r="G1" s="206"/>
      <c r="H1" s="206"/>
      <c r="I1" s="206"/>
      <c r="J1" s="206"/>
      <c r="K1" s="206"/>
      <c r="L1" s="206"/>
      <c r="M1" s="206"/>
      <c r="N1" s="206"/>
      <c r="O1" s="206"/>
      <c r="P1" s="206"/>
      <c r="Q1" s="206"/>
      <c r="R1" s="206"/>
      <c r="S1" s="206"/>
      <c r="T1" s="206"/>
      <c r="U1" s="206"/>
      <c r="V1" s="206"/>
      <c r="W1" s="24"/>
    </row>
    <row r="2" spans="1:35" ht="16.5" customHeight="1" x14ac:dyDescent="0.3">
      <c r="B2" s="206"/>
      <c r="C2" s="206"/>
      <c r="D2" s="206"/>
      <c r="E2" s="206"/>
      <c r="F2" s="206"/>
      <c r="G2" s="206"/>
      <c r="H2" s="206"/>
      <c r="I2" s="206"/>
      <c r="J2" s="206"/>
      <c r="K2" s="206"/>
      <c r="L2" s="206"/>
      <c r="M2" s="206"/>
      <c r="N2" s="206"/>
      <c r="O2" s="206"/>
      <c r="P2" s="206"/>
      <c r="Q2" s="206"/>
      <c r="R2" s="206"/>
      <c r="S2" s="206"/>
      <c r="T2" s="206"/>
      <c r="U2" s="206"/>
      <c r="V2" s="206"/>
      <c r="W2" s="24"/>
    </row>
    <row r="3" spans="1:35" ht="13.5" customHeight="1" x14ac:dyDescent="0.3">
      <c r="B3" s="206"/>
      <c r="C3" s="206"/>
      <c r="D3" s="206"/>
      <c r="E3" s="206"/>
      <c r="F3" s="206"/>
      <c r="G3" s="206"/>
      <c r="H3" s="206"/>
      <c r="I3" s="206"/>
      <c r="J3" s="206"/>
      <c r="K3" s="206"/>
      <c r="L3" s="206"/>
      <c r="M3" s="206"/>
      <c r="N3" s="206"/>
      <c r="O3" s="206"/>
      <c r="P3" s="206"/>
      <c r="Q3" s="206"/>
      <c r="R3" s="206"/>
      <c r="S3" s="206"/>
      <c r="T3" s="206"/>
      <c r="U3" s="206"/>
      <c r="V3" s="206"/>
      <c r="W3" s="24"/>
    </row>
    <row r="4" spans="1:35" ht="13.5" customHeight="1" x14ac:dyDescent="0.3">
      <c r="B4" s="206"/>
      <c r="C4" s="206"/>
      <c r="D4" s="206"/>
      <c r="E4" s="206"/>
      <c r="F4" s="206"/>
      <c r="G4" s="206"/>
      <c r="H4" s="206"/>
      <c r="I4" s="206"/>
      <c r="J4" s="206"/>
      <c r="K4" s="206"/>
      <c r="L4" s="206"/>
      <c r="M4" s="206"/>
      <c r="N4" s="206"/>
      <c r="O4" s="206"/>
      <c r="P4" s="206"/>
      <c r="Q4" s="206"/>
      <c r="R4" s="206"/>
      <c r="S4" s="206"/>
      <c r="T4" s="206"/>
      <c r="U4" s="206"/>
      <c r="V4" s="206"/>
      <c r="W4" s="24"/>
    </row>
    <row r="5" spans="1:35" ht="13.5" customHeight="1" x14ac:dyDescent="0.3">
      <c r="B5" s="207"/>
      <c r="C5" s="207"/>
      <c r="D5" s="207"/>
      <c r="E5" s="207"/>
      <c r="F5" s="207"/>
      <c r="G5" s="207"/>
      <c r="H5" s="207"/>
      <c r="I5" s="207"/>
      <c r="J5" s="207"/>
      <c r="K5" s="207"/>
      <c r="L5" s="207"/>
      <c r="M5" s="207"/>
      <c r="N5" s="207"/>
      <c r="O5" s="207"/>
      <c r="P5" s="207"/>
      <c r="Q5" s="207"/>
      <c r="R5" s="207"/>
      <c r="S5" s="207"/>
      <c r="T5" s="207"/>
      <c r="U5" s="207"/>
      <c r="V5" s="207"/>
      <c r="W5" s="24"/>
    </row>
    <row r="6" spans="1:35" ht="12" customHeight="1" x14ac:dyDescent="0.3">
      <c r="B6" s="208"/>
      <c r="C6" s="209"/>
      <c r="D6" s="108"/>
      <c r="E6" s="108"/>
      <c r="F6" s="108"/>
      <c r="G6" s="108"/>
      <c r="H6" s="108"/>
      <c r="I6" s="108"/>
      <c r="J6" s="108"/>
      <c r="K6" s="108"/>
      <c r="L6" s="108"/>
      <c r="M6" s="108"/>
      <c r="N6" s="108"/>
      <c r="O6" s="108"/>
      <c r="P6" s="108"/>
      <c r="Q6" s="108"/>
      <c r="R6" s="108"/>
      <c r="S6" s="108"/>
      <c r="T6" s="108"/>
      <c r="U6" s="108"/>
      <c r="V6" s="109"/>
      <c r="W6" s="24"/>
    </row>
    <row r="7" spans="1:35" ht="74.25" customHeight="1" x14ac:dyDescent="0.3">
      <c r="B7" s="210"/>
      <c r="C7" s="211"/>
      <c r="D7" s="211"/>
      <c r="E7" s="108"/>
      <c r="F7" s="108"/>
      <c r="G7" s="108"/>
      <c r="H7" s="108"/>
      <c r="I7" s="108"/>
      <c r="J7" s="108"/>
      <c r="K7" s="108"/>
      <c r="L7" s="108"/>
      <c r="M7" s="108"/>
      <c r="N7" s="108"/>
      <c r="O7" s="108"/>
      <c r="P7" s="108"/>
      <c r="Q7" s="108"/>
      <c r="R7" s="108"/>
      <c r="S7" s="108"/>
      <c r="T7" s="108"/>
      <c r="U7" s="108"/>
      <c r="V7" s="108"/>
      <c r="W7" s="24"/>
    </row>
    <row r="8" spans="1:35" s="22" customFormat="1" ht="45" customHeight="1" x14ac:dyDescent="0.3">
      <c r="A8" s="205" t="s">
        <v>43</v>
      </c>
      <c r="B8" s="205"/>
      <c r="C8" s="205"/>
      <c r="D8" s="205"/>
      <c r="E8" s="205"/>
      <c r="F8" s="205"/>
      <c r="G8" s="203" t="s">
        <v>42</v>
      </c>
      <c r="H8" s="203"/>
      <c r="I8" s="203"/>
      <c r="J8" s="203"/>
      <c r="K8" s="89" t="s">
        <v>41</v>
      </c>
      <c r="L8" s="205" t="s">
        <v>40</v>
      </c>
      <c r="M8" s="205"/>
      <c r="N8" s="205"/>
      <c r="O8" s="205"/>
      <c r="P8" s="205"/>
      <c r="Q8" s="205" t="s">
        <v>39</v>
      </c>
      <c r="R8" s="205"/>
      <c r="S8" s="205"/>
      <c r="T8" s="205"/>
      <c r="U8" s="205"/>
      <c r="V8" s="197" t="s">
        <v>38</v>
      </c>
      <c r="W8" s="198"/>
      <c r="X8" s="198"/>
      <c r="Y8" s="198"/>
      <c r="Z8" s="198"/>
      <c r="AA8" s="199"/>
      <c r="AB8" s="197" t="s">
        <v>37</v>
      </c>
      <c r="AC8" s="198"/>
      <c r="AD8" s="198"/>
      <c r="AE8" s="198"/>
      <c r="AF8" s="198"/>
      <c r="AG8" s="198"/>
      <c r="AH8" s="198"/>
      <c r="AI8" s="199"/>
    </row>
    <row r="9" spans="1:35" s="22" customFormat="1" ht="84" customHeight="1" x14ac:dyDescent="0.3">
      <c r="A9" s="205"/>
      <c r="B9" s="205"/>
      <c r="C9" s="205"/>
      <c r="D9" s="205"/>
      <c r="E9" s="205"/>
      <c r="F9" s="205"/>
      <c r="G9" s="203" t="s">
        <v>36</v>
      </c>
      <c r="H9" s="203"/>
      <c r="I9" s="203"/>
      <c r="J9" s="203"/>
      <c r="K9" s="89" t="s">
        <v>35</v>
      </c>
      <c r="L9" s="203" t="s">
        <v>34</v>
      </c>
      <c r="M9" s="203"/>
      <c r="N9" s="23"/>
      <c r="O9" s="203" t="s">
        <v>33</v>
      </c>
      <c r="P9" s="203"/>
      <c r="Q9" s="205"/>
      <c r="R9" s="205"/>
      <c r="S9" s="205"/>
      <c r="T9" s="205"/>
      <c r="U9" s="205"/>
      <c r="V9" s="200"/>
      <c r="W9" s="201"/>
      <c r="X9" s="201"/>
      <c r="Y9" s="201"/>
      <c r="Z9" s="201"/>
      <c r="AA9" s="202"/>
      <c r="AB9" s="200"/>
      <c r="AC9" s="201"/>
      <c r="AD9" s="201"/>
      <c r="AE9" s="201"/>
      <c r="AF9" s="201"/>
      <c r="AG9" s="201"/>
      <c r="AH9" s="201"/>
      <c r="AI9" s="202"/>
    </row>
    <row r="10" spans="1:35" s="22" customFormat="1" ht="66" customHeight="1" x14ac:dyDescent="0.3">
      <c r="A10" s="89" t="s">
        <v>32</v>
      </c>
      <c r="B10" s="89" t="s">
        <v>31</v>
      </c>
      <c r="C10" s="89" t="s">
        <v>30</v>
      </c>
      <c r="D10" s="89" t="s">
        <v>29</v>
      </c>
      <c r="E10" s="89" t="s">
        <v>28</v>
      </c>
      <c r="F10" s="89" t="s">
        <v>27</v>
      </c>
      <c r="G10" s="89" t="s">
        <v>23</v>
      </c>
      <c r="H10" s="89" t="s">
        <v>22</v>
      </c>
      <c r="I10" s="89" t="s">
        <v>26</v>
      </c>
      <c r="J10" s="89" t="s">
        <v>25</v>
      </c>
      <c r="K10" s="89" t="s">
        <v>24</v>
      </c>
      <c r="L10" s="89" t="s">
        <v>23</v>
      </c>
      <c r="M10" s="89" t="s">
        <v>22</v>
      </c>
      <c r="N10" s="89" t="s">
        <v>21</v>
      </c>
      <c r="O10" s="89" t="s">
        <v>20</v>
      </c>
      <c r="P10" s="89" t="s">
        <v>19</v>
      </c>
      <c r="Q10" s="89" t="s">
        <v>18</v>
      </c>
      <c r="R10" s="89" t="s">
        <v>17</v>
      </c>
      <c r="S10" s="89" t="s">
        <v>16</v>
      </c>
      <c r="T10" s="89" t="s">
        <v>15</v>
      </c>
      <c r="U10" s="89" t="s">
        <v>14</v>
      </c>
      <c r="V10" s="89" t="s">
        <v>13</v>
      </c>
      <c r="W10" s="89" t="s">
        <v>12</v>
      </c>
      <c r="X10" s="89" t="s">
        <v>11</v>
      </c>
      <c r="Y10" s="89" t="s">
        <v>7</v>
      </c>
      <c r="Z10" s="89" t="s">
        <v>6</v>
      </c>
      <c r="AA10" s="89" t="s">
        <v>5</v>
      </c>
      <c r="AB10" s="89" t="s">
        <v>10</v>
      </c>
      <c r="AC10" s="89" t="s">
        <v>9</v>
      </c>
      <c r="AD10" s="89" t="s">
        <v>8</v>
      </c>
      <c r="AE10" s="89" t="s">
        <v>7</v>
      </c>
      <c r="AF10" s="89" t="s">
        <v>6</v>
      </c>
      <c r="AG10" s="89" t="s">
        <v>5</v>
      </c>
      <c r="AH10" s="89" t="s">
        <v>4</v>
      </c>
      <c r="AI10" s="89" t="s">
        <v>3</v>
      </c>
    </row>
    <row r="11" spans="1:35" s="17" customFormat="1" ht="82.5" x14ac:dyDescent="0.25">
      <c r="A11" s="214">
        <v>1</v>
      </c>
      <c r="B11" s="224" t="str">
        <f>+[2]Identificacion!B4</f>
        <v>GESTIÓN DOCUMENTAL</v>
      </c>
      <c r="C11" s="221" t="str">
        <f>+[2]Identificacion!C4</f>
        <v>Administrar los documentos que produce y recibe la Entidad, garantizando de manera eficaz su manejo, custodia y preservación, a través de mecanismos que permitan su consulta eficiente, con el fin de dar cumplimiento a los fines institucionales.</v>
      </c>
      <c r="D11" s="221" t="str">
        <f>+[2]Identificacion!D4</f>
        <v>1. Condiciones ambientales inadecuadas en espacios de archivo en depósitos y oficinas.
2. Manipulación y custodia indebida del archivo en las dependencias.
3. Debilidades en los lineamientos para la administración documental en archivo de gestión central e histórico.
4. Debilidades en la implementación de políticas frente a la manipulación de los documentos.</v>
      </c>
      <c r="E11" s="227" t="str">
        <f>+[2]Identificacion!E4</f>
        <v xml:space="preserve">Deterioro físico parcial o total de documentos </v>
      </c>
      <c r="F11" s="227" t="str">
        <f>+[2]Identificacion!F4</f>
        <v>1. PQRS, denuncias, demandas y acciones de tutela de titulares mineros y otros usuarios internos y externos
2. Asignación de recursos para reconstrucción por pérdida de información parcial o total.
3. Perdida de imagen institucional</v>
      </c>
      <c r="G11" s="214">
        <f>+[2]Probabilidad!E14</f>
        <v>3</v>
      </c>
      <c r="H11" s="214">
        <f>+'[2]Impacto '!D6</f>
        <v>4</v>
      </c>
      <c r="I11" s="93">
        <f>+G11*H11</f>
        <v>12</v>
      </c>
      <c r="J11" s="218" t="s">
        <v>46</v>
      </c>
      <c r="K11" s="221" t="s">
        <v>196</v>
      </c>
      <c r="L11" s="214">
        <v>2</v>
      </c>
      <c r="M11" s="214">
        <v>4</v>
      </c>
      <c r="N11" s="93">
        <f>+L11*M11</f>
        <v>8</v>
      </c>
      <c r="O11" s="212" t="s">
        <v>48</v>
      </c>
      <c r="P11" s="214" t="s">
        <v>76</v>
      </c>
      <c r="Q11" s="61" t="s">
        <v>83</v>
      </c>
      <c r="R11" s="61" t="s">
        <v>84</v>
      </c>
      <c r="S11" s="62">
        <v>43831</v>
      </c>
      <c r="T11" s="63">
        <v>44196</v>
      </c>
      <c r="U11" s="64" t="s">
        <v>85</v>
      </c>
      <c r="V11" s="18"/>
      <c r="W11" s="18"/>
      <c r="X11" s="18"/>
      <c r="Y11" s="18"/>
      <c r="Z11" s="18"/>
      <c r="AA11" s="18"/>
      <c r="AB11" s="18"/>
      <c r="AC11" s="18"/>
      <c r="AD11" s="18"/>
      <c r="AE11" s="18"/>
      <c r="AF11" s="18"/>
      <c r="AG11" s="18"/>
      <c r="AH11" s="18"/>
      <c r="AI11" s="18"/>
    </row>
    <row r="12" spans="1:35" s="17" customFormat="1" ht="115.5" x14ac:dyDescent="0.25">
      <c r="A12" s="217"/>
      <c r="B12" s="228"/>
      <c r="C12" s="229"/>
      <c r="D12" s="229"/>
      <c r="E12" s="222"/>
      <c r="F12" s="222"/>
      <c r="G12" s="217"/>
      <c r="H12" s="217"/>
      <c r="I12" s="93"/>
      <c r="J12" s="219"/>
      <c r="K12" s="222"/>
      <c r="L12" s="217"/>
      <c r="M12" s="217"/>
      <c r="N12" s="93"/>
      <c r="O12" s="216"/>
      <c r="P12" s="217"/>
      <c r="Q12" s="61" t="s">
        <v>197</v>
      </c>
      <c r="R12" s="61" t="s">
        <v>198</v>
      </c>
      <c r="S12" s="62">
        <v>43831</v>
      </c>
      <c r="T12" s="63">
        <v>44196</v>
      </c>
      <c r="U12" s="64" t="s">
        <v>85</v>
      </c>
      <c r="V12" s="18"/>
      <c r="W12" s="18"/>
      <c r="X12" s="18"/>
      <c r="Y12" s="18"/>
      <c r="Z12" s="18"/>
      <c r="AA12" s="18"/>
      <c r="AB12" s="18"/>
      <c r="AC12" s="18"/>
      <c r="AD12" s="18"/>
      <c r="AE12" s="18"/>
      <c r="AF12" s="18"/>
      <c r="AG12" s="18"/>
      <c r="AH12" s="18"/>
      <c r="AI12" s="18"/>
    </row>
    <row r="13" spans="1:35" s="17" customFormat="1" ht="66" x14ac:dyDescent="0.25">
      <c r="A13" s="215"/>
      <c r="B13" s="225"/>
      <c r="C13" s="226"/>
      <c r="D13" s="226"/>
      <c r="E13" s="223"/>
      <c r="F13" s="223"/>
      <c r="G13" s="215"/>
      <c r="H13" s="215"/>
      <c r="I13" s="93"/>
      <c r="J13" s="220"/>
      <c r="K13" s="223"/>
      <c r="L13" s="215"/>
      <c r="M13" s="215"/>
      <c r="N13" s="93"/>
      <c r="O13" s="213"/>
      <c r="P13" s="215"/>
      <c r="Q13" s="61" t="s">
        <v>199</v>
      </c>
      <c r="R13" s="61" t="s">
        <v>200</v>
      </c>
      <c r="S13" s="62">
        <v>43831</v>
      </c>
      <c r="T13" s="63">
        <v>44196</v>
      </c>
      <c r="U13" s="64" t="s">
        <v>85</v>
      </c>
      <c r="V13" s="18"/>
      <c r="W13" s="18"/>
      <c r="X13" s="18"/>
      <c r="Y13" s="18"/>
      <c r="Z13" s="18"/>
      <c r="AA13" s="18"/>
      <c r="AB13" s="18"/>
      <c r="AC13" s="18"/>
      <c r="AD13" s="18"/>
      <c r="AE13" s="18"/>
      <c r="AF13" s="18"/>
      <c r="AG13" s="18"/>
      <c r="AH13" s="18"/>
      <c r="AI13" s="18"/>
    </row>
    <row r="14" spans="1:35" s="17" customFormat="1" ht="165" customHeight="1" x14ac:dyDescent="0.25">
      <c r="A14" s="214">
        <v>2</v>
      </c>
      <c r="B14" s="224" t="str">
        <f>+[2]Identificacion!B5</f>
        <v>GESTIÓN DOCUMENTAL</v>
      </c>
      <c r="C14" s="221" t="str">
        <f>+[2]Identificacion!C5</f>
        <v>Administrar los documentos que produce y recibe la Entidad, garantizando de manera eficaz su manejo, custodia y preservación, a través de mecanismos que permitan su consulta eficiente, con el fin de dar cumplimiento a los fines institucionales.</v>
      </c>
      <c r="D14" s="221" t="str">
        <f>+[2]Identificacion!D5</f>
        <v>1. Condiciones ambientales inadecuadas en espacios de archivo en depósitos y oficinas.
2. Inadecuado tratamiento de espacios físicos.
3. Degradación de material orgánico.
4. Desorganización de archivos de gestión.
5. Inadecuado uso de los espacios asignados para archivo físico de la Entidad.
6. Debilidades en el seguimiento de la implementación de jornadas de limpieza y desinfección.
7. Daños o filtraciones en las estructura del edificio.</v>
      </c>
      <c r="E14" s="221" t="str">
        <f>+[2]Identificacion!E5</f>
        <v xml:space="preserve">Contaminación de los espacios físicos para las actividades de almacenamiento y organización del archivo (Físico) de la Entidad. </v>
      </c>
      <c r="F14" s="221" t="str">
        <f>+[2]Identificacion!F5</f>
        <v>1. Aumento de enfermedades por espacios contaminados (respiratorias, infecciones etc.)
2. Restricción de trabajo al personal.
3. Quejas ante comité de Convivencia.
4.  Deterioro en la documentación física</v>
      </c>
      <c r="G14" s="214">
        <f>+[2]Probabilidad!E15</f>
        <v>5</v>
      </c>
      <c r="H14" s="214">
        <f>+'[2]Impacto '!D7</f>
        <v>4</v>
      </c>
      <c r="I14" s="93">
        <f>+G14*H14</f>
        <v>20</v>
      </c>
      <c r="J14" s="218" t="str">
        <f>IF(AND(I14&gt;=0,I14&lt;=4),'[2]Calificación de Riesgos'!$H$10,IF(I14&lt;7,'[2]Calificación de Riesgos'!$H$9,IF(I14&lt;13,'[2]Calificación de Riesgos'!$H$8,IF(I14&lt;=25,'[2]Calificación de Riesgos'!$H$7))))</f>
        <v>EXTREMA</v>
      </c>
      <c r="K14" s="231" t="s">
        <v>201</v>
      </c>
      <c r="L14" s="214">
        <v>4</v>
      </c>
      <c r="M14" s="214">
        <v>3</v>
      </c>
      <c r="N14" s="93">
        <f>+L14*M14</f>
        <v>12</v>
      </c>
      <c r="O14" s="212" t="s">
        <v>48</v>
      </c>
      <c r="P14" s="214" t="s">
        <v>76</v>
      </c>
      <c r="Q14" s="61" t="s">
        <v>202</v>
      </c>
      <c r="R14" s="61" t="s">
        <v>203</v>
      </c>
      <c r="S14" s="62">
        <v>43831</v>
      </c>
      <c r="T14" s="63">
        <v>44196</v>
      </c>
      <c r="U14" s="64" t="s">
        <v>85</v>
      </c>
      <c r="V14" s="18"/>
      <c r="W14" s="18"/>
      <c r="X14" s="18"/>
      <c r="Y14" s="18"/>
      <c r="Z14" s="18"/>
      <c r="AA14" s="18"/>
      <c r="AB14" s="18"/>
      <c r="AC14" s="18"/>
      <c r="AD14" s="18"/>
      <c r="AE14" s="18"/>
      <c r="AF14" s="18"/>
      <c r="AG14" s="18"/>
      <c r="AH14" s="18"/>
      <c r="AI14" s="18"/>
    </row>
    <row r="15" spans="1:35" s="17" customFormat="1" ht="139.5" customHeight="1" x14ac:dyDescent="0.25">
      <c r="A15" s="215"/>
      <c r="B15" s="225"/>
      <c r="C15" s="226"/>
      <c r="D15" s="226"/>
      <c r="E15" s="226"/>
      <c r="F15" s="226"/>
      <c r="G15" s="215"/>
      <c r="H15" s="215"/>
      <c r="I15" s="93"/>
      <c r="J15" s="220"/>
      <c r="K15" s="232"/>
      <c r="L15" s="215"/>
      <c r="M15" s="215"/>
      <c r="N15" s="93"/>
      <c r="O15" s="213"/>
      <c r="P15" s="215"/>
      <c r="Q15" s="61" t="s">
        <v>204</v>
      </c>
      <c r="R15" s="61" t="s">
        <v>205</v>
      </c>
      <c r="S15" s="62">
        <v>43831</v>
      </c>
      <c r="T15" s="63">
        <v>44196</v>
      </c>
      <c r="U15" s="64" t="s">
        <v>85</v>
      </c>
      <c r="V15" s="18"/>
      <c r="W15" s="18"/>
      <c r="X15" s="18"/>
      <c r="Y15" s="18"/>
      <c r="Z15" s="18"/>
      <c r="AA15" s="18"/>
      <c r="AB15" s="18"/>
      <c r="AC15" s="18"/>
      <c r="AD15" s="18"/>
      <c r="AE15" s="18"/>
      <c r="AF15" s="18"/>
      <c r="AG15" s="18"/>
      <c r="AH15" s="18"/>
      <c r="AI15" s="18"/>
    </row>
    <row r="16" spans="1:35" s="17" customFormat="1" ht="231" customHeight="1" x14ac:dyDescent="0.25">
      <c r="A16" s="233">
        <v>3</v>
      </c>
      <c r="B16" s="234" t="str">
        <f>+[2]Identificacion!B6</f>
        <v>GESTIÓN DOCUMENTAL</v>
      </c>
      <c r="C16" s="235" t="str">
        <f>+[2]Identificacion!C6</f>
        <v>Administrar los documentos que produce y recibe la Entidad, garantizando de manera eficaz su manejo, custodia y preservación, a través de mecanismos que permitan su consulta eficiente, con el fin de dar cumplimiento a los fines institucionales.</v>
      </c>
      <c r="D16" s="235" t="str">
        <f>+[2]Identificacion!D6</f>
        <v>1. Debilidades en la aplicación de las actividades de control del Procedimiento de Gestión y Tramite de Comunicaciones Oficiales. 
2. Debilidades en los controles de organización y transferencias.
3. Desorganización de Archivos de Gestión</v>
      </c>
      <c r="E16" s="230" t="str">
        <f>+[2]Identificacion!E6</f>
        <v>Perdida o extravío parcial o total de la información Documental.</v>
      </c>
      <c r="F16" s="230" t="str">
        <f>+[2]Identificacion!F6</f>
        <v>1. Detrimento patrimonial
2. Perdida de imagen institucional
3. Reprocesos
4. Sanciones legales
5. Desgastes administrativos para intentar recuperar la información.
6. Retraso en la gestión institucional.</v>
      </c>
      <c r="G16" s="233">
        <f>+[2]Probabilidad!E16</f>
        <v>3</v>
      </c>
      <c r="H16" s="233">
        <f>+'[2]Impacto '!D8</f>
        <v>4</v>
      </c>
      <c r="I16" s="93">
        <f>+G16*H16</f>
        <v>12</v>
      </c>
      <c r="J16" s="237" t="s">
        <v>46</v>
      </c>
      <c r="K16" s="238" t="s">
        <v>206</v>
      </c>
      <c r="L16" s="233">
        <v>1</v>
      </c>
      <c r="M16" s="233">
        <v>3</v>
      </c>
      <c r="N16" s="93">
        <f>+L16*M16</f>
        <v>3</v>
      </c>
      <c r="O16" s="236" t="s">
        <v>207</v>
      </c>
      <c r="P16" s="233" t="s">
        <v>76</v>
      </c>
      <c r="Q16" s="111" t="s">
        <v>208</v>
      </c>
      <c r="R16" s="61" t="s">
        <v>209</v>
      </c>
      <c r="S16" s="62">
        <v>43753</v>
      </c>
      <c r="T16" s="63">
        <v>43830</v>
      </c>
      <c r="U16" s="64" t="s">
        <v>85</v>
      </c>
      <c r="V16" s="18"/>
      <c r="W16" s="18"/>
      <c r="X16" s="18"/>
      <c r="Y16" s="18"/>
      <c r="Z16" s="18"/>
      <c r="AA16" s="18"/>
      <c r="AB16" s="18"/>
      <c r="AC16" s="18"/>
      <c r="AD16" s="18"/>
      <c r="AE16" s="18"/>
      <c r="AF16" s="18"/>
      <c r="AG16" s="18"/>
      <c r="AH16" s="18"/>
      <c r="AI16" s="18"/>
    </row>
    <row r="17" spans="1:21" ht="115.5" x14ac:dyDescent="0.3">
      <c r="A17" s="233"/>
      <c r="B17" s="234"/>
      <c r="C17" s="235"/>
      <c r="D17" s="235"/>
      <c r="E17" s="230"/>
      <c r="F17" s="230"/>
      <c r="G17" s="233"/>
      <c r="H17" s="233"/>
      <c r="I17" s="72"/>
      <c r="J17" s="237"/>
      <c r="K17" s="238"/>
      <c r="L17" s="233"/>
      <c r="M17" s="233"/>
      <c r="N17" s="72"/>
      <c r="O17" s="236"/>
      <c r="P17" s="233"/>
      <c r="Q17" s="86" t="s">
        <v>210</v>
      </c>
      <c r="R17" s="61" t="s">
        <v>211</v>
      </c>
      <c r="S17" s="62">
        <v>43784</v>
      </c>
      <c r="T17" s="63">
        <v>43830</v>
      </c>
      <c r="U17" s="64" t="s">
        <v>85</v>
      </c>
    </row>
    <row r="18" spans="1:21" ht="49.5" x14ac:dyDescent="0.3">
      <c r="A18" s="233"/>
      <c r="B18" s="234"/>
      <c r="C18" s="235"/>
      <c r="D18" s="235"/>
      <c r="E18" s="230"/>
      <c r="F18" s="230"/>
      <c r="G18" s="233"/>
      <c r="H18" s="233"/>
      <c r="I18" s="72"/>
      <c r="J18" s="237"/>
      <c r="K18" s="238"/>
      <c r="L18" s="233"/>
      <c r="M18" s="233"/>
      <c r="N18" s="72"/>
      <c r="O18" s="236"/>
      <c r="P18" s="233"/>
      <c r="Q18" s="86" t="s">
        <v>212</v>
      </c>
      <c r="R18" s="61" t="s">
        <v>213</v>
      </c>
      <c r="S18" s="62">
        <v>43784</v>
      </c>
      <c r="T18" s="63">
        <v>43830</v>
      </c>
      <c r="U18" s="64" t="s">
        <v>85</v>
      </c>
    </row>
  </sheetData>
  <mergeCells count="54">
    <mergeCell ref="O16:O18"/>
    <mergeCell ref="P16:P18"/>
    <mergeCell ref="G16:G18"/>
    <mergeCell ref="H16:H18"/>
    <mergeCell ref="J16:J18"/>
    <mergeCell ref="K16:K18"/>
    <mergeCell ref="L16:L18"/>
    <mergeCell ref="M16:M18"/>
    <mergeCell ref="A16:A18"/>
    <mergeCell ref="B16:B18"/>
    <mergeCell ref="C16:C18"/>
    <mergeCell ref="D16:D18"/>
    <mergeCell ref="E16:E18"/>
    <mergeCell ref="F16:F18"/>
    <mergeCell ref="J14:J15"/>
    <mergeCell ref="K14:K15"/>
    <mergeCell ref="L14:L15"/>
    <mergeCell ref="M14:M15"/>
    <mergeCell ref="F14:F15"/>
    <mergeCell ref="G14:G15"/>
    <mergeCell ref="H14:H15"/>
    <mergeCell ref="F11:F13"/>
    <mergeCell ref="A11:A13"/>
    <mergeCell ref="B11:B13"/>
    <mergeCell ref="C11:C13"/>
    <mergeCell ref="D11:D13"/>
    <mergeCell ref="E11:E13"/>
    <mergeCell ref="A14:A15"/>
    <mergeCell ref="B14:B15"/>
    <mergeCell ref="C14:C15"/>
    <mergeCell ref="D14:D15"/>
    <mergeCell ref="E14:E15"/>
    <mergeCell ref="AB8:AI9"/>
    <mergeCell ref="G9:J9"/>
    <mergeCell ref="L9:M9"/>
    <mergeCell ref="O9:P9"/>
    <mergeCell ref="O14:O15"/>
    <mergeCell ref="P14:P15"/>
    <mergeCell ref="O11:O13"/>
    <mergeCell ref="P11:P13"/>
    <mergeCell ref="J11:J13"/>
    <mergeCell ref="K11:K13"/>
    <mergeCell ref="L11:L13"/>
    <mergeCell ref="M11:M13"/>
    <mergeCell ref="G11:G13"/>
    <mergeCell ref="H11:H13"/>
    <mergeCell ref="B1:V5"/>
    <mergeCell ref="B6:C6"/>
    <mergeCell ref="B7:D7"/>
    <mergeCell ref="A8:F9"/>
    <mergeCell ref="G8:J8"/>
    <mergeCell ref="L8:P8"/>
    <mergeCell ref="Q8:U9"/>
    <mergeCell ref="V8:AA9"/>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 operator="containsText" id="{032A722E-CAC5-4C4B-B018-B21BA0AA7546}">
            <xm:f>NOT(ISERROR(SEARCH('Z:\RIESGOS_ANM\RIESGOS GESTION 2020\[Mapa Riesgos de Gestión Documental_Dic 18.xlsx]Calificación de Riesgos'!#REF!,J11)))</xm:f>
            <xm:f>'Z:\RIESGOS_ANM\RIESGOS GESTION 2020\[Mapa Riesgos de Gestión Documental_Dic 18.xlsx]Calificación de Riesgos'!#REF!</xm:f>
            <x14:dxf>
              <fill>
                <patternFill>
                  <bgColor rgb="FFFFC000"/>
                </patternFill>
              </fill>
            </x14:dxf>
          </x14:cfRule>
          <x14:cfRule type="containsText" priority="12" operator="containsText" id="{3C7A7566-27A2-497B-B777-5BC1A7807235}">
            <xm:f>NOT(ISERROR(SEARCH('Z:\RIESGOS_ANM\RIESGOS GESTION 2020\[Mapa Riesgos de Gestión Documental_Dic 18.xlsx]Calificación de Riesgos'!#REF!,J11)))</xm:f>
            <xm:f>'Z:\RIESGOS_ANM\RIESGOS GESTION 2020\[Mapa Riesgos de Gestión Documental_Dic 18.xlsx]Calificación de Riesgos'!#REF!</xm:f>
            <x14:dxf>
              <fill>
                <patternFill>
                  <bgColor rgb="FFFF0000"/>
                </patternFill>
              </fill>
            </x14:dxf>
          </x14:cfRule>
          <x14:cfRule type="containsText" priority="13" operator="containsText" id="{78DB3BDD-01B8-40EB-A773-42F1BCF68C5F}">
            <xm:f>NOT(ISERROR(SEARCH('Z:\RIESGOS_ANM\RIESGOS GESTION 2020\[Mapa Riesgos de Gestión Documental_Dic 18.xlsx]Calificación de Riesgos'!#REF!,J11)))</xm:f>
            <xm:f>'Z:\RIESGOS_ANM\RIESGOS GESTION 2020\[Mapa Riesgos de Gestión Documental_Dic 18.xlsx]Calificación de Riesgos'!#REF!</xm:f>
            <x14:dxf/>
          </x14:cfRule>
          <x14:cfRule type="containsText" priority="14" operator="containsText" id="{CE1D2C93-0B6E-40CD-B37A-6E22776AED7F}">
            <xm:f>NOT(ISERROR(SEARCH('Z:\RIESGOS_ANM\RIESGOS GESTION 2020\[Mapa Riesgos de Gestión Documental_Dic 18.xlsx]Calificación de Riesgos'!#REF!,J11)))</xm:f>
            <xm:f>'Z:\RIESGOS_ANM\RIESGOS GESTION 2020\[Mapa Riesgos de Gestión Documental_Dic 18.xlsx]Calificación de Riesgos'!#REF!</xm:f>
            <x14:dxf>
              <fill>
                <patternFill>
                  <bgColor rgb="FFFFFF00"/>
                </patternFill>
              </fill>
            </x14:dxf>
          </x14:cfRule>
          <x14:cfRule type="containsText" priority="15" operator="containsText" id="{3FF74B94-CADC-41C7-BB9C-F0CA83638F6A}">
            <xm:f>NOT(ISERROR(SEARCH('Z:\RIESGOS_ANM\RIESGOS GESTION 2020\[Mapa Riesgos de Gestión Documental_Dic 18.xlsx]Calificación de Riesgos'!#REF!,J11)))</xm:f>
            <xm:f>'Z:\RIESGOS_ANM\RIESGOS GESTION 2020\[Mapa Riesgos de Gestión Documental_Dic 18.xlsx]Calificación de Riesgos'!#REF!</xm:f>
            <x14:dxf>
              <fill>
                <patternFill>
                  <bgColor rgb="FF00B050"/>
                </patternFill>
              </fill>
            </x14:dxf>
          </x14:cfRule>
          <xm:sqref>J11 O11</xm:sqref>
        </x14:conditionalFormatting>
        <x14:conditionalFormatting xmlns:xm="http://schemas.microsoft.com/office/excel/2006/main">
          <x14:cfRule type="containsText" priority="6" operator="containsText" id="{B97F470C-6BF8-4BAE-90D8-2060F6511116}">
            <xm:f>NOT(ISERROR(SEARCH('Z:\RIESGOS_ANM\RIESGOS GESTION 2020\[Mapa Riesgos de Gestión Documental_Dic 18.xlsx]Calificación de Riesgos'!#REF!,J14)))</xm:f>
            <xm:f>'Z:\RIESGOS_ANM\RIESGOS GESTION 2020\[Mapa Riesgos de Gestión Documental_Dic 18.xlsx]Calificación de Riesgos'!#REF!</xm:f>
            <x14:dxf>
              <fill>
                <patternFill>
                  <bgColor rgb="FFFFC000"/>
                </patternFill>
              </fill>
            </x14:dxf>
          </x14:cfRule>
          <x14:cfRule type="containsText" priority="7" operator="containsText" id="{CB76686F-A20A-4E9A-8B53-0A79BB93EC8F}">
            <xm:f>NOT(ISERROR(SEARCH('Z:\RIESGOS_ANM\RIESGOS GESTION 2020\[Mapa Riesgos de Gestión Documental_Dic 18.xlsx]Calificación de Riesgos'!#REF!,J14)))</xm:f>
            <xm:f>'Z:\RIESGOS_ANM\RIESGOS GESTION 2020\[Mapa Riesgos de Gestión Documental_Dic 18.xlsx]Calificación de Riesgos'!#REF!</xm:f>
            <x14:dxf>
              <fill>
                <patternFill>
                  <bgColor rgb="FFFF0000"/>
                </patternFill>
              </fill>
            </x14:dxf>
          </x14:cfRule>
          <x14:cfRule type="containsText" priority="8" operator="containsText" id="{3BCCA73D-8DA9-4171-ADF6-C274A35AA6EB}">
            <xm:f>NOT(ISERROR(SEARCH('Z:\RIESGOS_ANM\RIESGOS GESTION 2020\[Mapa Riesgos de Gestión Documental_Dic 18.xlsx]Calificación de Riesgos'!#REF!,J14)))</xm:f>
            <xm:f>'Z:\RIESGOS_ANM\RIESGOS GESTION 2020\[Mapa Riesgos de Gestión Documental_Dic 18.xlsx]Calificación de Riesgos'!#REF!</xm:f>
            <x14:dxf/>
          </x14:cfRule>
          <x14:cfRule type="containsText" priority="9" operator="containsText" id="{25859BD2-A330-4639-9D42-6F9B4919A4A4}">
            <xm:f>NOT(ISERROR(SEARCH('Z:\RIESGOS_ANM\RIESGOS GESTION 2020\[Mapa Riesgos de Gestión Documental_Dic 18.xlsx]Calificación de Riesgos'!#REF!,J14)))</xm:f>
            <xm:f>'Z:\RIESGOS_ANM\RIESGOS GESTION 2020\[Mapa Riesgos de Gestión Documental_Dic 18.xlsx]Calificación de Riesgos'!#REF!</xm:f>
            <x14:dxf>
              <fill>
                <patternFill>
                  <bgColor rgb="FFFFFF00"/>
                </patternFill>
              </fill>
            </x14:dxf>
          </x14:cfRule>
          <x14:cfRule type="containsText" priority="10" operator="containsText" id="{C9AA33AF-2F1C-4429-A749-10E1D26A1F8E}">
            <xm:f>NOT(ISERROR(SEARCH('Z:\RIESGOS_ANM\RIESGOS GESTION 2020\[Mapa Riesgos de Gestión Documental_Dic 18.xlsx]Calificación de Riesgos'!#REF!,J14)))</xm:f>
            <xm:f>'Z:\RIESGOS_ANM\RIESGOS GESTION 2020\[Mapa Riesgos de Gestión Documental_Dic 18.xlsx]Calificación de Riesgos'!#REF!</xm:f>
            <x14:dxf>
              <fill>
                <patternFill>
                  <bgColor rgb="FF00B050"/>
                </patternFill>
              </fill>
            </x14:dxf>
          </x14:cfRule>
          <xm:sqref>J14 O14</xm:sqref>
        </x14:conditionalFormatting>
        <x14:conditionalFormatting xmlns:xm="http://schemas.microsoft.com/office/excel/2006/main">
          <x14:cfRule type="containsText" priority="1" operator="containsText" id="{570B733B-7A45-49BB-88B2-3CB2045BDF6D}">
            <xm:f>NOT(ISERROR(SEARCH('Z:\RIESGOS_ANM\RIESGOS GESTION 2020\[Mapa Riesgos de Gestión Documental_Dic 18.xlsx]Calificación de Riesgos'!#REF!,J16)))</xm:f>
            <xm:f>'Z:\RIESGOS_ANM\RIESGOS GESTION 2020\[Mapa Riesgos de Gestión Documental_Dic 18.xlsx]Calificación de Riesgos'!#REF!</xm:f>
            <x14:dxf>
              <fill>
                <patternFill>
                  <bgColor rgb="FFFFC000"/>
                </patternFill>
              </fill>
            </x14:dxf>
          </x14:cfRule>
          <x14:cfRule type="containsText" priority="2" operator="containsText" id="{400E8198-9F64-413B-94AE-901AEC1AEF8B}">
            <xm:f>NOT(ISERROR(SEARCH('Z:\RIESGOS_ANM\RIESGOS GESTION 2020\[Mapa Riesgos de Gestión Documental_Dic 18.xlsx]Calificación de Riesgos'!#REF!,J16)))</xm:f>
            <xm:f>'Z:\RIESGOS_ANM\RIESGOS GESTION 2020\[Mapa Riesgos de Gestión Documental_Dic 18.xlsx]Calificación de Riesgos'!#REF!</xm:f>
            <x14:dxf>
              <fill>
                <patternFill>
                  <bgColor rgb="FFFF0000"/>
                </patternFill>
              </fill>
            </x14:dxf>
          </x14:cfRule>
          <x14:cfRule type="containsText" priority="3" operator="containsText" id="{5F3EA711-6717-4A97-AAE9-28818380F4E1}">
            <xm:f>NOT(ISERROR(SEARCH('Z:\RIESGOS_ANM\RIESGOS GESTION 2020\[Mapa Riesgos de Gestión Documental_Dic 18.xlsx]Calificación de Riesgos'!#REF!,J16)))</xm:f>
            <xm:f>'Z:\RIESGOS_ANM\RIESGOS GESTION 2020\[Mapa Riesgos de Gestión Documental_Dic 18.xlsx]Calificación de Riesgos'!#REF!</xm:f>
            <x14:dxf/>
          </x14:cfRule>
          <x14:cfRule type="containsText" priority="4" operator="containsText" id="{B7951FF2-F926-44F4-B493-D587991DA131}">
            <xm:f>NOT(ISERROR(SEARCH('Z:\RIESGOS_ANM\RIESGOS GESTION 2020\[Mapa Riesgos de Gestión Documental_Dic 18.xlsx]Calificación de Riesgos'!#REF!,J16)))</xm:f>
            <xm:f>'Z:\RIESGOS_ANM\RIESGOS GESTION 2020\[Mapa Riesgos de Gestión Documental_Dic 18.xlsx]Calificación de Riesgos'!#REF!</xm:f>
            <x14:dxf>
              <fill>
                <patternFill>
                  <bgColor rgb="FFFFFF00"/>
                </patternFill>
              </fill>
            </x14:dxf>
          </x14:cfRule>
          <x14:cfRule type="containsText" priority="5" operator="containsText" id="{C14600A3-19AB-49EB-8831-19F0A33EB805}">
            <xm:f>NOT(ISERROR(SEARCH('Z:\RIESGOS_ANM\RIESGOS GESTION 2020\[Mapa Riesgos de Gestión Documental_Dic 18.xlsx]Calificación de Riesgos'!#REF!,J16)))</xm:f>
            <xm:f>'Z:\RIESGOS_ANM\RIESGOS GESTION 2020\[Mapa Riesgos de Gestión Documental_Dic 18.xlsx]Calificación de Riesgos'!#REF!</xm:f>
            <x14:dxf>
              <fill>
                <patternFill>
                  <bgColor rgb="FF00B050"/>
                </patternFill>
              </fill>
            </x14:dxf>
          </x14:cfRule>
          <xm:sqref>J16 O16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'[2]Calificación de Riesgos'!#REF!</xm:f>
          </x14:formula1>
          <xm:sqref>P11 P14 P16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9"/>
  <sheetViews>
    <sheetView topLeftCell="E14" zoomScale="80" zoomScaleNormal="80" workbookViewId="0">
      <selection activeCell="L20" sqref="L20"/>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3.42578125" style="14" customWidth="1"/>
    <col min="12" max="12" width="13.28515625" style="14" customWidth="1"/>
    <col min="13" max="13" width="10.42578125" style="14" customWidth="1"/>
    <col min="14" max="14" width="13.5703125" style="14" hidden="1" customWidth="1"/>
    <col min="15" max="15" width="17" style="14" customWidth="1"/>
    <col min="16" max="16" width="14" style="14" customWidth="1"/>
    <col min="17" max="17" width="27.7109375" style="14" customWidth="1"/>
    <col min="18" max="18" width="21.140625" style="14" customWidth="1"/>
    <col min="19" max="19" width="21.42578125" style="14" customWidth="1"/>
    <col min="20" max="20" width="17.5703125" style="15" customWidth="1"/>
    <col min="21" max="21" width="19.85546875" style="15" customWidth="1"/>
    <col min="22" max="22" width="27.5703125" style="14" hidden="1" customWidth="1"/>
    <col min="23" max="23" width="32.140625" style="14" hidden="1" customWidth="1"/>
    <col min="24" max="35" width="11.42578125" style="14" hidden="1" customWidth="1"/>
    <col min="36" max="16384" width="11.42578125" style="14"/>
  </cols>
  <sheetData>
    <row r="1" spans="1:35" ht="16.5" customHeight="1" x14ac:dyDescent="0.3">
      <c r="A1" s="239" t="s">
        <v>96</v>
      </c>
      <c r="B1" s="239"/>
      <c r="C1" s="239"/>
      <c r="D1" s="239"/>
      <c r="E1" s="239"/>
      <c r="F1" s="239"/>
      <c r="G1" s="239"/>
      <c r="H1" s="239"/>
      <c r="I1" s="239"/>
      <c r="J1" s="239"/>
      <c r="K1" s="239"/>
      <c r="L1" s="239"/>
      <c r="M1" s="239"/>
      <c r="N1" s="239"/>
      <c r="O1" s="239"/>
      <c r="P1" s="239"/>
      <c r="Q1" s="239"/>
      <c r="R1" s="239"/>
      <c r="S1" s="239"/>
      <c r="T1" s="239"/>
      <c r="U1" s="239"/>
      <c r="V1" s="70"/>
      <c r="W1" s="24"/>
      <c r="X1" s="71"/>
    </row>
    <row r="2" spans="1:35" ht="16.5" customHeight="1" x14ac:dyDescent="0.3">
      <c r="A2" s="239"/>
      <c r="B2" s="239"/>
      <c r="C2" s="239"/>
      <c r="D2" s="239"/>
      <c r="E2" s="239"/>
      <c r="F2" s="239"/>
      <c r="G2" s="239"/>
      <c r="H2" s="239"/>
      <c r="I2" s="239"/>
      <c r="J2" s="239"/>
      <c r="K2" s="239"/>
      <c r="L2" s="239"/>
      <c r="M2" s="239"/>
      <c r="N2" s="239"/>
      <c r="O2" s="239"/>
      <c r="P2" s="239"/>
      <c r="Q2" s="239"/>
      <c r="R2" s="239"/>
      <c r="S2" s="239"/>
      <c r="T2" s="239"/>
      <c r="U2" s="239"/>
      <c r="V2" s="70"/>
      <c r="W2" s="24"/>
      <c r="X2" s="71"/>
    </row>
    <row r="3" spans="1:35" ht="13.5" customHeight="1" x14ac:dyDescent="0.3">
      <c r="A3" s="239"/>
      <c r="B3" s="239"/>
      <c r="C3" s="239"/>
      <c r="D3" s="239"/>
      <c r="E3" s="239"/>
      <c r="F3" s="239"/>
      <c r="G3" s="239"/>
      <c r="H3" s="239"/>
      <c r="I3" s="239"/>
      <c r="J3" s="239"/>
      <c r="K3" s="239"/>
      <c r="L3" s="239"/>
      <c r="M3" s="239"/>
      <c r="N3" s="239"/>
      <c r="O3" s="239"/>
      <c r="P3" s="239"/>
      <c r="Q3" s="239"/>
      <c r="R3" s="239"/>
      <c r="S3" s="239"/>
      <c r="T3" s="239"/>
      <c r="U3" s="239"/>
      <c r="V3" s="70"/>
      <c r="W3" s="24"/>
      <c r="X3" s="71"/>
    </row>
    <row r="4" spans="1:35" ht="13.5" customHeight="1" x14ac:dyDescent="0.3">
      <c r="A4" s="239"/>
      <c r="B4" s="239"/>
      <c r="C4" s="239"/>
      <c r="D4" s="239"/>
      <c r="E4" s="239"/>
      <c r="F4" s="239"/>
      <c r="G4" s="239"/>
      <c r="H4" s="239"/>
      <c r="I4" s="239"/>
      <c r="J4" s="239"/>
      <c r="K4" s="239"/>
      <c r="L4" s="239"/>
      <c r="M4" s="239"/>
      <c r="N4" s="239"/>
      <c r="O4" s="239"/>
      <c r="P4" s="239"/>
      <c r="Q4" s="239"/>
      <c r="R4" s="239"/>
      <c r="S4" s="239"/>
      <c r="T4" s="239"/>
      <c r="U4" s="239"/>
      <c r="V4" s="70"/>
      <c r="W4" s="24"/>
      <c r="X4" s="71"/>
    </row>
    <row r="5" spans="1:35" ht="13.5" customHeight="1" x14ac:dyDescent="0.3">
      <c r="A5" s="240"/>
      <c r="B5" s="240"/>
      <c r="C5" s="240"/>
      <c r="D5" s="240"/>
      <c r="E5" s="240"/>
      <c r="F5" s="240"/>
      <c r="G5" s="240"/>
      <c r="H5" s="240"/>
      <c r="I5" s="240"/>
      <c r="J5" s="240"/>
      <c r="K5" s="240"/>
      <c r="L5" s="240"/>
      <c r="M5" s="240"/>
      <c r="N5" s="240"/>
      <c r="O5" s="240"/>
      <c r="P5" s="240"/>
      <c r="Q5" s="240"/>
      <c r="R5" s="240"/>
      <c r="S5" s="240"/>
      <c r="T5" s="240"/>
      <c r="U5" s="240"/>
      <c r="V5" s="70"/>
      <c r="W5" s="24"/>
      <c r="X5" s="71"/>
    </row>
    <row r="6" spans="1:35" s="22" customFormat="1" ht="45" customHeight="1" x14ac:dyDescent="0.3">
      <c r="A6" s="205" t="s">
        <v>43</v>
      </c>
      <c r="B6" s="205"/>
      <c r="C6" s="205"/>
      <c r="D6" s="205"/>
      <c r="E6" s="205"/>
      <c r="F6" s="205"/>
      <c r="G6" s="203" t="s">
        <v>42</v>
      </c>
      <c r="H6" s="203"/>
      <c r="I6" s="203"/>
      <c r="J6" s="203"/>
      <c r="K6" s="89" t="s">
        <v>41</v>
      </c>
      <c r="L6" s="205" t="s">
        <v>40</v>
      </c>
      <c r="M6" s="205"/>
      <c r="N6" s="205"/>
      <c r="O6" s="205"/>
      <c r="P6" s="205"/>
      <c r="Q6" s="205" t="s">
        <v>39</v>
      </c>
      <c r="R6" s="205"/>
      <c r="S6" s="205"/>
      <c r="T6" s="205"/>
      <c r="U6" s="205"/>
      <c r="V6" s="205" t="s">
        <v>38</v>
      </c>
      <c r="W6" s="205"/>
      <c r="X6" s="205"/>
      <c r="Y6" s="205"/>
      <c r="Z6" s="205"/>
      <c r="AA6" s="205"/>
      <c r="AB6" s="197" t="s">
        <v>37</v>
      </c>
      <c r="AC6" s="198"/>
      <c r="AD6" s="198"/>
      <c r="AE6" s="198"/>
      <c r="AF6" s="198"/>
      <c r="AG6" s="198"/>
      <c r="AH6" s="198"/>
      <c r="AI6" s="199"/>
    </row>
    <row r="7" spans="1:35" s="22" customFormat="1" ht="84" customHeight="1" x14ac:dyDescent="0.3">
      <c r="A7" s="205"/>
      <c r="B7" s="205"/>
      <c r="C7" s="205"/>
      <c r="D7" s="205"/>
      <c r="E7" s="205"/>
      <c r="F7" s="205"/>
      <c r="G7" s="203" t="s">
        <v>36</v>
      </c>
      <c r="H7" s="203"/>
      <c r="I7" s="203"/>
      <c r="J7" s="203"/>
      <c r="K7" s="89" t="s">
        <v>35</v>
      </c>
      <c r="L7" s="203" t="s">
        <v>34</v>
      </c>
      <c r="M7" s="203"/>
      <c r="N7" s="23"/>
      <c r="O7" s="203" t="s">
        <v>33</v>
      </c>
      <c r="P7" s="203"/>
      <c r="Q7" s="205"/>
      <c r="R7" s="205"/>
      <c r="S7" s="205"/>
      <c r="T7" s="205"/>
      <c r="U7" s="205"/>
      <c r="V7" s="205"/>
      <c r="W7" s="205"/>
      <c r="X7" s="205"/>
      <c r="Y7" s="205"/>
      <c r="Z7" s="205"/>
      <c r="AA7" s="205"/>
      <c r="AB7" s="200"/>
      <c r="AC7" s="201"/>
      <c r="AD7" s="201"/>
      <c r="AE7" s="201"/>
      <c r="AF7" s="201"/>
      <c r="AG7" s="201"/>
      <c r="AH7" s="201"/>
      <c r="AI7" s="202"/>
    </row>
    <row r="8" spans="1:35" s="22" customFormat="1" ht="66"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99" x14ac:dyDescent="0.25">
      <c r="A9" s="214">
        <v>1</v>
      </c>
      <c r="B9" s="221" t="s">
        <v>214</v>
      </c>
      <c r="C9" s="221" t="s">
        <v>215</v>
      </c>
      <c r="D9" s="221" t="s">
        <v>216</v>
      </c>
      <c r="E9" s="221" t="s">
        <v>217</v>
      </c>
      <c r="F9" s="221" t="s">
        <v>218</v>
      </c>
      <c r="G9" s="214">
        <v>3</v>
      </c>
      <c r="H9" s="214">
        <v>2</v>
      </c>
      <c r="I9" s="93">
        <v>10</v>
      </c>
      <c r="J9" s="212"/>
      <c r="K9" s="221" t="s">
        <v>219</v>
      </c>
      <c r="L9" s="214">
        <v>1</v>
      </c>
      <c r="M9" s="214">
        <v>2</v>
      </c>
      <c r="N9" s="93">
        <f>+L9*M9</f>
        <v>2</v>
      </c>
      <c r="O9" s="241" t="str">
        <f>IF(AND(N9&gt;=0,N9&lt;=4),'[3]Calificación de Riesgos'!$H$10,IF(N9&lt;7,'[3]Calificación de Riesgos'!$H$9,IF(N9&lt;13,'[3]Calificación de Riesgos'!$H$8,IF(N9&lt;=25,'[3]Calificación de Riesgos'!$H$7))))</f>
        <v>BAJA</v>
      </c>
      <c r="P9" s="214" t="s">
        <v>76</v>
      </c>
      <c r="Q9" s="94" t="s">
        <v>220</v>
      </c>
      <c r="R9" s="21" t="s">
        <v>221</v>
      </c>
      <c r="S9" s="19">
        <v>43831</v>
      </c>
      <c r="T9" s="19">
        <v>44180</v>
      </c>
      <c r="U9" s="96" t="s">
        <v>86</v>
      </c>
      <c r="V9" s="18"/>
      <c r="W9" s="18"/>
      <c r="X9" s="18"/>
      <c r="Y9" s="18"/>
      <c r="Z9" s="18"/>
      <c r="AA9" s="18"/>
      <c r="AB9" s="77"/>
      <c r="AC9" s="18"/>
      <c r="AD9" s="18"/>
      <c r="AE9" s="18"/>
      <c r="AF9" s="112"/>
      <c r="AG9" s="18"/>
      <c r="AH9" s="106"/>
      <c r="AI9" s="18"/>
    </row>
    <row r="10" spans="1:35" s="17" customFormat="1" x14ac:dyDescent="0.25">
      <c r="A10" s="215"/>
      <c r="B10" s="226"/>
      <c r="C10" s="226"/>
      <c r="D10" s="226"/>
      <c r="E10" s="226"/>
      <c r="F10" s="226"/>
      <c r="G10" s="215"/>
      <c r="H10" s="215"/>
      <c r="I10" s="93"/>
      <c r="J10" s="213"/>
      <c r="K10" s="226"/>
      <c r="L10" s="215"/>
      <c r="M10" s="215"/>
      <c r="N10" s="93"/>
      <c r="O10" s="242"/>
      <c r="P10" s="215"/>
      <c r="Q10" s="94"/>
      <c r="R10" s="21"/>
      <c r="S10" s="19"/>
      <c r="T10" s="19"/>
      <c r="U10" s="96"/>
      <c r="V10" s="18"/>
      <c r="W10" s="18"/>
      <c r="X10" s="18"/>
      <c r="Y10" s="18"/>
      <c r="Z10" s="18"/>
      <c r="AA10" s="18"/>
      <c r="AB10" s="77"/>
      <c r="AC10" s="18"/>
      <c r="AD10" s="18"/>
      <c r="AE10" s="18"/>
      <c r="AF10" s="112"/>
      <c r="AG10" s="18"/>
      <c r="AH10" s="106"/>
      <c r="AI10" s="18"/>
    </row>
    <row r="11" spans="1:35" s="17" customFormat="1" ht="82.5" x14ac:dyDescent="0.25">
      <c r="A11" s="214">
        <v>2</v>
      </c>
      <c r="B11" s="221" t="s">
        <v>214</v>
      </c>
      <c r="C11" s="221" t="s">
        <v>215</v>
      </c>
      <c r="D11" s="221" t="s">
        <v>225</v>
      </c>
      <c r="E11" s="221" t="s">
        <v>226</v>
      </c>
      <c r="F11" s="221" t="s">
        <v>227</v>
      </c>
      <c r="G11" s="214">
        <v>2</v>
      </c>
      <c r="H11" s="214">
        <v>4</v>
      </c>
      <c r="I11" s="93">
        <f t="shared" ref="I11:I15" si="0">+G11*H11</f>
        <v>8</v>
      </c>
      <c r="J11" s="212" t="s">
        <v>48</v>
      </c>
      <c r="K11" s="221" t="s">
        <v>228</v>
      </c>
      <c r="L11" s="214">
        <v>1</v>
      </c>
      <c r="M11" s="214">
        <v>3</v>
      </c>
      <c r="N11" s="93">
        <f t="shared" ref="N11:N15" si="1">+L11*M11</f>
        <v>3</v>
      </c>
      <c r="O11" s="243" t="str">
        <f>+'[3]Calificación de Riesgos'!H9</f>
        <v>MODERADA</v>
      </c>
      <c r="P11" s="214" t="s">
        <v>76</v>
      </c>
      <c r="Q11" s="94" t="s">
        <v>229</v>
      </c>
      <c r="R11" s="21" t="s">
        <v>230</v>
      </c>
      <c r="S11" s="19">
        <v>43862</v>
      </c>
      <c r="T11" s="19">
        <v>44180</v>
      </c>
      <c r="U11" s="96" t="s">
        <v>87</v>
      </c>
      <c r="V11" s="18"/>
      <c r="W11" s="18"/>
      <c r="X11" s="18"/>
      <c r="Y11" s="18"/>
      <c r="Z11" s="18"/>
      <c r="AA11" s="18"/>
      <c r="AB11" s="77"/>
      <c r="AC11" s="18"/>
      <c r="AD11" s="18"/>
      <c r="AE11" s="18"/>
      <c r="AF11" s="18"/>
      <c r="AG11" s="18"/>
      <c r="AH11" s="106"/>
      <c r="AI11" s="18"/>
    </row>
    <row r="12" spans="1:35" s="17" customFormat="1" ht="49.5" x14ac:dyDescent="0.25">
      <c r="A12" s="215"/>
      <c r="B12" s="226"/>
      <c r="C12" s="226"/>
      <c r="D12" s="226"/>
      <c r="E12" s="226"/>
      <c r="F12" s="226"/>
      <c r="G12" s="215"/>
      <c r="H12" s="215"/>
      <c r="I12" s="93"/>
      <c r="J12" s="213"/>
      <c r="K12" s="226"/>
      <c r="L12" s="215"/>
      <c r="M12" s="215"/>
      <c r="N12" s="93"/>
      <c r="O12" s="244"/>
      <c r="P12" s="215"/>
      <c r="Q12" s="94" t="s">
        <v>231</v>
      </c>
      <c r="R12" s="21" t="s">
        <v>232</v>
      </c>
      <c r="S12" s="19">
        <v>43862</v>
      </c>
      <c r="T12" s="19">
        <v>44180</v>
      </c>
      <c r="U12" s="96" t="s">
        <v>87</v>
      </c>
      <c r="V12" s="18"/>
      <c r="W12" s="18"/>
      <c r="X12" s="18"/>
      <c r="Y12" s="18"/>
      <c r="Z12" s="18"/>
      <c r="AA12" s="18"/>
      <c r="AB12" s="77"/>
      <c r="AC12" s="18"/>
      <c r="AD12" s="18"/>
      <c r="AE12" s="18"/>
      <c r="AF12" s="18"/>
      <c r="AG12" s="18"/>
      <c r="AH12" s="106"/>
      <c r="AI12" s="18"/>
    </row>
    <row r="13" spans="1:35" s="17" customFormat="1" ht="66" x14ac:dyDescent="0.25">
      <c r="A13" s="214">
        <v>3</v>
      </c>
      <c r="B13" s="221" t="s">
        <v>214</v>
      </c>
      <c r="C13" s="221" t="s">
        <v>215</v>
      </c>
      <c r="D13" s="221" t="s">
        <v>233</v>
      </c>
      <c r="E13" s="221" t="s">
        <v>234</v>
      </c>
      <c r="F13" s="221" t="s">
        <v>235</v>
      </c>
      <c r="G13" s="214">
        <v>2</v>
      </c>
      <c r="H13" s="214">
        <v>2</v>
      </c>
      <c r="I13" s="93">
        <f t="shared" si="0"/>
        <v>4</v>
      </c>
      <c r="J13" s="241" t="str">
        <f>IF(AND(I13&gt;=0,I13&lt;=4),'[3]Calificación de Riesgos'!$H$10,IF(I13&lt;7,'[3]Calificación de Riesgos'!$H$9,IF(I13&lt;12,'[3]Calificación de Riesgos'!$H$8,IF(I13&lt;=25,'[3]Calificación de Riesgos'!$H$7))))</f>
        <v>BAJA</v>
      </c>
      <c r="K13" s="221" t="s">
        <v>236</v>
      </c>
      <c r="L13" s="214">
        <v>1</v>
      </c>
      <c r="M13" s="214">
        <v>1</v>
      </c>
      <c r="N13" s="93">
        <f t="shared" si="1"/>
        <v>1</v>
      </c>
      <c r="O13" s="241" t="str">
        <f>IF(AND(N13&gt;=0,N13&lt;=4),'[3]Calificación de Riesgos'!$H$10,IF(N13&lt;7,'[3]Calificación de Riesgos'!$H$9,IF(N13&lt;13,'[3]Calificación de Riesgos'!$H$8,IF(N13&lt;=25,'[3]Calificación de Riesgos'!$H$7))))</f>
        <v>BAJA</v>
      </c>
      <c r="P13" s="214" t="s">
        <v>76</v>
      </c>
      <c r="Q13" s="94" t="s">
        <v>237</v>
      </c>
      <c r="R13" s="21" t="s">
        <v>88</v>
      </c>
      <c r="S13" s="19">
        <v>43831</v>
      </c>
      <c r="T13" s="19">
        <v>44180</v>
      </c>
      <c r="U13" s="96" t="s">
        <v>87</v>
      </c>
      <c r="V13" s="18"/>
      <c r="W13" s="18"/>
      <c r="X13" s="18"/>
      <c r="Y13" s="18"/>
      <c r="Z13" s="18"/>
      <c r="AA13" s="18"/>
      <c r="AB13" s="77"/>
      <c r="AC13" s="18"/>
      <c r="AD13" s="18"/>
      <c r="AE13" s="18"/>
      <c r="AF13" s="18"/>
      <c r="AG13" s="18"/>
      <c r="AH13" s="106"/>
      <c r="AI13" s="18"/>
    </row>
    <row r="14" spans="1:35" s="17" customFormat="1" x14ac:dyDescent="0.25">
      <c r="A14" s="215"/>
      <c r="B14" s="226"/>
      <c r="C14" s="226"/>
      <c r="D14" s="226"/>
      <c r="E14" s="226"/>
      <c r="F14" s="226"/>
      <c r="G14" s="215"/>
      <c r="H14" s="215"/>
      <c r="I14" s="93"/>
      <c r="J14" s="242"/>
      <c r="K14" s="226"/>
      <c r="L14" s="215"/>
      <c r="M14" s="215"/>
      <c r="N14" s="93"/>
      <c r="O14" s="242"/>
      <c r="P14" s="215"/>
      <c r="Q14" s="94"/>
      <c r="R14" s="21"/>
      <c r="S14" s="19"/>
      <c r="T14" s="19"/>
      <c r="U14" s="96"/>
      <c r="V14" s="18"/>
      <c r="W14" s="18"/>
      <c r="X14" s="18"/>
      <c r="Y14" s="18"/>
      <c r="Z14" s="18"/>
      <c r="AA14" s="18"/>
      <c r="AB14" s="77"/>
      <c r="AC14" s="18"/>
      <c r="AD14" s="18"/>
      <c r="AE14" s="18"/>
      <c r="AF14" s="18"/>
      <c r="AG14" s="18"/>
      <c r="AH14" s="106"/>
      <c r="AI14" s="18"/>
    </row>
    <row r="15" spans="1:35" s="17" customFormat="1" ht="99" x14ac:dyDescent="0.25">
      <c r="A15" s="214">
        <v>4</v>
      </c>
      <c r="B15" s="221" t="s">
        <v>214</v>
      </c>
      <c r="C15" s="221" t="s">
        <v>215</v>
      </c>
      <c r="D15" s="221" t="s">
        <v>238</v>
      </c>
      <c r="E15" s="221" t="s">
        <v>239</v>
      </c>
      <c r="F15" s="221" t="s">
        <v>240</v>
      </c>
      <c r="G15" s="214">
        <v>3</v>
      </c>
      <c r="H15" s="214">
        <v>3</v>
      </c>
      <c r="I15" s="93">
        <f t="shared" si="0"/>
        <v>9</v>
      </c>
      <c r="J15" s="212" t="str">
        <f>IF(AND(I15&gt;=0,I15&lt;=4),'[3]Calificación de Riesgos'!$H$10,IF(I15&lt;7,'[3]Calificación de Riesgos'!$H$9,IF(I15&lt;12,'[3]Calificación de Riesgos'!$H$8,IF(I15&lt;=25,'[3]Calificación de Riesgos'!$H$7))))</f>
        <v>ALTA</v>
      </c>
      <c r="K15" s="221" t="s">
        <v>241</v>
      </c>
      <c r="L15" s="214">
        <v>1</v>
      </c>
      <c r="M15" s="214">
        <v>3</v>
      </c>
      <c r="N15" s="93">
        <f t="shared" si="1"/>
        <v>3</v>
      </c>
      <c r="O15" s="241" t="str">
        <f>IF(AND(N15&gt;=0,N15&lt;=4),'[3]Calificación de Riesgos'!$H$10,IF(N15&lt;7,'[3]Calificación de Riesgos'!$H$9,IF(N15&lt;13,'[3]Calificación de Riesgos'!$H$8,IF(N15&lt;=25,'[3]Calificación de Riesgos'!$H$7))))</f>
        <v>BAJA</v>
      </c>
      <c r="P15" s="214" t="s">
        <v>76</v>
      </c>
      <c r="Q15" s="94" t="s">
        <v>89</v>
      </c>
      <c r="R15" s="21" t="s">
        <v>90</v>
      </c>
      <c r="S15" s="19">
        <v>43862</v>
      </c>
      <c r="T15" s="19">
        <v>44180</v>
      </c>
      <c r="U15" s="66" t="s">
        <v>91</v>
      </c>
      <c r="V15" s="94"/>
      <c r="W15" s="18"/>
      <c r="X15" s="18"/>
      <c r="Y15" s="18"/>
      <c r="Z15" s="18"/>
      <c r="AA15" s="18"/>
      <c r="AB15" s="65"/>
      <c r="AC15" s="18"/>
      <c r="AD15" s="18"/>
      <c r="AE15" s="18"/>
      <c r="AF15" s="18"/>
      <c r="AG15" s="18"/>
      <c r="AH15" s="106"/>
      <c r="AI15" s="18"/>
    </row>
    <row r="16" spans="1:35" s="17" customFormat="1" ht="99" x14ac:dyDescent="0.25">
      <c r="A16" s="215"/>
      <c r="B16" s="226"/>
      <c r="C16" s="226"/>
      <c r="D16" s="226"/>
      <c r="E16" s="226"/>
      <c r="F16" s="226"/>
      <c r="G16" s="215"/>
      <c r="H16" s="215"/>
      <c r="I16" s="93"/>
      <c r="J16" s="213"/>
      <c r="K16" s="226"/>
      <c r="L16" s="215"/>
      <c r="M16" s="215"/>
      <c r="N16" s="93"/>
      <c r="O16" s="242"/>
      <c r="P16" s="215"/>
      <c r="Q16" s="94" t="s">
        <v>92</v>
      </c>
      <c r="R16" s="21" t="s">
        <v>90</v>
      </c>
      <c r="S16" s="19">
        <v>43497</v>
      </c>
      <c r="T16" s="19">
        <v>44180</v>
      </c>
      <c r="U16" s="66" t="s">
        <v>91</v>
      </c>
      <c r="V16" s="18"/>
      <c r="W16" s="18"/>
      <c r="X16" s="18"/>
      <c r="Y16" s="18"/>
      <c r="Z16" s="18"/>
      <c r="AA16" s="18"/>
      <c r="AB16" s="18"/>
      <c r="AC16" s="18"/>
      <c r="AD16" s="18"/>
      <c r="AE16" s="18"/>
      <c r="AF16" s="18"/>
      <c r="AG16" s="18"/>
      <c r="AH16" s="106"/>
      <c r="AI16" s="18"/>
    </row>
    <row r="17" spans="1:35" ht="66" x14ac:dyDescent="0.3">
      <c r="A17" s="214">
        <v>5</v>
      </c>
      <c r="B17" s="221" t="s">
        <v>214</v>
      </c>
      <c r="C17" s="221" t="s">
        <v>215</v>
      </c>
      <c r="D17" s="221" t="s">
        <v>243</v>
      </c>
      <c r="E17" s="221" t="s">
        <v>244</v>
      </c>
      <c r="F17" s="221" t="s">
        <v>245</v>
      </c>
      <c r="G17" s="214">
        <v>3</v>
      </c>
      <c r="H17" s="214">
        <v>3</v>
      </c>
      <c r="I17" s="93">
        <f t="shared" ref="I17" si="2">+G17*H17</f>
        <v>9</v>
      </c>
      <c r="J17" s="212" t="s">
        <v>48</v>
      </c>
      <c r="K17" s="221" t="s">
        <v>93</v>
      </c>
      <c r="L17" s="214">
        <v>2</v>
      </c>
      <c r="M17" s="214">
        <v>3</v>
      </c>
      <c r="N17" s="93">
        <f t="shared" ref="N17" si="3">+L17*M17</f>
        <v>6</v>
      </c>
      <c r="O17" s="243" t="str">
        <f>IF(AND(N17&gt;=0,N17&lt;=4),'[3]Calificación de Riesgos'!$H$10,IF(N17&lt;7,'[3]Calificación de Riesgos'!$H$9,IF(N17&lt;13,'[3]Calificación de Riesgos'!$H$8,IF(N17&lt;=25,'[3]Calificación de Riesgos'!$H$7))))</f>
        <v>MODERADA</v>
      </c>
      <c r="P17" s="214" t="s">
        <v>76</v>
      </c>
      <c r="Q17" s="94" t="s">
        <v>94</v>
      </c>
      <c r="R17" s="21" t="s">
        <v>95</v>
      </c>
      <c r="S17" s="19">
        <v>43862</v>
      </c>
      <c r="T17" s="19">
        <v>44180</v>
      </c>
      <c r="U17" s="66" t="s">
        <v>91</v>
      </c>
      <c r="V17" s="18"/>
      <c r="W17" s="78"/>
      <c r="X17" s="18"/>
      <c r="Y17" s="18"/>
      <c r="Z17" s="18"/>
      <c r="AA17" s="18"/>
      <c r="AB17" s="18"/>
      <c r="AC17" s="18"/>
      <c r="AD17" s="18"/>
      <c r="AE17" s="18"/>
      <c r="AF17" s="18"/>
      <c r="AG17" s="18"/>
      <c r="AH17" s="106"/>
      <c r="AI17" s="18"/>
    </row>
    <row r="18" spans="1:35" s="183" customFormat="1" x14ac:dyDescent="0.3">
      <c r="A18" s="217"/>
      <c r="B18" s="229"/>
      <c r="C18" s="229"/>
      <c r="D18" s="229"/>
      <c r="E18" s="229"/>
      <c r="F18" s="229"/>
      <c r="G18" s="217"/>
      <c r="H18" s="217"/>
      <c r="I18" s="119"/>
      <c r="J18" s="216"/>
      <c r="K18" s="229"/>
      <c r="L18" s="217"/>
      <c r="M18" s="217"/>
      <c r="N18" s="119"/>
      <c r="O18" s="245"/>
      <c r="P18" s="217"/>
      <c r="Q18" s="78"/>
      <c r="R18" s="78"/>
      <c r="S18" s="170"/>
      <c r="T18" s="170"/>
      <c r="U18" s="182"/>
      <c r="V18" s="77"/>
      <c r="W18" s="77"/>
      <c r="X18" s="77"/>
      <c r="Y18" s="77"/>
      <c r="Z18" s="77"/>
      <c r="AA18" s="77"/>
      <c r="AB18" s="77"/>
      <c r="AC18" s="77"/>
      <c r="AD18" s="77"/>
      <c r="AE18" s="77"/>
      <c r="AF18" s="77"/>
      <c r="AG18" s="77"/>
      <c r="AH18" s="144"/>
      <c r="AI18" s="77"/>
    </row>
    <row r="19" spans="1:35" s="183" customFormat="1" x14ac:dyDescent="0.3">
      <c r="A19" s="215"/>
      <c r="B19" s="226"/>
      <c r="C19" s="226"/>
      <c r="D19" s="226"/>
      <c r="E19" s="226"/>
      <c r="F19" s="226"/>
      <c r="G19" s="215"/>
      <c r="H19" s="215"/>
      <c r="I19" s="119"/>
      <c r="J19" s="213"/>
      <c r="K19" s="226"/>
      <c r="L19" s="215"/>
      <c r="M19" s="215"/>
      <c r="N19" s="119"/>
      <c r="O19" s="244"/>
      <c r="P19" s="215"/>
      <c r="Q19" s="78"/>
      <c r="R19" s="78"/>
      <c r="S19" s="170"/>
      <c r="T19" s="170"/>
      <c r="U19" s="182"/>
      <c r="V19" s="77"/>
      <c r="W19" s="77"/>
      <c r="X19" s="77"/>
      <c r="Y19" s="77"/>
      <c r="Z19" s="77"/>
      <c r="AA19" s="77"/>
      <c r="AB19" s="77"/>
      <c r="AC19" s="77"/>
      <c r="AD19" s="77"/>
      <c r="AE19" s="77"/>
      <c r="AF19" s="77"/>
      <c r="AG19" s="77"/>
      <c r="AH19" s="144"/>
      <c r="AI19" s="77"/>
    </row>
  </sheetData>
  <mergeCells count="80">
    <mergeCell ref="O17:O19"/>
    <mergeCell ref="P17:P19"/>
    <mergeCell ref="G17:G19"/>
    <mergeCell ref="H17:H19"/>
    <mergeCell ref="J17:J19"/>
    <mergeCell ref="K17:K19"/>
    <mergeCell ref="L17:L19"/>
    <mergeCell ref="M17:M19"/>
    <mergeCell ref="A17:A19"/>
    <mergeCell ref="B17:B19"/>
    <mergeCell ref="C17:C19"/>
    <mergeCell ref="D17:D19"/>
    <mergeCell ref="E17:E19"/>
    <mergeCell ref="F17:F19"/>
    <mergeCell ref="J15:J16"/>
    <mergeCell ref="K15:K16"/>
    <mergeCell ref="L15:L16"/>
    <mergeCell ref="M15:M16"/>
    <mergeCell ref="O15:O16"/>
    <mergeCell ref="P15:P16"/>
    <mergeCell ref="O13:O14"/>
    <mergeCell ref="P13:P14"/>
    <mergeCell ref="A15:A16"/>
    <mergeCell ref="B15:B16"/>
    <mergeCell ref="C15:C16"/>
    <mergeCell ref="D15:D16"/>
    <mergeCell ref="E15:E16"/>
    <mergeCell ref="F15:F16"/>
    <mergeCell ref="G15:G16"/>
    <mergeCell ref="H15:H16"/>
    <mergeCell ref="G13:G14"/>
    <mergeCell ref="H13:H14"/>
    <mergeCell ref="J13:J14"/>
    <mergeCell ref="K13:K14"/>
    <mergeCell ref="L13:L14"/>
    <mergeCell ref="M13:M14"/>
    <mergeCell ref="A13:A14"/>
    <mergeCell ref="B13:B14"/>
    <mergeCell ref="C13:C14"/>
    <mergeCell ref="D13:D14"/>
    <mergeCell ref="E13:E14"/>
    <mergeCell ref="F13:F14"/>
    <mergeCell ref="J11:J12"/>
    <mergeCell ref="K11:K12"/>
    <mergeCell ref="L11:L12"/>
    <mergeCell ref="M11:M12"/>
    <mergeCell ref="O11:O12"/>
    <mergeCell ref="P11:P12"/>
    <mergeCell ref="O9:O10"/>
    <mergeCell ref="P9:P10"/>
    <mergeCell ref="A11:A12"/>
    <mergeCell ref="B11:B12"/>
    <mergeCell ref="C11:C12"/>
    <mergeCell ref="D11:D12"/>
    <mergeCell ref="E11:E12"/>
    <mergeCell ref="F11:F12"/>
    <mergeCell ref="G11:G12"/>
    <mergeCell ref="H11:H12"/>
    <mergeCell ref="G9:G10"/>
    <mergeCell ref="H9:H10"/>
    <mergeCell ref="J9:J10"/>
    <mergeCell ref="K9:K10"/>
    <mergeCell ref="L9:L10"/>
    <mergeCell ref="AB6:AI7"/>
    <mergeCell ref="G7:J7"/>
    <mergeCell ref="L7:M7"/>
    <mergeCell ref="O7:P7"/>
    <mergeCell ref="V6:AA7"/>
    <mergeCell ref="F9:F10"/>
    <mergeCell ref="A1:U5"/>
    <mergeCell ref="A6:F7"/>
    <mergeCell ref="G6:J6"/>
    <mergeCell ref="L6:P6"/>
    <mergeCell ref="Q6:U7"/>
    <mergeCell ref="A9:A10"/>
    <mergeCell ref="B9:B10"/>
    <mergeCell ref="C9:C10"/>
    <mergeCell ref="D9:D10"/>
    <mergeCell ref="E9:E10"/>
    <mergeCell ref="M9:M10"/>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3877A9C9-9C81-4F7C-AD87-47EC027012BA}">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C000"/>
                </patternFill>
              </fill>
            </x14:dxf>
          </x14:cfRule>
          <x14:cfRule type="containsText" priority="17" operator="containsText" id="{9477A779-A345-4005-BA82-D42DF89F2560}">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0000"/>
                </patternFill>
              </fill>
            </x14:dxf>
          </x14:cfRule>
          <x14:cfRule type="containsText" priority="18" operator="containsText" id="{86A31204-8483-4F50-ACCC-48D237063E19}">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x14:cfRule>
          <x14:cfRule type="containsText" priority="19" operator="containsText" id="{E9E74D7A-F695-4894-AE88-90C7D525C3F5}">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FF00"/>
                </patternFill>
              </fill>
            </x14:dxf>
          </x14:cfRule>
          <x14:cfRule type="containsText" priority="20" operator="containsText" id="{98D34A37-411A-42DE-AC1F-4EF32C182423}">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00B050"/>
                </patternFill>
              </fill>
            </x14:dxf>
          </x14:cfRule>
          <xm:sqref>J9 J11 J13 J15</xm:sqref>
        </x14:conditionalFormatting>
        <x14:conditionalFormatting xmlns:xm="http://schemas.microsoft.com/office/excel/2006/main">
          <x14:cfRule type="containsText" priority="11" operator="containsText" id="{A3F333ED-30FD-4E38-B38B-0DF6F7C08636}">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C000"/>
                </patternFill>
              </fill>
            </x14:dxf>
          </x14:cfRule>
          <x14:cfRule type="containsText" priority="12" operator="containsText" id="{B1562776-A916-429C-B3CE-080A7A2D3C31}">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0000"/>
                </patternFill>
              </fill>
            </x14:dxf>
          </x14:cfRule>
          <x14:cfRule type="containsText" priority="13" operator="containsText" id="{FC3268B1-7136-49D1-9271-D11FF619CEE0}">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x14:cfRule>
          <x14:cfRule type="containsText" priority="14" operator="containsText" id="{A9F8DEFB-6796-42AE-92DA-FE2B56855874}">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FF00"/>
                </patternFill>
              </fill>
            </x14:dxf>
          </x14:cfRule>
          <x14:cfRule type="containsText" priority="15" operator="containsText" id="{72D962E3-A0D8-4959-819D-BFA3BD170F97}">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00B050"/>
                </patternFill>
              </fill>
            </x14:dxf>
          </x14:cfRule>
          <xm:sqref>O9 O11 O13 O15</xm:sqref>
        </x14:conditionalFormatting>
        <x14:conditionalFormatting xmlns:xm="http://schemas.microsoft.com/office/excel/2006/main">
          <x14:cfRule type="containsText" priority="6" operator="containsText" id="{F155615C-ABD5-467E-8E09-1D99F3D0D038}">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C000"/>
                </patternFill>
              </fill>
            </x14:dxf>
          </x14:cfRule>
          <x14:cfRule type="containsText" priority="7" operator="containsText" id="{122D24BD-4835-4935-9BD4-5361893B8F4E}">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0000"/>
                </patternFill>
              </fill>
            </x14:dxf>
          </x14:cfRule>
          <x14:cfRule type="containsText" priority="8" operator="containsText" id="{A82C3EFB-098A-406D-84A2-50454EDE7C54}">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x14:cfRule>
          <x14:cfRule type="containsText" priority="9" operator="containsText" id="{6E79B31C-DDCB-44DF-9B9C-8510C1F96B13}">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FF00"/>
                </patternFill>
              </fill>
            </x14:dxf>
          </x14:cfRule>
          <x14:cfRule type="containsText" priority="10" operator="containsText" id="{B7F6CE41-9902-4B27-BD81-4A3415B2470B}">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00B050"/>
                </patternFill>
              </fill>
            </x14:dxf>
          </x14:cfRule>
          <xm:sqref>J17</xm:sqref>
        </x14:conditionalFormatting>
        <x14:conditionalFormatting xmlns:xm="http://schemas.microsoft.com/office/excel/2006/main">
          <x14:cfRule type="containsText" priority="1" operator="containsText" id="{930437FE-5027-48B6-BE22-739D69D7E60D}">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C000"/>
                </patternFill>
              </fill>
            </x14:dxf>
          </x14:cfRule>
          <x14:cfRule type="containsText" priority="2" operator="containsText" id="{B68FA333-07E8-4455-B070-D618068EEB21}">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0000"/>
                </patternFill>
              </fill>
            </x14:dxf>
          </x14:cfRule>
          <x14:cfRule type="containsText" priority="3" operator="containsText" id="{E27D7B54-81FC-4BE8-BDD8-38161D2CAEB5}">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x14:cfRule>
          <x14:cfRule type="containsText" priority="4" operator="containsText" id="{58E1E7A4-C1FD-44B9-8332-3220A5756A79}">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FF00"/>
                </patternFill>
              </fill>
            </x14:dxf>
          </x14:cfRule>
          <x14:cfRule type="containsText" priority="5" operator="containsText" id="{75BD7938-A8C0-4B11-B996-B2D221E1DB78}">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00B050"/>
                </patternFill>
              </fill>
            </x14:dxf>
          </x14:cfRule>
          <xm:sqref>O17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'[3]Calificación de Riesgos'!#REF!</xm:f>
          </x14:formula1>
          <xm:sqref>P9 P11 P13 P15 P17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26"/>
  <sheetViews>
    <sheetView topLeftCell="F18" zoomScale="86" zoomScaleNormal="86" workbookViewId="0">
      <selection activeCell="M24" sqref="M24"/>
    </sheetView>
  </sheetViews>
  <sheetFormatPr baseColWidth="10" defaultRowHeight="16.5" x14ac:dyDescent="0.3"/>
  <cols>
    <col min="1" max="1" width="11.42578125" style="14"/>
    <col min="2" max="2" width="19.28515625" style="16" customWidth="1"/>
    <col min="3" max="3" width="62.42578125" style="14" customWidth="1"/>
    <col min="4" max="4" width="67" style="14" customWidth="1"/>
    <col min="5" max="5" width="30.42578125" style="14" customWidth="1"/>
    <col min="6" max="6" width="63.85546875" style="14" customWidth="1"/>
    <col min="7" max="7" width="12.7109375" style="14" customWidth="1"/>
    <col min="8" max="8" width="11.5703125" style="14" customWidth="1"/>
    <col min="9" max="9" width="0" style="14" hidden="1" customWidth="1"/>
    <col min="10" max="10" width="16.28515625" style="14" customWidth="1"/>
    <col min="11" max="11" width="70.5703125" style="14" customWidth="1"/>
    <col min="12" max="12" width="17.5703125" style="14" customWidth="1"/>
    <col min="13" max="13" width="10.42578125" style="14" customWidth="1"/>
    <col min="14" max="14" width="13.5703125" style="14" hidden="1" customWidth="1"/>
    <col min="15" max="15" width="11.42578125" style="14"/>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6" ht="9.75" customHeight="1" x14ac:dyDescent="0.3">
      <c r="B1" s="246"/>
      <c r="C1" s="247"/>
      <c r="D1" s="247"/>
      <c r="E1" s="247"/>
      <c r="F1" s="247"/>
      <c r="G1" s="247"/>
      <c r="H1" s="247"/>
      <c r="I1" s="247"/>
      <c r="J1" s="247"/>
      <c r="K1" s="247"/>
      <c r="L1" s="247"/>
      <c r="M1" s="247"/>
      <c r="N1" s="247"/>
      <c r="O1" s="247"/>
      <c r="P1" s="247"/>
      <c r="Q1" s="247"/>
      <c r="R1" s="247"/>
      <c r="S1" s="247"/>
      <c r="T1" s="247"/>
      <c r="U1" s="247"/>
      <c r="V1" s="248"/>
    </row>
    <row r="2" spans="1:36" x14ac:dyDescent="0.3">
      <c r="B2" s="249"/>
      <c r="C2" s="250"/>
      <c r="D2" s="250"/>
      <c r="E2" s="250"/>
      <c r="F2" s="250"/>
      <c r="G2" s="250"/>
      <c r="H2" s="250"/>
      <c r="I2" s="250"/>
      <c r="J2" s="250"/>
      <c r="K2" s="250"/>
      <c r="L2" s="250"/>
      <c r="M2" s="250"/>
      <c r="N2" s="250"/>
      <c r="O2" s="250"/>
      <c r="P2" s="250"/>
      <c r="Q2" s="250"/>
      <c r="R2" s="250"/>
      <c r="S2" s="250"/>
      <c r="T2" s="250"/>
      <c r="U2" s="250"/>
      <c r="V2" s="251"/>
      <c r="W2" s="24"/>
    </row>
    <row r="3" spans="1:36" ht="28.5" customHeight="1" x14ac:dyDescent="0.3">
      <c r="B3" s="252"/>
      <c r="C3" s="252"/>
      <c r="D3" s="252"/>
      <c r="E3" s="252"/>
      <c r="F3" s="252"/>
      <c r="G3" s="252"/>
      <c r="H3" s="252"/>
      <c r="I3" s="252"/>
      <c r="J3" s="252"/>
      <c r="K3" s="252"/>
      <c r="L3" s="252"/>
      <c r="M3" s="252"/>
      <c r="N3" s="252"/>
      <c r="O3" s="252"/>
      <c r="P3" s="252"/>
      <c r="Q3" s="252"/>
      <c r="R3" s="252"/>
      <c r="S3" s="252"/>
      <c r="T3" s="252"/>
      <c r="U3" s="252"/>
      <c r="V3" s="252"/>
      <c r="W3" s="24"/>
    </row>
    <row r="4" spans="1:36" ht="103.5" customHeight="1" x14ac:dyDescent="0.3">
      <c r="B4" s="253" t="s">
        <v>195</v>
      </c>
      <c r="C4" s="253"/>
      <c r="D4" s="253"/>
      <c r="E4" s="253"/>
      <c r="F4" s="253"/>
      <c r="G4" s="253"/>
      <c r="H4" s="253"/>
      <c r="I4" s="253"/>
      <c r="J4" s="253"/>
      <c r="K4" s="253"/>
      <c r="L4" s="253"/>
      <c r="M4" s="253"/>
      <c r="N4" s="253"/>
      <c r="O4" s="253"/>
      <c r="P4" s="253"/>
      <c r="Q4" s="253"/>
      <c r="R4" s="253"/>
      <c r="S4" s="253"/>
      <c r="T4" s="253"/>
      <c r="U4" s="253"/>
      <c r="V4" s="253"/>
      <c r="W4" s="24"/>
    </row>
    <row r="5" spans="1:36" x14ac:dyDescent="0.3">
      <c r="B5" s="208"/>
      <c r="C5" s="209"/>
      <c r="D5" s="108"/>
      <c r="E5" s="108"/>
      <c r="F5" s="108"/>
      <c r="G5" s="108"/>
      <c r="H5" s="108"/>
      <c r="I5" s="108"/>
      <c r="J5" s="108"/>
      <c r="K5" s="108"/>
      <c r="L5" s="108"/>
      <c r="M5" s="108"/>
      <c r="N5" s="108"/>
      <c r="O5" s="108"/>
      <c r="P5" s="108"/>
      <c r="Q5" s="108"/>
      <c r="R5" s="108"/>
      <c r="S5" s="108"/>
      <c r="T5" s="108"/>
      <c r="U5" s="108"/>
      <c r="V5" s="109"/>
      <c r="W5" s="24"/>
    </row>
    <row r="6" spans="1:36" s="22" customFormat="1" x14ac:dyDescent="0.3">
      <c r="A6" s="205" t="s">
        <v>43</v>
      </c>
      <c r="B6" s="205"/>
      <c r="C6" s="205"/>
      <c r="D6" s="205"/>
      <c r="E6" s="205"/>
      <c r="F6" s="205"/>
      <c r="G6" s="203" t="s">
        <v>42</v>
      </c>
      <c r="H6" s="203"/>
      <c r="I6" s="203"/>
      <c r="J6" s="203"/>
      <c r="K6" s="89" t="s">
        <v>41</v>
      </c>
      <c r="L6" s="205" t="s">
        <v>40</v>
      </c>
      <c r="M6" s="205"/>
      <c r="N6" s="205"/>
      <c r="O6" s="205"/>
      <c r="P6" s="205"/>
      <c r="Q6" s="205" t="s">
        <v>39</v>
      </c>
      <c r="R6" s="205"/>
      <c r="S6" s="205"/>
      <c r="T6" s="205"/>
      <c r="U6" s="205"/>
      <c r="V6" s="197" t="s">
        <v>38</v>
      </c>
      <c r="W6" s="198"/>
      <c r="X6" s="198"/>
      <c r="Y6" s="198"/>
      <c r="Z6" s="198"/>
      <c r="AA6" s="199"/>
      <c r="AB6" s="197" t="s">
        <v>37</v>
      </c>
      <c r="AC6" s="198"/>
      <c r="AD6" s="198"/>
      <c r="AE6" s="198"/>
      <c r="AF6" s="198"/>
      <c r="AG6" s="198"/>
      <c r="AH6" s="198"/>
      <c r="AI6" s="199"/>
    </row>
    <row r="7" spans="1:36" s="22" customFormat="1" x14ac:dyDescent="0.3">
      <c r="A7" s="205"/>
      <c r="B7" s="205"/>
      <c r="C7" s="205"/>
      <c r="D7" s="205"/>
      <c r="E7" s="205"/>
      <c r="F7" s="205"/>
      <c r="G7" s="203" t="s">
        <v>36</v>
      </c>
      <c r="H7" s="203"/>
      <c r="I7" s="203"/>
      <c r="J7" s="203"/>
      <c r="K7" s="89" t="s">
        <v>35</v>
      </c>
      <c r="L7" s="203" t="s">
        <v>34</v>
      </c>
      <c r="M7" s="203"/>
      <c r="N7" s="23"/>
      <c r="O7" s="203" t="s">
        <v>33</v>
      </c>
      <c r="P7" s="203"/>
      <c r="Q7" s="205"/>
      <c r="R7" s="205"/>
      <c r="S7" s="205"/>
      <c r="T7" s="205"/>
      <c r="U7" s="205"/>
      <c r="V7" s="200"/>
      <c r="W7" s="201"/>
      <c r="X7" s="201"/>
      <c r="Y7" s="201"/>
      <c r="Z7" s="201"/>
      <c r="AA7" s="202"/>
      <c r="AB7" s="200"/>
      <c r="AC7" s="201"/>
      <c r="AD7" s="201"/>
      <c r="AE7" s="201"/>
      <c r="AF7" s="201"/>
      <c r="AG7" s="201"/>
      <c r="AH7" s="201"/>
      <c r="AI7" s="202"/>
    </row>
    <row r="8" spans="1:36" s="22" customFormat="1" ht="66"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6" s="17" customFormat="1" ht="49.5" x14ac:dyDescent="0.25">
      <c r="A9" s="214">
        <v>1</v>
      </c>
      <c r="B9" s="224" t="str">
        <f>+[4]Identificacion!B4</f>
        <v>GESTIÓN DEL TALENTO HUMANO</v>
      </c>
      <c r="C9" s="221" t="str">
        <f>+[4]Identificacion!C4</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9" s="221" t="str">
        <f>+[4]Identificacion!D4</f>
        <v>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5. Cambios normativos que afecten la ejecución de las actividades.</v>
      </c>
      <c r="E9" s="221" t="str">
        <f>+[4]Identificacion!E4</f>
        <v>Incumplimiento del Plan Estratégico de Talento Humano de la  vigencia</v>
      </c>
      <c r="F9" s="221" t="str">
        <f>+[4]Identificacion!F4</f>
        <v>1. Afectación de los resultados e incumplimiento de las metas del grupo en la vigencia.                                                         
2. Afectación en la medición del clima laboral por el incumplimiento de los programas que le apuntan a este objetivo.                                                                                              
 3. Sanciones disciplinarias.
4. Sanciones de entes estatales como el Ministerio de Trabajo por normas del SGSST.
5. Castigo por no ejecución presupuestal.
6. Afectación en el desempeño laboral de los funcionarios.
7. Perdida de credibilidad al interior de la Entidad.
8. Detrimento patrimonial</v>
      </c>
      <c r="G9" s="214">
        <f>+[4]Probabilidad!E14</f>
        <v>3</v>
      </c>
      <c r="H9" s="214">
        <f>+'[4]Impacto '!D6</f>
        <v>4</v>
      </c>
      <c r="I9" s="93">
        <f t="shared" ref="I9:I15" si="0">+G9*H9</f>
        <v>12</v>
      </c>
      <c r="J9" s="218" t="str">
        <f>IF(AND(I9&gt;=0,I9&lt;=4),'[4]Calificación de Riesgos'!$H$10,IF(I9&lt;7,'[4]Calificación de Riesgos'!$H$9,IF(I9&lt;12,'[4]Calificación de Riesgos'!$H$8,IF(I9&lt;=25,'[4]Calificación de Riesgos'!$H$7))))</f>
        <v>EXTREMA</v>
      </c>
      <c r="K9" s="231" t="s">
        <v>246</v>
      </c>
      <c r="L9" s="214">
        <v>2</v>
      </c>
      <c r="M9" s="214">
        <v>4</v>
      </c>
      <c r="N9" s="93">
        <f>+L9*M9</f>
        <v>8</v>
      </c>
      <c r="O9" s="212" t="str">
        <f>+'[4]Calificación de Riesgos'!H8</f>
        <v>ALTA</v>
      </c>
      <c r="P9" s="214" t="s">
        <v>76</v>
      </c>
      <c r="Q9" s="61" t="s">
        <v>97</v>
      </c>
      <c r="R9" s="83" t="s">
        <v>247</v>
      </c>
      <c r="S9" s="87">
        <v>43862</v>
      </c>
      <c r="T9" s="87">
        <v>44180</v>
      </c>
      <c r="U9" s="66" t="s">
        <v>98</v>
      </c>
      <c r="V9" s="112"/>
      <c r="W9" s="112"/>
      <c r="X9" s="112"/>
      <c r="Y9" s="112"/>
      <c r="Z9" s="112"/>
      <c r="AA9" s="112"/>
      <c r="AB9" s="112"/>
      <c r="AC9" s="112"/>
      <c r="AD9" s="112"/>
      <c r="AE9" s="112"/>
      <c r="AF9" s="112"/>
      <c r="AG9" s="112"/>
      <c r="AH9" s="112"/>
      <c r="AI9" s="112"/>
      <c r="AJ9" s="113"/>
    </row>
    <row r="10" spans="1:36" s="17" customFormat="1" ht="49.5" x14ac:dyDescent="0.25">
      <c r="A10" s="217"/>
      <c r="B10" s="228"/>
      <c r="C10" s="229"/>
      <c r="D10" s="229"/>
      <c r="E10" s="229"/>
      <c r="F10" s="229"/>
      <c r="G10" s="217"/>
      <c r="H10" s="217"/>
      <c r="I10" s="93"/>
      <c r="J10" s="219"/>
      <c r="K10" s="255"/>
      <c r="L10" s="217"/>
      <c r="M10" s="217"/>
      <c r="N10" s="93"/>
      <c r="O10" s="216"/>
      <c r="P10" s="217"/>
      <c r="Q10" s="61" t="s">
        <v>248</v>
      </c>
      <c r="R10" s="83" t="s">
        <v>249</v>
      </c>
      <c r="S10" s="87">
        <v>44105</v>
      </c>
      <c r="T10" s="87">
        <v>44180</v>
      </c>
      <c r="U10" s="66" t="s">
        <v>98</v>
      </c>
      <c r="V10" s="112"/>
      <c r="W10" s="112"/>
      <c r="X10" s="112"/>
      <c r="Y10" s="112"/>
      <c r="Z10" s="112"/>
      <c r="AA10" s="112"/>
      <c r="AB10" s="112"/>
      <c r="AC10" s="112"/>
      <c r="AD10" s="112"/>
      <c r="AE10" s="112"/>
      <c r="AF10" s="112"/>
      <c r="AG10" s="112"/>
      <c r="AH10" s="112"/>
      <c r="AI10" s="112"/>
      <c r="AJ10" s="113"/>
    </row>
    <row r="11" spans="1:36" s="17" customFormat="1" ht="82.5" x14ac:dyDescent="0.25">
      <c r="A11" s="215"/>
      <c r="B11" s="225"/>
      <c r="C11" s="226"/>
      <c r="D11" s="226"/>
      <c r="E11" s="226"/>
      <c r="F11" s="226"/>
      <c r="G11" s="215"/>
      <c r="H11" s="215"/>
      <c r="I11" s="93"/>
      <c r="J11" s="220"/>
      <c r="K11" s="232"/>
      <c r="L11" s="215"/>
      <c r="M11" s="215"/>
      <c r="N11" s="93"/>
      <c r="O11" s="213"/>
      <c r="P11" s="215"/>
      <c r="Q11" s="61" t="s">
        <v>250</v>
      </c>
      <c r="R11" s="83" t="s">
        <v>251</v>
      </c>
      <c r="S11" s="87">
        <v>43862</v>
      </c>
      <c r="T11" s="87">
        <v>44180</v>
      </c>
      <c r="U11" s="66" t="s">
        <v>98</v>
      </c>
      <c r="V11" s="112"/>
      <c r="W11" s="112"/>
      <c r="X11" s="112"/>
      <c r="Y11" s="112"/>
      <c r="Z11" s="112"/>
      <c r="AA11" s="112"/>
      <c r="AB11" s="112"/>
      <c r="AC11" s="112"/>
      <c r="AD11" s="112"/>
      <c r="AE11" s="112"/>
      <c r="AF11" s="112"/>
      <c r="AG11" s="112"/>
      <c r="AH11" s="112"/>
      <c r="AI11" s="112"/>
      <c r="AJ11" s="113"/>
    </row>
    <row r="12" spans="1:36" s="17" customFormat="1" ht="163.5" customHeight="1" x14ac:dyDescent="0.25">
      <c r="A12" s="93">
        <v>2</v>
      </c>
      <c r="B12" s="94" t="str">
        <f>+[4]Identificacion!B5</f>
        <v>GESTIÓN DEL TALENTO HUMANO</v>
      </c>
      <c r="C12" s="94" t="str">
        <f>+[4]Identificacion!C5</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2" s="94" t="str">
        <f>+[4]Identificacion!D5</f>
        <v xml:space="preserve">1. Debilidades en los controles de verificación que se realizan en el proceso manual de registro de la información en la base de la planta de personal.
2. Ausencia de controles que identifiquen información desactualizada en la base de datos de la planta de personal.
3. Manejo de alto volumen de documentación que puede ocasionar retraso en la actualización de la información de la planta.
4. Debilidades en la documentación/definición y aplicación de los controles </v>
      </c>
      <c r="E12" s="94" t="str">
        <f>+[4]Identificacion!E5</f>
        <v>Inconsistencias y falta de veracidad en la información que certifica la ANM de los funcionarios de planta hacia dentro y fuera (terceros).</v>
      </c>
      <c r="F12" s="94" t="str">
        <f>+[4]Identificacion!F5</f>
        <v>1. Investigaciones disciplinarias
2. Perdida de imagen del grupo.
3. Reprocesos y salidas no conformes.
4. Acciones judiciales en contra de la Entidad.
5. Imprecisiones en la información que perjudiquen los trámites a adelantar requeridos por los funcionarios.
6. No proveer oportunamente el Talento Humano requerido por la Entidad.</v>
      </c>
      <c r="G12" s="93">
        <f>+[4]Probabilidad!E15</f>
        <v>3</v>
      </c>
      <c r="H12" s="93">
        <f>+'[4]Impacto '!D7</f>
        <v>4</v>
      </c>
      <c r="I12" s="93">
        <f t="shared" si="0"/>
        <v>12</v>
      </c>
      <c r="J12" s="76" t="str">
        <f>IF(AND(I12&gt;=0,I12&lt;=4),'[4]Calificación de Riesgos'!$H$10,IF(I12&lt;7,'[4]Calificación de Riesgos'!$H$9,IF(I12&lt;12,'[4]Calificación de Riesgos'!$H$8,IF(I12&lt;=25,'[4]Calificación de Riesgos'!$H$7))))</f>
        <v>EXTREMA</v>
      </c>
      <c r="K12" s="94" t="s">
        <v>252</v>
      </c>
      <c r="L12" s="93">
        <v>2</v>
      </c>
      <c r="M12" s="93">
        <v>4</v>
      </c>
      <c r="N12" s="93">
        <f t="shared" ref="N12:N21" si="1">+L12*M12</f>
        <v>8</v>
      </c>
      <c r="O12" s="97" t="str">
        <f>+'[4]Calificación de Riesgos'!H8</f>
        <v>ALTA</v>
      </c>
      <c r="P12" s="18" t="s">
        <v>76</v>
      </c>
      <c r="Q12" s="61" t="s">
        <v>253</v>
      </c>
      <c r="R12" s="114" t="s">
        <v>99</v>
      </c>
      <c r="S12" s="87">
        <v>43862</v>
      </c>
      <c r="T12" s="87">
        <v>44180</v>
      </c>
      <c r="U12" s="66" t="s">
        <v>98</v>
      </c>
      <c r="V12" s="112"/>
      <c r="W12" s="112"/>
      <c r="X12" s="112"/>
      <c r="Y12" s="112"/>
      <c r="Z12" s="112"/>
      <c r="AA12" s="112"/>
      <c r="AB12" s="112"/>
      <c r="AC12" s="112"/>
      <c r="AD12" s="112"/>
      <c r="AE12" s="112"/>
      <c r="AF12" s="112"/>
      <c r="AG12" s="112"/>
      <c r="AH12" s="112"/>
      <c r="AI12" s="112"/>
      <c r="AJ12" s="113"/>
    </row>
    <row r="13" spans="1:36" s="17" customFormat="1" ht="164.25" customHeight="1" x14ac:dyDescent="0.25">
      <c r="A13" s="93">
        <v>3</v>
      </c>
      <c r="B13" s="94" t="str">
        <f>+[4]Identificacion!B6</f>
        <v>GESTIÓN DEL TALENTO HUMANO</v>
      </c>
      <c r="C13" s="94" t="str">
        <f>+[4]Identificacion!C6</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3" s="94" t="str">
        <f>+[4]Identificacion!D6</f>
        <v>1. Debilidades en la segregación y asignación de funciones del personal que maneja y tiene a cargo el programa de nómina
2. Restricciones para la ejecución de recursos que permitan generar los pagos de nomina requeridos de manera oportuna. 
3. Debilidades en los controles que permitan identificar errores en reportes de novedades.
4. Fallas técnicas del sistema</v>
      </c>
      <c r="E13" s="94" t="str">
        <f>+[4]Identificacion!E6</f>
        <v xml:space="preserve">Liquidación inexacta y/o inoportuna de salarios, prestaciones sociales, aportes parafiscales, etc. </v>
      </c>
      <c r="F13" s="94" t="str">
        <f>+[4]Identificacion!F6</f>
        <v>1. Sanciones fiscales por pagos extemporáneos.
2. Detrimento patrimonial.
3. Sanciones disciplinarias
4. Investigaciones por parte de entes de control u otras entidades.
5. Perdida de imagen</v>
      </c>
      <c r="G13" s="93">
        <f>+[4]Probabilidad!E16</f>
        <v>3</v>
      </c>
      <c r="H13" s="93">
        <f>+'[4]Impacto '!D8</f>
        <v>4</v>
      </c>
      <c r="I13" s="93">
        <f t="shared" si="0"/>
        <v>12</v>
      </c>
      <c r="J13" s="76" t="str">
        <f>+'[4]Calificación de Riesgos'!H7</f>
        <v>EXTREMA</v>
      </c>
      <c r="K13" s="94" t="s">
        <v>254</v>
      </c>
      <c r="L13" s="93">
        <v>2</v>
      </c>
      <c r="M13" s="93">
        <v>4</v>
      </c>
      <c r="N13" s="93">
        <f t="shared" si="1"/>
        <v>8</v>
      </c>
      <c r="O13" s="97" t="s">
        <v>48</v>
      </c>
      <c r="P13" s="18" t="s">
        <v>76</v>
      </c>
      <c r="Q13" s="61" t="s">
        <v>255</v>
      </c>
      <c r="R13" s="114" t="s">
        <v>256</v>
      </c>
      <c r="S13" s="87">
        <v>43831</v>
      </c>
      <c r="T13" s="87">
        <v>44196</v>
      </c>
      <c r="U13" s="66" t="s">
        <v>98</v>
      </c>
      <c r="V13" s="112"/>
      <c r="W13" s="112"/>
      <c r="X13" s="112"/>
      <c r="Y13" s="112"/>
      <c r="Z13" s="112"/>
      <c r="AA13" s="112"/>
      <c r="AB13" s="112"/>
      <c r="AC13" s="112"/>
      <c r="AD13" s="112"/>
      <c r="AE13" s="112"/>
      <c r="AF13" s="112"/>
      <c r="AG13" s="112"/>
      <c r="AH13" s="112"/>
      <c r="AI13" s="112"/>
      <c r="AJ13" s="113"/>
    </row>
    <row r="14" spans="1:36" s="17" customFormat="1" ht="134.25" customHeight="1" x14ac:dyDescent="0.25">
      <c r="A14" s="93">
        <v>4</v>
      </c>
      <c r="B14" s="94" t="str">
        <f>+[4]Identificacion!B7</f>
        <v>GESTIÓN DEL TALENTO HUMANO</v>
      </c>
      <c r="C14" s="94" t="str">
        <f>+[4]Identificacion!C7</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4" s="94" t="str">
        <f>+[4]Identificacion!D7</f>
        <v>1. Manejo de alto volumen de documentos físicos.
2. Debilidades en la implementación de controles para el préstamo de las historias laborales físicas a otras personas que puede generar extravíos.
3. Debilidades en la identificación de faltantes documentales dentro de las historias laborales.                                                     
4. Falta de capital humano para desarrollar la actividad de actualización permanente de los contenidos de las historias laborales.
5. Historias laborales incompletas</v>
      </c>
      <c r="E14" s="94" t="str">
        <f>+[4]Identificacion!E7</f>
        <v>Incumplimiento de la normatividad vigente en materia de administración de las historias laborales de la Entidad.</v>
      </c>
      <c r="F14" s="94" t="str">
        <f>+[4]Identificacion!F7</f>
        <v xml:space="preserve">1. Sanciones disciplinarias
2. Hallazgos en auditorías internas y externas.
3. Retraso en las respuestas o en la prestación del servicio por demoras en la búsqueda de documentos de las historias laborales.
4. Reprocesos en el manejo de la información.     
5. Perdida de información en soporte físico de difícil recuperación.                 
</v>
      </c>
      <c r="G14" s="93">
        <f>+[4]Probabilidad!E17</f>
        <v>3</v>
      </c>
      <c r="H14" s="93">
        <f>+'[4]Impacto '!D9</f>
        <v>4</v>
      </c>
      <c r="I14" s="93">
        <f t="shared" si="0"/>
        <v>12</v>
      </c>
      <c r="J14" s="76" t="s">
        <v>46</v>
      </c>
      <c r="K14" s="61" t="s">
        <v>257</v>
      </c>
      <c r="L14" s="93">
        <v>2</v>
      </c>
      <c r="M14" s="93">
        <v>4</v>
      </c>
      <c r="N14" s="93">
        <f t="shared" si="1"/>
        <v>8</v>
      </c>
      <c r="O14" s="97" t="str">
        <f>IF(AND(N14&gt;=0,N14&lt;=4),'[4]Calificación de Riesgos'!$H$10,IF(N14&lt;7,'[4]Calificación de Riesgos'!$H$9,IF(N14&lt;13,'[4]Calificación de Riesgos'!$H$8,IF(N14&lt;=25,'[4]Calificación de Riesgos'!$H$7))))</f>
        <v>ALTA</v>
      </c>
      <c r="P14" s="18" t="s">
        <v>76</v>
      </c>
      <c r="Q14" s="61" t="s">
        <v>100</v>
      </c>
      <c r="R14" s="83" t="s">
        <v>258</v>
      </c>
      <c r="S14" s="87">
        <v>43862</v>
      </c>
      <c r="T14" s="87">
        <v>44180</v>
      </c>
      <c r="U14" s="66" t="s">
        <v>98</v>
      </c>
      <c r="V14" s="112"/>
      <c r="W14" s="112"/>
      <c r="X14" s="112"/>
      <c r="Y14" s="112"/>
      <c r="Z14" s="112"/>
      <c r="AA14" s="112"/>
      <c r="AB14" s="112"/>
      <c r="AC14" s="112"/>
      <c r="AD14" s="112"/>
      <c r="AE14" s="112"/>
      <c r="AF14" s="112"/>
      <c r="AG14" s="112"/>
      <c r="AH14" s="112"/>
      <c r="AI14" s="112"/>
      <c r="AJ14" s="113"/>
    </row>
    <row r="15" spans="1:36" s="17" customFormat="1" ht="134.25" customHeight="1" x14ac:dyDescent="0.25">
      <c r="A15" s="93">
        <v>5</v>
      </c>
      <c r="B15" s="94" t="str">
        <f>+[4]Identificacion!B8</f>
        <v>GESTIÓN DEL TALENTO HUMANO</v>
      </c>
      <c r="C15" s="94" t="str">
        <f>+[4]Identificacion!C8</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5" s="94" t="str">
        <f>+[4]Identificacion!D8</f>
        <v>1. Debilidades en la asignación de presupuesto para la ejecución de las actividades del SGSST que se deben llevar a cabo de conformidad con la normatividad.                                                                        2. Debilidades en la asignación de personal suficiente para el cumplimiento de las actividades previstas en los programas del SGSST.                                                    3. Debilidades en el conocimiento e implementación de las disposiciones de la normatividad legal vigente en materia de SST.
4. Debilidades en la identificación de controles que permitan garantizar adecuados procesos de ejecución de los programas del SGSST.
5. Debilidades en la documentación de las políticas que integran el SGSST de la ANM.</v>
      </c>
      <c r="E15" s="94" t="str">
        <f>+[4]Identificacion!E8</f>
        <v>Incumplimiento de la política del Sistema de Gestión de Seguridad y Salud en el Trabajo SGSST</v>
      </c>
      <c r="F15" s="94" t="str">
        <f>+[4]Identificacion!F8</f>
        <v>1. Sanciones disciplinarias.
2. Sanciones por parte del Ministerio de Trabajo.          
3. Ocurrencia de accidentes y enfermedades laborales.
4. Hallazgos en auditorías internas y externas.</v>
      </c>
      <c r="G15" s="93">
        <f>+[4]Probabilidad!E18</f>
        <v>3</v>
      </c>
      <c r="H15" s="93">
        <f>+'[4]Impacto '!D10</f>
        <v>4</v>
      </c>
      <c r="I15" s="93">
        <f t="shared" si="0"/>
        <v>12</v>
      </c>
      <c r="J15" s="76" t="str">
        <f>+'[4]Calificación de Riesgos'!H7</f>
        <v>EXTREMA</v>
      </c>
      <c r="K15" s="94" t="s">
        <v>259</v>
      </c>
      <c r="L15" s="93">
        <v>2</v>
      </c>
      <c r="M15" s="93">
        <v>4</v>
      </c>
      <c r="N15" s="93">
        <f t="shared" si="1"/>
        <v>8</v>
      </c>
      <c r="O15" s="97" t="s">
        <v>48</v>
      </c>
      <c r="P15" s="18" t="s">
        <v>76</v>
      </c>
      <c r="Q15" s="61" t="s">
        <v>260</v>
      </c>
      <c r="R15" s="114" t="s">
        <v>101</v>
      </c>
      <c r="S15" s="87">
        <v>43862</v>
      </c>
      <c r="T15" s="87">
        <v>44180</v>
      </c>
      <c r="U15" s="66" t="s">
        <v>98</v>
      </c>
      <c r="V15" s="112"/>
      <c r="W15" s="112"/>
      <c r="X15" s="112"/>
      <c r="Y15" s="112"/>
      <c r="Z15" s="112"/>
      <c r="AA15" s="112"/>
      <c r="AB15" s="112"/>
      <c r="AC15" s="112"/>
      <c r="AD15" s="112"/>
      <c r="AE15" s="112"/>
      <c r="AF15" s="112"/>
      <c r="AG15" s="112"/>
      <c r="AH15" s="112"/>
      <c r="AI15" s="112"/>
      <c r="AJ15" s="113"/>
    </row>
    <row r="16" spans="1:36" s="17" customFormat="1" ht="134.25" customHeight="1" x14ac:dyDescent="0.25">
      <c r="A16" s="93">
        <v>6</v>
      </c>
      <c r="B16" s="94" t="str">
        <f>+[4]Identificacion!B9</f>
        <v>GESTIÓN DEL TALENTO HUMANO</v>
      </c>
      <c r="C16" s="94" t="str">
        <f>+[4]Identificacion!C9</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6" s="94" t="str">
        <f>+[4]Identificacion!D9</f>
        <v>1. Debilidades en los conocimientos por parte de evaluados y evaluadores
2. Debilidades en la apropiación de lineamientos frente a la importancia de la EDL
3. Ausencia de compromiso por parte de los evaluadores.</v>
      </c>
      <c r="E16" s="94" t="str">
        <f>+[4]Identificacion!E9</f>
        <v>Incumplimiento en la suscripción, seguimiento y evaluación oportuna a los acuerdos de gestión y evaluaciones de desempeño laboral.</v>
      </c>
      <c r="F16" s="94" t="str">
        <f>+[4]Identificacion!F9</f>
        <v>1. Pérdida de oportunidades de mejora y potencialización del personal.
2. Pérdida de mejora en calidad y prestación del servicio de la Entidad.
3. Realización de calificaciones en extemporaneidad que no permite tomar decisiones adecuadas por falta del debido proceso.  
4. Permanencia de una persona de carrera administrativa en el cargo sin la idoneidad para desarrollar sus labores.</v>
      </c>
      <c r="G16" s="93">
        <f>+[4]Probabilidad!E19</f>
        <v>3</v>
      </c>
      <c r="H16" s="93">
        <f>+'[4]Impacto '!D11</f>
        <v>3</v>
      </c>
      <c r="I16" s="115"/>
      <c r="J16" s="97" t="str">
        <f>+'[4]Calificación de Riesgos'!H8</f>
        <v>ALTA</v>
      </c>
      <c r="K16" s="94" t="s">
        <v>261</v>
      </c>
      <c r="L16" s="93">
        <v>3</v>
      </c>
      <c r="M16" s="93">
        <v>3</v>
      </c>
      <c r="N16" s="93">
        <f t="shared" si="1"/>
        <v>9</v>
      </c>
      <c r="O16" s="97" t="s">
        <v>48</v>
      </c>
      <c r="P16" s="18" t="s">
        <v>76</v>
      </c>
      <c r="Q16" s="61" t="s">
        <v>262</v>
      </c>
      <c r="R16" s="114" t="s">
        <v>263</v>
      </c>
      <c r="S16" s="87">
        <v>43845</v>
      </c>
      <c r="T16" s="87">
        <v>44012</v>
      </c>
      <c r="U16" s="66" t="s">
        <v>98</v>
      </c>
      <c r="V16" s="112"/>
      <c r="W16" s="112"/>
      <c r="X16" s="112"/>
      <c r="Y16" s="112"/>
      <c r="Z16" s="112"/>
      <c r="AA16" s="112"/>
      <c r="AB16" s="112"/>
      <c r="AC16" s="112"/>
      <c r="AD16" s="112"/>
      <c r="AE16" s="112"/>
      <c r="AF16" s="112"/>
      <c r="AG16" s="112"/>
      <c r="AH16" s="112"/>
      <c r="AI16" s="112"/>
      <c r="AJ16" s="113"/>
    </row>
    <row r="17" spans="1:36" ht="169.5" customHeight="1" x14ac:dyDescent="0.3">
      <c r="A17" s="120">
        <v>7</v>
      </c>
      <c r="B17" s="61" t="str">
        <f>+[4]Identificacion!B10</f>
        <v>GESTIÓN DEL TALENTO HUMANO - CONTROL INTERNO DISCIPLINARIO</v>
      </c>
      <c r="C17" s="61" t="str">
        <f>+[4]Identificacion!C10</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7" s="61" t="str">
        <f>+[4]Identificacion!D10</f>
        <v>1. Falencias en el seguimiento de los procesos disciplinarios en curso.
2. Información desactualizada en el Sistema de Información Disciplinaria SID.
3. Recibir el informe o queja que relaciona hechos prescritos</v>
      </c>
      <c r="E17" s="61" t="str">
        <f>+[4]Identificacion!E10</f>
        <v>Dilación de las actuaciones procesales, o acaecimiento de prescripciones o caducidades</v>
      </c>
      <c r="F17" s="61" t="str">
        <f>+[4]Identificacion!F10</f>
        <v>1. Investigaciones y sanciones por parte de los órganos de control.      
2. Pérdida de Imagen y credibilidad.          
3. Imposibilidad o retraso en la adopción de decisiones de fondo.</v>
      </c>
      <c r="G17" s="93">
        <f>+[4]Probabilidad!E20</f>
        <v>4</v>
      </c>
      <c r="H17" s="93">
        <f>+'[4]Impacto '!D12</f>
        <v>3</v>
      </c>
      <c r="J17" s="76" t="s">
        <v>46</v>
      </c>
      <c r="K17" s="95" t="s">
        <v>102</v>
      </c>
      <c r="L17" s="93">
        <v>2</v>
      </c>
      <c r="M17" s="93">
        <v>3</v>
      </c>
      <c r="N17" s="93">
        <f t="shared" si="1"/>
        <v>6</v>
      </c>
      <c r="O17" s="65" t="str">
        <f>+'[4]Calificación de Riesgos'!H9</f>
        <v>MODERADA</v>
      </c>
      <c r="P17" s="18" t="s">
        <v>76</v>
      </c>
      <c r="Q17" s="61" t="s">
        <v>264</v>
      </c>
      <c r="R17" s="114" t="s">
        <v>103</v>
      </c>
      <c r="S17" s="87">
        <v>43862</v>
      </c>
      <c r="T17" s="87">
        <v>44180</v>
      </c>
      <c r="U17" s="66" t="s">
        <v>265</v>
      </c>
      <c r="V17" s="112"/>
      <c r="W17" s="112"/>
      <c r="X17" s="112"/>
      <c r="Y17" s="112"/>
      <c r="Z17" s="112"/>
      <c r="AA17" s="112"/>
      <c r="AB17" s="112"/>
      <c r="AC17" s="112"/>
      <c r="AD17" s="112"/>
      <c r="AE17" s="112"/>
      <c r="AF17" s="112"/>
      <c r="AG17" s="112"/>
      <c r="AH17" s="112"/>
      <c r="AI17" s="112"/>
      <c r="AJ17" s="117"/>
    </row>
    <row r="18" spans="1:36" x14ac:dyDescent="0.3">
      <c r="A18" s="256">
        <v>8</v>
      </c>
      <c r="B18" s="258" t="str">
        <f>+[4]Identificacion!B11</f>
        <v>GESTIÓN DEL TALENTO HUMANO - CONTROL INTERNO DISCIPLINARIO</v>
      </c>
      <c r="C18" s="258" t="str">
        <f>+[4]Identificacion!C11</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8" s="260" t="str">
        <f>+[4]Identificacion!D11</f>
        <v>1. Falta de conocimiento y de aplicación correcta de la norma que regula una situación especifica dentro del proceso disciplinario.
2. Alta rotación de personal</v>
      </c>
      <c r="E18" s="258" t="str">
        <f>+[4]Identificacion!E11</f>
        <v>Tomar decisiones erróneas respecto la actuación procesal</v>
      </c>
      <c r="F18" s="258" t="str">
        <f>+[4]Identificacion!F11</f>
        <v>Pérdida de Imagen y credibilidad. 
Revocatorias demandas contra la entidad.
Investigaciones y sanciones por parte de los órganos de control.</v>
      </c>
      <c r="G18" s="214">
        <f>+[4]Probabilidad!E21</f>
        <v>2</v>
      </c>
      <c r="H18" s="214">
        <f>+'[4]Impacto '!D13</f>
        <v>3</v>
      </c>
      <c r="J18" s="243" t="str">
        <f>+'[4]Calificación de Riesgos'!H9</f>
        <v>MODERADA</v>
      </c>
      <c r="K18" s="263" t="s">
        <v>104</v>
      </c>
      <c r="L18" s="214">
        <v>1</v>
      </c>
      <c r="M18" s="214">
        <v>2</v>
      </c>
      <c r="N18" s="214">
        <f t="shared" si="1"/>
        <v>2</v>
      </c>
      <c r="O18" s="241" t="s">
        <v>52</v>
      </c>
      <c r="P18" s="214" t="s">
        <v>76</v>
      </c>
      <c r="Q18" s="61"/>
      <c r="R18" s="114"/>
      <c r="S18" s="87"/>
      <c r="T18" s="87"/>
      <c r="U18" s="66"/>
      <c r="V18" s="112"/>
      <c r="W18" s="112"/>
      <c r="X18" s="112"/>
      <c r="Y18" s="112"/>
      <c r="Z18" s="112"/>
      <c r="AA18" s="112"/>
      <c r="AB18" s="112"/>
      <c r="AC18" s="112"/>
      <c r="AD18" s="112"/>
      <c r="AE18" s="112"/>
      <c r="AF18" s="112"/>
      <c r="AG18" s="112"/>
      <c r="AH18" s="112"/>
      <c r="AI18" s="112"/>
      <c r="AJ18" s="117"/>
    </row>
    <row r="19" spans="1:36" ht="66" x14ac:dyDescent="0.3">
      <c r="A19" s="257"/>
      <c r="B19" s="259"/>
      <c r="C19" s="259"/>
      <c r="D19" s="261"/>
      <c r="E19" s="259"/>
      <c r="F19" s="259"/>
      <c r="G19" s="217"/>
      <c r="H19" s="217"/>
      <c r="J19" s="245"/>
      <c r="K19" s="264"/>
      <c r="L19" s="217"/>
      <c r="M19" s="217"/>
      <c r="N19" s="217"/>
      <c r="O19" s="254"/>
      <c r="P19" s="217"/>
      <c r="Q19" s="61" t="s">
        <v>266</v>
      </c>
      <c r="R19" s="114" t="s">
        <v>105</v>
      </c>
      <c r="S19" s="87">
        <v>43862</v>
      </c>
      <c r="T19" s="87">
        <v>44073</v>
      </c>
      <c r="U19" s="66" t="s">
        <v>265</v>
      </c>
      <c r="V19" s="112"/>
      <c r="W19" s="112"/>
      <c r="X19" s="112"/>
      <c r="Y19" s="112"/>
      <c r="Z19" s="112"/>
      <c r="AA19" s="112"/>
      <c r="AB19" s="112"/>
      <c r="AC19" s="112"/>
      <c r="AD19" s="112"/>
      <c r="AE19" s="112"/>
      <c r="AF19" s="112"/>
      <c r="AG19" s="112"/>
      <c r="AH19" s="112"/>
      <c r="AI19" s="112"/>
      <c r="AJ19" s="117"/>
    </row>
    <row r="20" spans="1:36" x14ac:dyDescent="0.3">
      <c r="A20" s="257"/>
      <c r="B20" s="259"/>
      <c r="C20" s="259"/>
      <c r="D20" s="261"/>
      <c r="E20" s="259"/>
      <c r="F20" s="259"/>
      <c r="G20" s="217"/>
      <c r="H20" s="217"/>
      <c r="J20" s="245"/>
      <c r="K20" s="264"/>
      <c r="L20" s="217"/>
      <c r="M20" s="217"/>
      <c r="N20" s="215"/>
      <c r="O20" s="254"/>
      <c r="P20" s="217"/>
      <c r="Q20" s="61"/>
      <c r="R20" s="114"/>
      <c r="S20" s="87"/>
      <c r="T20" s="87"/>
      <c r="U20" s="66"/>
      <c r="V20" s="112"/>
      <c r="W20" s="112"/>
      <c r="X20" s="112"/>
      <c r="Y20" s="112"/>
      <c r="Z20" s="112"/>
      <c r="AA20" s="112"/>
      <c r="AB20" s="112"/>
      <c r="AC20" s="112"/>
      <c r="AD20" s="112"/>
      <c r="AE20" s="112"/>
      <c r="AF20" s="112"/>
      <c r="AG20" s="112"/>
      <c r="AH20" s="112"/>
      <c r="AI20" s="112"/>
      <c r="AJ20" s="117"/>
    </row>
    <row r="21" spans="1:36" ht="82.5" x14ac:dyDescent="0.3">
      <c r="A21" s="262">
        <v>9</v>
      </c>
      <c r="B21" s="238" t="str">
        <f>+[4]Identificacion!B12</f>
        <v>GESTIÓN DEL TALENTO HUMANO - CONTROL INTERNO DISCIPLINARIO</v>
      </c>
      <c r="C21" s="238" t="str">
        <f>+[4]Identificacion!C12</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21" s="238" t="str">
        <f>+[4]Identificacion!D12</f>
        <v>1. Falencia en los controles institucionales, para ejercer la vigilancia o custodia de los expedientes.
2. Debilidades en la implementación de digitalización de los documentos que conforman los expedientes.</v>
      </c>
      <c r="E21" s="238" t="str">
        <f>+[4]Identificacion!E12</f>
        <v>Sustracción o destrucción de expedientes, pérdida de documentos, y violación de la reserva legal.</v>
      </c>
      <c r="F21" s="238" t="str">
        <f>+[4]Identificacion!F12</f>
        <v xml:space="preserve">1. Investigaciones y sanciones por parte de los órganos de control.        
2. Pérdida de Imagen y credibilidad. </v>
      </c>
      <c r="G21" s="233">
        <f>+[4]Probabilidad!E22</f>
        <v>2</v>
      </c>
      <c r="H21" s="233">
        <f>+'[4]Impacto '!D14</f>
        <v>3</v>
      </c>
      <c r="I21" s="72"/>
      <c r="J21" s="236" t="str">
        <f>+'[4]Calificación de Riesgos'!H9</f>
        <v>MODERADA</v>
      </c>
      <c r="K21" s="265" t="s">
        <v>106</v>
      </c>
      <c r="L21" s="233">
        <v>1</v>
      </c>
      <c r="M21" s="233">
        <v>2</v>
      </c>
      <c r="N21" s="214">
        <f t="shared" si="1"/>
        <v>2</v>
      </c>
      <c r="O21" s="266" t="s">
        <v>52</v>
      </c>
      <c r="P21" s="233" t="s">
        <v>76</v>
      </c>
      <c r="Q21" s="61" t="s">
        <v>107</v>
      </c>
      <c r="R21" s="114" t="s">
        <v>108</v>
      </c>
      <c r="S21" s="87">
        <v>43831</v>
      </c>
      <c r="T21" s="87">
        <v>44180</v>
      </c>
      <c r="U21" s="66" t="s">
        <v>265</v>
      </c>
      <c r="V21" s="112"/>
      <c r="W21" s="112"/>
      <c r="X21" s="112"/>
      <c r="Y21" s="112"/>
      <c r="Z21" s="112"/>
      <c r="AA21" s="112"/>
      <c r="AB21" s="112"/>
      <c r="AC21" s="112"/>
      <c r="AD21" s="112"/>
      <c r="AE21" s="112"/>
      <c r="AF21" s="112"/>
      <c r="AG21" s="112"/>
      <c r="AH21" s="112"/>
      <c r="AI21" s="112"/>
      <c r="AJ21" s="117"/>
    </row>
    <row r="22" spans="1:36" x14ac:dyDescent="0.3">
      <c r="A22" s="262"/>
      <c r="B22" s="238"/>
      <c r="C22" s="238"/>
      <c r="D22" s="238"/>
      <c r="E22" s="238"/>
      <c r="F22" s="238"/>
      <c r="G22" s="233"/>
      <c r="H22" s="233"/>
      <c r="I22" s="72"/>
      <c r="J22" s="236"/>
      <c r="K22" s="265"/>
      <c r="L22" s="233"/>
      <c r="M22" s="233"/>
      <c r="N22" s="217"/>
      <c r="O22" s="266"/>
      <c r="P22" s="233"/>
      <c r="Q22" s="61"/>
      <c r="R22" s="114"/>
      <c r="S22" s="87"/>
      <c r="T22" s="87"/>
      <c r="U22" s="66"/>
      <c r="V22" s="112"/>
      <c r="W22" s="112"/>
      <c r="X22" s="112"/>
      <c r="Y22" s="112"/>
      <c r="Z22" s="112"/>
      <c r="AA22" s="112"/>
      <c r="AB22" s="112"/>
      <c r="AC22" s="112"/>
      <c r="AD22" s="112"/>
      <c r="AE22" s="112"/>
      <c r="AF22" s="112"/>
      <c r="AG22" s="112"/>
      <c r="AH22" s="112"/>
      <c r="AI22" s="112"/>
      <c r="AJ22" s="117"/>
    </row>
    <row r="23" spans="1:36" x14ac:dyDescent="0.3">
      <c r="A23" s="262"/>
      <c r="B23" s="238"/>
      <c r="C23" s="238"/>
      <c r="D23" s="238"/>
      <c r="E23" s="238"/>
      <c r="F23" s="238"/>
      <c r="G23" s="233"/>
      <c r="H23" s="233"/>
      <c r="I23" s="72"/>
      <c r="J23" s="236"/>
      <c r="K23" s="265"/>
      <c r="L23" s="233"/>
      <c r="M23" s="233"/>
      <c r="N23" s="215"/>
      <c r="O23" s="266"/>
      <c r="P23" s="233"/>
      <c r="Q23" s="61"/>
      <c r="R23" s="114"/>
      <c r="S23" s="87"/>
      <c r="T23" s="87"/>
      <c r="U23" s="66"/>
      <c r="V23" s="112"/>
      <c r="W23" s="112"/>
      <c r="X23" s="112"/>
      <c r="Y23" s="112"/>
      <c r="Z23" s="112"/>
      <c r="AA23" s="112"/>
      <c r="AB23" s="112"/>
      <c r="AC23" s="112"/>
      <c r="AD23" s="112"/>
      <c r="AE23" s="112"/>
      <c r="AF23" s="112"/>
      <c r="AG23" s="112"/>
      <c r="AH23" s="112"/>
      <c r="AI23" s="112"/>
      <c r="AJ23" s="117"/>
    </row>
    <row r="24" spans="1:36" x14ac:dyDescent="0.3">
      <c r="Q24" s="117"/>
      <c r="R24" s="117"/>
      <c r="S24" s="117"/>
      <c r="T24" s="118"/>
      <c r="U24" s="118"/>
      <c r="V24" s="117"/>
      <c r="W24" s="117"/>
      <c r="X24" s="117"/>
      <c r="Y24" s="117"/>
      <c r="Z24" s="117"/>
      <c r="AA24" s="117"/>
      <c r="AB24" s="117"/>
      <c r="AC24" s="117"/>
      <c r="AD24" s="117"/>
      <c r="AE24" s="117"/>
      <c r="AF24" s="117"/>
      <c r="AG24" s="117"/>
      <c r="AH24" s="117"/>
      <c r="AI24" s="117"/>
      <c r="AJ24" s="117"/>
    </row>
    <row r="25" spans="1:36" x14ac:dyDescent="0.3">
      <c r="Q25" s="117"/>
      <c r="R25" s="117"/>
      <c r="S25" s="117"/>
      <c r="T25" s="118"/>
      <c r="U25" s="118"/>
      <c r="V25" s="117"/>
      <c r="W25" s="117"/>
      <c r="X25" s="117"/>
      <c r="Y25" s="117"/>
      <c r="Z25" s="117"/>
      <c r="AA25" s="117"/>
      <c r="AB25" s="117"/>
      <c r="AC25" s="117"/>
      <c r="AD25" s="117"/>
      <c r="AE25" s="117"/>
      <c r="AF25" s="117"/>
      <c r="AG25" s="117"/>
      <c r="AH25" s="117"/>
      <c r="AI25" s="117"/>
      <c r="AJ25" s="117"/>
    </row>
    <row r="26" spans="1:36" x14ac:dyDescent="0.3">
      <c r="Q26" s="117"/>
      <c r="R26" s="117"/>
      <c r="S26" s="117"/>
      <c r="T26" s="118"/>
      <c r="U26" s="118"/>
      <c r="V26" s="117"/>
      <c r="W26" s="117"/>
      <c r="X26" s="117"/>
      <c r="Y26" s="117"/>
      <c r="Z26" s="117"/>
      <c r="AA26" s="117"/>
      <c r="AB26" s="117"/>
      <c r="AC26" s="117"/>
      <c r="AD26" s="117"/>
      <c r="AE26" s="117"/>
      <c r="AF26" s="117"/>
      <c r="AG26" s="117"/>
      <c r="AH26" s="117"/>
      <c r="AI26" s="117"/>
      <c r="AJ26" s="117"/>
    </row>
  </sheetData>
  <mergeCells count="57">
    <mergeCell ref="K21:K23"/>
    <mergeCell ref="L21:L23"/>
    <mergeCell ref="M21:M23"/>
    <mergeCell ref="N21:N23"/>
    <mergeCell ref="O21:O23"/>
    <mergeCell ref="P21:P23"/>
    <mergeCell ref="P18:P20"/>
    <mergeCell ref="A21:A23"/>
    <mergeCell ref="B21:B23"/>
    <mergeCell ref="C21:C23"/>
    <mergeCell ref="D21:D23"/>
    <mergeCell ref="E21:E23"/>
    <mergeCell ref="F21:F23"/>
    <mergeCell ref="G21:G23"/>
    <mergeCell ref="H21:H23"/>
    <mergeCell ref="J21:J23"/>
    <mergeCell ref="J18:J20"/>
    <mergeCell ref="K18:K20"/>
    <mergeCell ref="L18:L20"/>
    <mergeCell ref="M18:M20"/>
    <mergeCell ref="N18:N20"/>
    <mergeCell ref="F18:F20"/>
    <mergeCell ref="G18:G20"/>
    <mergeCell ref="H18:H20"/>
    <mergeCell ref="G9:G11"/>
    <mergeCell ref="H9:H11"/>
    <mergeCell ref="F9:F11"/>
    <mergeCell ref="A18:A20"/>
    <mergeCell ref="B18:B20"/>
    <mergeCell ref="C18:C20"/>
    <mergeCell ref="D18:D20"/>
    <mergeCell ref="E18:E20"/>
    <mergeCell ref="AB6:AI7"/>
    <mergeCell ref="G7:J7"/>
    <mergeCell ref="L7:M7"/>
    <mergeCell ref="O7:P7"/>
    <mergeCell ref="O18:O20"/>
    <mergeCell ref="O9:O11"/>
    <mergeCell ref="P9:P11"/>
    <mergeCell ref="J9:J11"/>
    <mergeCell ref="K9:K11"/>
    <mergeCell ref="L9:L11"/>
    <mergeCell ref="M9:M11"/>
    <mergeCell ref="B1:V2"/>
    <mergeCell ref="B3:V3"/>
    <mergeCell ref="B4:V4"/>
    <mergeCell ref="B5:C5"/>
    <mergeCell ref="A6:F7"/>
    <mergeCell ref="G6:J6"/>
    <mergeCell ref="L6:P6"/>
    <mergeCell ref="Q6:U7"/>
    <mergeCell ref="V6:AA7"/>
    <mergeCell ref="A9:A11"/>
    <mergeCell ref="B9:B11"/>
    <mergeCell ref="C9:C11"/>
    <mergeCell ref="D9:D11"/>
    <mergeCell ref="E9:E11"/>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 operator="containsText" id="{752F100D-3D3E-488B-8E70-8B786D3CBE6E}">
            <xm:f>NOT(ISERROR(SEARCH('Z:\RIESGOS_ANM\RIESGOS GESTION 2020\[Mapa Riesgos Gestion Talento Humano_ Dic 18.xlsx]Calificación de Riesgos'!#REF!,J9)))</xm:f>
            <xm:f>'Z:\RIESGOS_ANM\RIESGOS GESTION 2020\[Mapa Riesgos Gestion Talento Humano_ Dic 18.xlsx]Calificación de Riesgos'!#REF!</xm:f>
            <x14:dxf>
              <fill>
                <patternFill>
                  <bgColor rgb="FFFFC000"/>
                </patternFill>
              </fill>
            </x14:dxf>
          </x14:cfRule>
          <x14:cfRule type="containsText" priority="27" operator="containsText" id="{5CFE7944-9558-4272-B0B4-31088B6AA82B}">
            <xm:f>NOT(ISERROR(SEARCH('Z:\RIESGOS_ANM\RIESGOS GESTION 2020\[Mapa Riesgos Gestion Talento Humano_ Dic 18.xlsx]Calificación de Riesgos'!#REF!,J9)))</xm:f>
            <xm:f>'Z:\RIESGOS_ANM\RIESGOS GESTION 2020\[Mapa Riesgos Gestion Talento Humano_ Dic 18.xlsx]Calificación de Riesgos'!#REF!</xm:f>
            <x14:dxf>
              <fill>
                <patternFill>
                  <bgColor rgb="FFFF0000"/>
                </patternFill>
              </fill>
            </x14:dxf>
          </x14:cfRule>
          <x14:cfRule type="containsText" priority="28" operator="containsText" id="{1B9876AD-BFE3-4232-B3C3-90E4F8BE50B0}">
            <xm:f>NOT(ISERROR(SEARCH('Z:\RIESGOS_ANM\RIESGOS GESTION 2020\[Mapa Riesgos Gestion Talento Humano_ Dic 18.xlsx]Calificación de Riesgos'!#REF!,J9)))</xm:f>
            <xm:f>'Z:\RIESGOS_ANM\RIESGOS GESTION 2020\[Mapa Riesgos Gestion Talento Humano_ Dic 18.xlsx]Calificación de Riesgos'!#REF!</xm:f>
            <x14:dxf/>
          </x14:cfRule>
          <x14:cfRule type="containsText" priority="29" operator="containsText" id="{9B00E09C-8D17-458B-B34F-CA6987A213A7}">
            <xm:f>NOT(ISERROR(SEARCH('Z:\RIESGOS_ANM\RIESGOS GESTION 2020\[Mapa Riesgos Gestion Talento Humano_ Dic 18.xlsx]Calificación de Riesgos'!#REF!,J9)))</xm:f>
            <xm:f>'Z:\RIESGOS_ANM\RIESGOS GESTION 2020\[Mapa Riesgos Gestion Talento Humano_ Dic 18.xlsx]Calificación de Riesgos'!#REF!</xm:f>
            <x14:dxf>
              <fill>
                <patternFill>
                  <bgColor rgb="FFFFFF00"/>
                </patternFill>
              </fill>
            </x14:dxf>
          </x14:cfRule>
          <x14:cfRule type="containsText" priority="30" operator="containsText" id="{7AE697B4-FBB3-4E3B-A3AB-EDB2648B9FA8}">
            <xm:f>NOT(ISERROR(SEARCH('Z:\RIESGOS_ANM\RIESGOS GESTION 2020\[Mapa Riesgos Gestion Talento Humano_ Dic 18.xlsx]Calificación de Riesgos'!#REF!,J9)))</xm:f>
            <xm:f>'Z:\RIESGOS_ANM\RIESGOS GESTION 2020\[Mapa Riesgos Gestion Talento Humano_ Dic 18.xlsx]Calificación de Riesgos'!#REF!</xm:f>
            <x14:dxf>
              <fill>
                <patternFill>
                  <bgColor rgb="FF00B050"/>
                </patternFill>
              </fill>
            </x14:dxf>
          </x14:cfRule>
          <xm:sqref>J9 J12</xm:sqref>
        </x14:conditionalFormatting>
        <x14:conditionalFormatting xmlns:xm="http://schemas.microsoft.com/office/excel/2006/main">
          <x14:cfRule type="containsText" priority="21" operator="containsText" id="{CF3B9DD6-C0FE-42AF-AFB4-49B2288569F9}">
            <xm:f>NOT(ISERROR(SEARCH('Z:\RIESGOS_ANM\RIESGOS GESTION 2020\[Mapa Riesgos Gestion Talento Humano_ Dic 18.xlsx]Calificación de Riesgos'!#REF!,O9)))</xm:f>
            <xm:f>'Z:\RIESGOS_ANM\RIESGOS GESTION 2020\[Mapa Riesgos Gestion Talento Humano_ Dic 18.xlsx]Calificación de Riesgos'!#REF!</xm:f>
            <x14:dxf>
              <fill>
                <patternFill>
                  <bgColor rgb="FFFFC000"/>
                </patternFill>
              </fill>
            </x14:dxf>
          </x14:cfRule>
          <x14:cfRule type="containsText" priority="22" operator="containsText" id="{25BF8AF0-1BC7-4AC0-B70C-4FE2F58D9251}">
            <xm:f>NOT(ISERROR(SEARCH('Z:\RIESGOS_ANM\RIESGOS GESTION 2020\[Mapa Riesgos Gestion Talento Humano_ Dic 18.xlsx]Calificación de Riesgos'!#REF!,O9)))</xm:f>
            <xm:f>'Z:\RIESGOS_ANM\RIESGOS GESTION 2020\[Mapa Riesgos Gestion Talento Humano_ Dic 18.xlsx]Calificación de Riesgos'!#REF!</xm:f>
            <x14:dxf>
              <fill>
                <patternFill>
                  <bgColor rgb="FFFF0000"/>
                </patternFill>
              </fill>
            </x14:dxf>
          </x14:cfRule>
          <x14:cfRule type="containsText" priority="23" operator="containsText" id="{CC18ACE7-C197-462C-A199-6293533394DD}">
            <xm:f>NOT(ISERROR(SEARCH('Z:\RIESGOS_ANM\RIESGOS GESTION 2020\[Mapa Riesgos Gestion Talento Humano_ Dic 18.xlsx]Calificación de Riesgos'!#REF!,O9)))</xm:f>
            <xm:f>'Z:\RIESGOS_ANM\RIESGOS GESTION 2020\[Mapa Riesgos Gestion Talento Humano_ Dic 18.xlsx]Calificación de Riesgos'!#REF!</xm:f>
            <x14:dxf/>
          </x14:cfRule>
          <x14:cfRule type="containsText" priority="24" operator="containsText" id="{C6F29A13-85E1-4720-829C-E7230AC9BE97}">
            <xm:f>NOT(ISERROR(SEARCH('Z:\RIESGOS_ANM\RIESGOS GESTION 2020\[Mapa Riesgos Gestion Talento Humano_ Dic 18.xlsx]Calificación de Riesgos'!#REF!,O9)))</xm:f>
            <xm:f>'Z:\RIESGOS_ANM\RIESGOS GESTION 2020\[Mapa Riesgos Gestion Talento Humano_ Dic 18.xlsx]Calificación de Riesgos'!#REF!</xm:f>
            <x14:dxf>
              <fill>
                <patternFill>
                  <bgColor rgb="FFFFFF00"/>
                </patternFill>
              </fill>
            </x14:dxf>
          </x14:cfRule>
          <x14:cfRule type="containsText" priority="25" operator="containsText" id="{E2077BC2-BB56-4375-9718-D8342D7C9B89}">
            <xm:f>NOT(ISERROR(SEARCH('Z:\RIESGOS_ANM\RIESGOS GESTION 2020\[Mapa Riesgos Gestion Talento Humano_ Dic 18.xlsx]Calificación de Riesgos'!#REF!,O9)))</xm:f>
            <xm:f>'Z:\RIESGOS_ANM\RIESGOS GESTION 2020\[Mapa Riesgos Gestion Talento Humano_ Dic 18.xlsx]Calificación de Riesgos'!#REF!</xm:f>
            <x14:dxf>
              <fill>
                <patternFill>
                  <bgColor rgb="FF00B050"/>
                </patternFill>
              </fill>
            </x14:dxf>
          </x14:cfRule>
          <xm:sqref>O9 O12:O14</xm:sqref>
        </x14:conditionalFormatting>
        <x14:conditionalFormatting xmlns:xm="http://schemas.microsoft.com/office/excel/2006/main">
          <x14:cfRule type="containsText" priority="16" operator="containsText" id="{6CD7CB3A-D1EB-4DC3-858F-20DDD91DA5FE}">
            <xm:f>NOT(ISERROR(SEARCH('Z:\RIESGOS_ANM\RIESGOS GESTION 2020\[Mapa Riesgos Gestion Talento Humano_ Dic 18.xlsx]Calificación de Riesgos'!#REF!,J13)))</xm:f>
            <xm:f>'Z:\RIESGOS_ANM\RIESGOS GESTION 2020\[Mapa Riesgos Gestion Talento Humano_ Dic 18.xlsx]Calificación de Riesgos'!#REF!</xm:f>
            <x14:dxf>
              <fill>
                <patternFill>
                  <bgColor rgb="FFFFC000"/>
                </patternFill>
              </fill>
            </x14:dxf>
          </x14:cfRule>
          <x14:cfRule type="containsText" priority="17" operator="containsText" id="{81E4C4EC-E4B3-413A-833A-35CF283F1AF9}">
            <xm:f>NOT(ISERROR(SEARCH('Z:\RIESGOS_ANM\RIESGOS GESTION 2020\[Mapa Riesgos Gestion Talento Humano_ Dic 18.xlsx]Calificación de Riesgos'!#REF!,J13)))</xm:f>
            <xm:f>'Z:\RIESGOS_ANM\RIESGOS GESTION 2020\[Mapa Riesgos Gestion Talento Humano_ Dic 18.xlsx]Calificación de Riesgos'!#REF!</xm:f>
            <x14:dxf>
              <fill>
                <patternFill>
                  <bgColor rgb="FFFF0000"/>
                </patternFill>
              </fill>
            </x14:dxf>
          </x14:cfRule>
          <x14:cfRule type="containsText" priority="18" operator="containsText" id="{ABA7609E-9014-47A5-85D6-ECBF6CA511D9}">
            <xm:f>NOT(ISERROR(SEARCH('Z:\RIESGOS_ANM\RIESGOS GESTION 2020\[Mapa Riesgos Gestion Talento Humano_ Dic 18.xlsx]Calificación de Riesgos'!#REF!,J13)))</xm:f>
            <xm:f>'Z:\RIESGOS_ANM\RIESGOS GESTION 2020\[Mapa Riesgos Gestion Talento Humano_ Dic 18.xlsx]Calificación de Riesgos'!#REF!</xm:f>
            <x14:dxf/>
          </x14:cfRule>
          <x14:cfRule type="containsText" priority="19" operator="containsText" id="{E69686A9-8520-4D7D-99EC-25277173FD52}">
            <xm:f>NOT(ISERROR(SEARCH('Z:\RIESGOS_ANM\RIESGOS GESTION 2020\[Mapa Riesgos Gestion Talento Humano_ Dic 18.xlsx]Calificación de Riesgos'!#REF!,J13)))</xm:f>
            <xm:f>'Z:\RIESGOS_ANM\RIESGOS GESTION 2020\[Mapa Riesgos Gestion Talento Humano_ Dic 18.xlsx]Calificación de Riesgos'!#REF!</xm:f>
            <x14:dxf>
              <fill>
                <patternFill>
                  <bgColor rgb="FFFFFF00"/>
                </patternFill>
              </fill>
            </x14:dxf>
          </x14:cfRule>
          <x14:cfRule type="containsText" priority="20" operator="containsText" id="{8D0B9B27-93AC-4C85-AAF5-FB023F31A778}">
            <xm:f>NOT(ISERROR(SEARCH('Z:\RIESGOS_ANM\RIESGOS GESTION 2020\[Mapa Riesgos Gestion Talento Humano_ Dic 18.xlsx]Calificación de Riesgos'!#REF!,J13)))</xm:f>
            <xm:f>'Z:\RIESGOS_ANM\RIESGOS GESTION 2020\[Mapa Riesgos Gestion Talento Humano_ Dic 18.xlsx]Calificación de Riesgos'!#REF!</xm:f>
            <x14:dxf>
              <fill>
                <patternFill>
                  <bgColor rgb="FF00B050"/>
                </patternFill>
              </fill>
            </x14:dxf>
          </x14:cfRule>
          <xm:sqref>J13:J16</xm:sqref>
        </x14:conditionalFormatting>
        <x14:conditionalFormatting xmlns:xm="http://schemas.microsoft.com/office/excel/2006/main">
          <x14:cfRule type="containsText" priority="11" operator="containsText" id="{AC167543-34E9-4E7D-8095-28EB8020D15A}">
            <xm:f>NOT(ISERROR(SEARCH('Z:\RIESGOS_ANM\RIESGOS GESTION 2020\[Mapa Riesgos Gestion Talento Humano_ Dic 18.xlsx]Calificación de Riesgos'!#REF!,O15)))</xm:f>
            <xm:f>'Z:\RIESGOS_ANM\RIESGOS GESTION 2020\[Mapa Riesgos Gestion Talento Humano_ Dic 18.xlsx]Calificación de Riesgos'!#REF!</xm:f>
            <x14:dxf>
              <fill>
                <patternFill>
                  <bgColor rgb="FFFFC000"/>
                </patternFill>
              </fill>
            </x14:dxf>
          </x14:cfRule>
          <x14:cfRule type="containsText" priority="12" operator="containsText" id="{EA1EC62D-6897-425C-9E3D-B761EEB3683F}">
            <xm:f>NOT(ISERROR(SEARCH('Z:\RIESGOS_ANM\RIESGOS GESTION 2020\[Mapa Riesgos Gestion Talento Humano_ Dic 18.xlsx]Calificación de Riesgos'!#REF!,O15)))</xm:f>
            <xm:f>'Z:\RIESGOS_ANM\RIESGOS GESTION 2020\[Mapa Riesgos Gestion Talento Humano_ Dic 18.xlsx]Calificación de Riesgos'!#REF!</xm:f>
            <x14:dxf>
              <fill>
                <patternFill>
                  <bgColor rgb="FFFF0000"/>
                </patternFill>
              </fill>
            </x14:dxf>
          </x14:cfRule>
          <x14:cfRule type="containsText" priority="13" operator="containsText" id="{10CF201C-AB55-4EEA-BBF8-66AB3921EF81}">
            <xm:f>NOT(ISERROR(SEARCH('Z:\RIESGOS_ANM\RIESGOS GESTION 2020\[Mapa Riesgos Gestion Talento Humano_ Dic 18.xlsx]Calificación de Riesgos'!#REF!,O15)))</xm:f>
            <xm:f>'Z:\RIESGOS_ANM\RIESGOS GESTION 2020\[Mapa Riesgos Gestion Talento Humano_ Dic 18.xlsx]Calificación de Riesgos'!#REF!</xm:f>
            <x14:dxf/>
          </x14:cfRule>
          <x14:cfRule type="containsText" priority="14" operator="containsText" id="{FD0F0A8E-15BD-4884-A2BA-084E243C2418}">
            <xm:f>NOT(ISERROR(SEARCH('Z:\RIESGOS_ANM\RIESGOS GESTION 2020\[Mapa Riesgos Gestion Talento Humano_ Dic 18.xlsx]Calificación de Riesgos'!#REF!,O15)))</xm:f>
            <xm:f>'Z:\RIESGOS_ANM\RIESGOS GESTION 2020\[Mapa Riesgos Gestion Talento Humano_ Dic 18.xlsx]Calificación de Riesgos'!#REF!</xm:f>
            <x14:dxf>
              <fill>
                <patternFill>
                  <bgColor rgb="FFFFFF00"/>
                </patternFill>
              </fill>
            </x14:dxf>
          </x14:cfRule>
          <x14:cfRule type="containsText" priority="15" operator="containsText" id="{CAB54680-6D5F-4245-B785-E6BAC518DF4E}">
            <xm:f>NOT(ISERROR(SEARCH('Z:\RIESGOS_ANM\RIESGOS GESTION 2020\[Mapa Riesgos Gestion Talento Humano_ Dic 18.xlsx]Calificación de Riesgos'!#REF!,O15)))</xm:f>
            <xm:f>'Z:\RIESGOS_ANM\RIESGOS GESTION 2020\[Mapa Riesgos Gestion Talento Humano_ Dic 18.xlsx]Calificación de Riesgos'!#REF!</xm:f>
            <x14:dxf>
              <fill>
                <patternFill>
                  <bgColor rgb="FF00B050"/>
                </patternFill>
              </fill>
            </x14:dxf>
          </x14:cfRule>
          <xm:sqref>O15:O16</xm:sqref>
        </x14:conditionalFormatting>
        <x14:conditionalFormatting xmlns:xm="http://schemas.microsoft.com/office/excel/2006/main">
          <x14:cfRule type="containsText" priority="6" operator="containsText" id="{13B45B4F-78DC-4351-AB36-71B46A1796AB}">
            <xm:f>NOT(ISERROR(SEARCH('Z:\RIESGOS_ANM\RIESGOS GESTION 2020\[Mapa Riesgos Gestion Talento Humano_ Dic 18.xlsx]Calificación de Riesgos'!#REF!,J17)))</xm:f>
            <xm:f>'Z:\RIESGOS_ANM\RIESGOS GESTION 2020\[Mapa Riesgos Gestion Talento Humano_ Dic 18.xlsx]Calificación de Riesgos'!#REF!</xm:f>
            <x14:dxf>
              <fill>
                <patternFill>
                  <bgColor rgb="FFFFC000"/>
                </patternFill>
              </fill>
            </x14:dxf>
          </x14:cfRule>
          <x14:cfRule type="containsText" priority="7" operator="containsText" id="{10E7DDA8-94BB-4DE8-BC17-EA1BF6D5412A}">
            <xm:f>NOT(ISERROR(SEARCH('Z:\RIESGOS_ANM\RIESGOS GESTION 2020\[Mapa Riesgos Gestion Talento Humano_ Dic 18.xlsx]Calificación de Riesgos'!#REF!,J17)))</xm:f>
            <xm:f>'Z:\RIESGOS_ANM\RIESGOS GESTION 2020\[Mapa Riesgos Gestion Talento Humano_ Dic 18.xlsx]Calificación de Riesgos'!#REF!</xm:f>
            <x14:dxf>
              <fill>
                <patternFill>
                  <bgColor rgb="FFFF0000"/>
                </patternFill>
              </fill>
            </x14:dxf>
          </x14:cfRule>
          <x14:cfRule type="containsText" priority="8" operator="containsText" id="{81998428-020F-4753-9BA5-7617F0EF9976}">
            <xm:f>NOT(ISERROR(SEARCH('Z:\RIESGOS_ANM\RIESGOS GESTION 2020\[Mapa Riesgos Gestion Talento Humano_ Dic 18.xlsx]Calificación de Riesgos'!#REF!,J17)))</xm:f>
            <xm:f>'Z:\RIESGOS_ANM\RIESGOS GESTION 2020\[Mapa Riesgos Gestion Talento Humano_ Dic 18.xlsx]Calificación de Riesgos'!#REF!</xm:f>
            <x14:dxf/>
          </x14:cfRule>
          <x14:cfRule type="containsText" priority="9" operator="containsText" id="{C72597D7-F7B0-42C0-B324-4DCE5BA33D29}">
            <xm:f>NOT(ISERROR(SEARCH('Z:\RIESGOS_ANM\RIESGOS GESTION 2020\[Mapa Riesgos Gestion Talento Humano_ Dic 18.xlsx]Calificación de Riesgos'!#REF!,J17)))</xm:f>
            <xm:f>'Z:\RIESGOS_ANM\RIESGOS GESTION 2020\[Mapa Riesgos Gestion Talento Humano_ Dic 18.xlsx]Calificación de Riesgos'!#REF!</xm:f>
            <x14:dxf>
              <fill>
                <patternFill>
                  <bgColor rgb="FFFFFF00"/>
                </patternFill>
              </fill>
            </x14:dxf>
          </x14:cfRule>
          <x14:cfRule type="containsText" priority="10" operator="containsText" id="{9832A7EB-A9B0-4ECB-91C4-F139EFA2ECD5}">
            <xm:f>NOT(ISERROR(SEARCH('Z:\RIESGOS_ANM\RIESGOS GESTION 2020\[Mapa Riesgos Gestion Talento Humano_ Dic 18.xlsx]Calificación de Riesgos'!#REF!,J17)))</xm:f>
            <xm:f>'Z:\RIESGOS_ANM\RIESGOS GESTION 2020\[Mapa Riesgos Gestion Talento Humano_ Dic 18.xlsx]Calificación de Riesgos'!#REF!</xm:f>
            <x14:dxf>
              <fill>
                <patternFill>
                  <bgColor rgb="FF00B050"/>
                </patternFill>
              </fill>
            </x14:dxf>
          </x14:cfRule>
          <xm:sqref>J17:J19 J21</xm:sqref>
        </x14:conditionalFormatting>
        <x14:conditionalFormatting xmlns:xm="http://schemas.microsoft.com/office/excel/2006/main">
          <x14:cfRule type="containsText" priority="1" operator="containsText" id="{48D61895-0386-43CF-BC26-07B59B5D1C08}">
            <xm:f>NOT(ISERROR(SEARCH('Z:\RIESGOS_ANM\RIESGOS GESTION 2020\[Mapa Riesgos Gestion Talento Humano_ Dic 18.xlsx]Calificación de Riesgos'!#REF!,O17)))</xm:f>
            <xm:f>'Z:\RIESGOS_ANM\RIESGOS GESTION 2020\[Mapa Riesgos Gestion Talento Humano_ Dic 18.xlsx]Calificación de Riesgos'!#REF!</xm:f>
            <x14:dxf>
              <fill>
                <patternFill>
                  <bgColor rgb="FFFFC000"/>
                </patternFill>
              </fill>
            </x14:dxf>
          </x14:cfRule>
          <x14:cfRule type="containsText" priority="2" operator="containsText" id="{CEA33721-3DEF-43A5-9F6D-334C91F9257B}">
            <xm:f>NOT(ISERROR(SEARCH('Z:\RIESGOS_ANM\RIESGOS GESTION 2020\[Mapa Riesgos Gestion Talento Humano_ Dic 18.xlsx]Calificación de Riesgos'!#REF!,O17)))</xm:f>
            <xm:f>'Z:\RIESGOS_ANM\RIESGOS GESTION 2020\[Mapa Riesgos Gestion Talento Humano_ Dic 18.xlsx]Calificación de Riesgos'!#REF!</xm:f>
            <x14:dxf>
              <fill>
                <patternFill>
                  <bgColor rgb="FFFF0000"/>
                </patternFill>
              </fill>
            </x14:dxf>
          </x14:cfRule>
          <x14:cfRule type="containsText" priority="3" operator="containsText" id="{0B72BC22-C038-4CA6-81DC-7DA5199D0385}">
            <xm:f>NOT(ISERROR(SEARCH('Z:\RIESGOS_ANM\RIESGOS GESTION 2020\[Mapa Riesgos Gestion Talento Humano_ Dic 18.xlsx]Calificación de Riesgos'!#REF!,O17)))</xm:f>
            <xm:f>'Z:\RIESGOS_ANM\RIESGOS GESTION 2020\[Mapa Riesgos Gestion Talento Humano_ Dic 18.xlsx]Calificación de Riesgos'!#REF!</xm:f>
            <x14:dxf/>
          </x14:cfRule>
          <x14:cfRule type="containsText" priority="4" operator="containsText" id="{15F32898-005D-46A9-86A9-082CC16A15DD}">
            <xm:f>NOT(ISERROR(SEARCH('Z:\RIESGOS_ANM\RIESGOS GESTION 2020\[Mapa Riesgos Gestion Talento Humano_ Dic 18.xlsx]Calificación de Riesgos'!#REF!,O17)))</xm:f>
            <xm:f>'Z:\RIESGOS_ANM\RIESGOS GESTION 2020\[Mapa Riesgos Gestion Talento Humano_ Dic 18.xlsx]Calificación de Riesgos'!#REF!</xm:f>
            <x14:dxf>
              <fill>
                <patternFill>
                  <bgColor rgb="FFFFFF00"/>
                </patternFill>
              </fill>
            </x14:dxf>
          </x14:cfRule>
          <x14:cfRule type="containsText" priority="5" operator="containsText" id="{7F384EE5-94DC-4DA6-B481-87B9056EA999}">
            <xm:f>NOT(ISERROR(SEARCH('Z:\RIESGOS_ANM\RIESGOS GESTION 2020\[Mapa Riesgos Gestion Talento Humano_ Dic 18.xlsx]Calificación de Riesgos'!#REF!,O17)))</xm:f>
            <xm:f>'Z:\RIESGOS_ANM\RIESGOS GESTION 2020\[Mapa Riesgos Gestion Talento Humano_ Dic 18.xlsx]Calificación de Riesgos'!#REF!</xm:f>
            <x14:dxf>
              <fill>
                <patternFill>
                  <bgColor rgb="FF00B050"/>
                </patternFill>
              </fill>
            </x14:dxf>
          </x14:cfRule>
          <xm:sqref>O17:O19 O21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'[4]Calificación de Riesgos'!#REF!</xm:f>
          </x14:formula1>
          <xm:sqref>P9 P12:P14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3"/>
  <sheetViews>
    <sheetView topLeftCell="E21" zoomScale="68" zoomScaleNormal="68" workbookViewId="0">
      <selection activeCell="L24" sqref="L24"/>
    </sheetView>
  </sheetViews>
  <sheetFormatPr baseColWidth="10" defaultRowHeight="16.5" x14ac:dyDescent="0.3"/>
  <cols>
    <col min="1" max="1" width="11.42578125" style="14"/>
    <col min="2" max="2" width="21.140625" style="16" customWidth="1"/>
    <col min="3" max="3" width="43.28515625" style="14" customWidth="1"/>
    <col min="4" max="4" width="89.8554687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7.5703125" style="14" customWidth="1"/>
    <col min="13" max="13" width="18.28515625" style="14" customWidth="1"/>
    <col min="14" max="14" width="13.5703125" style="14" hidden="1" customWidth="1"/>
    <col min="15" max="15" width="22.140625" style="14" customWidth="1"/>
    <col min="16" max="16" width="14" style="14" customWidth="1"/>
    <col min="17" max="17" width="61.42578125" style="14" customWidth="1"/>
    <col min="18" max="18" width="21.140625" style="14" customWidth="1"/>
    <col min="19" max="19" width="21.42578125" style="14" customWidth="1"/>
    <col min="20" max="20" width="17.5703125" style="15" customWidth="1"/>
    <col min="21" max="21" width="19.85546875" style="15" customWidth="1"/>
    <col min="22" max="22" width="43.28515625" style="14" hidden="1" customWidth="1"/>
    <col min="23" max="23" width="73.5703125" style="14" hidden="1" customWidth="1"/>
    <col min="24" max="35" width="11.42578125" style="14" hidden="1" customWidth="1"/>
    <col min="36" max="43" width="11.42578125" style="14" customWidth="1"/>
    <col min="44" max="16384" width="11.42578125" style="14"/>
  </cols>
  <sheetData>
    <row r="1" spans="1:35" ht="16.5" customHeight="1" x14ac:dyDescent="0.3">
      <c r="A1" s="239" t="s">
        <v>116</v>
      </c>
      <c r="B1" s="239"/>
      <c r="C1" s="239"/>
      <c r="D1" s="239"/>
      <c r="E1" s="239"/>
      <c r="F1" s="239"/>
      <c r="G1" s="239"/>
      <c r="H1" s="239"/>
      <c r="I1" s="239"/>
      <c r="J1" s="239"/>
      <c r="K1" s="239"/>
      <c r="L1" s="239"/>
      <c r="M1" s="239"/>
      <c r="N1" s="239"/>
      <c r="O1" s="239"/>
      <c r="P1" s="239"/>
      <c r="Q1" s="239"/>
      <c r="R1" s="239"/>
      <c r="S1" s="239"/>
      <c r="T1" s="239"/>
      <c r="U1" s="270"/>
      <c r="V1" s="67"/>
      <c r="W1" s="24"/>
    </row>
    <row r="2" spans="1:35" ht="16.5" customHeight="1" x14ac:dyDescent="0.3">
      <c r="A2" s="239"/>
      <c r="B2" s="239"/>
      <c r="C2" s="239"/>
      <c r="D2" s="239"/>
      <c r="E2" s="239"/>
      <c r="F2" s="239"/>
      <c r="G2" s="239"/>
      <c r="H2" s="239"/>
      <c r="I2" s="239"/>
      <c r="J2" s="239"/>
      <c r="K2" s="239"/>
      <c r="L2" s="239"/>
      <c r="M2" s="239"/>
      <c r="N2" s="239"/>
      <c r="O2" s="239"/>
      <c r="P2" s="239"/>
      <c r="Q2" s="239"/>
      <c r="R2" s="239"/>
      <c r="S2" s="239"/>
      <c r="T2" s="239"/>
      <c r="U2" s="270"/>
      <c r="V2" s="67"/>
      <c r="W2" s="24"/>
    </row>
    <row r="3" spans="1:35" ht="13.5" customHeight="1" x14ac:dyDescent="0.3">
      <c r="A3" s="239"/>
      <c r="B3" s="239"/>
      <c r="C3" s="239"/>
      <c r="D3" s="239"/>
      <c r="E3" s="239"/>
      <c r="F3" s="239"/>
      <c r="G3" s="239"/>
      <c r="H3" s="239"/>
      <c r="I3" s="239"/>
      <c r="J3" s="239"/>
      <c r="K3" s="239"/>
      <c r="L3" s="239"/>
      <c r="M3" s="239"/>
      <c r="N3" s="239"/>
      <c r="O3" s="239"/>
      <c r="P3" s="239"/>
      <c r="Q3" s="239"/>
      <c r="R3" s="239"/>
      <c r="S3" s="239"/>
      <c r="T3" s="239"/>
      <c r="U3" s="270"/>
      <c r="V3" s="67"/>
      <c r="W3" s="24"/>
    </row>
    <row r="4" spans="1:35" ht="13.5" customHeight="1" x14ac:dyDescent="0.3">
      <c r="A4" s="239"/>
      <c r="B4" s="239"/>
      <c r="C4" s="239"/>
      <c r="D4" s="239"/>
      <c r="E4" s="239"/>
      <c r="F4" s="239"/>
      <c r="G4" s="239"/>
      <c r="H4" s="239"/>
      <c r="I4" s="239"/>
      <c r="J4" s="239"/>
      <c r="K4" s="239"/>
      <c r="L4" s="239"/>
      <c r="M4" s="239"/>
      <c r="N4" s="239"/>
      <c r="O4" s="239"/>
      <c r="P4" s="239"/>
      <c r="Q4" s="239"/>
      <c r="R4" s="239"/>
      <c r="S4" s="239"/>
      <c r="T4" s="239"/>
      <c r="U4" s="270"/>
      <c r="V4" s="67"/>
      <c r="W4" s="24"/>
    </row>
    <row r="5" spans="1:35" ht="13.5" customHeight="1" x14ac:dyDescent="0.3">
      <c r="A5" s="239"/>
      <c r="B5" s="239"/>
      <c r="C5" s="239"/>
      <c r="D5" s="239"/>
      <c r="E5" s="239"/>
      <c r="F5" s="239"/>
      <c r="G5" s="239"/>
      <c r="H5" s="239"/>
      <c r="I5" s="239"/>
      <c r="J5" s="239"/>
      <c r="K5" s="239"/>
      <c r="L5" s="239"/>
      <c r="M5" s="239"/>
      <c r="N5" s="239"/>
      <c r="O5" s="239"/>
      <c r="P5" s="239"/>
      <c r="Q5" s="239"/>
      <c r="R5" s="239"/>
      <c r="S5" s="239"/>
      <c r="T5" s="239"/>
      <c r="U5" s="270"/>
      <c r="V5" s="68"/>
      <c r="W5" s="24"/>
    </row>
    <row r="6" spans="1:35" s="22" customFormat="1" ht="45" customHeight="1" x14ac:dyDescent="0.3">
      <c r="A6" s="205" t="s">
        <v>300</v>
      </c>
      <c r="B6" s="205"/>
      <c r="C6" s="205"/>
      <c r="D6" s="205"/>
      <c r="E6" s="205"/>
      <c r="F6" s="205"/>
      <c r="G6" s="203" t="s">
        <v>42</v>
      </c>
      <c r="H6" s="203"/>
      <c r="I6" s="203"/>
      <c r="J6" s="203"/>
      <c r="K6" s="89" t="s">
        <v>299</v>
      </c>
      <c r="L6" s="205" t="s">
        <v>40</v>
      </c>
      <c r="M6" s="205"/>
      <c r="N6" s="205"/>
      <c r="O6" s="205"/>
      <c r="P6" s="205"/>
      <c r="Q6" s="205" t="s">
        <v>39</v>
      </c>
      <c r="R6" s="205"/>
      <c r="S6" s="205"/>
      <c r="T6" s="205"/>
      <c r="U6" s="205"/>
      <c r="V6" s="197" t="s">
        <v>38</v>
      </c>
      <c r="W6" s="198"/>
      <c r="X6" s="198"/>
      <c r="Y6" s="198"/>
      <c r="Z6" s="198"/>
      <c r="AA6" s="199"/>
      <c r="AB6" s="197" t="s">
        <v>37</v>
      </c>
      <c r="AC6" s="198"/>
      <c r="AD6" s="198"/>
      <c r="AE6" s="198"/>
      <c r="AF6" s="198"/>
      <c r="AG6" s="198"/>
      <c r="AH6" s="198"/>
      <c r="AI6" s="199"/>
    </row>
    <row r="7" spans="1:35" s="22" customFormat="1" ht="84" customHeight="1" x14ac:dyDescent="0.3">
      <c r="A7" s="205"/>
      <c r="B7" s="205"/>
      <c r="C7" s="205"/>
      <c r="D7" s="205"/>
      <c r="E7" s="205"/>
      <c r="F7" s="205"/>
      <c r="G7" s="203" t="s">
        <v>36</v>
      </c>
      <c r="H7" s="203"/>
      <c r="I7" s="203"/>
      <c r="J7" s="203"/>
      <c r="K7" s="89" t="s">
        <v>35</v>
      </c>
      <c r="L7" s="203" t="s">
        <v>34</v>
      </c>
      <c r="M7" s="203"/>
      <c r="N7" s="23"/>
      <c r="O7" s="203" t="s">
        <v>33</v>
      </c>
      <c r="P7" s="203"/>
      <c r="Q7" s="205"/>
      <c r="R7" s="205"/>
      <c r="S7" s="205"/>
      <c r="T7" s="205"/>
      <c r="U7" s="205"/>
      <c r="V7" s="200"/>
      <c r="W7" s="201"/>
      <c r="X7" s="201"/>
      <c r="Y7" s="201"/>
      <c r="Z7" s="201"/>
      <c r="AA7" s="202"/>
      <c r="AB7" s="200"/>
      <c r="AC7" s="201"/>
      <c r="AD7" s="201"/>
      <c r="AE7" s="201"/>
      <c r="AF7" s="201"/>
      <c r="AG7" s="201"/>
      <c r="AH7" s="201"/>
      <c r="AI7" s="202"/>
    </row>
    <row r="8" spans="1:35" s="22" customFormat="1" ht="125.25"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45.5" customHeight="1" x14ac:dyDescent="0.25">
      <c r="A9" s="214">
        <v>1</v>
      </c>
      <c r="B9" s="221" t="str">
        <f>+[5]Identificacion!B4</f>
        <v>ADMINISTRACIÓN DE TECNOLOGÍAS E INFORMACIÓN</v>
      </c>
      <c r="C9" s="263" t="str">
        <f>+[5]Identificacion!C4</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9" s="221" t="s">
        <v>298</v>
      </c>
      <c r="E9" s="263" t="s">
        <v>297</v>
      </c>
      <c r="F9" s="221" t="s">
        <v>296</v>
      </c>
      <c r="G9" s="214">
        <f>+[5]Probabilidad!E14</f>
        <v>4</v>
      </c>
      <c r="H9" s="214">
        <f>+'[5]Impacto '!D6</f>
        <v>2</v>
      </c>
      <c r="I9" s="93">
        <f>+G9*H9</f>
        <v>8</v>
      </c>
      <c r="J9" s="212" t="str">
        <f>IF(AND(I9&gt;=0,I9&lt;=4),'[5]Calificación de Riesgos'!$H$10,IF(I9&lt;7,'[5]Calificación de Riesgos'!$H$9,IF(I9&lt;13,'[5]Calificación de Riesgos'!$H$8,IF(I9&lt;=25,'[5]Calificación de Riesgos'!$H$7))))</f>
        <v>ALTA</v>
      </c>
      <c r="K9" s="221" t="s">
        <v>295</v>
      </c>
      <c r="L9" s="275">
        <f>+G9-1</f>
        <v>3</v>
      </c>
      <c r="M9" s="275">
        <f>+H9-1</f>
        <v>1</v>
      </c>
      <c r="N9" s="93">
        <f>+L9*M9</f>
        <v>3</v>
      </c>
      <c r="O9" s="241" t="str">
        <f>IF(AND(N9&gt;=0,N9&lt;=4),'[5]Calificación de Riesgos'!$H$10,IF(N9&lt;7,'[5]Calificación de Riesgos'!$H$9,IF(N9&lt;13,'[5]Calificación de Riesgos'!$H$8,IF(N9&lt;=25,'[5]Calificación de Riesgos'!$H$7))))</f>
        <v>BAJA</v>
      </c>
      <c r="P9" s="214" t="s">
        <v>76</v>
      </c>
      <c r="Q9" s="95" t="s">
        <v>294</v>
      </c>
      <c r="R9" s="21" t="s">
        <v>109</v>
      </c>
      <c r="S9" s="73">
        <v>43862</v>
      </c>
      <c r="T9" s="73">
        <v>44196</v>
      </c>
      <c r="U9" s="74" t="s">
        <v>110</v>
      </c>
      <c r="V9" s="267"/>
      <c r="W9" s="127"/>
      <c r="X9" s="214"/>
      <c r="Y9" s="214"/>
      <c r="Z9" s="214"/>
      <c r="AA9" s="214"/>
      <c r="AB9" s="18"/>
      <c r="AC9" s="18"/>
      <c r="AD9" s="18"/>
      <c r="AE9" s="18"/>
      <c r="AF9" s="18"/>
      <c r="AG9" s="18"/>
      <c r="AH9" s="106"/>
      <c r="AI9" s="18"/>
    </row>
    <row r="10" spans="1:35" s="17" customFormat="1" ht="69" customHeight="1" x14ac:dyDescent="0.25">
      <c r="A10" s="217"/>
      <c r="B10" s="229"/>
      <c r="C10" s="264"/>
      <c r="D10" s="229"/>
      <c r="E10" s="264"/>
      <c r="F10" s="229"/>
      <c r="G10" s="217"/>
      <c r="H10" s="217"/>
      <c r="I10" s="93"/>
      <c r="J10" s="216"/>
      <c r="K10" s="229"/>
      <c r="L10" s="276"/>
      <c r="M10" s="276"/>
      <c r="N10" s="93"/>
      <c r="O10" s="254"/>
      <c r="P10" s="217"/>
      <c r="Q10" s="95" t="s">
        <v>293</v>
      </c>
      <c r="R10" s="21" t="s">
        <v>292</v>
      </c>
      <c r="S10" s="73">
        <v>43862</v>
      </c>
      <c r="T10" s="73">
        <v>44196</v>
      </c>
      <c r="U10" s="74" t="s">
        <v>110</v>
      </c>
      <c r="V10" s="268"/>
      <c r="W10" s="122"/>
      <c r="X10" s="217"/>
      <c r="Y10" s="217"/>
      <c r="Z10" s="217"/>
      <c r="AA10" s="217"/>
      <c r="AB10" s="18"/>
      <c r="AC10" s="18"/>
      <c r="AD10" s="18"/>
      <c r="AE10" s="18"/>
      <c r="AF10" s="18"/>
      <c r="AG10" s="18"/>
      <c r="AH10" s="106"/>
      <c r="AI10" s="18"/>
    </row>
    <row r="11" spans="1:35" s="17" customFormat="1" ht="81" customHeight="1" x14ac:dyDescent="0.25">
      <c r="A11" s="215"/>
      <c r="B11" s="226"/>
      <c r="C11" s="274"/>
      <c r="D11" s="226"/>
      <c r="E11" s="274"/>
      <c r="F11" s="226"/>
      <c r="G11" s="215"/>
      <c r="H11" s="215"/>
      <c r="I11" s="93"/>
      <c r="J11" s="213"/>
      <c r="K11" s="226"/>
      <c r="L11" s="277"/>
      <c r="M11" s="277"/>
      <c r="N11" s="93"/>
      <c r="O11" s="242"/>
      <c r="P11" s="215"/>
      <c r="Q11" s="95" t="s">
        <v>291</v>
      </c>
      <c r="R11" s="21" t="s">
        <v>111</v>
      </c>
      <c r="S11" s="73">
        <v>43862</v>
      </c>
      <c r="T11" s="73">
        <v>44012</v>
      </c>
      <c r="U11" s="74" t="s">
        <v>110</v>
      </c>
      <c r="V11" s="269"/>
      <c r="W11" s="122"/>
      <c r="X11" s="215"/>
      <c r="Y11" s="215"/>
      <c r="Z11" s="215"/>
      <c r="AA11" s="215"/>
      <c r="AB11" s="18"/>
      <c r="AC11" s="18"/>
      <c r="AD11" s="18"/>
      <c r="AE11" s="18"/>
      <c r="AF11" s="18"/>
      <c r="AG11" s="18"/>
      <c r="AH11" s="106"/>
      <c r="AI11" s="18"/>
    </row>
    <row r="12" spans="1:35" s="17" customFormat="1" ht="95.25" customHeight="1" x14ac:dyDescent="0.25">
      <c r="A12" s="214">
        <v>2</v>
      </c>
      <c r="B12" s="221" t="str">
        <f>+[5]Identificacion!B5</f>
        <v>ADMINISTRACIÓN DE TECNOLOGÍAS E INFORMACIÓN</v>
      </c>
      <c r="C12" s="221" t="str">
        <f>+[5]Identificacion!C5</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2" s="221" t="s">
        <v>290</v>
      </c>
      <c r="E12" s="263" t="s">
        <v>289</v>
      </c>
      <c r="F12" s="263" t="s">
        <v>288</v>
      </c>
      <c r="G12" s="214">
        <f>+[5]Probabilidad!E15</f>
        <v>4</v>
      </c>
      <c r="H12" s="214">
        <f>+'[5]Impacto '!D7</f>
        <v>3</v>
      </c>
      <c r="I12" s="93">
        <f>+G12*H12</f>
        <v>12</v>
      </c>
      <c r="J12" s="212" t="str">
        <f>IF(AND(I12&gt;=0,I12&lt;=4),'[5]Calificación de Riesgos'!$H$10,IF(I12&lt;7,'[5]Calificación de Riesgos'!$H$9,IF(I12&lt;13,'[5]Calificación de Riesgos'!$H$8,IF(I12&lt;=25,'[5]Calificación de Riesgos'!$H$7))))</f>
        <v>ALTA</v>
      </c>
      <c r="K12" s="263" t="s">
        <v>287</v>
      </c>
      <c r="L12" s="275">
        <f>+G12-1</f>
        <v>3</v>
      </c>
      <c r="M12" s="275">
        <f>+H12-1</f>
        <v>2</v>
      </c>
      <c r="N12" s="93">
        <f>+L12*M12</f>
        <v>6</v>
      </c>
      <c r="O12" s="243" t="str">
        <f>IF(AND(N12&gt;=0,N12&lt;=4),'[5]Calificación de Riesgos'!$H$10,IF(N12&lt;7,'[5]Calificación de Riesgos'!$H$9,IF(N12&lt;13,'[5]Calificación de Riesgos'!$H$8,IF(N12&lt;=25,'[5]Calificación de Riesgos'!$H$7))))</f>
        <v>MODERADA</v>
      </c>
      <c r="P12" s="214" t="s">
        <v>76</v>
      </c>
      <c r="Q12" s="95" t="s">
        <v>112</v>
      </c>
      <c r="R12" s="21" t="s">
        <v>113</v>
      </c>
      <c r="S12" s="73">
        <v>43862</v>
      </c>
      <c r="T12" s="73">
        <v>44196</v>
      </c>
      <c r="U12" s="74" t="s">
        <v>110</v>
      </c>
      <c r="V12" s="267"/>
      <c r="X12" s="214"/>
      <c r="Y12" s="214"/>
      <c r="Z12" s="224"/>
      <c r="AA12" s="224"/>
      <c r="AB12" s="18"/>
      <c r="AC12" s="18"/>
      <c r="AD12" s="18"/>
      <c r="AE12" s="18"/>
      <c r="AF12" s="18"/>
      <c r="AG12" s="18"/>
      <c r="AH12" s="106"/>
      <c r="AI12" s="18"/>
    </row>
    <row r="13" spans="1:35" s="17" customFormat="1" ht="64.5" customHeight="1" x14ac:dyDescent="0.25">
      <c r="A13" s="217"/>
      <c r="B13" s="229"/>
      <c r="C13" s="229"/>
      <c r="D13" s="229"/>
      <c r="E13" s="264"/>
      <c r="F13" s="264"/>
      <c r="G13" s="217"/>
      <c r="H13" s="217"/>
      <c r="I13" s="93"/>
      <c r="J13" s="216"/>
      <c r="K13" s="264"/>
      <c r="L13" s="276"/>
      <c r="M13" s="276"/>
      <c r="N13" s="93"/>
      <c r="O13" s="245"/>
      <c r="P13" s="217"/>
      <c r="Q13" s="95" t="s">
        <v>286</v>
      </c>
      <c r="R13" s="21" t="s">
        <v>115</v>
      </c>
      <c r="S13" s="73">
        <v>43862</v>
      </c>
      <c r="T13" s="73">
        <v>44196</v>
      </c>
      <c r="U13" s="74"/>
      <c r="V13" s="268"/>
      <c r="W13" s="122"/>
      <c r="X13" s="217"/>
      <c r="Y13" s="217"/>
      <c r="Z13" s="228"/>
      <c r="AA13" s="228"/>
      <c r="AB13" s="18"/>
      <c r="AC13" s="18"/>
      <c r="AD13" s="18"/>
      <c r="AE13" s="18"/>
      <c r="AF13" s="18"/>
      <c r="AG13" s="18"/>
      <c r="AH13" s="106"/>
      <c r="AI13" s="18"/>
    </row>
    <row r="14" spans="1:35" s="17" customFormat="1" ht="64.5" customHeight="1" x14ac:dyDescent="0.25">
      <c r="A14" s="217"/>
      <c r="B14" s="229"/>
      <c r="C14" s="229"/>
      <c r="D14" s="229"/>
      <c r="E14" s="264"/>
      <c r="F14" s="264"/>
      <c r="G14" s="217"/>
      <c r="H14" s="217"/>
      <c r="I14" s="93"/>
      <c r="J14" s="216"/>
      <c r="K14" s="264"/>
      <c r="L14" s="276"/>
      <c r="M14" s="276"/>
      <c r="N14" s="93"/>
      <c r="O14" s="245"/>
      <c r="P14" s="217"/>
      <c r="Q14" s="95"/>
      <c r="R14" s="21"/>
      <c r="S14" s="73"/>
      <c r="T14" s="73"/>
      <c r="U14" s="74"/>
      <c r="V14" s="268"/>
      <c r="W14" s="122"/>
      <c r="X14" s="217"/>
      <c r="Y14" s="217"/>
      <c r="Z14" s="228"/>
      <c r="AA14" s="228"/>
      <c r="AB14" s="18"/>
      <c r="AC14" s="18"/>
      <c r="AD14" s="18"/>
      <c r="AE14" s="18"/>
      <c r="AF14" s="18"/>
      <c r="AG14" s="18"/>
      <c r="AH14" s="106"/>
      <c r="AI14" s="18"/>
    </row>
    <row r="15" spans="1:35" s="17" customFormat="1" ht="137.25" customHeight="1" x14ac:dyDescent="0.25">
      <c r="A15" s="215"/>
      <c r="B15" s="226"/>
      <c r="C15" s="226"/>
      <c r="D15" s="226"/>
      <c r="E15" s="274"/>
      <c r="F15" s="274"/>
      <c r="G15" s="215"/>
      <c r="H15" s="215"/>
      <c r="I15" s="93"/>
      <c r="J15" s="213"/>
      <c r="K15" s="274"/>
      <c r="L15" s="277"/>
      <c r="M15" s="277"/>
      <c r="N15" s="93"/>
      <c r="O15" s="244"/>
      <c r="P15" s="215"/>
      <c r="Q15" s="95" t="s">
        <v>285</v>
      </c>
      <c r="R15" s="21" t="s">
        <v>114</v>
      </c>
      <c r="S15" s="73">
        <v>43862</v>
      </c>
      <c r="T15" s="73">
        <v>44196</v>
      </c>
      <c r="U15" s="74" t="s">
        <v>110</v>
      </c>
      <c r="V15" s="269"/>
      <c r="W15" s="127"/>
      <c r="X15" s="215"/>
      <c r="Y15" s="215"/>
      <c r="Z15" s="225"/>
      <c r="AA15" s="225"/>
      <c r="AB15" s="18"/>
      <c r="AC15" s="18"/>
      <c r="AD15" s="18"/>
      <c r="AE15" s="18"/>
      <c r="AF15" s="18"/>
      <c r="AG15" s="18"/>
      <c r="AH15" s="106"/>
      <c r="AI15" s="18"/>
    </row>
    <row r="16" spans="1:35" s="17" customFormat="1" ht="77.25" customHeight="1" x14ac:dyDescent="0.25">
      <c r="A16" s="214">
        <v>3</v>
      </c>
      <c r="B16" s="221" t="str">
        <f>+[5]Identificacion!B7</f>
        <v>ADMINISTRACIÓN DE TECNOLOGÍAS E INFORMACIÓN</v>
      </c>
      <c r="C16" s="221" t="str">
        <f>+[5]Identificacion!C7</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6" s="221" t="s">
        <v>283</v>
      </c>
      <c r="E16" s="263" t="s">
        <v>282</v>
      </c>
      <c r="F16" s="221" t="s">
        <v>281</v>
      </c>
      <c r="G16" s="214">
        <f>+[5]Probabilidad!E17</f>
        <v>5</v>
      </c>
      <c r="H16" s="214">
        <f>+'[5]Impacto '!D9</f>
        <v>4</v>
      </c>
      <c r="I16" s="93">
        <f>+G16*H16</f>
        <v>20</v>
      </c>
      <c r="J16" s="218" t="str">
        <f>IF(AND(I16&gt;=0,I16&lt;=4),'[5]Calificación de Riesgos'!$H$10,IF(I16&lt;7,'[5]Calificación de Riesgos'!$H$9,IF(I16&lt;13,'[5]Calificación de Riesgos'!$H$8,IF(I16&lt;=25,'[5]Calificación de Riesgos'!$H$7))))</f>
        <v>EXTREMA</v>
      </c>
      <c r="K16" s="278" t="s">
        <v>280</v>
      </c>
      <c r="L16" s="275">
        <v>3</v>
      </c>
      <c r="M16" s="275">
        <f>+H16-1</f>
        <v>3</v>
      </c>
      <c r="N16" s="93">
        <f>+L16*M16</f>
        <v>9</v>
      </c>
      <c r="O16" s="212" t="s">
        <v>48</v>
      </c>
      <c r="P16" s="214" t="s">
        <v>76</v>
      </c>
      <c r="Q16" s="75" t="s">
        <v>279</v>
      </c>
      <c r="R16" s="21" t="s">
        <v>115</v>
      </c>
      <c r="S16" s="73">
        <v>43862</v>
      </c>
      <c r="T16" s="73">
        <v>44196</v>
      </c>
      <c r="U16" s="74" t="s">
        <v>110</v>
      </c>
      <c r="V16" s="267"/>
      <c r="W16" s="18"/>
      <c r="X16" s="214"/>
      <c r="Y16" s="214"/>
      <c r="Z16" s="214"/>
      <c r="AA16" s="214"/>
      <c r="AB16" s="18"/>
      <c r="AC16" s="18"/>
      <c r="AD16" s="18"/>
      <c r="AE16" s="18"/>
      <c r="AF16" s="18"/>
      <c r="AG16" s="18"/>
      <c r="AH16" s="106"/>
      <c r="AI16" s="18"/>
    </row>
    <row r="17" spans="1:35" s="17" customFormat="1" ht="71.25" customHeight="1" x14ac:dyDescent="0.25">
      <c r="A17" s="217"/>
      <c r="B17" s="229"/>
      <c r="C17" s="229"/>
      <c r="D17" s="229"/>
      <c r="E17" s="264"/>
      <c r="F17" s="229"/>
      <c r="G17" s="217"/>
      <c r="H17" s="217"/>
      <c r="I17" s="93"/>
      <c r="J17" s="219"/>
      <c r="K17" s="279"/>
      <c r="L17" s="276"/>
      <c r="M17" s="276"/>
      <c r="N17" s="93"/>
      <c r="O17" s="216"/>
      <c r="P17" s="217"/>
      <c r="Q17" s="75" t="s">
        <v>278</v>
      </c>
      <c r="R17" s="21" t="s">
        <v>109</v>
      </c>
      <c r="S17" s="73">
        <v>43862</v>
      </c>
      <c r="T17" s="73">
        <v>44196</v>
      </c>
      <c r="U17" s="74" t="s">
        <v>110</v>
      </c>
      <c r="V17" s="268"/>
      <c r="W17" s="121"/>
      <c r="X17" s="217"/>
      <c r="Y17" s="217"/>
      <c r="Z17" s="217"/>
      <c r="AA17" s="217"/>
      <c r="AB17" s="18"/>
      <c r="AC17" s="18"/>
      <c r="AD17" s="18"/>
      <c r="AE17" s="18"/>
      <c r="AF17" s="18"/>
      <c r="AG17" s="18"/>
      <c r="AH17" s="106"/>
      <c r="AI17" s="18"/>
    </row>
    <row r="18" spans="1:35" s="17" customFormat="1" ht="49.5" x14ac:dyDescent="0.25">
      <c r="A18" s="217"/>
      <c r="B18" s="229"/>
      <c r="C18" s="229"/>
      <c r="D18" s="229"/>
      <c r="E18" s="264"/>
      <c r="F18" s="229"/>
      <c r="G18" s="217"/>
      <c r="H18" s="217"/>
      <c r="I18" s="93"/>
      <c r="J18" s="219"/>
      <c r="K18" s="279"/>
      <c r="L18" s="276"/>
      <c r="M18" s="276"/>
      <c r="N18" s="93"/>
      <c r="O18" s="216"/>
      <c r="P18" s="217"/>
      <c r="Q18" s="75" t="s">
        <v>277</v>
      </c>
      <c r="R18" s="21" t="s">
        <v>109</v>
      </c>
      <c r="S18" s="73">
        <v>43862</v>
      </c>
      <c r="T18" s="73">
        <v>44196</v>
      </c>
      <c r="U18" s="74" t="s">
        <v>110</v>
      </c>
      <c r="V18" s="268"/>
      <c r="W18" s="125"/>
      <c r="X18" s="217"/>
      <c r="Y18" s="217"/>
      <c r="Z18" s="217"/>
      <c r="AA18" s="217"/>
      <c r="AB18" s="18"/>
      <c r="AC18" s="18"/>
      <c r="AD18" s="18"/>
      <c r="AE18" s="18"/>
      <c r="AF18" s="18"/>
      <c r="AG18" s="18"/>
      <c r="AH18" s="106"/>
      <c r="AI18" s="18"/>
    </row>
    <row r="19" spans="1:35" s="17" customFormat="1" ht="163.5" customHeight="1" x14ac:dyDescent="0.25">
      <c r="A19" s="217"/>
      <c r="B19" s="229"/>
      <c r="C19" s="229"/>
      <c r="D19" s="229"/>
      <c r="E19" s="264"/>
      <c r="F19" s="229"/>
      <c r="G19" s="217"/>
      <c r="H19" s="217"/>
      <c r="I19" s="93"/>
      <c r="J19" s="219"/>
      <c r="K19" s="279"/>
      <c r="L19" s="276"/>
      <c r="M19" s="276"/>
      <c r="N19" s="93"/>
      <c r="O19" s="216"/>
      <c r="P19" s="217"/>
      <c r="Q19" s="75" t="s">
        <v>276</v>
      </c>
      <c r="R19" s="21" t="s">
        <v>275</v>
      </c>
      <c r="S19" s="73">
        <v>43862</v>
      </c>
      <c r="T19" s="73">
        <v>44196</v>
      </c>
      <c r="U19" s="74" t="s">
        <v>110</v>
      </c>
      <c r="V19" s="268"/>
      <c r="W19" s="126"/>
      <c r="X19" s="217"/>
      <c r="Y19" s="217"/>
      <c r="Z19" s="217"/>
      <c r="AA19" s="217"/>
      <c r="AB19" s="18"/>
      <c r="AC19" s="18"/>
      <c r="AD19" s="18"/>
      <c r="AE19" s="18"/>
      <c r="AF19" s="18"/>
      <c r="AG19" s="18"/>
      <c r="AH19" s="106"/>
      <c r="AI19" s="18"/>
    </row>
    <row r="20" spans="1:35" s="17" customFormat="1" ht="72.75" customHeight="1" x14ac:dyDescent="0.25">
      <c r="A20" s="215"/>
      <c r="B20" s="226"/>
      <c r="C20" s="226"/>
      <c r="D20" s="226"/>
      <c r="E20" s="274"/>
      <c r="F20" s="226"/>
      <c r="G20" s="215"/>
      <c r="H20" s="215"/>
      <c r="I20" s="93"/>
      <c r="J20" s="220"/>
      <c r="K20" s="280"/>
      <c r="L20" s="277"/>
      <c r="M20" s="277"/>
      <c r="N20" s="93"/>
      <c r="O20" s="213"/>
      <c r="P20" s="215"/>
      <c r="Q20" s="75" t="s">
        <v>274</v>
      </c>
      <c r="R20" s="21" t="s">
        <v>273</v>
      </c>
      <c r="S20" s="73">
        <v>43983</v>
      </c>
      <c r="T20" s="73">
        <v>44196</v>
      </c>
      <c r="U20" s="74" t="s">
        <v>110</v>
      </c>
      <c r="V20" s="269"/>
      <c r="W20" s="125"/>
      <c r="X20" s="215"/>
      <c r="Y20" s="215"/>
      <c r="Z20" s="215"/>
      <c r="AA20" s="215"/>
      <c r="AB20" s="18"/>
      <c r="AC20" s="18"/>
      <c r="AD20" s="18"/>
      <c r="AE20" s="18"/>
      <c r="AF20" s="18"/>
      <c r="AG20" s="18"/>
      <c r="AH20" s="106"/>
      <c r="AI20" s="18"/>
    </row>
    <row r="21" spans="1:35" ht="78.75" customHeight="1" x14ac:dyDescent="0.3">
      <c r="A21" s="214">
        <v>4</v>
      </c>
      <c r="B21" s="221" t="str">
        <f>+[5]Identificacion!B10</f>
        <v>ADMINISTRACIÓN DE TECNOLOGÍAS E INFORMACIÓN</v>
      </c>
      <c r="C21" s="221" t="str">
        <f>+[5]Identificacion!C10</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1" s="221" t="s">
        <v>272</v>
      </c>
      <c r="E21" s="271" t="s">
        <v>271</v>
      </c>
      <c r="F21" s="221" t="s">
        <v>270</v>
      </c>
      <c r="G21" s="214">
        <f>+[5]Probabilidad!E20</f>
        <v>3</v>
      </c>
      <c r="H21" s="214">
        <f>+'[5]Impacto '!D12</f>
        <v>4</v>
      </c>
      <c r="I21" s="93">
        <f>+G21*H21</f>
        <v>12</v>
      </c>
      <c r="J21" s="212" t="str">
        <f>IF(AND(I21&gt;=0,I21&lt;=4),'[5]Calificación de Riesgos'!$H$10,IF(I21&lt;7,'[5]Calificación de Riesgos'!$H$9,IF(I21&lt;13,'[5]Calificación de Riesgos'!$H$8,IF(I21&lt;=25,'[5]Calificación de Riesgos'!$H$7))))</f>
        <v>ALTA</v>
      </c>
      <c r="K21" s="221" t="s">
        <v>269</v>
      </c>
      <c r="L21" s="275">
        <f>+G21-1</f>
        <v>2</v>
      </c>
      <c r="M21" s="275">
        <f>+H21-1</f>
        <v>3</v>
      </c>
      <c r="N21" s="93">
        <f>+L21*M21</f>
        <v>6</v>
      </c>
      <c r="O21" s="243" t="str">
        <f>IF(AND(N21&gt;=0,N21&lt;=4),'[5]Calificación de Riesgos'!$H$10,IF(N21&lt;7,'[5]Calificación de Riesgos'!$H$9,IF(N21&lt;13,'[5]Calificación de Riesgos'!$H$8,IF(N21&lt;=25,'[5]Calificación de Riesgos'!$H$7))))</f>
        <v>MODERADA</v>
      </c>
      <c r="P21" s="214" t="s">
        <v>76</v>
      </c>
      <c r="Q21" s="94"/>
      <c r="R21" s="21"/>
      <c r="S21" s="73"/>
      <c r="T21" s="73"/>
      <c r="U21" s="74"/>
      <c r="V21" s="267"/>
      <c r="W21" s="124"/>
      <c r="X21" s="214"/>
      <c r="Y21" s="214"/>
      <c r="Z21" s="214"/>
      <c r="AA21" s="214"/>
      <c r="AB21" s="18"/>
      <c r="AC21" s="18"/>
      <c r="AD21" s="18"/>
      <c r="AE21" s="18"/>
      <c r="AF21" s="18"/>
      <c r="AG21" s="18"/>
      <c r="AH21" s="106"/>
      <c r="AI21" s="18"/>
    </row>
    <row r="22" spans="1:35" ht="144" customHeight="1" x14ac:dyDescent="0.3">
      <c r="A22" s="217"/>
      <c r="B22" s="229"/>
      <c r="C22" s="229"/>
      <c r="D22" s="229"/>
      <c r="E22" s="272"/>
      <c r="F22" s="229"/>
      <c r="G22" s="217"/>
      <c r="H22" s="217"/>
      <c r="I22" s="93"/>
      <c r="J22" s="216"/>
      <c r="K22" s="229"/>
      <c r="L22" s="276"/>
      <c r="M22" s="276"/>
      <c r="N22" s="93"/>
      <c r="O22" s="245"/>
      <c r="P22" s="217"/>
      <c r="Q22" s="94" t="s">
        <v>268</v>
      </c>
      <c r="R22" s="21" t="s">
        <v>113</v>
      </c>
      <c r="S22" s="73">
        <v>43862</v>
      </c>
      <c r="T22" s="73">
        <v>44196</v>
      </c>
      <c r="U22" s="74" t="s">
        <v>110</v>
      </c>
      <c r="V22" s="268"/>
      <c r="W22" s="123"/>
      <c r="X22" s="217"/>
      <c r="Y22" s="217"/>
      <c r="Z22" s="217"/>
      <c r="AA22" s="217"/>
      <c r="AB22" s="18"/>
      <c r="AC22" s="18"/>
      <c r="AD22" s="18"/>
      <c r="AE22" s="18"/>
      <c r="AF22" s="18"/>
      <c r="AG22" s="18"/>
      <c r="AH22" s="106"/>
      <c r="AI22" s="18"/>
    </row>
    <row r="23" spans="1:35" ht="203.25" customHeight="1" x14ac:dyDescent="0.3">
      <c r="A23" s="215"/>
      <c r="B23" s="226"/>
      <c r="C23" s="226"/>
      <c r="D23" s="226"/>
      <c r="E23" s="273"/>
      <c r="F23" s="226"/>
      <c r="G23" s="215"/>
      <c r="H23" s="215"/>
      <c r="I23" s="93"/>
      <c r="J23" s="213"/>
      <c r="K23" s="226"/>
      <c r="L23" s="277"/>
      <c r="M23" s="277"/>
      <c r="N23" s="93"/>
      <c r="O23" s="244"/>
      <c r="P23" s="215"/>
      <c r="Q23" s="94" t="s">
        <v>267</v>
      </c>
      <c r="R23" s="21" t="s">
        <v>113</v>
      </c>
      <c r="S23" s="73">
        <v>43862</v>
      </c>
      <c r="T23" s="73">
        <v>44196</v>
      </c>
      <c r="U23" s="74" t="s">
        <v>110</v>
      </c>
      <c r="V23" s="269"/>
      <c r="W23" s="122"/>
      <c r="X23" s="215"/>
      <c r="Y23" s="215"/>
      <c r="Z23" s="215"/>
      <c r="AA23" s="215"/>
      <c r="AB23" s="18"/>
      <c r="AC23" s="18"/>
      <c r="AD23" s="18"/>
      <c r="AE23" s="18"/>
      <c r="AF23" s="18"/>
      <c r="AG23" s="18"/>
      <c r="AH23" s="106"/>
      <c r="AI23" s="18"/>
    </row>
  </sheetData>
  <mergeCells count="86">
    <mergeCell ref="M21:M23"/>
    <mergeCell ref="J16:J20"/>
    <mergeCell ref="K16:K20"/>
    <mergeCell ref="L16:L20"/>
    <mergeCell ref="M16:M20"/>
    <mergeCell ref="L21:L23"/>
    <mergeCell ref="Q6:U7"/>
    <mergeCell ref="Z9:Z11"/>
    <mergeCell ref="J9:J11"/>
    <mergeCell ref="P9:P11"/>
    <mergeCell ref="J12:J15"/>
    <mergeCell ref="K12:K15"/>
    <mergeCell ref="Z12:Z15"/>
    <mergeCell ref="L12:L15"/>
    <mergeCell ref="M12:M15"/>
    <mergeCell ref="O12:O15"/>
    <mergeCell ref="K9:K11"/>
    <mergeCell ref="L9:L11"/>
    <mergeCell ref="A9:A11"/>
    <mergeCell ref="B9:B11"/>
    <mergeCell ref="C9:C11"/>
    <mergeCell ref="D9:D11"/>
    <mergeCell ref="E9:E11"/>
    <mergeCell ref="E16:E20"/>
    <mergeCell ref="AB6:AI7"/>
    <mergeCell ref="G7:J7"/>
    <mergeCell ref="L7:M7"/>
    <mergeCell ref="O7:P7"/>
    <mergeCell ref="H9:H11"/>
    <mergeCell ref="M9:M11"/>
    <mergeCell ref="V6:AA7"/>
    <mergeCell ref="V9:V11"/>
    <mergeCell ref="AA9:AA11"/>
    <mergeCell ref="Y9:Y11"/>
    <mergeCell ref="X9:X11"/>
    <mergeCell ref="F9:F11"/>
    <mergeCell ref="A6:F7"/>
    <mergeCell ref="G6:J6"/>
    <mergeCell ref="L6:P6"/>
    <mergeCell ref="G16:G20"/>
    <mergeCell ref="H16:H20"/>
    <mergeCell ref="O9:O11"/>
    <mergeCell ref="A12:A15"/>
    <mergeCell ref="B12:B15"/>
    <mergeCell ref="C12:C15"/>
    <mergeCell ref="D12:D15"/>
    <mergeCell ref="E12:E15"/>
    <mergeCell ref="F12:F15"/>
    <mergeCell ref="G12:G15"/>
    <mergeCell ref="H12:H15"/>
    <mergeCell ref="G9:G11"/>
    <mergeCell ref="A16:A20"/>
    <mergeCell ref="B16:B20"/>
    <mergeCell ref="C16:C20"/>
    <mergeCell ref="D16:D20"/>
    <mergeCell ref="A1:U5"/>
    <mergeCell ref="X21:X23"/>
    <mergeCell ref="P12:P15"/>
    <mergeCell ref="V21:V23"/>
    <mergeCell ref="V12:V15"/>
    <mergeCell ref="G21:G23"/>
    <mergeCell ref="H21:H23"/>
    <mergeCell ref="J21:J23"/>
    <mergeCell ref="K21:K23"/>
    <mergeCell ref="A21:A23"/>
    <mergeCell ref="B21:B23"/>
    <mergeCell ref="C21:C23"/>
    <mergeCell ref="D21:D23"/>
    <mergeCell ref="E21:E23"/>
    <mergeCell ref="F21:F23"/>
    <mergeCell ref="F16:F20"/>
    <mergeCell ref="V16:V20"/>
    <mergeCell ref="X16:X20"/>
    <mergeCell ref="Y16:Y20"/>
    <mergeCell ref="Z16:Z20"/>
    <mergeCell ref="O21:O23"/>
    <mergeCell ref="P21:P23"/>
    <mergeCell ref="O16:O20"/>
    <mergeCell ref="P16:P20"/>
    <mergeCell ref="AA16:AA20"/>
    <mergeCell ref="AA21:AA23"/>
    <mergeCell ref="AA12:AA15"/>
    <mergeCell ref="X12:X15"/>
    <mergeCell ref="Y12:Y15"/>
    <mergeCell ref="Y21:Y23"/>
    <mergeCell ref="Z21:Z23"/>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A9192858-0400-411E-A5E1-366277743A05}">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C000"/>
                </patternFill>
              </fill>
            </x14:dxf>
          </x14:cfRule>
          <x14:cfRule type="containsText" priority="17" operator="containsText" id="{4E1E66E3-8621-4A2A-8045-BF1A0179B686}">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0000"/>
                </patternFill>
              </fill>
            </x14:dxf>
          </x14:cfRule>
          <x14:cfRule type="containsText" priority="18" operator="containsText" id="{520214A4-1DF5-4BC8-8494-728404C5B6D6}">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x14:cfRule>
          <x14:cfRule type="containsText" priority="19" operator="containsText" id="{80DFF09F-AAFB-4AF6-B7D8-27F7E50C9E70}">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FF00"/>
                </patternFill>
              </fill>
            </x14:dxf>
          </x14:cfRule>
          <x14:cfRule type="containsText" priority="20" operator="containsText" id="{B781D774-D77A-4981-93E4-5B2F4F27E4C5}">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00B050"/>
                </patternFill>
              </fill>
            </x14:dxf>
          </x14:cfRule>
          <xm:sqref>J9 J12 O12 O16 J16 J21 O21</xm:sqref>
        </x14:conditionalFormatting>
        <x14:conditionalFormatting xmlns:xm="http://schemas.microsoft.com/office/excel/2006/main">
          <x14:cfRule type="containsText" priority="11" operator="containsText" id="{CFF2AE4B-5542-4BA6-8920-B236E14EF607}">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C000"/>
                </patternFill>
              </fill>
            </x14:dxf>
          </x14:cfRule>
          <x14:cfRule type="containsText" priority="12" operator="containsText" id="{2228F6E1-89D0-41F6-A253-4715CBF6CED6}">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0000"/>
                </patternFill>
              </fill>
            </x14:dxf>
          </x14:cfRule>
          <x14:cfRule type="containsText" priority="13" operator="containsText" id="{63B7E1F2-FE9F-4F0F-8662-EC88B6E59743}">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x14:cfRule>
          <x14:cfRule type="containsText" priority="14" operator="containsText" id="{407844CD-E405-48BC-8629-637F3ECA9D7F}">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FF00"/>
                </patternFill>
              </fill>
            </x14:dxf>
          </x14:cfRule>
          <x14:cfRule type="containsText" priority="15" operator="containsText" id="{4E592674-1F2D-44D6-A8C9-2DFF45232DB4}">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00B050"/>
                </patternFill>
              </fill>
            </x14:dxf>
          </x14:cfRule>
          <xm:sqref>O9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'[5]Calificación de Riesgos'!#REF!</xm:f>
          </x14:formula1>
          <xm:sqref>P9 P12 P16 P21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I23"/>
  <sheetViews>
    <sheetView topLeftCell="A16" zoomScale="77" zoomScaleNormal="77" workbookViewId="0">
      <selection activeCell="M17" sqref="M17"/>
    </sheetView>
  </sheetViews>
  <sheetFormatPr baseColWidth="10" defaultColWidth="11.42578125" defaultRowHeight="16.5" x14ac:dyDescent="0.3"/>
  <cols>
    <col min="1" max="1" width="6.28515625" style="14" customWidth="1"/>
    <col min="2" max="2" width="14.140625" style="16" customWidth="1"/>
    <col min="3" max="3" width="32.7109375" style="14" customWidth="1"/>
    <col min="4" max="4" width="36.42578125" style="14" customWidth="1"/>
    <col min="5" max="5" width="21.28515625" style="14" customWidth="1"/>
    <col min="6" max="6" width="30" style="14" customWidth="1"/>
    <col min="7" max="8" width="10.42578125" style="14" customWidth="1"/>
    <col min="9" max="9" width="10.42578125" style="14" hidden="1" customWidth="1"/>
    <col min="10" max="10" width="13" style="14" customWidth="1"/>
    <col min="11" max="11" width="39.42578125" style="14" customWidth="1"/>
    <col min="12" max="13" width="10.85546875" style="14" customWidth="1"/>
    <col min="14" max="14" width="10.85546875" style="14" hidden="1" customWidth="1"/>
    <col min="15" max="15" width="12.42578125" style="14" customWidth="1"/>
    <col min="16" max="16" width="9.85546875" style="14" customWidth="1"/>
    <col min="17" max="17" width="32.140625" style="14" customWidth="1"/>
    <col min="18" max="18" width="22.5703125" style="14" customWidth="1"/>
    <col min="19" max="19" width="21.42578125" style="14" customWidth="1"/>
    <col min="20" max="20" width="17.5703125" style="15" customWidth="1"/>
    <col min="21" max="21" width="19.85546875" style="15" customWidth="1"/>
    <col min="22" max="22" width="43.7109375" style="14" hidden="1" customWidth="1"/>
    <col min="23" max="23" width="30.7109375" style="14" hidden="1" customWidth="1"/>
    <col min="24" max="35" width="0" style="14" hidden="1" customWidth="1"/>
    <col min="36" max="16384" width="11.42578125" style="14"/>
  </cols>
  <sheetData>
    <row r="1" spans="1:35" ht="9.75" hidden="1" customHeight="1" x14ac:dyDescent="0.3">
      <c r="B1" s="246"/>
      <c r="C1" s="247"/>
      <c r="D1" s="247"/>
      <c r="E1" s="247"/>
      <c r="F1" s="247"/>
      <c r="G1" s="247"/>
      <c r="H1" s="247"/>
      <c r="I1" s="247"/>
      <c r="J1" s="247"/>
      <c r="K1" s="247"/>
      <c r="L1" s="247"/>
      <c r="M1" s="247"/>
      <c r="N1" s="247"/>
      <c r="O1" s="247"/>
      <c r="P1" s="247"/>
      <c r="Q1" s="247"/>
      <c r="R1" s="247"/>
      <c r="S1" s="247"/>
      <c r="T1" s="247"/>
      <c r="U1" s="247"/>
      <c r="V1" s="248"/>
    </row>
    <row r="2" spans="1:35" hidden="1" x14ac:dyDescent="0.3">
      <c r="B2" s="249"/>
      <c r="C2" s="250"/>
      <c r="D2" s="250"/>
      <c r="E2" s="250"/>
      <c r="F2" s="250"/>
      <c r="G2" s="250"/>
      <c r="H2" s="250"/>
      <c r="I2" s="250"/>
      <c r="J2" s="250"/>
      <c r="K2" s="250"/>
      <c r="L2" s="250"/>
      <c r="M2" s="250"/>
      <c r="N2" s="250"/>
      <c r="O2" s="250"/>
      <c r="P2" s="250"/>
      <c r="Q2" s="250"/>
      <c r="R2" s="250"/>
      <c r="S2" s="250"/>
      <c r="T2" s="250"/>
      <c r="U2" s="250"/>
      <c r="V2" s="251"/>
      <c r="W2" s="24"/>
    </row>
    <row r="3" spans="1:35" ht="28.5" hidden="1" customHeight="1" x14ac:dyDescent="0.3">
      <c r="B3" s="252"/>
      <c r="C3" s="252"/>
      <c r="D3" s="252"/>
      <c r="E3" s="252"/>
      <c r="F3" s="252"/>
      <c r="G3" s="252"/>
      <c r="H3" s="252"/>
      <c r="I3" s="252"/>
      <c r="J3" s="252"/>
      <c r="K3" s="252"/>
      <c r="L3" s="252"/>
      <c r="M3" s="252"/>
      <c r="N3" s="252"/>
      <c r="O3" s="252"/>
      <c r="P3" s="252"/>
      <c r="Q3" s="252"/>
      <c r="R3" s="252"/>
      <c r="S3" s="252"/>
      <c r="T3" s="252"/>
      <c r="U3" s="252"/>
      <c r="V3" s="252"/>
      <c r="W3" s="24"/>
    </row>
    <row r="4" spans="1:35" ht="16.5" customHeight="1" x14ac:dyDescent="0.3">
      <c r="A4" s="239" t="s">
        <v>125</v>
      </c>
      <c r="B4" s="239"/>
      <c r="C4" s="239"/>
      <c r="D4" s="239"/>
      <c r="E4" s="239"/>
      <c r="F4" s="239"/>
      <c r="G4" s="239"/>
      <c r="H4" s="239"/>
      <c r="I4" s="239"/>
      <c r="J4" s="239"/>
      <c r="K4" s="239"/>
      <c r="L4" s="239"/>
      <c r="M4" s="239"/>
      <c r="N4" s="239"/>
      <c r="O4" s="239"/>
      <c r="P4" s="239"/>
      <c r="Q4" s="239"/>
      <c r="R4" s="239"/>
      <c r="S4" s="239"/>
      <c r="T4" s="239"/>
      <c r="U4" s="239"/>
      <c r="V4" s="69"/>
      <c r="W4" s="24"/>
    </row>
    <row r="5" spans="1:35" ht="16.5" customHeight="1" x14ac:dyDescent="0.3">
      <c r="A5" s="239"/>
      <c r="B5" s="239"/>
      <c r="C5" s="239"/>
      <c r="D5" s="239"/>
      <c r="E5" s="239"/>
      <c r="F5" s="239"/>
      <c r="G5" s="239"/>
      <c r="H5" s="239"/>
      <c r="I5" s="239"/>
      <c r="J5" s="239"/>
      <c r="K5" s="239"/>
      <c r="L5" s="239"/>
      <c r="M5" s="239"/>
      <c r="N5" s="239"/>
      <c r="O5" s="239"/>
      <c r="P5" s="239"/>
      <c r="Q5" s="239"/>
      <c r="R5" s="239"/>
      <c r="S5" s="239"/>
      <c r="T5" s="239"/>
      <c r="U5" s="239"/>
      <c r="V5" s="69"/>
      <c r="W5" s="24"/>
    </row>
    <row r="6" spans="1:35" ht="13.5" customHeight="1" x14ac:dyDescent="0.3">
      <c r="A6" s="239"/>
      <c r="B6" s="239"/>
      <c r="C6" s="239"/>
      <c r="D6" s="239"/>
      <c r="E6" s="239"/>
      <c r="F6" s="239"/>
      <c r="G6" s="239"/>
      <c r="H6" s="239"/>
      <c r="I6" s="239"/>
      <c r="J6" s="239"/>
      <c r="K6" s="239"/>
      <c r="L6" s="239"/>
      <c r="M6" s="239"/>
      <c r="N6" s="239"/>
      <c r="O6" s="239"/>
      <c r="P6" s="239"/>
      <c r="Q6" s="239"/>
      <c r="R6" s="239"/>
      <c r="S6" s="239"/>
      <c r="T6" s="239"/>
      <c r="U6" s="239"/>
      <c r="V6" s="69"/>
      <c r="W6" s="24"/>
    </row>
    <row r="7" spans="1:35" ht="13.5" customHeight="1" x14ac:dyDescent="0.3">
      <c r="A7" s="239"/>
      <c r="B7" s="239"/>
      <c r="C7" s="239"/>
      <c r="D7" s="239"/>
      <c r="E7" s="239"/>
      <c r="F7" s="239"/>
      <c r="G7" s="239"/>
      <c r="H7" s="239"/>
      <c r="I7" s="239"/>
      <c r="J7" s="239"/>
      <c r="K7" s="239"/>
      <c r="L7" s="239"/>
      <c r="M7" s="239"/>
      <c r="N7" s="239"/>
      <c r="O7" s="239"/>
      <c r="P7" s="239"/>
      <c r="Q7" s="239"/>
      <c r="R7" s="239"/>
      <c r="S7" s="239"/>
      <c r="T7" s="239"/>
      <c r="U7" s="239"/>
      <c r="V7" s="69"/>
      <c r="W7" s="24"/>
    </row>
    <row r="8" spans="1:35" ht="13.5" customHeight="1" x14ac:dyDescent="0.3">
      <c r="A8" s="240"/>
      <c r="B8" s="240"/>
      <c r="C8" s="240"/>
      <c r="D8" s="240"/>
      <c r="E8" s="240"/>
      <c r="F8" s="240"/>
      <c r="G8" s="240"/>
      <c r="H8" s="240"/>
      <c r="I8" s="240"/>
      <c r="J8" s="240"/>
      <c r="K8" s="240"/>
      <c r="L8" s="240"/>
      <c r="M8" s="240"/>
      <c r="N8" s="240"/>
      <c r="O8" s="240"/>
      <c r="P8" s="240"/>
      <c r="Q8" s="240"/>
      <c r="R8" s="240"/>
      <c r="S8" s="240"/>
      <c r="T8" s="240"/>
      <c r="U8" s="240"/>
      <c r="V8" s="69"/>
      <c r="W8" s="24"/>
    </row>
    <row r="9" spans="1:35" s="22" customFormat="1" ht="20.25" customHeight="1" x14ac:dyDescent="0.3">
      <c r="A9" s="205" t="s">
        <v>43</v>
      </c>
      <c r="B9" s="205"/>
      <c r="C9" s="205"/>
      <c r="D9" s="205"/>
      <c r="E9" s="205"/>
      <c r="F9" s="205"/>
      <c r="G9" s="203" t="s">
        <v>42</v>
      </c>
      <c r="H9" s="203"/>
      <c r="I9" s="203"/>
      <c r="J9" s="203"/>
      <c r="K9" s="89" t="s">
        <v>41</v>
      </c>
      <c r="L9" s="205" t="s">
        <v>40</v>
      </c>
      <c r="M9" s="205"/>
      <c r="N9" s="205"/>
      <c r="O9" s="205"/>
      <c r="P9" s="205"/>
      <c r="Q9" s="205" t="s">
        <v>39</v>
      </c>
      <c r="R9" s="205"/>
      <c r="S9" s="205"/>
      <c r="T9" s="205"/>
      <c r="U9" s="205"/>
      <c r="V9" s="205" t="s">
        <v>38</v>
      </c>
      <c r="W9" s="205"/>
      <c r="X9" s="205"/>
      <c r="Y9" s="205"/>
      <c r="Z9" s="205"/>
      <c r="AA9" s="205"/>
      <c r="AB9" s="197" t="s">
        <v>37</v>
      </c>
      <c r="AC9" s="198"/>
      <c r="AD9" s="198"/>
      <c r="AE9" s="198"/>
      <c r="AF9" s="198"/>
      <c r="AG9" s="198"/>
      <c r="AH9" s="198"/>
      <c r="AI9" s="199"/>
    </row>
    <row r="10" spans="1:35" s="22" customFormat="1" ht="43.5" customHeight="1" x14ac:dyDescent="0.3">
      <c r="A10" s="205"/>
      <c r="B10" s="205"/>
      <c r="C10" s="205"/>
      <c r="D10" s="205"/>
      <c r="E10" s="205"/>
      <c r="F10" s="205"/>
      <c r="G10" s="203" t="s">
        <v>36</v>
      </c>
      <c r="H10" s="203"/>
      <c r="I10" s="203"/>
      <c r="J10" s="203"/>
      <c r="K10" s="89" t="s">
        <v>35</v>
      </c>
      <c r="L10" s="203" t="s">
        <v>34</v>
      </c>
      <c r="M10" s="203"/>
      <c r="N10" s="23"/>
      <c r="O10" s="203" t="s">
        <v>33</v>
      </c>
      <c r="P10" s="203"/>
      <c r="Q10" s="205"/>
      <c r="R10" s="205"/>
      <c r="S10" s="205"/>
      <c r="T10" s="205"/>
      <c r="U10" s="205"/>
      <c r="V10" s="205"/>
      <c r="W10" s="205"/>
      <c r="X10" s="205"/>
      <c r="Y10" s="205"/>
      <c r="Z10" s="205"/>
      <c r="AA10" s="205"/>
      <c r="AB10" s="200"/>
      <c r="AC10" s="201"/>
      <c r="AD10" s="201"/>
      <c r="AE10" s="201"/>
      <c r="AF10" s="201"/>
      <c r="AG10" s="201"/>
      <c r="AH10" s="201"/>
      <c r="AI10" s="202"/>
    </row>
    <row r="11" spans="1:35" s="22" customFormat="1" ht="66" customHeight="1" x14ac:dyDescent="0.3">
      <c r="A11" s="89" t="s">
        <v>32</v>
      </c>
      <c r="B11" s="89" t="s">
        <v>31</v>
      </c>
      <c r="C11" s="89" t="s">
        <v>30</v>
      </c>
      <c r="D11" s="89" t="s">
        <v>29</v>
      </c>
      <c r="E11" s="89" t="s">
        <v>28</v>
      </c>
      <c r="F11" s="89" t="s">
        <v>27</v>
      </c>
      <c r="G11" s="89" t="s">
        <v>23</v>
      </c>
      <c r="H11" s="89" t="s">
        <v>22</v>
      </c>
      <c r="I11" s="89" t="s">
        <v>26</v>
      </c>
      <c r="J11" s="89" t="s">
        <v>25</v>
      </c>
      <c r="K11" s="89" t="s">
        <v>24</v>
      </c>
      <c r="L11" s="89" t="s">
        <v>23</v>
      </c>
      <c r="M11" s="89" t="s">
        <v>22</v>
      </c>
      <c r="N11" s="89" t="s">
        <v>21</v>
      </c>
      <c r="O11" s="89" t="s">
        <v>20</v>
      </c>
      <c r="P11" s="89" t="s">
        <v>19</v>
      </c>
      <c r="Q11" s="89" t="s">
        <v>18</v>
      </c>
      <c r="R11" s="89" t="s">
        <v>17</v>
      </c>
      <c r="S11" s="89" t="s">
        <v>16</v>
      </c>
      <c r="T11" s="89" t="s">
        <v>15</v>
      </c>
      <c r="U11" s="89" t="s">
        <v>14</v>
      </c>
      <c r="V11" s="89" t="s">
        <v>13</v>
      </c>
      <c r="W11" s="89" t="s">
        <v>12</v>
      </c>
      <c r="X11" s="89" t="s">
        <v>11</v>
      </c>
      <c r="Y11" s="89" t="s">
        <v>7</v>
      </c>
      <c r="Z11" s="89" t="s">
        <v>6</v>
      </c>
      <c r="AA11" s="89" t="s">
        <v>5</v>
      </c>
      <c r="AB11" s="89" t="s">
        <v>10</v>
      </c>
      <c r="AC11" s="89" t="s">
        <v>9</v>
      </c>
      <c r="AD11" s="89" t="s">
        <v>8</v>
      </c>
      <c r="AE11" s="89" t="s">
        <v>7</v>
      </c>
      <c r="AF11" s="89" t="s">
        <v>6</v>
      </c>
      <c r="AG11" s="89" t="s">
        <v>5</v>
      </c>
      <c r="AH11" s="89" t="s">
        <v>4</v>
      </c>
      <c r="AI11" s="89" t="s">
        <v>3</v>
      </c>
    </row>
    <row r="12" spans="1:35" s="17" customFormat="1" ht="122.25" customHeight="1" x14ac:dyDescent="0.25">
      <c r="A12" s="214">
        <v>1</v>
      </c>
      <c r="B12" s="221" t="str">
        <f>+[6]Identificacion!B4</f>
        <v>GESTIÓN FINANCIERA</v>
      </c>
      <c r="C12" s="221" t="s">
        <v>301</v>
      </c>
      <c r="D12" s="221" t="s">
        <v>302</v>
      </c>
      <c r="E12" s="227" t="s">
        <v>303</v>
      </c>
      <c r="F12" s="221" t="s">
        <v>304</v>
      </c>
      <c r="G12" s="214">
        <v>4</v>
      </c>
      <c r="H12" s="214">
        <v>3</v>
      </c>
      <c r="I12" s="93">
        <f t="shared" ref="I12:I17" si="0">+G12*H12</f>
        <v>12</v>
      </c>
      <c r="J12" s="212" t="str">
        <f>IF(AND(I12&gt;=0,I12&lt;=4),'[6]Calificación de Riesgos'!$H$10,IF(I12&lt;7,'[6]Calificación de Riesgos'!$H$9,IF(I12&lt;13,'[6]Calificación de Riesgos'!$H$8,IF(I12&lt;=25,'[6]Calificación de Riesgos'!$H$7))))</f>
        <v>ALTA</v>
      </c>
      <c r="K12" s="231" t="s">
        <v>305</v>
      </c>
      <c r="L12" s="214">
        <v>1</v>
      </c>
      <c r="M12" s="214">
        <v>2</v>
      </c>
      <c r="N12" s="93">
        <f>+L12*M12</f>
        <v>2</v>
      </c>
      <c r="O12" s="241" t="str">
        <f>IF(AND(N12&gt;=0,N12&lt;=4),'[6]Calificación de Riesgos'!$H$10,IF(N12&lt;7,'[6]Calificación de Riesgos'!$H$9,IF(N12&lt;13,'[6]Calificación de Riesgos'!$H$8,IF(N12&lt;=25,'[6]Calificación de Riesgos'!$H$7))))</f>
        <v>BAJA</v>
      </c>
      <c r="P12" s="214" t="s">
        <v>76</v>
      </c>
      <c r="Q12" s="94" t="s">
        <v>117</v>
      </c>
      <c r="R12" s="21" t="s">
        <v>118</v>
      </c>
      <c r="S12" s="19">
        <v>43862</v>
      </c>
      <c r="T12" s="19">
        <v>44180</v>
      </c>
      <c r="U12" s="96" t="s">
        <v>119</v>
      </c>
      <c r="V12" s="61"/>
      <c r="W12" s="61"/>
      <c r="X12" s="93"/>
      <c r="Y12" s="93"/>
      <c r="Z12" s="18"/>
      <c r="AA12" s="18"/>
      <c r="AB12" s="18"/>
      <c r="AC12" s="18"/>
      <c r="AD12" s="18"/>
      <c r="AE12" s="18"/>
      <c r="AF12" s="18"/>
      <c r="AG12" s="18"/>
      <c r="AH12" s="18"/>
      <c r="AI12" s="18"/>
    </row>
    <row r="13" spans="1:35" s="17" customFormat="1" ht="66" x14ac:dyDescent="0.25">
      <c r="A13" s="217"/>
      <c r="B13" s="229"/>
      <c r="C13" s="229"/>
      <c r="D13" s="229"/>
      <c r="E13" s="222"/>
      <c r="F13" s="222"/>
      <c r="G13" s="217"/>
      <c r="H13" s="217"/>
      <c r="I13" s="93"/>
      <c r="J13" s="216"/>
      <c r="K13" s="255"/>
      <c r="L13" s="217"/>
      <c r="M13" s="217"/>
      <c r="N13" s="93"/>
      <c r="O13" s="254"/>
      <c r="P13" s="217"/>
      <c r="Q13" s="94" t="s">
        <v>120</v>
      </c>
      <c r="R13" s="21" t="s">
        <v>306</v>
      </c>
      <c r="S13" s="19">
        <v>43862</v>
      </c>
      <c r="T13" s="19">
        <v>44180</v>
      </c>
      <c r="U13" s="96" t="s">
        <v>119</v>
      </c>
      <c r="V13" s="61"/>
      <c r="W13" s="61"/>
      <c r="X13" s="93"/>
      <c r="Y13" s="93"/>
      <c r="Z13" s="18"/>
      <c r="AA13" s="18"/>
      <c r="AB13" s="18"/>
      <c r="AC13" s="18"/>
      <c r="AD13" s="18"/>
      <c r="AE13" s="18"/>
      <c r="AF13" s="18"/>
      <c r="AG13" s="18"/>
      <c r="AH13" s="18"/>
      <c r="AI13" s="18"/>
    </row>
    <row r="14" spans="1:35" s="17" customFormat="1" x14ac:dyDescent="0.25">
      <c r="A14" s="215"/>
      <c r="B14" s="226"/>
      <c r="C14" s="226"/>
      <c r="D14" s="226"/>
      <c r="E14" s="223"/>
      <c r="F14" s="223"/>
      <c r="G14" s="215"/>
      <c r="H14" s="215"/>
      <c r="I14" s="93"/>
      <c r="J14" s="213"/>
      <c r="K14" s="232"/>
      <c r="L14" s="215"/>
      <c r="M14" s="215"/>
      <c r="N14" s="93"/>
      <c r="O14" s="242"/>
      <c r="P14" s="215"/>
      <c r="Q14" s="94"/>
      <c r="R14" s="21"/>
      <c r="S14" s="19"/>
      <c r="T14" s="19"/>
      <c r="U14" s="96"/>
      <c r="V14" s="128"/>
      <c r="W14" s="128"/>
      <c r="X14" s="93"/>
      <c r="Y14" s="93"/>
      <c r="Z14" s="18"/>
      <c r="AA14" s="18"/>
      <c r="AB14" s="18"/>
      <c r="AC14" s="18"/>
      <c r="AD14" s="18"/>
      <c r="AE14" s="18"/>
      <c r="AF14" s="18"/>
      <c r="AG14" s="18"/>
      <c r="AH14" s="18"/>
      <c r="AI14" s="18"/>
    </row>
    <row r="15" spans="1:35" s="17" customFormat="1" ht="113.25" customHeight="1" x14ac:dyDescent="0.25">
      <c r="A15" s="214">
        <v>2</v>
      </c>
      <c r="B15" s="221" t="str">
        <f>+[6]Identificacion!B5</f>
        <v>GESTIÓN FINANCIERA</v>
      </c>
      <c r="C15" s="221" t="s">
        <v>301</v>
      </c>
      <c r="D15" s="221" t="s">
        <v>307</v>
      </c>
      <c r="E15" s="227" t="s">
        <v>308</v>
      </c>
      <c r="F15" s="221" t="s">
        <v>309</v>
      </c>
      <c r="G15" s="214">
        <v>3</v>
      </c>
      <c r="H15" s="214">
        <v>2</v>
      </c>
      <c r="I15" s="93">
        <f t="shared" si="0"/>
        <v>6</v>
      </c>
      <c r="J15" s="243" t="str">
        <f>IF(AND(I15&gt;=0,I15&lt;=4),'[6]Calificación de Riesgos'!$H$10,IF(I15&lt;7,'[6]Calificación de Riesgos'!$H$9,IF(I15&lt;12,'[6]Calificación de Riesgos'!$H$8,IF(I15&lt;=25,'[6]Calificación de Riesgos'!$H$7))))</f>
        <v>MODERADA</v>
      </c>
      <c r="K15" s="231" t="s">
        <v>310</v>
      </c>
      <c r="L15" s="214">
        <v>1</v>
      </c>
      <c r="M15" s="214">
        <v>2</v>
      </c>
      <c r="N15" s="93">
        <f t="shared" ref="N15:N17" si="1">+L15*M15</f>
        <v>2</v>
      </c>
      <c r="O15" s="241" t="str">
        <f>IF(AND(N15&gt;=0,N15&lt;=4),'[6]Calificación de Riesgos'!$H$10,IF(N15&lt;7,'[6]Calificación de Riesgos'!$H$9,IF(N15&lt;13,'[6]Calificación de Riesgos'!$H$8,IF(N15&lt;=25,'[6]Calificación de Riesgos'!$H$7))))</f>
        <v>BAJA</v>
      </c>
      <c r="P15" s="214" t="s">
        <v>76</v>
      </c>
      <c r="Q15" s="94" t="s">
        <v>121</v>
      </c>
      <c r="R15" s="20" t="s">
        <v>122</v>
      </c>
      <c r="S15" s="19">
        <v>43862</v>
      </c>
      <c r="T15" s="19">
        <v>44180</v>
      </c>
      <c r="U15" s="96" t="s">
        <v>123</v>
      </c>
      <c r="V15" s="281"/>
      <c r="W15" s="281"/>
      <c r="X15" s="214"/>
      <c r="Y15" s="214"/>
      <c r="Z15" s="18"/>
      <c r="AA15" s="18"/>
      <c r="AB15" s="18"/>
      <c r="AC15" s="18"/>
      <c r="AD15" s="18"/>
      <c r="AE15" s="18"/>
      <c r="AF15" s="18"/>
      <c r="AG15" s="18"/>
      <c r="AH15" s="18"/>
      <c r="AI15" s="18"/>
    </row>
    <row r="16" spans="1:35" s="17" customFormat="1" ht="174" customHeight="1" x14ac:dyDescent="0.25">
      <c r="A16" s="215"/>
      <c r="B16" s="226"/>
      <c r="C16" s="226"/>
      <c r="D16" s="226"/>
      <c r="E16" s="223"/>
      <c r="F16" s="223"/>
      <c r="G16" s="215"/>
      <c r="H16" s="215"/>
      <c r="I16" s="93"/>
      <c r="J16" s="244"/>
      <c r="K16" s="232"/>
      <c r="L16" s="215"/>
      <c r="M16" s="215"/>
      <c r="N16" s="93"/>
      <c r="O16" s="242"/>
      <c r="P16" s="215"/>
      <c r="Q16" s="94" t="s">
        <v>124</v>
      </c>
      <c r="R16" s="20" t="s">
        <v>122</v>
      </c>
      <c r="S16" s="19">
        <v>43862</v>
      </c>
      <c r="T16" s="19">
        <v>44180</v>
      </c>
      <c r="U16" s="96" t="s">
        <v>123</v>
      </c>
      <c r="V16" s="282"/>
      <c r="W16" s="282"/>
      <c r="X16" s="215"/>
      <c r="Y16" s="215"/>
      <c r="Z16" s="18"/>
      <c r="AA16" s="18"/>
      <c r="AB16" s="18"/>
      <c r="AC16" s="18"/>
      <c r="AD16" s="18"/>
      <c r="AE16" s="18"/>
      <c r="AF16" s="18"/>
      <c r="AG16" s="18"/>
      <c r="AH16" s="18"/>
      <c r="AI16" s="18"/>
    </row>
    <row r="17" spans="1:35" s="17" customFormat="1" ht="202.5" customHeight="1" x14ac:dyDescent="0.25">
      <c r="A17" s="93">
        <v>3</v>
      </c>
      <c r="B17" s="94" t="str">
        <f>+[6]Identificacion!B6</f>
        <v>GESTIÓN FINANCIERA</v>
      </c>
      <c r="C17" s="94" t="s">
        <v>301</v>
      </c>
      <c r="D17" s="94" t="s">
        <v>311</v>
      </c>
      <c r="E17" s="18" t="s">
        <v>312</v>
      </c>
      <c r="F17" s="94" t="s">
        <v>313</v>
      </c>
      <c r="G17" s="93">
        <v>4</v>
      </c>
      <c r="H17" s="93">
        <v>3</v>
      </c>
      <c r="I17" s="93">
        <f t="shared" si="0"/>
        <v>12</v>
      </c>
      <c r="J17" s="129" t="str">
        <f>IF(AND(I17&gt;=0,I17&lt;=4),'[6]Calificación de Riesgos'!$H$10,IF(I17&lt;7,'[6]Calificación de Riesgos'!$H$9,IF(I17&lt;13,'[6]Calificación de Riesgos'!$H$8,IF(I17&lt;=25,'[6]Calificación de Riesgos'!$H$7))))</f>
        <v>ALTA</v>
      </c>
      <c r="K17" s="61" t="s">
        <v>314</v>
      </c>
      <c r="L17" s="93">
        <v>1</v>
      </c>
      <c r="M17" s="93">
        <v>2</v>
      </c>
      <c r="N17" s="93">
        <f t="shared" si="1"/>
        <v>2</v>
      </c>
      <c r="O17" s="99" t="str">
        <f>IF(AND(N17&gt;=0,N17&lt;=4),'[6]Calificación de Riesgos'!$H$10,IF(N17&lt;7,'[6]Calificación de Riesgos'!$H$9,IF(N17&lt;13,'[6]Calificación de Riesgos'!$H$8,IF(N17&lt;=25,'[6]Calificación de Riesgos'!$H$7))))</f>
        <v>BAJA</v>
      </c>
      <c r="P17" s="93" t="s">
        <v>76</v>
      </c>
      <c r="Q17" s="21" t="s">
        <v>315</v>
      </c>
      <c r="R17" s="21" t="s">
        <v>316</v>
      </c>
      <c r="S17" s="19">
        <v>43862</v>
      </c>
      <c r="T17" s="19">
        <v>44180</v>
      </c>
      <c r="U17" s="96" t="s">
        <v>119</v>
      </c>
      <c r="V17" s="128"/>
      <c r="W17" s="128"/>
      <c r="X17" s="93"/>
      <c r="Y17" s="93"/>
      <c r="Z17" s="18"/>
      <c r="AA17" s="18"/>
      <c r="AB17" s="18"/>
      <c r="AC17" s="18"/>
      <c r="AD17" s="18"/>
      <c r="AE17" s="18"/>
      <c r="AF17" s="18"/>
      <c r="AG17" s="18"/>
      <c r="AH17" s="18"/>
      <c r="AI17" s="18"/>
    </row>
    <row r="23" spans="1:35" x14ac:dyDescent="0.3">
      <c r="Q23" s="14" t="s">
        <v>317</v>
      </c>
    </row>
  </sheetData>
  <mergeCells count="44">
    <mergeCell ref="V15:V16"/>
    <mergeCell ref="W15:W16"/>
    <mergeCell ref="X15:X16"/>
    <mergeCell ref="Y15:Y16"/>
    <mergeCell ref="J15:J16"/>
    <mergeCell ref="K15:K16"/>
    <mergeCell ref="L15:L16"/>
    <mergeCell ref="M15:M16"/>
    <mergeCell ref="O15:O16"/>
    <mergeCell ref="P15:P16"/>
    <mergeCell ref="F15:F16"/>
    <mergeCell ref="G15:G16"/>
    <mergeCell ref="H15:H16"/>
    <mergeCell ref="G12:G14"/>
    <mergeCell ref="H12:H14"/>
    <mergeCell ref="A15:A16"/>
    <mergeCell ref="B15:B16"/>
    <mergeCell ref="C15:C16"/>
    <mergeCell ref="D15:D16"/>
    <mergeCell ref="E15:E16"/>
    <mergeCell ref="AB9:AI10"/>
    <mergeCell ref="G10:J10"/>
    <mergeCell ref="L10:M10"/>
    <mergeCell ref="O10:P10"/>
    <mergeCell ref="A12:A14"/>
    <mergeCell ref="B12:B14"/>
    <mergeCell ref="C12:C14"/>
    <mergeCell ref="D12:D14"/>
    <mergeCell ref="E12:E14"/>
    <mergeCell ref="F12:F14"/>
    <mergeCell ref="O12:O14"/>
    <mergeCell ref="P12:P14"/>
    <mergeCell ref="J12:J14"/>
    <mergeCell ref="K12:K14"/>
    <mergeCell ref="L12:L14"/>
    <mergeCell ref="M12:M14"/>
    <mergeCell ref="B1:V2"/>
    <mergeCell ref="B3:V3"/>
    <mergeCell ref="A4:U8"/>
    <mergeCell ref="A9:F10"/>
    <mergeCell ref="G9:J9"/>
    <mergeCell ref="L9:P9"/>
    <mergeCell ref="Q9:U10"/>
    <mergeCell ref="V9:AA10"/>
  </mergeCells>
  <pageMargins left="0.7" right="0.7" top="0.75" bottom="0.75" header="0.3" footer="0.3"/>
  <pageSetup scale="2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9CD28B1F-DDF4-46D0-A158-C299FC2DE960}">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C000"/>
                </patternFill>
              </fill>
            </x14:dxf>
          </x14:cfRule>
          <x14:cfRule type="containsText" priority="7" operator="containsText" id="{FA4B5A57-FB12-4B1E-9DE8-74F9EF61198E}">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0000"/>
                </patternFill>
              </fill>
            </x14:dxf>
          </x14:cfRule>
          <x14:cfRule type="containsText" priority="8" operator="containsText" id="{663BB123-C91D-4CA1-B883-9AAD10B22355}">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x14:cfRule>
          <x14:cfRule type="containsText" priority="9" operator="containsText" id="{20D5BEBF-A110-4477-BB57-151D494F4E3B}">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FF00"/>
                </patternFill>
              </fill>
            </x14:dxf>
          </x14:cfRule>
          <x14:cfRule type="containsText" priority="10" operator="containsText" id="{395F4A14-5EE5-4126-A761-2BF23B049FE1}">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00B050"/>
                </patternFill>
              </fill>
            </x14:dxf>
          </x14:cfRule>
          <xm:sqref>J12 J15 J17</xm:sqref>
        </x14:conditionalFormatting>
        <x14:conditionalFormatting xmlns:xm="http://schemas.microsoft.com/office/excel/2006/main">
          <x14:cfRule type="containsText" priority="1" operator="containsText" id="{B3F5C88D-4B9F-442D-BC5F-829CF698823B}">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C000"/>
                </patternFill>
              </fill>
            </x14:dxf>
          </x14:cfRule>
          <x14:cfRule type="containsText" priority="2" operator="containsText" id="{A64DA1D5-0F3F-479A-A33B-BBBFD447B041}">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0000"/>
                </patternFill>
              </fill>
            </x14:dxf>
          </x14:cfRule>
          <x14:cfRule type="containsText" priority="3" operator="containsText" id="{569DF6D3-47CD-4B39-A567-A9939F70928C}">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x14:cfRule>
          <x14:cfRule type="containsText" priority="4" operator="containsText" id="{C79450D4-6419-4141-AD40-E4D8840459D8}">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FF00"/>
                </patternFill>
              </fill>
            </x14:dxf>
          </x14:cfRule>
          <x14:cfRule type="containsText" priority="5" operator="containsText" id="{7DA10383-5B41-453F-969E-DD66EF0A7C89}">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00B050"/>
                </patternFill>
              </fill>
            </x14:dxf>
          </x14:cfRule>
          <xm:sqref>O12 O15 O17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2"/>
  <sheetViews>
    <sheetView topLeftCell="D19" zoomScale="87" zoomScaleNormal="87" workbookViewId="0">
      <selection activeCell="L19" sqref="L19"/>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4.140625" style="14" customWidth="1"/>
    <col min="11" max="11" width="30.140625" style="14" customWidth="1"/>
    <col min="12" max="12" width="12.5703125" style="14" customWidth="1"/>
    <col min="13" max="13" width="10.42578125" style="14" customWidth="1"/>
    <col min="14" max="14" width="13.5703125" style="14" hidden="1" customWidth="1"/>
    <col min="15" max="15" width="11.42578125" style="14"/>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62" style="14" hidden="1" customWidth="1"/>
    <col min="23" max="23" width="45" style="14" hidden="1" customWidth="1"/>
    <col min="24" max="24" width="28" style="14" hidden="1" customWidth="1"/>
    <col min="25" max="27" width="14.28515625" style="14" hidden="1" customWidth="1"/>
    <col min="28" max="28" width="49.28515625" style="14" hidden="1" customWidth="1"/>
    <col min="29" max="29" width="38.5703125" style="14" hidden="1" customWidth="1"/>
    <col min="30" max="30" width="19.85546875" style="14" hidden="1" customWidth="1"/>
    <col min="31" max="35" width="14.28515625" style="14" hidden="1" customWidth="1"/>
    <col min="36" max="37" width="11.42578125" style="14" customWidth="1"/>
    <col min="38" max="16384" width="11.42578125" style="14"/>
  </cols>
  <sheetData>
    <row r="1" spans="1:35" ht="9.75" customHeight="1" x14ac:dyDescent="0.3">
      <c r="B1" s="246"/>
      <c r="C1" s="247"/>
      <c r="D1" s="247"/>
      <c r="E1" s="247"/>
      <c r="F1" s="247"/>
      <c r="G1" s="247"/>
      <c r="H1" s="247"/>
      <c r="I1" s="247"/>
      <c r="J1" s="247"/>
      <c r="K1" s="247"/>
      <c r="L1" s="247"/>
      <c r="M1" s="247"/>
      <c r="N1" s="247"/>
      <c r="O1" s="247"/>
      <c r="P1" s="247"/>
      <c r="Q1" s="247"/>
      <c r="R1" s="247"/>
      <c r="S1" s="247"/>
      <c r="T1" s="247"/>
      <c r="U1" s="247"/>
      <c r="V1" s="248"/>
    </row>
    <row r="2" spans="1:35" x14ac:dyDescent="0.3">
      <c r="B2" s="249"/>
      <c r="C2" s="250"/>
      <c r="D2" s="250"/>
      <c r="E2" s="250"/>
      <c r="F2" s="250"/>
      <c r="G2" s="250"/>
      <c r="H2" s="250"/>
      <c r="I2" s="250"/>
      <c r="J2" s="250"/>
      <c r="K2" s="250"/>
      <c r="L2" s="250"/>
      <c r="M2" s="250"/>
      <c r="N2" s="250"/>
      <c r="O2" s="250"/>
      <c r="P2" s="250"/>
      <c r="Q2" s="250"/>
      <c r="R2" s="250"/>
      <c r="S2" s="250"/>
      <c r="T2" s="250"/>
      <c r="U2" s="250"/>
      <c r="V2" s="251"/>
      <c r="W2" s="24"/>
    </row>
    <row r="3" spans="1:35" ht="28.5" customHeight="1" x14ac:dyDescent="0.3">
      <c r="B3" s="252"/>
      <c r="C3" s="252"/>
      <c r="D3" s="252"/>
      <c r="E3" s="252"/>
      <c r="F3" s="252"/>
      <c r="G3" s="252"/>
      <c r="H3" s="252"/>
      <c r="I3" s="252"/>
      <c r="J3" s="252"/>
      <c r="K3" s="252"/>
      <c r="L3" s="252"/>
      <c r="M3" s="252"/>
      <c r="N3" s="252"/>
      <c r="O3" s="252"/>
      <c r="P3" s="252"/>
      <c r="Q3" s="252"/>
      <c r="R3" s="252"/>
      <c r="S3" s="252"/>
      <c r="T3" s="252"/>
      <c r="U3" s="252"/>
      <c r="V3" s="252"/>
      <c r="W3" s="24"/>
    </row>
    <row r="4" spans="1:35" ht="16.5" customHeight="1" x14ac:dyDescent="0.3">
      <c r="B4" s="285" t="s">
        <v>195</v>
      </c>
      <c r="C4" s="285"/>
      <c r="D4" s="285"/>
      <c r="E4" s="285"/>
      <c r="F4" s="285"/>
      <c r="G4" s="285"/>
      <c r="H4" s="285"/>
      <c r="I4" s="285"/>
      <c r="J4" s="285"/>
      <c r="K4" s="285"/>
      <c r="L4" s="285"/>
      <c r="M4" s="285"/>
      <c r="N4" s="285"/>
      <c r="O4" s="285"/>
      <c r="P4" s="285"/>
      <c r="Q4" s="285"/>
      <c r="R4" s="285"/>
      <c r="S4" s="285"/>
      <c r="T4" s="285"/>
      <c r="U4" s="285"/>
      <c r="V4" s="285"/>
      <c r="W4" s="24"/>
    </row>
    <row r="5" spans="1:35" ht="16.5" customHeight="1" x14ac:dyDescent="0.3">
      <c r="B5" s="285"/>
      <c r="C5" s="285"/>
      <c r="D5" s="285"/>
      <c r="E5" s="285"/>
      <c r="F5" s="285"/>
      <c r="G5" s="285"/>
      <c r="H5" s="285"/>
      <c r="I5" s="285"/>
      <c r="J5" s="285"/>
      <c r="K5" s="285"/>
      <c r="L5" s="285"/>
      <c r="M5" s="285"/>
      <c r="N5" s="285"/>
      <c r="O5" s="285"/>
      <c r="P5" s="285"/>
      <c r="Q5" s="285"/>
      <c r="R5" s="285"/>
      <c r="S5" s="285"/>
      <c r="T5" s="285"/>
      <c r="U5" s="285"/>
      <c r="V5" s="285"/>
      <c r="W5" s="24"/>
    </row>
    <row r="6" spans="1:35" ht="13.5" customHeight="1" x14ac:dyDescent="0.3">
      <c r="B6" s="285"/>
      <c r="C6" s="285"/>
      <c r="D6" s="285"/>
      <c r="E6" s="285"/>
      <c r="F6" s="285"/>
      <c r="G6" s="285"/>
      <c r="H6" s="285"/>
      <c r="I6" s="285"/>
      <c r="J6" s="285"/>
      <c r="K6" s="285"/>
      <c r="L6" s="285"/>
      <c r="M6" s="285"/>
      <c r="N6" s="285"/>
      <c r="O6" s="285"/>
      <c r="P6" s="285"/>
      <c r="Q6" s="285"/>
      <c r="R6" s="285"/>
      <c r="S6" s="285"/>
      <c r="T6" s="285"/>
      <c r="U6" s="285"/>
      <c r="V6" s="285"/>
      <c r="W6" s="24"/>
    </row>
    <row r="7" spans="1:35" ht="13.5" customHeight="1" x14ac:dyDescent="0.3">
      <c r="B7" s="285"/>
      <c r="C7" s="285"/>
      <c r="D7" s="285"/>
      <c r="E7" s="285"/>
      <c r="F7" s="285"/>
      <c r="G7" s="285"/>
      <c r="H7" s="285"/>
      <c r="I7" s="285"/>
      <c r="J7" s="285"/>
      <c r="K7" s="285"/>
      <c r="L7" s="285"/>
      <c r="M7" s="285"/>
      <c r="N7" s="285"/>
      <c r="O7" s="285"/>
      <c r="P7" s="285"/>
      <c r="Q7" s="285"/>
      <c r="R7" s="285"/>
      <c r="S7" s="285"/>
      <c r="T7" s="285"/>
      <c r="U7" s="285"/>
      <c r="V7" s="285"/>
      <c r="W7" s="24"/>
    </row>
    <row r="8" spans="1:35" ht="13.5" customHeight="1" x14ac:dyDescent="0.3">
      <c r="B8" s="286"/>
      <c r="C8" s="286"/>
      <c r="D8" s="286"/>
      <c r="E8" s="286"/>
      <c r="F8" s="286"/>
      <c r="G8" s="286"/>
      <c r="H8" s="286"/>
      <c r="I8" s="286"/>
      <c r="J8" s="286"/>
      <c r="K8" s="286"/>
      <c r="L8" s="286"/>
      <c r="M8" s="286"/>
      <c r="N8" s="286"/>
      <c r="O8" s="286"/>
      <c r="P8" s="286"/>
      <c r="Q8" s="286"/>
      <c r="R8" s="286"/>
      <c r="S8" s="286"/>
      <c r="T8" s="286"/>
      <c r="U8" s="286"/>
      <c r="V8" s="286"/>
      <c r="W8" s="24"/>
    </row>
    <row r="9" spans="1:35" ht="12" customHeight="1" x14ac:dyDescent="0.3">
      <c r="B9" s="180"/>
      <c r="C9" s="108"/>
      <c r="D9" s="108"/>
      <c r="E9" s="108"/>
      <c r="F9" s="108"/>
      <c r="G9" s="108"/>
      <c r="H9" s="108"/>
      <c r="I9" s="108"/>
      <c r="J9" s="108"/>
      <c r="K9" s="108"/>
      <c r="L9" s="108"/>
      <c r="M9" s="108"/>
      <c r="N9" s="108"/>
      <c r="O9" s="108"/>
      <c r="P9" s="108"/>
      <c r="Q9" s="108"/>
      <c r="R9" s="108"/>
      <c r="S9" s="108"/>
      <c r="T9" s="108"/>
      <c r="U9" s="108"/>
      <c r="V9" s="109"/>
      <c r="W9" s="24"/>
    </row>
    <row r="10" spans="1:35" s="22" customFormat="1" ht="45" customHeight="1" x14ac:dyDescent="0.3">
      <c r="A10" s="205" t="s">
        <v>43</v>
      </c>
      <c r="B10" s="205"/>
      <c r="C10" s="205"/>
      <c r="D10" s="205"/>
      <c r="E10" s="205"/>
      <c r="F10" s="205"/>
      <c r="G10" s="203" t="s">
        <v>42</v>
      </c>
      <c r="H10" s="203"/>
      <c r="I10" s="203"/>
      <c r="J10" s="203"/>
      <c r="K10" s="171" t="s">
        <v>41</v>
      </c>
      <c r="L10" s="205" t="s">
        <v>40</v>
      </c>
      <c r="M10" s="205"/>
      <c r="N10" s="205"/>
      <c r="O10" s="205"/>
      <c r="P10" s="205"/>
      <c r="Q10" s="205" t="s">
        <v>39</v>
      </c>
      <c r="R10" s="205"/>
      <c r="S10" s="205"/>
      <c r="T10" s="205"/>
      <c r="U10" s="205"/>
      <c r="V10" s="197" t="s">
        <v>38</v>
      </c>
      <c r="W10" s="198"/>
      <c r="X10" s="198"/>
      <c r="Y10" s="198"/>
      <c r="Z10" s="198"/>
      <c r="AA10" s="199"/>
      <c r="AB10" s="197" t="s">
        <v>37</v>
      </c>
      <c r="AC10" s="198"/>
      <c r="AD10" s="198"/>
      <c r="AE10" s="198"/>
      <c r="AF10" s="198"/>
      <c r="AG10" s="198"/>
      <c r="AH10" s="198"/>
      <c r="AI10" s="199"/>
    </row>
    <row r="11" spans="1:35" s="22" customFormat="1" ht="84" customHeight="1" x14ac:dyDescent="0.3">
      <c r="A11" s="205"/>
      <c r="B11" s="205"/>
      <c r="C11" s="205"/>
      <c r="D11" s="205"/>
      <c r="E11" s="205"/>
      <c r="F11" s="205"/>
      <c r="G11" s="203" t="s">
        <v>36</v>
      </c>
      <c r="H11" s="203"/>
      <c r="I11" s="203"/>
      <c r="J11" s="203"/>
      <c r="K11" s="171" t="s">
        <v>35</v>
      </c>
      <c r="L11" s="203" t="s">
        <v>34</v>
      </c>
      <c r="M11" s="203"/>
      <c r="N11" s="23"/>
      <c r="O11" s="203" t="s">
        <v>33</v>
      </c>
      <c r="P11" s="203"/>
      <c r="Q11" s="205"/>
      <c r="R11" s="205"/>
      <c r="S11" s="205"/>
      <c r="T11" s="205"/>
      <c r="U11" s="205"/>
      <c r="V11" s="200"/>
      <c r="W11" s="201"/>
      <c r="X11" s="201"/>
      <c r="Y11" s="201"/>
      <c r="Z11" s="201"/>
      <c r="AA11" s="202"/>
      <c r="AB11" s="200"/>
      <c r="AC11" s="201"/>
      <c r="AD11" s="201"/>
      <c r="AE11" s="201"/>
      <c r="AF11" s="201"/>
      <c r="AG11" s="201"/>
      <c r="AH11" s="201"/>
      <c r="AI11" s="202"/>
    </row>
    <row r="12" spans="1:35" s="22" customFormat="1" ht="66" customHeight="1" x14ac:dyDescent="0.3">
      <c r="A12" s="171" t="s">
        <v>32</v>
      </c>
      <c r="B12" s="171" t="s">
        <v>31</v>
      </c>
      <c r="C12" s="171" t="s">
        <v>30</v>
      </c>
      <c r="D12" s="171" t="s">
        <v>29</v>
      </c>
      <c r="E12" s="171" t="s">
        <v>28</v>
      </c>
      <c r="F12" s="171" t="s">
        <v>27</v>
      </c>
      <c r="G12" s="171" t="s">
        <v>23</v>
      </c>
      <c r="H12" s="171" t="s">
        <v>22</v>
      </c>
      <c r="I12" s="171" t="s">
        <v>26</v>
      </c>
      <c r="J12" s="171" t="s">
        <v>25</v>
      </c>
      <c r="K12" s="171" t="s">
        <v>24</v>
      </c>
      <c r="L12" s="171" t="s">
        <v>23</v>
      </c>
      <c r="M12" s="171" t="s">
        <v>22</v>
      </c>
      <c r="N12" s="171" t="s">
        <v>21</v>
      </c>
      <c r="O12" s="171" t="s">
        <v>20</v>
      </c>
      <c r="P12" s="171" t="s">
        <v>19</v>
      </c>
      <c r="Q12" s="171" t="s">
        <v>18</v>
      </c>
      <c r="R12" s="171" t="s">
        <v>17</v>
      </c>
      <c r="S12" s="171" t="s">
        <v>16</v>
      </c>
      <c r="T12" s="171" t="s">
        <v>15</v>
      </c>
      <c r="U12" s="171" t="s">
        <v>14</v>
      </c>
      <c r="V12" s="171" t="s">
        <v>13</v>
      </c>
      <c r="W12" s="171" t="s">
        <v>12</v>
      </c>
      <c r="X12" s="171" t="s">
        <v>11</v>
      </c>
      <c r="Y12" s="171" t="s">
        <v>7</v>
      </c>
      <c r="Z12" s="171" t="s">
        <v>6</v>
      </c>
      <c r="AA12" s="171" t="s">
        <v>5</v>
      </c>
      <c r="AB12" s="171" t="s">
        <v>10</v>
      </c>
      <c r="AC12" s="171" t="s">
        <v>9</v>
      </c>
      <c r="AD12" s="171" t="s">
        <v>8</v>
      </c>
      <c r="AE12" s="171" t="s">
        <v>7</v>
      </c>
      <c r="AF12" s="171" t="s">
        <v>6</v>
      </c>
      <c r="AG12" s="171" t="s">
        <v>5</v>
      </c>
      <c r="AH12" s="171" t="s">
        <v>4</v>
      </c>
      <c r="AI12" s="171" t="s">
        <v>3</v>
      </c>
    </row>
    <row r="13" spans="1:35" s="17" customFormat="1" ht="149.25" customHeight="1" x14ac:dyDescent="0.25">
      <c r="A13" s="214">
        <v>1</v>
      </c>
      <c r="B13" s="287" t="str">
        <f>+[7]Identificacion!B4</f>
        <v>PLANEACION ESTRATEGICA</v>
      </c>
      <c r="C13" s="221" t="s">
        <v>573</v>
      </c>
      <c r="D13" s="221" t="s">
        <v>574</v>
      </c>
      <c r="E13" s="221" t="s">
        <v>575</v>
      </c>
      <c r="F13" s="221" t="s">
        <v>576</v>
      </c>
      <c r="G13" s="214">
        <v>3</v>
      </c>
      <c r="H13" s="214">
        <v>4</v>
      </c>
      <c r="I13" s="173">
        <v>12</v>
      </c>
      <c r="J13" s="218" t="s">
        <v>46</v>
      </c>
      <c r="K13" s="263" t="s">
        <v>577</v>
      </c>
      <c r="L13" s="214">
        <v>1</v>
      </c>
      <c r="M13" s="214">
        <v>3</v>
      </c>
      <c r="N13" s="173">
        <f>+L13*M13</f>
        <v>3</v>
      </c>
      <c r="O13" s="243" t="s">
        <v>207</v>
      </c>
      <c r="P13" s="214" t="s">
        <v>76</v>
      </c>
      <c r="Q13" s="175"/>
      <c r="R13" s="21"/>
      <c r="S13" s="19"/>
      <c r="T13" s="19"/>
      <c r="U13" s="174"/>
      <c r="V13" s="175"/>
      <c r="W13" s="175"/>
      <c r="X13" s="172"/>
      <c r="Y13" s="172"/>
      <c r="Z13" s="172"/>
      <c r="AA13" s="172"/>
      <c r="AB13" s="172"/>
      <c r="AC13" s="172"/>
      <c r="AD13" s="172"/>
      <c r="AE13" s="172"/>
      <c r="AF13" s="172"/>
      <c r="AG13" s="172"/>
      <c r="AH13" s="172"/>
      <c r="AI13" s="172"/>
    </row>
    <row r="14" spans="1:35" s="17" customFormat="1" ht="135.75" customHeight="1" x14ac:dyDescent="0.25">
      <c r="A14" s="217"/>
      <c r="B14" s="288"/>
      <c r="C14" s="229"/>
      <c r="D14" s="229"/>
      <c r="E14" s="222"/>
      <c r="F14" s="222"/>
      <c r="G14" s="217"/>
      <c r="H14" s="217"/>
      <c r="I14" s="173"/>
      <c r="J14" s="219"/>
      <c r="K14" s="264"/>
      <c r="L14" s="217"/>
      <c r="M14" s="217"/>
      <c r="N14" s="173"/>
      <c r="O14" s="245"/>
      <c r="P14" s="217"/>
      <c r="Q14" s="175" t="s">
        <v>578</v>
      </c>
      <c r="R14" s="21" t="s">
        <v>579</v>
      </c>
      <c r="S14" s="19">
        <v>43862</v>
      </c>
      <c r="T14" s="19">
        <v>44012</v>
      </c>
      <c r="U14" s="174" t="s">
        <v>1</v>
      </c>
      <c r="V14" s="175"/>
      <c r="W14" s="175"/>
      <c r="X14" s="172"/>
      <c r="Y14" s="172"/>
      <c r="Z14" s="172"/>
      <c r="AA14" s="172"/>
      <c r="AB14" s="172"/>
      <c r="AC14" s="172"/>
      <c r="AD14" s="172"/>
      <c r="AE14" s="172"/>
      <c r="AF14" s="172"/>
      <c r="AG14" s="172"/>
      <c r="AH14" s="172"/>
      <c r="AI14" s="172"/>
    </row>
    <row r="15" spans="1:35" s="17" customFormat="1" ht="78.75" customHeight="1" x14ac:dyDescent="0.25">
      <c r="A15" s="217"/>
      <c r="B15" s="288"/>
      <c r="C15" s="229"/>
      <c r="D15" s="229"/>
      <c r="E15" s="222"/>
      <c r="F15" s="222"/>
      <c r="G15" s="217"/>
      <c r="H15" s="217"/>
      <c r="I15" s="173"/>
      <c r="J15" s="219"/>
      <c r="K15" s="264"/>
      <c r="L15" s="217"/>
      <c r="M15" s="217"/>
      <c r="N15" s="173"/>
      <c r="O15" s="245"/>
      <c r="P15" s="217"/>
      <c r="Q15" s="175" t="s">
        <v>580</v>
      </c>
      <c r="R15" s="21" t="s">
        <v>105</v>
      </c>
      <c r="S15" s="19">
        <v>43862</v>
      </c>
      <c r="T15" s="19">
        <v>43951</v>
      </c>
      <c r="U15" s="174" t="s">
        <v>1</v>
      </c>
      <c r="V15" s="172"/>
      <c r="W15" s="175"/>
      <c r="X15" s="172"/>
      <c r="Y15" s="172"/>
      <c r="Z15" s="172"/>
      <c r="AA15" s="172"/>
      <c r="AB15" s="172"/>
      <c r="AC15" s="172"/>
      <c r="AD15" s="172"/>
      <c r="AE15" s="172"/>
      <c r="AF15" s="172"/>
      <c r="AG15" s="172"/>
      <c r="AH15" s="172"/>
      <c r="AI15" s="172"/>
    </row>
    <row r="16" spans="1:35" s="17" customFormat="1" ht="93" customHeight="1" x14ac:dyDescent="0.25">
      <c r="A16" s="215"/>
      <c r="B16" s="289"/>
      <c r="C16" s="226"/>
      <c r="D16" s="226"/>
      <c r="E16" s="223"/>
      <c r="F16" s="223"/>
      <c r="G16" s="215"/>
      <c r="H16" s="215"/>
      <c r="I16" s="173"/>
      <c r="J16" s="220"/>
      <c r="K16" s="274"/>
      <c r="L16" s="215"/>
      <c r="M16" s="215"/>
      <c r="N16" s="173"/>
      <c r="O16" s="244"/>
      <c r="P16" s="215"/>
      <c r="Q16" s="175"/>
      <c r="R16" s="21"/>
      <c r="S16" s="19"/>
      <c r="T16" s="19"/>
      <c r="U16" s="174"/>
      <c r="V16" s="20"/>
      <c r="W16" s="175"/>
      <c r="X16" s="172"/>
      <c r="Y16" s="172"/>
      <c r="Z16" s="172"/>
      <c r="AA16" s="172"/>
      <c r="AB16" s="172"/>
      <c r="AC16" s="172"/>
      <c r="AD16" s="172"/>
      <c r="AE16" s="172"/>
      <c r="AF16" s="172"/>
      <c r="AG16" s="172"/>
      <c r="AH16" s="172"/>
      <c r="AI16" s="172"/>
    </row>
    <row r="17" spans="1:35" s="17" customFormat="1" ht="192" customHeight="1" x14ac:dyDescent="0.25">
      <c r="A17" s="214">
        <v>2</v>
      </c>
      <c r="B17" s="283" t="str">
        <f>+[7]Identificacion!B5</f>
        <v>PLANEACION ESTRATEGICA</v>
      </c>
      <c r="C17" s="221" t="s">
        <v>573</v>
      </c>
      <c r="D17" s="221" t="s">
        <v>581</v>
      </c>
      <c r="E17" s="227" t="s">
        <v>582</v>
      </c>
      <c r="F17" s="221" t="s">
        <v>583</v>
      </c>
      <c r="G17" s="214">
        <v>3</v>
      </c>
      <c r="H17" s="214">
        <v>4</v>
      </c>
      <c r="I17" s="173">
        <v>12</v>
      </c>
      <c r="J17" s="218" t="s">
        <v>46</v>
      </c>
      <c r="K17" s="221" t="s">
        <v>584</v>
      </c>
      <c r="L17" s="214">
        <v>1</v>
      </c>
      <c r="M17" s="214">
        <v>3</v>
      </c>
      <c r="N17" s="173">
        <f t="shared" ref="N17:N19" si="0">+L17*M17</f>
        <v>3</v>
      </c>
      <c r="O17" s="243" t="s">
        <v>207</v>
      </c>
      <c r="P17" s="214" t="s">
        <v>76</v>
      </c>
      <c r="Q17" s="175" t="s">
        <v>585</v>
      </c>
      <c r="R17" s="21" t="s">
        <v>586</v>
      </c>
      <c r="S17" s="19">
        <v>43862</v>
      </c>
      <c r="T17" s="19">
        <v>44196</v>
      </c>
      <c r="U17" s="174" t="s">
        <v>1</v>
      </c>
      <c r="V17" s="21"/>
      <c r="W17" s="21"/>
      <c r="X17" s="172"/>
      <c r="Y17" s="172"/>
      <c r="Z17" s="172"/>
      <c r="AA17" s="172"/>
      <c r="AB17" s="172"/>
      <c r="AC17" s="172"/>
      <c r="AD17" s="172"/>
      <c r="AE17" s="172"/>
      <c r="AF17" s="172"/>
      <c r="AG17" s="172"/>
      <c r="AH17" s="172"/>
      <c r="AI17" s="172"/>
    </row>
    <row r="18" spans="1:35" s="17" customFormat="1" ht="192" customHeight="1" x14ac:dyDescent="0.25">
      <c r="A18" s="215"/>
      <c r="B18" s="284"/>
      <c r="C18" s="226"/>
      <c r="D18" s="226"/>
      <c r="E18" s="223"/>
      <c r="F18" s="223"/>
      <c r="G18" s="215"/>
      <c r="H18" s="215"/>
      <c r="I18" s="173"/>
      <c r="J18" s="220"/>
      <c r="K18" s="223"/>
      <c r="L18" s="215"/>
      <c r="M18" s="215"/>
      <c r="N18" s="173"/>
      <c r="O18" s="244"/>
      <c r="P18" s="215"/>
      <c r="Q18" s="175" t="s">
        <v>587</v>
      </c>
      <c r="R18" s="21" t="s">
        <v>588</v>
      </c>
      <c r="S18" s="19">
        <v>43862</v>
      </c>
      <c r="T18" s="19">
        <v>44196</v>
      </c>
      <c r="U18" s="174" t="s">
        <v>1</v>
      </c>
      <c r="V18" s="21"/>
      <c r="W18" s="20"/>
      <c r="X18" s="172"/>
      <c r="Y18" s="172"/>
      <c r="Z18" s="172"/>
      <c r="AA18" s="172"/>
      <c r="AB18" s="172"/>
      <c r="AC18" s="172"/>
      <c r="AD18" s="172"/>
      <c r="AE18" s="172"/>
      <c r="AF18" s="172"/>
      <c r="AG18" s="172"/>
      <c r="AH18" s="172"/>
      <c r="AI18" s="172"/>
    </row>
    <row r="19" spans="1:35" s="17" customFormat="1" ht="164.25" customHeight="1" x14ac:dyDescent="0.25">
      <c r="A19" s="173">
        <v>3</v>
      </c>
      <c r="B19" s="181" t="str">
        <f>+[7]Identificacion!B6</f>
        <v>PLANEACION ESTRATEGICA</v>
      </c>
      <c r="C19" s="175" t="s">
        <v>573</v>
      </c>
      <c r="D19" s="175" t="s">
        <v>589</v>
      </c>
      <c r="E19" s="172" t="s">
        <v>191</v>
      </c>
      <c r="F19" s="175" t="s">
        <v>590</v>
      </c>
      <c r="G19" s="173">
        <v>3</v>
      </c>
      <c r="H19" s="173">
        <v>3</v>
      </c>
      <c r="I19" s="173">
        <v>9</v>
      </c>
      <c r="J19" s="60" t="s">
        <v>48</v>
      </c>
      <c r="K19" s="175" t="s">
        <v>591</v>
      </c>
      <c r="L19" s="173">
        <v>1</v>
      </c>
      <c r="M19" s="173">
        <v>3</v>
      </c>
      <c r="N19" s="173">
        <f t="shared" si="0"/>
        <v>3</v>
      </c>
      <c r="O19" s="65" t="s">
        <v>207</v>
      </c>
      <c r="P19" s="178" t="s">
        <v>76</v>
      </c>
      <c r="Q19" s="175" t="s">
        <v>592</v>
      </c>
      <c r="R19" s="21" t="s">
        <v>593</v>
      </c>
      <c r="S19" s="19">
        <v>43862</v>
      </c>
      <c r="T19" s="19">
        <v>44196</v>
      </c>
      <c r="U19" s="174" t="s">
        <v>1</v>
      </c>
      <c r="V19" s="20"/>
      <c r="W19" s="20"/>
      <c r="X19" s="172"/>
      <c r="Y19" s="172"/>
      <c r="Z19" s="172"/>
      <c r="AA19" s="172"/>
      <c r="AB19" s="172"/>
      <c r="AC19" s="172"/>
      <c r="AD19" s="172"/>
      <c r="AE19" s="172"/>
      <c r="AF19" s="172"/>
      <c r="AG19" s="172"/>
      <c r="AH19" s="172"/>
      <c r="AI19" s="172"/>
    </row>
    <row r="20" spans="1:35" x14ac:dyDescent="0.3">
      <c r="P20" s="176"/>
    </row>
    <row r="21" spans="1:35" x14ac:dyDescent="0.3">
      <c r="P21" s="176"/>
    </row>
    <row r="22" spans="1:35" x14ac:dyDescent="0.3">
      <c r="P22" s="177"/>
    </row>
  </sheetData>
  <mergeCells count="40">
    <mergeCell ref="A13:A16"/>
    <mergeCell ref="B13:B16"/>
    <mergeCell ref="C13:C16"/>
    <mergeCell ref="D13:D16"/>
    <mergeCell ref="E13:E16"/>
    <mergeCell ref="B1:V2"/>
    <mergeCell ref="B3:V3"/>
    <mergeCell ref="B4:V8"/>
    <mergeCell ref="A10:F11"/>
    <mergeCell ref="G10:J10"/>
    <mergeCell ref="L10:P10"/>
    <mergeCell ref="Q10:U11"/>
    <mergeCell ref="V10:AA11"/>
    <mergeCell ref="AB10:AI11"/>
    <mergeCell ref="G11:J11"/>
    <mergeCell ref="L11:M11"/>
    <mergeCell ref="O11:P11"/>
    <mergeCell ref="P17:P18"/>
    <mergeCell ref="O13:O16"/>
    <mergeCell ref="P13:P16"/>
    <mergeCell ref="J13:J16"/>
    <mergeCell ref="K13:K16"/>
    <mergeCell ref="L13:L16"/>
    <mergeCell ref="J17:J18"/>
    <mergeCell ref="K17:K18"/>
    <mergeCell ref="L17:L18"/>
    <mergeCell ref="M17:M18"/>
    <mergeCell ref="O17:O18"/>
    <mergeCell ref="M13:M16"/>
    <mergeCell ref="A17:A18"/>
    <mergeCell ref="B17:B18"/>
    <mergeCell ref="C17:C18"/>
    <mergeCell ref="D17:D18"/>
    <mergeCell ref="E17:E18"/>
    <mergeCell ref="F17:F18"/>
    <mergeCell ref="G17:G18"/>
    <mergeCell ref="H17:H18"/>
    <mergeCell ref="G13:G16"/>
    <mergeCell ref="H13:H16"/>
    <mergeCell ref="F13:F16"/>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D0F7D207-CD16-42FD-91CC-3F2E851871AD}">
            <xm:f>NOT(ISERROR(SEARCH('Z:\RIESGOS_ANM\RIESGOS GESTION 2020\[Mapa de Riesgos Gestion Planeacion Estrategica_Feb 24.xlsx]Calificación de Riesgos'!#REF!,J13)))</xm:f>
            <xm:f>'Z:\RIESGOS_ANM\RIESGOS GESTION 2020\[Mapa de Riesgos Gestion Planeacion Estrategica_Feb 24.xlsx]Calificación de Riesgos'!#REF!</xm:f>
            <x14:dxf>
              <fill>
                <patternFill>
                  <bgColor rgb="FFFFC000"/>
                </patternFill>
              </fill>
            </x14:dxf>
          </x14:cfRule>
          <x14:cfRule type="containsText" priority="7" operator="containsText" id="{B18CB4B3-58D4-4FB8-BE98-9D3C46FA7124}">
            <xm:f>NOT(ISERROR(SEARCH('Z:\RIESGOS_ANM\RIESGOS GESTION 2020\[Mapa de Riesgos Gestion Planeacion Estrategica_Feb 24.xlsx]Calificación de Riesgos'!#REF!,J13)))</xm:f>
            <xm:f>'Z:\RIESGOS_ANM\RIESGOS GESTION 2020\[Mapa de Riesgos Gestion Planeacion Estrategica_Feb 24.xlsx]Calificación de Riesgos'!#REF!</xm:f>
            <x14:dxf>
              <fill>
                <patternFill>
                  <bgColor rgb="FFFF0000"/>
                </patternFill>
              </fill>
            </x14:dxf>
          </x14:cfRule>
          <x14:cfRule type="containsText" priority="8" operator="containsText" id="{3249E07C-B505-4862-8466-F2506FB3E3A1}">
            <xm:f>NOT(ISERROR(SEARCH('Z:\RIESGOS_ANM\RIESGOS GESTION 2020\[Mapa de Riesgos Gestion Planeacion Estrategica_Feb 24.xlsx]Calificación de Riesgos'!#REF!,J13)))</xm:f>
            <xm:f>'Z:\RIESGOS_ANM\RIESGOS GESTION 2020\[Mapa de Riesgos Gestion Planeacion Estrategica_Feb 24.xlsx]Calificación de Riesgos'!#REF!</xm:f>
            <x14:dxf/>
          </x14:cfRule>
          <x14:cfRule type="containsText" priority="9" operator="containsText" id="{25AEC215-616A-4709-9AEF-E260F8001DC0}">
            <xm:f>NOT(ISERROR(SEARCH('Z:\RIESGOS_ANM\RIESGOS GESTION 2020\[Mapa de Riesgos Gestion Planeacion Estrategica_Feb 24.xlsx]Calificación de Riesgos'!#REF!,J13)))</xm:f>
            <xm:f>'Z:\RIESGOS_ANM\RIESGOS GESTION 2020\[Mapa de Riesgos Gestion Planeacion Estrategica_Feb 24.xlsx]Calificación de Riesgos'!#REF!</xm:f>
            <x14:dxf>
              <fill>
                <patternFill>
                  <bgColor rgb="FFFFFF00"/>
                </patternFill>
              </fill>
            </x14:dxf>
          </x14:cfRule>
          <x14:cfRule type="containsText" priority="10" operator="containsText" id="{7BFEA809-58FD-44F0-BEF5-BF0B0E72CCF0}">
            <xm:f>NOT(ISERROR(SEARCH('Z:\RIESGOS_ANM\RIESGOS GESTION 2020\[Mapa de Riesgos Gestion Planeacion Estrategica_Feb 24.xlsx]Calificación de Riesgos'!#REF!,J13)))</xm:f>
            <xm:f>'Z:\RIESGOS_ANM\RIESGOS GESTION 2020\[Mapa de Riesgos Gestion Planeacion Estrategica_Feb 24.xlsx]Calificación de Riesgos'!#REF!</xm:f>
            <x14:dxf>
              <fill>
                <patternFill>
                  <bgColor rgb="FF00B050"/>
                </patternFill>
              </fill>
            </x14:dxf>
          </x14:cfRule>
          <xm:sqref>J13 J17 J19</xm:sqref>
        </x14:conditionalFormatting>
        <x14:conditionalFormatting xmlns:xm="http://schemas.microsoft.com/office/excel/2006/main">
          <x14:cfRule type="containsText" priority="1" operator="containsText" id="{C1FDD395-5820-46ED-9F92-DB10AAC34705}">
            <xm:f>NOT(ISERROR(SEARCH('Z:\RIESGOS_ANM\RIESGOS GESTION 2020\[Mapa de Riesgos Gestion Planeacion Estrategica_Feb 24.xlsx]Calificación de Riesgos'!#REF!,O13)))</xm:f>
            <xm:f>'Z:\RIESGOS_ANM\RIESGOS GESTION 2020\[Mapa de Riesgos Gestion Planeacion Estrategica_Feb 24.xlsx]Calificación de Riesgos'!#REF!</xm:f>
            <x14:dxf>
              <fill>
                <patternFill>
                  <bgColor rgb="FFFFC000"/>
                </patternFill>
              </fill>
            </x14:dxf>
          </x14:cfRule>
          <x14:cfRule type="containsText" priority="2" operator="containsText" id="{A974E10A-9B63-44C2-904F-573FCB33C20F}">
            <xm:f>NOT(ISERROR(SEARCH('Z:\RIESGOS_ANM\RIESGOS GESTION 2020\[Mapa de Riesgos Gestion Planeacion Estrategica_Feb 24.xlsx]Calificación de Riesgos'!#REF!,O13)))</xm:f>
            <xm:f>'Z:\RIESGOS_ANM\RIESGOS GESTION 2020\[Mapa de Riesgos Gestion Planeacion Estrategica_Feb 24.xlsx]Calificación de Riesgos'!#REF!</xm:f>
            <x14:dxf>
              <fill>
                <patternFill>
                  <bgColor rgb="FFFF0000"/>
                </patternFill>
              </fill>
            </x14:dxf>
          </x14:cfRule>
          <x14:cfRule type="containsText" priority="3" operator="containsText" id="{E36396BA-37CE-41AA-A8D8-E4904871244C}">
            <xm:f>NOT(ISERROR(SEARCH('Z:\RIESGOS_ANM\RIESGOS GESTION 2020\[Mapa de Riesgos Gestion Planeacion Estrategica_Feb 24.xlsx]Calificación de Riesgos'!#REF!,O13)))</xm:f>
            <xm:f>'Z:\RIESGOS_ANM\RIESGOS GESTION 2020\[Mapa de Riesgos Gestion Planeacion Estrategica_Feb 24.xlsx]Calificación de Riesgos'!#REF!</xm:f>
            <x14:dxf/>
          </x14:cfRule>
          <x14:cfRule type="containsText" priority="4" operator="containsText" id="{58A1120C-F47C-4CCB-97EF-927F9672E850}">
            <xm:f>NOT(ISERROR(SEARCH('Z:\RIESGOS_ANM\RIESGOS GESTION 2020\[Mapa de Riesgos Gestion Planeacion Estrategica_Feb 24.xlsx]Calificación de Riesgos'!#REF!,O13)))</xm:f>
            <xm:f>'Z:\RIESGOS_ANM\RIESGOS GESTION 2020\[Mapa de Riesgos Gestion Planeacion Estrategica_Feb 24.xlsx]Calificación de Riesgos'!#REF!</xm:f>
            <x14:dxf>
              <fill>
                <patternFill>
                  <bgColor rgb="FFFFFF00"/>
                </patternFill>
              </fill>
            </x14:dxf>
          </x14:cfRule>
          <x14:cfRule type="containsText" priority="5" operator="containsText" id="{7933219C-67C7-4AD7-A56E-D596D8B83C26}">
            <xm:f>NOT(ISERROR(SEARCH('Z:\RIESGOS_ANM\RIESGOS GESTION 2020\[Mapa de Riesgos Gestion Planeacion Estrategica_Feb 24.xlsx]Calificación de Riesgos'!#REF!,O13)))</xm:f>
            <xm:f>'Z:\RIESGOS_ANM\RIESGOS GESTION 2020\[Mapa de Riesgos Gestion Planeacion Estrategica_Feb 24.xlsx]Calificación de Riesgos'!#REF!</xm:f>
            <x14:dxf>
              <fill>
                <patternFill>
                  <bgColor rgb="FF00B050"/>
                </patternFill>
              </fill>
            </x14:dxf>
          </x14:cfRule>
          <xm:sqref>O13 O17 O19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'[7]Calificación de Riesgos'!#REF!</xm:f>
          </x14:formula1>
          <xm:sqref>P13 P17 P19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5"/>
  <sheetViews>
    <sheetView topLeftCell="F13" zoomScaleNormal="100" workbookViewId="0">
      <selection activeCell="M14" sqref="M14:M15"/>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62.42578125" style="14" customWidth="1"/>
    <col min="12" max="12" width="14.140625" style="14" customWidth="1"/>
    <col min="13" max="13" width="10.42578125" style="14" customWidth="1"/>
    <col min="14" max="14" width="13.5703125" style="14" hidden="1" customWidth="1"/>
    <col min="15" max="15" width="11.42578125" style="14"/>
    <col min="16" max="16" width="9.140625" style="14" customWidth="1"/>
    <col min="17" max="17" width="52.85546875"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35" width="11.42578125" style="14" hidden="1" customWidth="1"/>
    <col min="36" max="36" width="28.85546875" style="14" customWidth="1"/>
    <col min="37" max="16384" width="11.42578125" style="14"/>
  </cols>
  <sheetData>
    <row r="1" spans="1:36" ht="9.75" customHeight="1" x14ac:dyDescent="0.3">
      <c r="B1" s="246"/>
      <c r="C1" s="247"/>
      <c r="D1" s="247"/>
      <c r="E1" s="247"/>
      <c r="F1" s="247"/>
      <c r="G1" s="247"/>
      <c r="H1" s="247"/>
      <c r="I1" s="247"/>
      <c r="J1" s="247"/>
      <c r="K1" s="247"/>
      <c r="L1" s="247"/>
      <c r="M1" s="247"/>
      <c r="N1" s="247"/>
      <c r="O1" s="247"/>
      <c r="P1" s="247"/>
      <c r="Q1" s="247"/>
      <c r="R1" s="247"/>
      <c r="S1" s="247"/>
      <c r="T1" s="247"/>
      <c r="U1" s="247"/>
      <c r="V1" s="248"/>
    </row>
    <row r="2" spans="1:36" x14ac:dyDescent="0.3">
      <c r="B2" s="249"/>
      <c r="C2" s="250"/>
      <c r="D2" s="250"/>
      <c r="E2" s="250"/>
      <c r="F2" s="250"/>
      <c r="G2" s="250"/>
      <c r="H2" s="250"/>
      <c r="I2" s="250"/>
      <c r="J2" s="250"/>
      <c r="K2" s="250"/>
      <c r="L2" s="250"/>
      <c r="M2" s="250"/>
      <c r="N2" s="250"/>
      <c r="O2" s="250"/>
      <c r="P2" s="250"/>
      <c r="Q2" s="250"/>
      <c r="R2" s="250"/>
      <c r="S2" s="250"/>
      <c r="T2" s="250"/>
      <c r="U2" s="250"/>
      <c r="V2" s="251"/>
      <c r="W2" s="24"/>
    </row>
    <row r="3" spans="1:36" ht="16.5" customHeight="1" x14ac:dyDescent="0.3">
      <c r="B3" s="253" t="s">
        <v>195</v>
      </c>
      <c r="C3" s="253"/>
      <c r="D3" s="253"/>
      <c r="E3" s="253"/>
      <c r="F3" s="253"/>
      <c r="G3" s="253"/>
      <c r="H3" s="253"/>
      <c r="I3" s="253"/>
      <c r="J3" s="253"/>
      <c r="K3" s="253"/>
      <c r="L3" s="253"/>
      <c r="M3" s="253"/>
      <c r="N3" s="253"/>
      <c r="O3" s="253"/>
      <c r="P3" s="253"/>
      <c r="Q3" s="253"/>
      <c r="R3" s="253"/>
      <c r="S3" s="253"/>
      <c r="T3" s="253"/>
      <c r="U3" s="253"/>
      <c r="V3" s="253"/>
      <c r="W3" s="24"/>
    </row>
    <row r="4" spans="1:36" ht="16.5" customHeight="1" x14ac:dyDescent="0.3">
      <c r="B4" s="253"/>
      <c r="C4" s="253"/>
      <c r="D4" s="253"/>
      <c r="E4" s="253"/>
      <c r="F4" s="253"/>
      <c r="G4" s="253"/>
      <c r="H4" s="253"/>
      <c r="I4" s="253"/>
      <c r="J4" s="253"/>
      <c r="K4" s="253"/>
      <c r="L4" s="253"/>
      <c r="M4" s="253"/>
      <c r="N4" s="253"/>
      <c r="O4" s="253"/>
      <c r="P4" s="253"/>
      <c r="Q4" s="253"/>
      <c r="R4" s="253"/>
      <c r="S4" s="253"/>
      <c r="T4" s="253"/>
      <c r="U4" s="253"/>
      <c r="V4" s="253"/>
      <c r="W4" s="24"/>
    </row>
    <row r="5" spans="1:36" ht="13.5" customHeight="1" x14ac:dyDescent="0.3">
      <c r="B5" s="253"/>
      <c r="C5" s="253"/>
      <c r="D5" s="253"/>
      <c r="E5" s="253"/>
      <c r="F5" s="253"/>
      <c r="G5" s="253"/>
      <c r="H5" s="253"/>
      <c r="I5" s="253"/>
      <c r="J5" s="253"/>
      <c r="K5" s="253"/>
      <c r="L5" s="253"/>
      <c r="M5" s="253"/>
      <c r="N5" s="253"/>
      <c r="O5" s="253"/>
      <c r="P5" s="253"/>
      <c r="Q5" s="253"/>
      <c r="R5" s="253"/>
      <c r="S5" s="253"/>
      <c r="T5" s="253"/>
      <c r="U5" s="253"/>
      <c r="V5" s="253"/>
      <c r="W5" s="24"/>
    </row>
    <row r="6" spans="1:36" ht="13.5" customHeight="1" x14ac:dyDescent="0.3">
      <c r="B6" s="253"/>
      <c r="C6" s="253"/>
      <c r="D6" s="253"/>
      <c r="E6" s="253"/>
      <c r="F6" s="253"/>
      <c r="G6" s="253"/>
      <c r="H6" s="253"/>
      <c r="I6" s="253"/>
      <c r="J6" s="253"/>
      <c r="K6" s="253"/>
      <c r="L6" s="253"/>
      <c r="M6" s="253"/>
      <c r="N6" s="253"/>
      <c r="O6" s="253"/>
      <c r="P6" s="253"/>
      <c r="Q6" s="253"/>
      <c r="R6" s="253"/>
      <c r="S6" s="253"/>
      <c r="T6" s="253"/>
      <c r="U6" s="253"/>
      <c r="V6" s="253"/>
      <c r="W6" s="24"/>
    </row>
    <row r="7" spans="1:36" ht="13.5" customHeight="1" x14ac:dyDescent="0.3">
      <c r="B7" s="290"/>
      <c r="C7" s="290"/>
      <c r="D7" s="290"/>
      <c r="E7" s="290"/>
      <c r="F7" s="290"/>
      <c r="G7" s="290"/>
      <c r="H7" s="290"/>
      <c r="I7" s="290"/>
      <c r="J7" s="290"/>
      <c r="K7" s="290"/>
      <c r="L7" s="290"/>
      <c r="M7" s="290"/>
      <c r="N7" s="290"/>
      <c r="O7" s="290"/>
      <c r="P7" s="290"/>
      <c r="Q7" s="290"/>
      <c r="R7" s="290"/>
      <c r="S7" s="290"/>
      <c r="T7" s="290"/>
      <c r="U7" s="290"/>
      <c r="V7" s="290"/>
      <c r="W7" s="24"/>
    </row>
    <row r="8" spans="1:36" x14ac:dyDescent="0.3">
      <c r="B8" s="210"/>
      <c r="C8" s="209"/>
      <c r="D8" s="209"/>
      <c r="E8" s="108"/>
      <c r="F8" s="108"/>
      <c r="G8" s="108"/>
      <c r="H8" s="108"/>
      <c r="I8" s="108"/>
      <c r="J8" s="108"/>
      <c r="K8" s="108"/>
      <c r="L8" s="108"/>
      <c r="M8" s="108"/>
      <c r="N8" s="108"/>
      <c r="O8" s="108"/>
      <c r="P8" s="108"/>
      <c r="Q8" s="108"/>
      <c r="R8" s="108"/>
      <c r="S8" s="108"/>
      <c r="T8" s="108"/>
      <c r="U8" s="108"/>
      <c r="V8" s="109"/>
      <c r="W8" s="24"/>
    </row>
    <row r="9" spans="1:36" s="22" customFormat="1" x14ac:dyDescent="0.3">
      <c r="A9" s="205" t="s">
        <v>43</v>
      </c>
      <c r="B9" s="205"/>
      <c r="C9" s="205"/>
      <c r="D9" s="205"/>
      <c r="E9" s="205"/>
      <c r="F9" s="205"/>
      <c r="G9" s="203" t="s">
        <v>42</v>
      </c>
      <c r="H9" s="203"/>
      <c r="I9" s="203"/>
      <c r="J9" s="203"/>
      <c r="K9" s="89" t="s">
        <v>41</v>
      </c>
      <c r="L9" s="205" t="s">
        <v>40</v>
      </c>
      <c r="M9" s="205"/>
      <c r="N9" s="205"/>
      <c r="O9" s="205"/>
      <c r="P9" s="205"/>
      <c r="Q9" s="205" t="s">
        <v>39</v>
      </c>
      <c r="R9" s="205"/>
      <c r="S9" s="205"/>
      <c r="T9" s="205"/>
      <c r="U9" s="205"/>
      <c r="V9" s="197" t="s">
        <v>38</v>
      </c>
      <c r="W9" s="198"/>
      <c r="X9" s="198"/>
      <c r="Y9" s="198"/>
      <c r="Z9" s="198"/>
      <c r="AA9" s="199"/>
      <c r="AB9" s="197" t="s">
        <v>37</v>
      </c>
      <c r="AC9" s="198"/>
      <c r="AD9" s="198"/>
      <c r="AE9" s="198"/>
      <c r="AF9" s="198"/>
      <c r="AG9" s="198"/>
      <c r="AH9" s="198"/>
      <c r="AI9" s="199"/>
    </row>
    <row r="10" spans="1:36" s="22" customFormat="1" x14ac:dyDescent="0.3">
      <c r="A10" s="205"/>
      <c r="B10" s="205"/>
      <c r="C10" s="205"/>
      <c r="D10" s="205"/>
      <c r="E10" s="205"/>
      <c r="F10" s="205"/>
      <c r="G10" s="203" t="s">
        <v>36</v>
      </c>
      <c r="H10" s="203"/>
      <c r="I10" s="203"/>
      <c r="J10" s="203"/>
      <c r="K10" s="89" t="s">
        <v>35</v>
      </c>
      <c r="L10" s="203" t="s">
        <v>34</v>
      </c>
      <c r="M10" s="203"/>
      <c r="N10" s="23"/>
      <c r="O10" s="203" t="s">
        <v>33</v>
      </c>
      <c r="P10" s="203"/>
      <c r="Q10" s="205"/>
      <c r="R10" s="205"/>
      <c r="S10" s="205"/>
      <c r="T10" s="205"/>
      <c r="U10" s="205"/>
      <c r="V10" s="200"/>
      <c r="W10" s="201"/>
      <c r="X10" s="201"/>
      <c r="Y10" s="201"/>
      <c r="Z10" s="201"/>
      <c r="AA10" s="202"/>
      <c r="AB10" s="200"/>
      <c r="AC10" s="201"/>
      <c r="AD10" s="201"/>
      <c r="AE10" s="201"/>
      <c r="AF10" s="201"/>
      <c r="AG10" s="201"/>
      <c r="AH10" s="201"/>
      <c r="AI10" s="202"/>
    </row>
    <row r="11" spans="1:36" s="22" customFormat="1" ht="66" customHeight="1" x14ac:dyDescent="0.3">
      <c r="A11" s="89" t="s">
        <v>32</v>
      </c>
      <c r="B11" s="89" t="s">
        <v>31</v>
      </c>
      <c r="C11" s="89" t="s">
        <v>30</v>
      </c>
      <c r="D11" s="89" t="s">
        <v>29</v>
      </c>
      <c r="E11" s="89" t="s">
        <v>28</v>
      </c>
      <c r="F11" s="89" t="s">
        <v>27</v>
      </c>
      <c r="G11" s="89" t="s">
        <v>23</v>
      </c>
      <c r="H11" s="89" t="s">
        <v>22</v>
      </c>
      <c r="I11" s="89" t="s">
        <v>26</v>
      </c>
      <c r="J11" s="89" t="s">
        <v>25</v>
      </c>
      <c r="K11" s="89" t="s">
        <v>24</v>
      </c>
      <c r="L11" s="89" t="s">
        <v>23</v>
      </c>
      <c r="M11" s="89" t="s">
        <v>22</v>
      </c>
      <c r="N11" s="89" t="s">
        <v>21</v>
      </c>
      <c r="O11" s="89" t="s">
        <v>20</v>
      </c>
      <c r="P11" s="89" t="s">
        <v>19</v>
      </c>
      <c r="Q11" s="89" t="s">
        <v>18</v>
      </c>
      <c r="R11" s="89" t="s">
        <v>17</v>
      </c>
      <c r="S11" s="89" t="s">
        <v>16</v>
      </c>
      <c r="T11" s="89" t="s">
        <v>15</v>
      </c>
      <c r="U11" s="89" t="s">
        <v>14</v>
      </c>
      <c r="V11" s="89" t="s">
        <v>13</v>
      </c>
      <c r="W11" s="89" t="s">
        <v>12</v>
      </c>
      <c r="X11" s="89" t="s">
        <v>11</v>
      </c>
      <c r="Y11" s="89" t="s">
        <v>7</v>
      </c>
      <c r="Z11" s="89" t="s">
        <v>6</v>
      </c>
      <c r="AA11" s="89" t="s">
        <v>5</v>
      </c>
      <c r="AB11" s="89" t="s">
        <v>10</v>
      </c>
      <c r="AC11" s="89" t="s">
        <v>9</v>
      </c>
      <c r="AD11" s="89" t="s">
        <v>8</v>
      </c>
      <c r="AE11" s="89" t="s">
        <v>7</v>
      </c>
      <c r="AF11" s="89" t="s">
        <v>6</v>
      </c>
      <c r="AG11" s="89" t="s">
        <v>5</v>
      </c>
      <c r="AH11" s="89" t="s">
        <v>4</v>
      </c>
      <c r="AI11" s="89" t="s">
        <v>3</v>
      </c>
    </row>
    <row r="12" spans="1:36" s="17" customFormat="1" ht="78.75" customHeight="1" x14ac:dyDescent="0.25">
      <c r="A12" s="214">
        <v>1</v>
      </c>
      <c r="B12" s="221" t="str">
        <f>+[8]Identificacion!B4</f>
        <v>ADMINISTRACIÓN DE BIENES Y SERVICIOS</v>
      </c>
      <c r="C12" s="221" t="str">
        <f>+[8]Identificacion!C4</f>
        <v>Prestar los servicios de transporte, aseo, cafetería y efectuar el mantenimiento de las instalaciones, equipos de oficina, medios de transporte que contribuyan al adecuado funcionamiento de la entidad, mediante el uso eficiente transparente y eficaz de los recursos.</v>
      </c>
      <c r="D12" s="221" t="str">
        <f>+[8]Identificacion!D4</f>
        <v>1. Debilidades en la aplicación de controles de traslados de bienes  por parte de los funcionarios y contratistas debido a la ausencia de capacitación efectiva. 
2. Falta de cuidado en los bienes asignados a funcionarios y contratistas.
3. Inadecuada manipulación y manejo de los bienes de la ANM, por falta de controles para cuando se requiera trasladarlos.</v>
      </c>
      <c r="E12" s="227" t="str">
        <f>+[8]Identificacion!E4</f>
        <v>Perdida de bienes de la ANM</v>
      </c>
      <c r="F12" s="227" t="str">
        <f>+[8]Identificacion!F4</f>
        <v>1. Alteración temporal del inventario de la ANM
2. Imposibilidad de adelantar la gestión de la Entidad, por parte de los funcionarios y contratistas, por ausencia de los bienes/elementos de trabajo para operar.
3. Aumento de la siniestralidad en la pólizas.
4. Detrimento patrimonial.</v>
      </c>
      <c r="G12" s="214">
        <f>+'[8]Cruce Variables'!L9</f>
        <v>4</v>
      </c>
      <c r="H12" s="214">
        <f>+'[8]Cruce Variables'!M9</f>
        <v>3</v>
      </c>
      <c r="I12" s="93">
        <f t="shared" ref="I12:I14" si="0">+G12*H12</f>
        <v>12</v>
      </c>
      <c r="J12" s="218" t="s">
        <v>46</v>
      </c>
      <c r="K12" s="231" t="s">
        <v>318</v>
      </c>
      <c r="L12" s="214">
        <f>+'[8]Cruce Variables'!L22</f>
        <v>2</v>
      </c>
      <c r="M12" s="214">
        <f>+'[8]Cruce Variables'!M22</f>
        <v>1</v>
      </c>
      <c r="N12" s="93">
        <f>+L12*M12</f>
        <v>2</v>
      </c>
      <c r="O12" s="241" t="str">
        <f>IF(AND(N12&gt;=0,N12&lt;=4),'[8]Calificación de Riesgos'!$H$10,IF(N12&lt;7,'[8]Calificación de Riesgos'!$H$9,IF(N12&lt;13,'[8]Calificación de Riesgos'!$H$8,IF(N12&lt;=25,'[8]Calificación de Riesgos'!$H$7))))</f>
        <v>BAJA</v>
      </c>
      <c r="P12" s="214" t="s">
        <v>76</v>
      </c>
      <c r="Q12" s="75" t="s">
        <v>319</v>
      </c>
      <c r="R12" s="114" t="s">
        <v>105</v>
      </c>
      <c r="S12" s="130">
        <v>43831</v>
      </c>
      <c r="T12" s="130">
        <v>44196</v>
      </c>
      <c r="U12" s="131" t="s">
        <v>320</v>
      </c>
      <c r="V12" s="132"/>
      <c r="W12" s="132"/>
      <c r="X12" s="132"/>
      <c r="Y12" s="132"/>
      <c r="Z12" s="132"/>
      <c r="AA12" s="132"/>
      <c r="AB12" s="132"/>
      <c r="AC12" s="132"/>
      <c r="AD12" s="132"/>
      <c r="AE12" s="132"/>
      <c r="AF12" s="132"/>
      <c r="AG12" s="132"/>
      <c r="AH12" s="132"/>
      <c r="AI12" s="132"/>
      <c r="AJ12" s="133"/>
    </row>
    <row r="13" spans="1:36" s="17" customFormat="1" ht="78.75" customHeight="1" x14ac:dyDescent="0.25">
      <c r="A13" s="217"/>
      <c r="B13" s="229"/>
      <c r="C13" s="229"/>
      <c r="D13" s="229"/>
      <c r="E13" s="222"/>
      <c r="F13" s="222"/>
      <c r="G13" s="217"/>
      <c r="H13" s="217"/>
      <c r="I13" s="93"/>
      <c r="J13" s="219"/>
      <c r="K13" s="255"/>
      <c r="L13" s="217"/>
      <c r="M13" s="217"/>
      <c r="N13" s="93"/>
      <c r="O13" s="254"/>
      <c r="P13" s="217"/>
      <c r="Q13" s="75" t="s">
        <v>127</v>
      </c>
      <c r="R13" s="114" t="s">
        <v>126</v>
      </c>
      <c r="S13" s="130">
        <v>43831</v>
      </c>
      <c r="T13" s="130">
        <v>44196</v>
      </c>
      <c r="U13" s="131" t="s">
        <v>320</v>
      </c>
      <c r="V13" s="18"/>
      <c r="W13" s="18"/>
      <c r="X13" s="18"/>
      <c r="Y13" s="18"/>
      <c r="Z13" s="18"/>
      <c r="AA13" s="18"/>
      <c r="AB13" s="18"/>
      <c r="AC13" s="18"/>
      <c r="AD13" s="18"/>
      <c r="AE13" s="18"/>
      <c r="AF13" s="18"/>
      <c r="AG13" s="18"/>
      <c r="AH13" s="18"/>
      <c r="AI13" s="18"/>
    </row>
    <row r="14" spans="1:36" s="17" customFormat="1" ht="82.5" x14ac:dyDescent="0.25">
      <c r="A14" s="233">
        <v>2</v>
      </c>
      <c r="B14" s="235" t="str">
        <f>+[8]Identificacion!B5</f>
        <v>ADMINISTRACIÓN DE BIENES Y SERVICIOS</v>
      </c>
      <c r="C14" s="235" t="str">
        <f>+[8]Identificacion!C5</f>
        <v>Prestar los servicios de transporte, aseo, cafetería y efectuar el mantenimiento de las instalaciones, equipos de oficina, medios de transporte que contribuyan al adecuado funcionamiento de la entidad, mediante el uso eficiente transparente y eficaz de los recursos.</v>
      </c>
      <c r="D14" s="235" t="str">
        <f>+[8]Identificacion!D5</f>
        <v>1. Situaciones de emergencia (ambientales, naturales, socio - económicos, etc.).
2. Caso fortuito o fuerza mayor
3. Debilidades en el plan de continuidad de negocio</v>
      </c>
      <c r="E14" s="230" t="str">
        <f>+[8]Identificacion!E5</f>
        <v>Imposibilidad de la prestación del servicio por falta de infraestructura física y tecnológica.</v>
      </c>
      <c r="F14" s="230" t="str">
        <f>+[8]Identificacion!F5</f>
        <v xml:space="preserve">
1. Demoras en atención al cliente.
2. Represamiento de actividades asociadas a la prestación del servicio de las Sedes.
3. Vencimiento de términos judiciales que acarren multas y sanciones.</v>
      </c>
      <c r="G14" s="233">
        <f>+'[8]Cruce Variables'!L10</f>
        <v>3</v>
      </c>
      <c r="H14" s="233">
        <f>+'[8]Cruce Variables'!M10</f>
        <v>4</v>
      </c>
      <c r="I14" s="173">
        <f t="shared" si="0"/>
        <v>12</v>
      </c>
      <c r="J14" s="237" t="s">
        <v>46</v>
      </c>
      <c r="K14" s="238" t="s">
        <v>321</v>
      </c>
      <c r="L14" s="233">
        <v>3</v>
      </c>
      <c r="M14" s="233">
        <v>3</v>
      </c>
      <c r="N14" s="173">
        <f t="shared" ref="N14" si="1">+L14*M14</f>
        <v>9</v>
      </c>
      <c r="O14" s="291" t="str">
        <f>IF(AND(N14&gt;=0,N14&lt;=4),'[8]Calificación de Riesgos'!$H$10,IF(N14&lt;7,'[8]Calificación de Riesgos'!$H$9,IF(N14&lt;13,'[8]Calificación de Riesgos'!$H$8,IF(N14&lt;=25,'[8]Calificación de Riesgos'!$H$7))))</f>
        <v>ALTA</v>
      </c>
      <c r="P14" s="233" t="s">
        <v>76</v>
      </c>
      <c r="Q14" s="75" t="s">
        <v>322</v>
      </c>
      <c r="R14" s="83" t="s">
        <v>323</v>
      </c>
      <c r="S14" s="130">
        <v>43831</v>
      </c>
      <c r="T14" s="130">
        <v>44196</v>
      </c>
      <c r="U14" s="131" t="s">
        <v>324</v>
      </c>
      <c r="V14" s="18"/>
      <c r="W14" s="18"/>
      <c r="X14" s="18"/>
      <c r="Y14" s="18"/>
      <c r="Z14" s="18"/>
      <c r="AA14" s="18"/>
      <c r="AB14" s="18"/>
      <c r="AC14" s="18"/>
      <c r="AD14" s="18"/>
      <c r="AE14" s="18"/>
      <c r="AF14" s="18"/>
      <c r="AG14" s="18"/>
      <c r="AH14" s="18"/>
      <c r="AI14" s="18"/>
    </row>
    <row r="15" spans="1:36" s="17" customFormat="1" ht="115.5" x14ac:dyDescent="0.25">
      <c r="A15" s="233"/>
      <c r="B15" s="235"/>
      <c r="C15" s="235"/>
      <c r="D15" s="235"/>
      <c r="E15" s="230"/>
      <c r="F15" s="230"/>
      <c r="G15" s="233"/>
      <c r="H15" s="233"/>
      <c r="I15" s="173"/>
      <c r="J15" s="237"/>
      <c r="K15" s="238"/>
      <c r="L15" s="233"/>
      <c r="M15" s="233"/>
      <c r="N15" s="173"/>
      <c r="O15" s="291"/>
      <c r="P15" s="233"/>
      <c r="Q15" s="75" t="s">
        <v>325</v>
      </c>
      <c r="R15" s="83" t="s">
        <v>326</v>
      </c>
      <c r="S15" s="130">
        <v>43831</v>
      </c>
      <c r="T15" s="130">
        <v>44196</v>
      </c>
      <c r="U15" s="131" t="s">
        <v>327</v>
      </c>
      <c r="V15" s="18"/>
      <c r="W15" s="18"/>
      <c r="X15" s="18"/>
      <c r="Y15" s="18"/>
      <c r="Z15" s="18"/>
      <c r="AA15" s="18"/>
      <c r="AB15" s="18"/>
      <c r="AC15" s="18"/>
      <c r="AD15" s="18"/>
      <c r="AE15" s="18"/>
      <c r="AF15" s="18"/>
      <c r="AG15" s="18"/>
      <c r="AH15" s="18"/>
      <c r="AI15" s="18"/>
    </row>
  </sheetData>
  <mergeCells count="40">
    <mergeCell ref="F14:F15"/>
    <mergeCell ref="G14:G15"/>
    <mergeCell ref="H14:H15"/>
    <mergeCell ref="G12:G13"/>
    <mergeCell ref="H12:H13"/>
    <mergeCell ref="F12:F13"/>
    <mergeCell ref="A14:A15"/>
    <mergeCell ref="B14:B15"/>
    <mergeCell ref="C14:C15"/>
    <mergeCell ref="D14:D15"/>
    <mergeCell ref="E14:E15"/>
    <mergeCell ref="AB9:AI10"/>
    <mergeCell ref="G10:J10"/>
    <mergeCell ref="L10:M10"/>
    <mergeCell ref="O10:P10"/>
    <mergeCell ref="P14:P15"/>
    <mergeCell ref="O12:O13"/>
    <mergeCell ref="P12:P13"/>
    <mergeCell ref="J12:J13"/>
    <mergeCell ref="K12:K13"/>
    <mergeCell ref="L12:L13"/>
    <mergeCell ref="J14:J15"/>
    <mergeCell ref="K14:K15"/>
    <mergeCell ref="L14:L15"/>
    <mergeCell ref="M14:M15"/>
    <mergeCell ref="O14:O15"/>
    <mergeCell ref="M12:M13"/>
    <mergeCell ref="B1:V2"/>
    <mergeCell ref="B3:V7"/>
    <mergeCell ref="B8:D8"/>
    <mergeCell ref="A9:F10"/>
    <mergeCell ref="G9:J9"/>
    <mergeCell ref="L9:P9"/>
    <mergeCell ref="Q9:U10"/>
    <mergeCell ref="V9:AA10"/>
    <mergeCell ref="A12:A13"/>
    <mergeCell ref="B12:B13"/>
    <mergeCell ref="C12:C13"/>
    <mergeCell ref="D12:D13"/>
    <mergeCell ref="E12:E13"/>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1DEF65AC-43BC-4D8E-B17D-165630B7966A}">
            <xm:f>NOT(ISERROR(SEARCH('Z:\RIESGOS_ANM\RIESGOS GESTION 2020\[Mapa de Riesgos Gestion Administracion Bienes_Dic 18.xlsx]Calificación de Riesgos'!#REF!,J12)))</xm:f>
            <xm:f>'Z:\RIESGOS_ANM\RIESGOS GESTION 2020\[Mapa de Riesgos Gestion Administracion Bienes_Dic 18.xlsx]Calificación de Riesgos'!#REF!</xm:f>
            <x14:dxf>
              <fill>
                <patternFill>
                  <bgColor rgb="FFFFC000"/>
                </patternFill>
              </fill>
            </x14:dxf>
          </x14:cfRule>
          <x14:cfRule type="containsText" priority="7" operator="containsText" id="{1861C874-8BFD-4A6B-BD2D-5AF7550D077A}">
            <xm:f>NOT(ISERROR(SEARCH('Z:\RIESGOS_ANM\RIESGOS GESTION 2020\[Mapa de Riesgos Gestion Administracion Bienes_Dic 18.xlsx]Calificación de Riesgos'!#REF!,J12)))</xm:f>
            <xm:f>'Z:\RIESGOS_ANM\RIESGOS GESTION 2020\[Mapa de Riesgos Gestion Administracion Bienes_Dic 18.xlsx]Calificación de Riesgos'!#REF!</xm:f>
            <x14:dxf>
              <fill>
                <patternFill>
                  <bgColor rgb="FFFF0000"/>
                </patternFill>
              </fill>
            </x14:dxf>
          </x14:cfRule>
          <x14:cfRule type="containsText" priority="8" operator="containsText" id="{B6ABD371-473C-4F47-A94C-2B85486B8E9E}">
            <xm:f>NOT(ISERROR(SEARCH('Z:\RIESGOS_ANM\RIESGOS GESTION 2020\[Mapa de Riesgos Gestion Administracion Bienes_Dic 18.xlsx]Calificación de Riesgos'!#REF!,J12)))</xm:f>
            <xm:f>'Z:\RIESGOS_ANM\RIESGOS GESTION 2020\[Mapa de Riesgos Gestion Administracion Bienes_Dic 18.xlsx]Calificación de Riesgos'!#REF!</xm:f>
            <x14:dxf/>
          </x14:cfRule>
          <x14:cfRule type="containsText" priority="9" operator="containsText" id="{A8D97D1F-88F2-4075-A5F7-35CC565CA070}">
            <xm:f>NOT(ISERROR(SEARCH('Z:\RIESGOS_ANM\RIESGOS GESTION 2020\[Mapa de Riesgos Gestion Administracion Bienes_Dic 18.xlsx]Calificación de Riesgos'!#REF!,J12)))</xm:f>
            <xm:f>'Z:\RIESGOS_ANM\RIESGOS GESTION 2020\[Mapa de Riesgos Gestion Administracion Bienes_Dic 18.xlsx]Calificación de Riesgos'!#REF!</xm:f>
            <x14:dxf>
              <fill>
                <patternFill>
                  <bgColor rgb="FFFFFF00"/>
                </patternFill>
              </fill>
            </x14:dxf>
          </x14:cfRule>
          <x14:cfRule type="containsText" priority="10" operator="containsText" id="{A981C41B-149C-4FF9-8C6D-4260BA0A13B4}">
            <xm:f>NOT(ISERROR(SEARCH('Z:\RIESGOS_ANM\RIESGOS GESTION 2020\[Mapa de Riesgos Gestion Administracion Bienes_Dic 18.xlsx]Calificación de Riesgos'!#REF!,J12)))</xm:f>
            <xm:f>'Z:\RIESGOS_ANM\RIESGOS GESTION 2020\[Mapa de Riesgos Gestion Administracion Bienes_Dic 18.xlsx]Calificación de Riesgos'!#REF!</xm:f>
            <x14:dxf>
              <fill>
                <patternFill>
                  <bgColor rgb="FF00B050"/>
                </patternFill>
              </fill>
            </x14:dxf>
          </x14:cfRule>
          <xm:sqref>J12 J14</xm:sqref>
        </x14:conditionalFormatting>
        <x14:conditionalFormatting xmlns:xm="http://schemas.microsoft.com/office/excel/2006/main">
          <x14:cfRule type="containsText" priority="1" operator="containsText" id="{6DD0204F-0EC9-4D84-8B12-D2077755FFC7}">
            <xm:f>NOT(ISERROR(SEARCH('Z:\RIESGOS_ANM\RIESGOS GESTION 2020\[Mapa de Riesgos Gestion Administracion Bienes_Dic 18.xlsx]Calificación de Riesgos'!#REF!,O12)))</xm:f>
            <xm:f>'Z:\RIESGOS_ANM\RIESGOS GESTION 2020\[Mapa de Riesgos Gestion Administracion Bienes_Dic 18.xlsx]Calificación de Riesgos'!#REF!</xm:f>
            <x14:dxf>
              <fill>
                <patternFill>
                  <bgColor rgb="FFFFC000"/>
                </patternFill>
              </fill>
            </x14:dxf>
          </x14:cfRule>
          <x14:cfRule type="containsText" priority="2" operator="containsText" id="{09C63DA7-D10B-4A24-9177-8BE6BAE17723}">
            <xm:f>NOT(ISERROR(SEARCH('Z:\RIESGOS_ANM\RIESGOS GESTION 2020\[Mapa de Riesgos Gestion Administracion Bienes_Dic 18.xlsx]Calificación de Riesgos'!#REF!,O12)))</xm:f>
            <xm:f>'Z:\RIESGOS_ANM\RIESGOS GESTION 2020\[Mapa de Riesgos Gestion Administracion Bienes_Dic 18.xlsx]Calificación de Riesgos'!#REF!</xm:f>
            <x14:dxf>
              <fill>
                <patternFill>
                  <bgColor rgb="FFFF0000"/>
                </patternFill>
              </fill>
            </x14:dxf>
          </x14:cfRule>
          <x14:cfRule type="containsText" priority="3" operator="containsText" id="{5B9BDC85-E4F0-4F3B-9A7D-D98942B22098}">
            <xm:f>NOT(ISERROR(SEARCH('Z:\RIESGOS_ANM\RIESGOS GESTION 2020\[Mapa de Riesgos Gestion Administracion Bienes_Dic 18.xlsx]Calificación de Riesgos'!#REF!,O12)))</xm:f>
            <xm:f>'Z:\RIESGOS_ANM\RIESGOS GESTION 2020\[Mapa de Riesgos Gestion Administracion Bienes_Dic 18.xlsx]Calificación de Riesgos'!#REF!</xm:f>
            <x14:dxf/>
          </x14:cfRule>
          <x14:cfRule type="containsText" priority="4" operator="containsText" id="{8362590C-F7BD-4BCC-BC8B-062186D1A424}">
            <xm:f>NOT(ISERROR(SEARCH('Z:\RIESGOS_ANM\RIESGOS GESTION 2020\[Mapa de Riesgos Gestion Administracion Bienes_Dic 18.xlsx]Calificación de Riesgos'!#REF!,O12)))</xm:f>
            <xm:f>'Z:\RIESGOS_ANM\RIESGOS GESTION 2020\[Mapa de Riesgos Gestion Administracion Bienes_Dic 18.xlsx]Calificación de Riesgos'!#REF!</xm:f>
            <x14:dxf>
              <fill>
                <patternFill>
                  <bgColor rgb="FFFFFF00"/>
                </patternFill>
              </fill>
            </x14:dxf>
          </x14:cfRule>
          <x14:cfRule type="containsText" priority="5" operator="containsText" id="{15EC6334-354C-418E-863A-64F145742E31}">
            <xm:f>NOT(ISERROR(SEARCH('Z:\RIESGOS_ANM\RIESGOS GESTION 2020\[Mapa de Riesgos Gestion Administracion Bienes_Dic 18.xlsx]Calificación de Riesgos'!#REF!,O12)))</xm:f>
            <xm:f>'Z:\RIESGOS_ANM\RIESGOS GESTION 2020\[Mapa de Riesgos Gestion Administracion Bienes_Dic 18.xlsx]Calificación de Riesgos'!#REF!</xm:f>
            <x14:dxf>
              <fill>
                <patternFill>
                  <bgColor rgb="FF00B050"/>
                </patternFill>
              </fill>
            </x14:dxf>
          </x14:cfRule>
          <xm:sqref>O12 O14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'[8]Calificación de Riesgos'!#REF!</xm:f>
          </x14:formula1>
          <xm:sqref>P12 P14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Portada</vt:lpstr>
      <vt:lpstr>Evaluacion</vt:lpstr>
      <vt:lpstr>Documental</vt:lpstr>
      <vt:lpstr>Juridica</vt:lpstr>
      <vt:lpstr>Talento Humano</vt:lpstr>
      <vt:lpstr>Tecnologia</vt:lpstr>
      <vt:lpstr>Financiera</vt:lpstr>
      <vt:lpstr>Planeación</vt:lpstr>
      <vt:lpstr>Bienes y Serv</vt:lpstr>
      <vt:lpstr>Adquisición</vt:lpstr>
      <vt:lpstr>Atencion Integral</vt:lpstr>
      <vt:lpstr>Información Minera</vt:lpstr>
      <vt:lpstr>Seguimiento</vt:lpstr>
      <vt:lpstr>Generacion T</vt:lpstr>
      <vt:lpstr>Inversion M</vt:lpstr>
      <vt:lpstr>Delimitacion</vt:lpstr>
      <vt:lpstr>Seguridad Minera</vt:lpstr>
      <vt:lpstr>Comunicaciones</vt:lpstr>
      <vt:lpstr>Calificación de Riesgos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JULIETH ROMERO</cp:lastModifiedBy>
  <cp:lastPrinted>2019-09-26T15:03:52Z</cp:lastPrinted>
  <dcterms:created xsi:type="dcterms:W3CDTF">2019-02-01T14:21:41Z</dcterms:created>
  <dcterms:modified xsi:type="dcterms:W3CDTF">2020-03-19T15:21:26Z</dcterms:modified>
</cp:coreProperties>
</file>