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9456258\Documents\Miguel\Varios\"/>
    </mc:Choice>
  </mc:AlternateContent>
  <bookViews>
    <workbookView xWindow="0" yWindow="0" windowWidth="28800" windowHeight="12435"/>
  </bookViews>
  <sheets>
    <sheet name="Portada" sheetId="1" r:id="rId1"/>
    <sheet name="Planeación" sheetId="3" r:id="rId2"/>
    <sheet name="Evaluacion" sheetId="5" r:id="rId3"/>
    <sheet name="Documental" sheetId="6" r:id="rId4"/>
    <sheet name="Juridica" sheetId="8" r:id="rId5"/>
    <sheet name="Talento Humano" sheetId="9" r:id="rId6"/>
    <sheet name="Tecnologia" sheetId="10" r:id="rId7"/>
    <sheet name="Financiera" sheetId="11" r:id="rId8"/>
    <sheet name="Bienes y Ser" sheetId="12" r:id="rId9"/>
    <sheet name="Adquisicion" sheetId="13" r:id="rId10"/>
    <sheet name="Atencion Integral" sheetId="14" r:id="rId11"/>
    <sheet name="Información Minera" sheetId="16" r:id="rId12"/>
    <sheet name="Seguridad Minera" sheetId="15" r:id="rId13"/>
    <sheet name="Seguimiento" sheetId="22" r:id="rId14"/>
    <sheet name="Generacion T" sheetId="21" r:id="rId15"/>
    <sheet name="Inversion M" sheetId="18" r:id="rId16"/>
    <sheet name="Delimitacion" sheetId="19" r:id="rId17"/>
    <sheet name="Comunicaciones" sheetId="20"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9" hidden="1">Adquisicion!#REF!</definedName>
    <definedName name="_xlnm._FilterDatabase" localSheetId="10" hidden="1">'Atencion Integral'!#REF!</definedName>
    <definedName name="_xlnm._FilterDatabase" localSheetId="8" hidden="1">'Bienes y Ser'!#REF!</definedName>
    <definedName name="_xlnm._FilterDatabase" localSheetId="17" hidden="1">Comunicaciones!#REF!</definedName>
    <definedName name="_xlnm._FilterDatabase" localSheetId="16" hidden="1">Delimitacion!#REF!</definedName>
    <definedName name="_xlnm._FilterDatabase" localSheetId="3" hidden="1">Documental!#REF!</definedName>
    <definedName name="_xlnm._FilterDatabase" localSheetId="2" hidden="1">Evaluacion!#REF!</definedName>
    <definedName name="_xlnm._FilterDatabase" localSheetId="7" hidden="1">Financiera!#REF!</definedName>
    <definedName name="_xlnm._FilterDatabase" localSheetId="14" hidden="1">'Generacion T'!#REF!</definedName>
    <definedName name="_xlnm._FilterDatabase" localSheetId="11" hidden="1">'Información Minera'!#REF!</definedName>
    <definedName name="_xlnm._FilterDatabase" localSheetId="15" hidden="1">'Inversion M'!#REF!</definedName>
    <definedName name="_xlnm._FilterDatabase" localSheetId="4" hidden="1">Juridica!#REF!</definedName>
    <definedName name="_xlnm._FilterDatabase" localSheetId="1" hidden="1">Planeación!#REF!</definedName>
    <definedName name="_xlnm._FilterDatabase" localSheetId="13" hidden="1">Seguimiento!#REF!</definedName>
    <definedName name="_xlnm._FilterDatabase" localSheetId="12" hidden="1">'Seguridad Minera'!#REF!</definedName>
    <definedName name="_xlnm._FilterDatabase" localSheetId="5" hidden="1">'Talento Humano'!#REF!</definedName>
    <definedName name="_xlnm._FilterDatabase" localSheetId="6" hidden="1">Tecnologia!#REF!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2" l="1"/>
  <c r="O25" i="22" s="1"/>
  <c r="H25" i="22"/>
  <c r="G25" i="22"/>
  <c r="I25" i="22" s="1"/>
  <c r="J25" i="22" s="1"/>
  <c r="F25" i="22"/>
  <c r="E25" i="22"/>
  <c r="D25" i="22"/>
  <c r="C25" i="22"/>
  <c r="B25" i="22"/>
  <c r="N24" i="22"/>
  <c r="O24" i="22" s="1"/>
  <c r="H24" i="22"/>
  <c r="G24" i="22"/>
  <c r="I24" i="22" s="1"/>
  <c r="J24" i="22" s="1"/>
  <c r="F24" i="22"/>
  <c r="E24" i="22"/>
  <c r="D24" i="22"/>
  <c r="C24" i="22"/>
  <c r="B24" i="22"/>
  <c r="N23" i="22"/>
  <c r="O23" i="22" s="1"/>
  <c r="I23" i="22"/>
  <c r="J23" i="22" s="1"/>
  <c r="H23" i="22"/>
  <c r="G23" i="22"/>
  <c r="F23" i="22"/>
  <c r="E23" i="22"/>
  <c r="D23" i="22"/>
  <c r="C23" i="22"/>
  <c r="B23" i="22"/>
  <c r="O22" i="22"/>
  <c r="N22" i="22"/>
  <c r="H22" i="22"/>
  <c r="I22" i="22" s="1"/>
  <c r="J22" i="22" s="1"/>
  <c r="G22" i="22"/>
  <c r="F22" i="22"/>
  <c r="E22" i="22"/>
  <c r="D22" i="22"/>
  <c r="C22" i="22"/>
  <c r="B22" i="22"/>
  <c r="O20" i="22"/>
  <c r="N20" i="22"/>
  <c r="I20" i="22"/>
  <c r="J20" i="22" s="1"/>
  <c r="H20" i="22"/>
  <c r="G20" i="22"/>
  <c r="F20" i="22"/>
  <c r="E20" i="22"/>
  <c r="D20" i="22"/>
  <c r="C20" i="22"/>
  <c r="B20" i="22"/>
  <c r="O19" i="22"/>
  <c r="N19" i="22"/>
  <c r="J19" i="22"/>
  <c r="I19" i="22"/>
  <c r="H19" i="22"/>
  <c r="G19" i="22"/>
  <c r="F19" i="22"/>
  <c r="E19" i="22"/>
  <c r="D19" i="22"/>
  <c r="C19" i="22"/>
  <c r="B19" i="22"/>
  <c r="O18" i="22"/>
  <c r="N18" i="22"/>
  <c r="H18" i="22"/>
  <c r="G18" i="22"/>
  <c r="I18" i="22" s="1"/>
  <c r="J18" i="22" s="1"/>
  <c r="F18" i="22"/>
  <c r="E18" i="22"/>
  <c r="D18" i="22"/>
  <c r="C18" i="22"/>
  <c r="B18" i="22"/>
  <c r="O17" i="22"/>
  <c r="N17" i="22"/>
  <c r="H17" i="22"/>
  <c r="G17" i="22"/>
  <c r="I17" i="22" s="1"/>
  <c r="J17" i="22" s="1"/>
  <c r="F17" i="22"/>
  <c r="E17" i="22"/>
  <c r="D17" i="22"/>
  <c r="C17" i="22"/>
  <c r="B17" i="22"/>
  <c r="N16" i="22"/>
  <c r="O16" i="22" s="1"/>
  <c r="H16" i="22"/>
  <c r="G16" i="22"/>
  <c r="I16" i="22" s="1"/>
  <c r="J16" i="22" s="1"/>
  <c r="F16" i="22"/>
  <c r="E16" i="22"/>
  <c r="D16" i="22"/>
  <c r="C16" i="22"/>
  <c r="B16" i="22"/>
  <c r="N15" i="22"/>
  <c r="O15" i="22" s="1"/>
  <c r="H15" i="22"/>
  <c r="G15" i="22"/>
  <c r="I15" i="22" s="1"/>
  <c r="J15" i="22" s="1"/>
  <c r="F15" i="22"/>
  <c r="E15" i="22"/>
  <c r="D15" i="22"/>
  <c r="C15" i="22"/>
  <c r="B15" i="22"/>
  <c r="N14" i="22"/>
  <c r="O14" i="22" s="1"/>
  <c r="H14" i="22"/>
  <c r="I14" i="22" s="1"/>
  <c r="J14" i="22" s="1"/>
  <c r="G14" i="22"/>
  <c r="F14" i="22"/>
  <c r="E14" i="22"/>
  <c r="D14" i="22"/>
  <c r="C14" i="22"/>
  <c r="B14" i="22"/>
  <c r="N13" i="22"/>
  <c r="O13" i="22" s="1"/>
  <c r="H13" i="22"/>
  <c r="I13" i="22" s="1"/>
  <c r="J13" i="22" s="1"/>
  <c r="G13" i="22"/>
  <c r="F13" i="22"/>
  <c r="E13" i="22"/>
  <c r="D13" i="22"/>
  <c r="C13" i="22"/>
  <c r="B13" i="22"/>
  <c r="N12" i="22"/>
  <c r="O12" i="22" s="1"/>
  <c r="I12" i="22"/>
  <c r="J12" i="22" s="1"/>
  <c r="H12" i="22"/>
  <c r="G12" i="22"/>
  <c r="F12" i="22"/>
  <c r="E12" i="22"/>
  <c r="D12" i="22"/>
  <c r="C12" i="22"/>
  <c r="B12" i="22"/>
  <c r="O11" i="22"/>
  <c r="N11" i="22"/>
  <c r="I11" i="22"/>
  <c r="J11" i="22" s="1"/>
  <c r="H11" i="22"/>
  <c r="G11" i="22"/>
  <c r="F11" i="22"/>
  <c r="E11" i="22"/>
  <c r="D11" i="22"/>
  <c r="C11" i="22"/>
  <c r="B11" i="22"/>
  <c r="O10" i="22"/>
  <c r="N10" i="22"/>
  <c r="H10" i="22"/>
  <c r="G10" i="22"/>
  <c r="I10" i="22" s="1"/>
  <c r="J10" i="22" s="1"/>
  <c r="F10" i="22"/>
  <c r="E10" i="22"/>
  <c r="D10" i="22"/>
  <c r="C10" i="22"/>
  <c r="B10" i="22"/>
  <c r="O9" i="22"/>
  <c r="N9" i="22"/>
  <c r="H9" i="22"/>
  <c r="G9" i="22"/>
  <c r="I9" i="22" s="1"/>
  <c r="J9" i="22" s="1"/>
  <c r="F9" i="22"/>
  <c r="E9" i="22"/>
  <c r="D9" i="22"/>
  <c r="C9" i="22"/>
  <c r="B9" i="22"/>
  <c r="N10" i="21" l="1"/>
  <c r="O10" i="21" s="1"/>
  <c r="H10" i="21"/>
  <c r="G10" i="21"/>
  <c r="F10" i="21"/>
  <c r="E10" i="21"/>
  <c r="D10" i="21"/>
  <c r="C10" i="21"/>
  <c r="B10" i="21"/>
  <c r="O9" i="21"/>
  <c r="N9" i="21"/>
  <c r="H9" i="21"/>
  <c r="G9" i="21"/>
  <c r="F9" i="21"/>
  <c r="E9" i="21"/>
  <c r="D9" i="21"/>
  <c r="C9" i="21"/>
  <c r="B9" i="21"/>
  <c r="I9" i="21" l="1"/>
  <c r="J9" i="21" s="1"/>
  <c r="I10" i="21"/>
  <c r="J10" i="21" s="1"/>
  <c r="N9" i="20" l="1"/>
  <c r="O9" i="20" s="1"/>
  <c r="H9" i="20"/>
  <c r="G9" i="20"/>
  <c r="F9" i="20"/>
  <c r="E9" i="20"/>
  <c r="D9" i="20"/>
  <c r="C9" i="20"/>
  <c r="B9" i="20"/>
  <c r="I9" i="20" l="1"/>
  <c r="J9" i="20" s="1"/>
  <c r="N17" i="19" l="1"/>
  <c r="O17" i="19" s="1"/>
  <c r="K17" i="19"/>
  <c r="H17" i="19"/>
  <c r="G17" i="19"/>
  <c r="F17" i="19"/>
  <c r="E17" i="19"/>
  <c r="D17" i="19"/>
  <c r="C17" i="19"/>
  <c r="B17" i="19"/>
  <c r="O15" i="19"/>
  <c r="N15" i="19"/>
  <c r="K15" i="19"/>
  <c r="H15" i="19"/>
  <c r="G15" i="19"/>
  <c r="I15" i="19" s="1"/>
  <c r="J15" i="19" s="1"/>
  <c r="F15" i="19"/>
  <c r="E15" i="19"/>
  <c r="D15" i="19"/>
  <c r="C15" i="19"/>
  <c r="B15" i="19"/>
  <c r="O12" i="19"/>
  <c r="N12" i="19"/>
  <c r="K12" i="19"/>
  <c r="H12" i="19"/>
  <c r="G12" i="19"/>
  <c r="F12" i="19"/>
  <c r="E12" i="19"/>
  <c r="D12" i="19"/>
  <c r="C12" i="19"/>
  <c r="B12" i="19"/>
  <c r="N10" i="19"/>
  <c r="O10" i="19" s="1"/>
  <c r="K10" i="19"/>
  <c r="H10" i="19"/>
  <c r="G10" i="19"/>
  <c r="F10" i="19"/>
  <c r="E10" i="19"/>
  <c r="D10" i="19"/>
  <c r="C10" i="19"/>
  <c r="B10" i="19"/>
  <c r="N6" i="19"/>
  <c r="O6" i="19" s="1"/>
  <c r="K6" i="19"/>
  <c r="H6" i="19"/>
  <c r="G6" i="19"/>
  <c r="F6" i="19"/>
  <c r="E6" i="19"/>
  <c r="D6" i="19"/>
  <c r="C6" i="19"/>
  <c r="B6" i="19"/>
  <c r="A6" i="19"/>
  <c r="A10" i="19" s="1"/>
  <c r="A12" i="19" s="1"/>
  <c r="A15" i="19" s="1"/>
  <c r="A17" i="19" s="1"/>
  <c r="N5" i="19"/>
  <c r="O5" i="19" s="1"/>
  <c r="K5" i="19"/>
  <c r="H5" i="19"/>
  <c r="G5" i="19"/>
  <c r="F5" i="19"/>
  <c r="E5" i="19"/>
  <c r="D5" i="19"/>
  <c r="C5" i="19"/>
  <c r="B5" i="19"/>
  <c r="I5" i="19" l="1"/>
  <c r="J5" i="19" s="1"/>
  <c r="I6" i="19"/>
  <c r="J6" i="19" s="1"/>
  <c r="I17" i="19"/>
  <c r="J17" i="19" s="1"/>
  <c r="I10" i="19"/>
  <c r="J10" i="19" s="1"/>
  <c r="I12" i="19"/>
  <c r="J12" i="19" s="1"/>
  <c r="O15" i="18" l="1"/>
  <c r="N15" i="18"/>
  <c r="H15" i="18"/>
  <c r="G15" i="18"/>
  <c r="I15" i="18" s="1"/>
  <c r="J15" i="18" s="1"/>
  <c r="F15" i="18"/>
  <c r="E15" i="18"/>
  <c r="D15" i="18"/>
  <c r="C15" i="18"/>
  <c r="B15" i="18"/>
  <c r="N14" i="18"/>
  <c r="O14" i="18" s="1"/>
  <c r="H14" i="18"/>
  <c r="G14" i="18"/>
  <c r="I14" i="18" s="1"/>
  <c r="J14" i="18" s="1"/>
  <c r="F14" i="18"/>
  <c r="E14" i="18"/>
  <c r="D14" i="18"/>
  <c r="C14" i="18"/>
  <c r="B14" i="18"/>
  <c r="N13" i="18"/>
  <c r="O13" i="18" s="1"/>
  <c r="H13" i="18"/>
  <c r="G13" i="18"/>
  <c r="I13" i="18" s="1"/>
  <c r="J13" i="18" s="1"/>
  <c r="F13" i="18"/>
  <c r="E13" i="18"/>
  <c r="D13" i="18"/>
  <c r="C13" i="18"/>
  <c r="B13" i="18"/>
  <c r="N12" i="18"/>
  <c r="O12" i="18" s="1"/>
  <c r="H12" i="18"/>
  <c r="G12" i="18"/>
  <c r="I12" i="18" s="1"/>
  <c r="J12" i="18" s="1"/>
  <c r="F12" i="18"/>
  <c r="E12" i="18"/>
  <c r="D12" i="18"/>
  <c r="C12" i="18"/>
  <c r="B12" i="18"/>
  <c r="O10" i="16" l="1"/>
  <c r="N10" i="16"/>
  <c r="H10" i="16"/>
  <c r="G10" i="16"/>
  <c r="F10" i="16"/>
  <c r="E10" i="16"/>
  <c r="D10" i="16"/>
  <c r="C10" i="16"/>
  <c r="B10" i="16"/>
  <c r="N9" i="16"/>
  <c r="O9" i="16" s="1"/>
  <c r="H9" i="16"/>
  <c r="G9" i="16"/>
  <c r="F9" i="16"/>
  <c r="E9" i="16"/>
  <c r="D9" i="16"/>
  <c r="C9" i="16"/>
  <c r="B9" i="16"/>
  <c r="I10" i="16" l="1"/>
  <c r="J10" i="16" s="1"/>
  <c r="I9" i="16"/>
  <c r="J9" i="16" s="1"/>
  <c r="O10" i="15" l="1"/>
  <c r="N10" i="15"/>
  <c r="K10" i="15"/>
  <c r="J10" i="15"/>
  <c r="H10" i="15"/>
  <c r="G10" i="15"/>
  <c r="I10" i="15" s="1"/>
  <c r="F10" i="15"/>
  <c r="E10" i="15"/>
  <c r="D10" i="15"/>
  <c r="C10" i="15"/>
  <c r="B10" i="15"/>
  <c r="N9" i="15"/>
  <c r="O9" i="15" s="1"/>
  <c r="K9" i="15"/>
  <c r="H9" i="15"/>
  <c r="G9" i="15"/>
  <c r="F9" i="15"/>
  <c r="E9" i="15"/>
  <c r="D9" i="15"/>
  <c r="C9" i="15"/>
  <c r="B9" i="15"/>
  <c r="I9" i="15" l="1"/>
  <c r="J9" i="15" s="1"/>
  <c r="O25" i="14" l="1"/>
  <c r="H25" i="14"/>
  <c r="G25" i="14"/>
  <c r="F25" i="14"/>
  <c r="E25" i="14"/>
  <c r="D25" i="14"/>
  <c r="C25" i="14"/>
  <c r="B25" i="14"/>
  <c r="O24" i="14"/>
  <c r="N24" i="14"/>
  <c r="H24" i="14"/>
  <c r="G24" i="14"/>
  <c r="F24" i="14"/>
  <c r="E24" i="14"/>
  <c r="D24" i="14"/>
  <c r="C24" i="14"/>
  <c r="B24" i="14"/>
  <c r="O19" i="14"/>
  <c r="N19" i="14"/>
  <c r="H19" i="14"/>
  <c r="G19" i="14"/>
  <c r="F19" i="14"/>
  <c r="E19" i="14"/>
  <c r="D19" i="14"/>
  <c r="C19" i="14"/>
  <c r="B19" i="14"/>
  <c r="O16" i="14"/>
  <c r="N16" i="14"/>
  <c r="H16" i="14"/>
  <c r="G16" i="14"/>
  <c r="F16" i="14"/>
  <c r="E16" i="14"/>
  <c r="D16" i="14"/>
  <c r="C16" i="14"/>
  <c r="B16" i="14"/>
  <c r="N13" i="14"/>
  <c r="O13" i="14" s="1"/>
  <c r="H13" i="14"/>
  <c r="G13" i="14"/>
  <c r="F13" i="14"/>
  <c r="E13" i="14"/>
  <c r="D13" i="14"/>
  <c r="C13" i="14"/>
  <c r="B13" i="14"/>
  <c r="O9" i="14"/>
  <c r="N9" i="14"/>
  <c r="H9" i="14"/>
  <c r="G9" i="14"/>
  <c r="I9" i="14" s="1"/>
  <c r="J9" i="14" s="1"/>
  <c r="F9" i="14"/>
  <c r="E9" i="14"/>
  <c r="D9" i="14"/>
  <c r="C9" i="14"/>
  <c r="B9" i="14"/>
  <c r="I16" i="14" l="1"/>
  <c r="J16" i="14" s="1"/>
  <c r="I25" i="14"/>
  <c r="J25" i="14" s="1"/>
  <c r="I13" i="14"/>
  <c r="J13" i="14" s="1"/>
  <c r="I19" i="14"/>
  <c r="J19" i="14" s="1"/>
  <c r="I24" i="14"/>
  <c r="J24" i="14" s="1"/>
  <c r="O14" i="13" l="1"/>
  <c r="N14" i="13"/>
  <c r="H14" i="13"/>
  <c r="I14" i="13" s="1"/>
  <c r="J14" i="13" s="1"/>
  <c r="G14" i="13"/>
  <c r="F14" i="13"/>
  <c r="E14" i="13"/>
  <c r="D14" i="13"/>
  <c r="C14" i="13"/>
  <c r="B14" i="13"/>
  <c r="O13" i="13"/>
  <c r="N13" i="13"/>
  <c r="H13" i="13"/>
  <c r="G13" i="13"/>
  <c r="I13" i="13" s="1"/>
  <c r="J13" i="13" s="1"/>
  <c r="F13" i="13"/>
  <c r="E13" i="13"/>
  <c r="D13" i="13"/>
  <c r="C13" i="13"/>
  <c r="B13" i="13"/>
  <c r="O12" i="13"/>
  <c r="N12" i="13"/>
  <c r="H12" i="13"/>
  <c r="G12" i="13"/>
  <c r="F12" i="13"/>
  <c r="E12" i="13"/>
  <c r="D12" i="13"/>
  <c r="C12" i="13"/>
  <c r="B12" i="13"/>
  <c r="O11" i="13"/>
  <c r="N11" i="13"/>
  <c r="H11" i="13"/>
  <c r="G11" i="13"/>
  <c r="F11" i="13"/>
  <c r="E11" i="13"/>
  <c r="D11" i="13"/>
  <c r="C11" i="13"/>
  <c r="B11" i="13"/>
  <c r="N10" i="13"/>
  <c r="O10" i="13" s="1"/>
  <c r="H10" i="13"/>
  <c r="G10" i="13"/>
  <c r="I10" i="13" s="1"/>
  <c r="J10" i="13" s="1"/>
  <c r="F10" i="13"/>
  <c r="E10" i="13"/>
  <c r="D10" i="13"/>
  <c r="C10" i="13"/>
  <c r="B10" i="13"/>
  <c r="O9" i="13"/>
  <c r="N9" i="13"/>
  <c r="H9" i="13"/>
  <c r="G9" i="13"/>
  <c r="I9" i="13" s="1"/>
  <c r="J9" i="13" s="1"/>
  <c r="F9" i="13"/>
  <c r="E9" i="13"/>
  <c r="D9" i="13"/>
  <c r="C9" i="13"/>
  <c r="B9" i="13"/>
  <c r="I12" i="13" l="1"/>
  <c r="J12" i="13" s="1"/>
  <c r="I11" i="13"/>
  <c r="J11" i="13" s="1"/>
  <c r="N15" i="12" l="1"/>
  <c r="O15" i="12" s="1"/>
  <c r="H15" i="12"/>
  <c r="G15" i="12"/>
  <c r="F15" i="12"/>
  <c r="E15" i="12"/>
  <c r="D15" i="12"/>
  <c r="C15" i="12"/>
  <c r="B15" i="12"/>
  <c r="N12" i="12"/>
  <c r="O12" i="12" s="1"/>
  <c r="H12" i="12"/>
  <c r="G12" i="12"/>
  <c r="F12" i="12"/>
  <c r="E12" i="12"/>
  <c r="D12" i="12"/>
  <c r="C12" i="12"/>
  <c r="B12" i="12"/>
  <c r="N9" i="12"/>
  <c r="O9" i="12" s="1"/>
  <c r="H9" i="12"/>
  <c r="G9" i="12"/>
  <c r="F9" i="12"/>
  <c r="E9" i="12"/>
  <c r="D9" i="12"/>
  <c r="C9" i="12"/>
  <c r="B9" i="12"/>
  <c r="I15" i="12" l="1"/>
  <c r="J15" i="12" s="1"/>
  <c r="I9" i="12"/>
  <c r="J9" i="12" s="1"/>
  <c r="I12" i="12"/>
  <c r="J12" i="12" s="1"/>
  <c r="N17" i="11" l="1"/>
  <c r="O17" i="11" s="1"/>
  <c r="H17" i="11"/>
  <c r="G17" i="11"/>
  <c r="F17" i="11"/>
  <c r="E17" i="11"/>
  <c r="D17" i="11"/>
  <c r="C17" i="11"/>
  <c r="B17" i="11"/>
  <c r="N15" i="11"/>
  <c r="O15" i="11" s="1"/>
  <c r="H15" i="11"/>
  <c r="G15" i="11"/>
  <c r="F15" i="11"/>
  <c r="E15" i="11"/>
  <c r="D15" i="11"/>
  <c r="C15" i="11"/>
  <c r="B15" i="11"/>
  <c r="N12" i="11"/>
  <c r="O12" i="11" s="1"/>
  <c r="H12" i="11"/>
  <c r="G12" i="11"/>
  <c r="I12" i="11" s="1"/>
  <c r="J12" i="11" s="1"/>
  <c r="F12" i="11"/>
  <c r="E12" i="11"/>
  <c r="D12" i="11"/>
  <c r="C12" i="11"/>
  <c r="B12" i="11"/>
  <c r="I15" i="11" l="1"/>
  <c r="J15" i="11" s="1"/>
  <c r="I17" i="11"/>
  <c r="J17" i="11" s="1"/>
  <c r="H38" i="10"/>
  <c r="M38" i="10" s="1"/>
  <c r="G38" i="10"/>
  <c r="L38" i="10" s="1"/>
  <c r="F38" i="10"/>
  <c r="E38" i="10"/>
  <c r="D38" i="10"/>
  <c r="C38" i="10"/>
  <c r="B38" i="10"/>
  <c r="H35" i="10"/>
  <c r="G35" i="10"/>
  <c r="L35" i="10" s="1"/>
  <c r="F35" i="10"/>
  <c r="E35" i="10"/>
  <c r="D35" i="10"/>
  <c r="C35" i="10"/>
  <c r="B35" i="10"/>
  <c r="H32" i="10"/>
  <c r="M32" i="10" s="1"/>
  <c r="G32" i="10"/>
  <c r="L32" i="10" s="1"/>
  <c r="F32" i="10"/>
  <c r="E32" i="10"/>
  <c r="D32" i="10"/>
  <c r="C32" i="10"/>
  <c r="B32" i="10"/>
  <c r="H29" i="10"/>
  <c r="M29" i="10" s="1"/>
  <c r="G29" i="10"/>
  <c r="L29" i="10" s="1"/>
  <c r="F29" i="10"/>
  <c r="E29" i="10"/>
  <c r="D29" i="10"/>
  <c r="C29" i="10"/>
  <c r="B29" i="10"/>
  <c r="H27" i="10"/>
  <c r="M27" i="10" s="1"/>
  <c r="G27" i="10"/>
  <c r="L27" i="10" s="1"/>
  <c r="F27" i="10"/>
  <c r="E27" i="10"/>
  <c r="D27" i="10"/>
  <c r="C27" i="10"/>
  <c r="B27" i="10"/>
  <c r="M25" i="10"/>
  <c r="I25" i="10"/>
  <c r="J25" i="10" s="1"/>
  <c r="H25" i="10"/>
  <c r="G25" i="10"/>
  <c r="L25" i="10" s="1"/>
  <c r="F25" i="10"/>
  <c r="E25" i="10"/>
  <c r="D25" i="10"/>
  <c r="C25" i="10"/>
  <c r="B25" i="10"/>
  <c r="M20" i="10"/>
  <c r="H20" i="10"/>
  <c r="G20" i="10"/>
  <c r="L20" i="10" s="1"/>
  <c r="F20" i="10"/>
  <c r="E20" i="10"/>
  <c r="D20" i="10"/>
  <c r="C20" i="10"/>
  <c r="B20" i="10"/>
  <c r="H16" i="10"/>
  <c r="G16" i="10"/>
  <c r="L16" i="10" s="1"/>
  <c r="F16" i="10"/>
  <c r="E16" i="10"/>
  <c r="D16" i="10"/>
  <c r="C16" i="10"/>
  <c r="B16" i="10"/>
  <c r="H12" i="10"/>
  <c r="M12" i="10" s="1"/>
  <c r="G12" i="10"/>
  <c r="L12" i="10" s="1"/>
  <c r="F12" i="10"/>
  <c r="E12" i="10"/>
  <c r="D12" i="10"/>
  <c r="C12" i="10"/>
  <c r="B12" i="10"/>
  <c r="H9" i="10"/>
  <c r="M9" i="10" s="1"/>
  <c r="G9" i="10"/>
  <c r="L9" i="10" s="1"/>
  <c r="F9" i="10"/>
  <c r="E9" i="10"/>
  <c r="D9" i="10"/>
  <c r="C9" i="10"/>
  <c r="B9" i="10"/>
  <c r="N32" i="10" l="1"/>
  <c r="O32" i="10" s="1"/>
  <c r="N20" i="10"/>
  <c r="O20" i="10" s="1"/>
  <c r="I35" i="10"/>
  <c r="J35" i="10" s="1"/>
  <c r="N25" i="10"/>
  <c r="O25" i="10" s="1"/>
  <c r="N9" i="10"/>
  <c r="O9" i="10" s="1"/>
  <c r="I16" i="10"/>
  <c r="J16" i="10" s="1"/>
  <c r="I20" i="10"/>
  <c r="J20" i="10" s="1"/>
  <c r="I27" i="10"/>
  <c r="J27" i="10" s="1"/>
  <c r="N29" i="10"/>
  <c r="O29" i="10" s="1"/>
  <c r="I9" i="10"/>
  <c r="J9" i="10" s="1"/>
  <c r="N12" i="10"/>
  <c r="O12" i="10" s="1"/>
  <c r="N27" i="10"/>
  <c r="O27" i="10" s="1"/>
  <c r="N38" i="10"/>
  <c r="O38" i="10" s="1"/>
  <c r="I32" i="10"/>
  <c r="J32" i="10" s="1"/>
  <c r="M35" i="10"/>
  <c r="N35" i="10" s="1"/>
  <c r="O35" i="10" s="1"/>
  <c r="I12" i="10"/>
  <c r="J12" i="10" s="1"/>
  <c r="M16" i="10"/>
  <c r="N16" i="10" s="1"/>
  <c r="O16" i="10" s="1"/>
  <c r="I38" i="10"/>
  <c r="J38" i="10" s="1"/>
  <c r="I29" i="10"/>
  <c r="J29" i="10" s="1"/>
  <c r="O18" i="9" l="1"/>
  <c r="N18" i="9"/>
  <c r="J18" i="9"/>
  <c r="H18" i="9"/>
  <c r="G18" i="9"/>
  <c r="F18" i="9"/>
  <c r="E18" i="9"/>
  <c r="D18" i="9"/>
  <c r="C18" i="9"/>
  <c r="B18" i="9"/>
  <c r="O15" i="9"/>
  <c r="N15" i="9"/>
  <c r="J15" i="9"/>
  <c r="H15" i="9"/>
  <c r="G15" i="9"/>
  <c r="F15" i="9"/>
  <c r="E15" i="9"/>
  <c r="D15" i="9"/>
  <c r="C15" i="9"/>
  <c r="B15" i="9"/>
  <c r="O14" i="9"/>
  <c r="N14" i="9"/>
  <c r="J14" i="9"/>
  <c r="H14" i="9"/>
  <c r="G14" i="9"/>
  <c r="F14" i="9"/>
  <c r="E14" i="9"/>
  <c r="D14" i="9"/>
  <c r="C14" i="9"/>
  <c r="B14" i="9"/>
  <c r="O13" i="9"/>
  <c r="N13" i="9"/>
  <c r="J13" i="9"/>
  <c r="H13" i="9"/>
  <c r="G13" i="9"/>
  <c r="I13" i="9" s="1"/>
  <c r="F13" i="9"/>
  <c r="E13" i="9"/>
  <c r="D13" i="9"/>
  <c r="C13" i="9"/>
  <c r="B13" i="9"/>
  <c r="O12" i="9"/>
  <c r="N12" i="9"/>
  <c r="H12" i="9"/>
  <c r="G12" i="9"/>
  <c r="F12" i="9"/>
  <c r="E12" i="9"/>
  <c r="D12" i="9"/>
  <c r="C12" i="9"/>
  <c r="B12" i="9"/>
  <c r="O11" i="9"/>
  <c r="N11" i="9"/>
  <c r="J11" i="9"/>
  <c r="H11" i="9"/>
  <c r="G11" i="9"/>
  <c r="F11" i="9"/>
  <c r="E11" i="9"/>
  <c r="D11" i="9"/>
  <c r="C11" i="9"/>
  <c r="B11" i="9"/>
  <c r="O10" i="9"/>
  <c r="N10" i="9"/>
  <c r="H10" i="9"/>
  <c r="G10" i="9"/>
  <c r="I10" i="9" s="1"/>
  <c r="J10" i="9" s="1"/>
  <c r="F10" i="9"/>
  <c r="E10" i="9"/>
  <c r="D10" i="9"/>
  <c r="C10" i="9"/>
  <c r="B10" i="9"/>
  <c r="O9" i="9"/>
  <c r="N9" i="9"/>
  <c r="H9" i="9"/>
  <c r="G9" i="9"/>
  <c r="F9" i="9"/>
  <c r="E9" i="9"/>
  <c r="D9" i="9"/>
  <c r="C9" i="9"/>
  <c r="B9" i="9"/>
  <c r="I9" i="9" l="1"/>
  <c r="J9" i="9" s="1"/>
  <c r="I11" i="9"/>
  <c r="I12" i="9"/>
  <c r="J12" i="9" s="1"/>
  <c r="N17" i="8" l="1"/>
  <c r="O17" i="8" s="1"/>
  <c r="H17" i="8"/>
  <c r="G17" i="8"/>
  <c r="F17" i="8"/>
  <c r="E17" i="8"/>
  <c r="D17" i="8"/>
  <c r="C17" i="8"/>
  <c r="B17" i="8"/>
  <c r="N15" i="8"/>
  <c r="O15" i="8" s="1"/>
  <c r="H15" i="8"/>
  <c r="G15" i="8"/>
  <c r="F15" i="8"/>
  <c r="E15" i="8"/>
  <c r="D15" i="8"/>
  <c r="C15" i="8"/>
  <c r="B15" i="8"/>
  <c r="N13" i="8"/>
  <c r="O13" i="8" s="1"/>
  <c r="H13" i="8"/>
  <c r="G13" i="8"/>
  <c r="F13" i="8"/>
  <c r="E13" i="8"/>
  <c r="D13" i="8"/>
  <c r="C13" i="8"/>
  <c r="B13" i="8"/>
  <c r="O11" i="8"/>
  <c r="N11" i="8"/>
  <c r="H11" i="8"/>
  <c r="G11" i="8"/>
  <c r="I11" i="8" s="1"/>
  <c r="J11" i="8" s="1"/>
  <c r="F11" i="8"/>
  <c r="E11" i="8"/>
  <c r="D11" i="8"/>
  <c r="C11" i="8"/>
  <c r="B11" i="8"/>
  <c r="N9" i="8"/>
  <c r="O9" i="8" s="1"/>
  <c r="H9" i="8"/>
  <c r="G9" i="8"/>
  <c r="I9" i="8" s="1"/>
  <c r="J9" i="8" s="1"/>
  <c r="F9" i="8"/>
  <c r="E9" i="8"/>
  <c r="D9" i="8"/>
  <c r="C9" i="8"/>
  <c r="B9" i="8"/>
  <c r="I13" i="8" l="1"/>
  <c r="J13" i="8" s="1"/>
  <c r="I15" i="8"/>
  <c r="J15" i="8" s="1"/>
  <c r="I17" i="8"/>
  <c r="J17" i="8" s="1"/>
  <c r="O9" i="6" l="1"/>
  <c r="N9" i="6"/>
  <c r="H9" i="6"/>
  <c r="G9" i="6"/>
  <c r="F9" i="6"/>
  <c r="E9" i="6"/>
  <c r="D9" i="6"/>
  <c r="C9" i="6"/>
  <c r="B9" i="6"/>
  <c r="I9" i="6" l="1"/>
  <c r="J9" i="6" s="1"/>
  <c r="O11" i="5"/>
  <c r="N11" i="5"/>
  <c r="H11" i="5"/>
  <c r="G11" i="5"/>
  <c r="I11" i="5" s="1"/>
  <c r="J11" i="5" s="1"/>
  <c r="F11" i="5"/>
  <c r="E11" i="5"/>
  <c r="D11" i="5"/>
  <c r="C11" i="5"/>
  <c r="B11" i="5"/>
  <c r="O10" i="5"/>
  <c r="N10" i="5"/>
  <c r="H10" i="5"/>
  <c r="G10" i="5"/>
  <c r="F10" i="5"/>
  <c r="E10" i="5"/>
  <c r="D10" i="5"/>
  <c r="C10" i="5"/>
  <c r="B10" i="5"/>
  <c r="O9" i="5"/>
  <c r="N9" i="5"/>
  <c r="H9" i="5"/>
  <c r="G9" i="5"/>
  <c r="F9" i="5"/>
  <c r="E9" i="5"/>
  <c r="D9" i="5"/>
  <c r="C9" i="5"/>
  <c r="B9" i="5"/>
  <c r="I9" i="5" l="1"/>
  <c r="J9" i="5" s="1"/>
  <c r="I10" i="5"/>
  <c r="J10" i="5" s="1"/>
  <c r="K18" i="4"/>
  <c r="J18" i="4"/>
  <c r="I18" i="4"/>
  <c r="H18" i="4"/>
  <c r="G18" i="4"/>
  <c r="K17" i="4"/>
  <c r="J17" i="4"/>
  <c r="I17" i="4"/>
  <c r="H17" i="4"/>
  <c r="G17" i="4"/>
  <c r="K16" i="4"/>
  <c r="J16" i="4"/>
  <c r="I16" i="4"/>
  <c r="H16" i="4"/>
  <c r="G16" i="4"/>
  <c r="K15" i="4"/>
  <c r="J15" i="4"/>
  <c r="I15" i="4"/>
  <c r="H15" i="4"/>
  <c r="G15" i="4"/>
  <c r="K14" i="4"/>
  <c r="J14" i="4"/>
  <c r="I14" i="4"/>
  <c r="H14" i="4"/>
  <c r="G14" i="4"/>
  <c r="B9" i="3"/>
  <c r="C9" i="3"/>
  <c r="D9" i="3"/>
  <c r="E9" i="3"/>
  <c r="F9" i="3"/>
  <c r="G9" i="3"/>
  <c r="H9" i="3"/>
  <c r="N9" i="3"/>
  <c r="O9" i="3"/>
  <c r="B13" i="3"/>
  <c r="C13" i="3"/>
  <c r="D13" i="3"/>
  <c r="E13" i="3"/>
  <c r="F13" i="3"/>
  <c r="G13" i="3"/>
  <c r="I13" i="3" s="1"/>
  <c r="J13" i="3" s="1"/>
  <c r="H13" i="3"/>
  <c r="N13" i="3"/>
  <c r="O13" i="3"/>
  <c r="B14" i="3"/>
  <c r="C14" i="3"/>
  <c r="D14" i="3"/>
  <c r="E14" i="3"/>
  <c r="F14" i="3"/>
  <c r="G14" i="3"/>
  <c r="H14" i="3"/>
  <c r="N14" i="3"/>
  <c r="O14" i="3"/>
  <c r="I9" i="3" l="1"/>
  <c r="J9" i="3" s="1"/>
  <c r="I14" i="3"/>
  <c r="J14" i="3" s="1"/>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<sst xmlns="http://schemas.openxmlformats.org/spreadsheetml/2006/main" count="1462" uniqueCount="447">
  <si>
    <t>VIGENCIA 2019</t>
  </si>
  <si>
    <t>Consolidó: Yesnith Suárez Ariza</t>
  </si>
  <si>
    <t>Gestor T 1 - 10</t>
  </si>
  <si>
    <t>Revisó: German Eduardo Bernal Moreno</t>
  </si>
  <si>
    <t xml:space="preserve">Coordinador Grupo de Planeación ( E ) </t>
  </si>
  <si>
    <t>Fecha: Enero 31 de 2019</t>
  </si>
  <si>
    <t>MAPA DE RIESGOS GESTIÓN</t>
  </si>
  <si>
    <t>Coordinador Grupo de Planeación/profesional con tema a cargo</t>
  </si>
  <si>
    <t>Correos electrónicos y reporte de cumplimiento</t>
  </si>
  <si>
    <t>1. Realizar seguimiento semestral al establecimiento de planes de mejoramiento de los hallazgos derivados de auditoria interna al SIG.</t>
  </si>
  <si>
    <t>Evitar</t>
  </si>
  <si>
    <t>1. Procedimiento de implementación de acciones correctivas, preventivas y de mejora.
2. Seguimiento periodicos por parte del Grupo de Planeación y Oficina de Control Interno a los hallazgos y sus respectivos planes de mejoramiento.</t>
  </si>
  <si>
    <t>1. Cronograma con seguimiento y correo electrónico
2. Actas y/o listados de asistencia.</t>
  </si>
  <si>
    <t>1. Realizar seguimiento al cumplimiento del cronograma para el registro y/o actualización de los proyectos de inversión de la Entidad.
2. Realizar mesas de trabajo trimestralmente para el seguimiento a la ejecución de los  proyectos. y al Plan Anual de Adquisiciones de cada proyecto.</t>
  </si>
  <si>
    <t>1. Realizar seguimiento al reporte mensual de la información de los proyectos de inversión ANM, en el SPI.</t>
  </si>
  <si>
    <t>4. POA actualizado</t>
  </si>
  <si>
    <t>4. Actualizar el POA con los nuevos lineamientos del Plan Nacional de Desarrollo</t>
  </si>
  <si>
    <t>3. Listados de asistencia</t>
  </si>
  <si>
    <t>3. Realizar mesas de trabajo para la actualización de los planes operativos con los responsables de proceso.</t>
  </si>
  <si>
    <t>2. Correos electrónicos</t>
  </si>
  <si>
    <t>2. Realizar retroalimentación a los líderes de los procesos para establecer acciones de forma oportuna.</t>
  </si>
  <si>
    <t>1. Correos electrónicos e informe trimestral</t>
  </si>
  <si>
    <t xml:space="preserve">
1. Realizar el seguimiento a la ejecución del Plan Operativo Anual de forma oportuna, para que se tomen decisiones a tiempo.
</t>
  </si>
  <si>
    <t>1.  Recibir y revisar reporte de la medición y seguimiento de indicadores.
2. Revisar y controlar información del Cuadro de mando integral 
3. Seguimiento al cumplimiento de POA en Comité Institucional de Gestión y Desempeño.</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</si>
  <si>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</si>
  <si>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</si>
  <si>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</si>
  <si>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</si>
  <si>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</si>
  <si>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</si>
  <si>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</si>
  <si>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</si>
  <si>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</si>
  <si>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</si>
  <si>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</si>
  <si>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</si>
  <si>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</si>
  <si>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</si>
  <si>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</si>
  <si>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</si>
  <si>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</si>
  <si>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</si>
  <si>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</si>
  <si>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</si>
  <si>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</si>
  <si>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</si>
  <si>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</si>
  <si>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</si>
  <si>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</si>
  <si>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</si>
  <si>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</si>
  <si>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</si>
  <si>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</si>
  <si>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</si>
  <si>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</si>
  <si>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</si>
  <si>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</si>
  <si>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</si>
  <si>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</si>
  <si>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</si>
  <si>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</si>
  <si>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</si>
  <si>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</si>
  <si>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</si>
  <si>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</si>
  <si>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</si>
  <si>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</si>
  <si>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</si>
  <si>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</si>
  <si>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</si>
  <si>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</si>
  <si>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</si>
  <si>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</si>
  <si>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</si>
  <si>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</si>
  <si>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</si>
  <si>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</si>
  <si>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</si>
  <si>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</si>
  <si>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</si>
  <si>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</si>
  <si>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</si>
  <si>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</si>
  <si>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</si>
  <si>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</si>
  <si>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</si>
  <si>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</si>
  <si>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</si>
  <si>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</si>
  <si>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</si>
  <si>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</si>
  <si>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</si>
  <si>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</si>
  <si>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</si>
  <si>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</si>
  <si>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</si>
  <si>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</si>
  <si>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</si>
  <si>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</si>
  <si>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</si>
  <si>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1. Tablero de control</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</si>
  <si>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</si>
  <si>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</si>
  <si>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</si>
  <si>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Tablero de control
2. Procedimiento de Auditoria Interna</t>
  </si>
  <si>
    <t>1. Realizar seguimiento, monitoreo, control  y evaluación del cumplimiento del plan anual de auditoria</t>
  </si>
  <si>
    <t>1. Actas de reunión, tablero de control con registro de novedades en el cumplimiento.</t>
  </si>
  <si>
    <t>1. Realizar sensibilizaciones en temas como: tres lineas de defensa, autocontrol y acciones de mejora.</t>
  </si>
  <si>
    <t>1. Listados de asistencia</t>
  </si>
  <si>
    <t>AGENCIA NACIONAL DE MINERÍA
MAPA DE RIESGOS DE GESTIÓN EVALUACIÓN, COTNROL Y MEJORA</t>
  </si>
  <si>
    <t>AGENCIA NACIONAL DE MINERÍA
MAPA DE RIESGOS DE GESTIÓN - PLANEACIÓN ESTRATEGICA</t>
  </si>
  <si>
    <t>1. Saneamiento Ambiental en la Sede Central, Archivo Central e Histórico y en los Puntos de Atención Regional PAR
2. Socialización conservación de archivo físico</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</si>
  <si>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</si>
  <si>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</si>
  <si>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</si>
  <si>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</si>
  <si>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</si>
  <si>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</si>
  <si>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Jefe de Oficina Asesora Jurídica</t>
  </si>
  <si>
    <t>2. Verificar por parte del Técnico Asistencial: el adjunto de la lista de chequeo, el visto bueno del abogado y firma de jefe</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</si>
  <si>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</si>
  <si>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</si>
  <si>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1. Listados de asistencia
2. Acta Comité Conciliación</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</si>
  <si>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</si>
  <si>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</si>
  <si>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</si>
  <si>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</si>
  <si>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t>
  </si>
  <si>
    <t xml:space="preserve">2. Actualizar la columna de folios en base de datos.  </t>
  </si>
  <si>
    <t>1. Autorizar modificación de  bases de datos, únicamente está en cabeza de la coordinación y persona delegada.</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</si>
  <si>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</si>
  <si>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</si>
  <si>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</si>
  <si>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</si>
  <si>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</si>
  <si>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</si>
  <si>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</si>
  <si>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2. Solicitar mediante comunicación escrita al Grupo de Talento Humano la necesidad de personal para cumplir con las funciones de cobro coactivo.</t>
  </si>
  <si>
    <t>1. Comunicación escrita</t>
  </si>
  <si>
    <t xml:space="preserve">3. Remitir correo o memorando solicitando al Grupo de Talento Humano la provisión de cargos vacantes. </t>
  </si>
  <si>
    <t>1. Correo electrónico o memorando</t>
  </si>
  <si>
    <t>AGENCIA NACIONAL DE MINERÍA
MAPA DE RIESGOS DE GESTIÓN - GESTIÓN JURIDICA</t>
  </si>
  <si>
    <t>AGENCIA NACIONAL DE MINERÍA
MAPA DE RIESGOS DE GESTIÓN - GESTIÓN DOCUMENTAL</t>
  </si>
  <si>
    <t>1. Seguimiento indicadores POA y PES de Min Minas trimestralmente.
2. Seguimiento cronograma de actividades del Plan Estratégico.
3. Seguimiento Ejecución Presupuestal de GGTH</t>
  </si>
  <si>
    <t>1. Realizar seguimiento trimestral de los indicadores desde planeación y la vicepresidencia.</t>
  </si>
  <si>
    <t>Calculo de indicadores</t>
  </si>
  <si>
    <t>Coordinador Gestión Talento Humano</t>
  </si>
  <si>
    <t>1. Delegación en sólo una (1) persona la responsabilidad del manejo y actualización de la información.
2. Revisión por otro funcionario de la veracidad de la información</t>
  </si>
  <si>
    <t>2. Revisar que todas las certificaciones generadas en el Grupo de Talento Humano lleve el visto bueno de quienes elaboran, revisan y aprueban. revisan en el documento</t>
  </si>
  <si>
    <t xml:space="preserve">Certificaciones con validaciones </t>
  </si>
  <si>
    <t>1. Preliquidación de nómina
2. Revisión de la versión final antes de trámite de pago</t>
  </si>
  <si>
    <t>3. Revisar que la liquidación de la nomina presente los registros de firma de quienes elaboran, revisan y aprueban el documento.</t>
  </si>
  <si>
    <t>Liquidación de nomina con validaciones</t>
  </si>
  <si>
    <t xml:space="preserve">1. Lista de chequeo de los documentos que deben reposar en la historia laboral.
2. Custodia de sólo un servidor de las historias laborales.
3. Registro de préstamo y retorno de las historias laborales para revisión de otros servidores
</t>
  </si>
  <si>
    <t>1. Revisar que todas las historias laborales tengan la lista de chequeo y hoja de control que detalla el contenido de la documentación que contiene la carpeta.</t>
  </si>
  <si>
    <t>Lista de chequeo y hoja de control</t>
  </si>
  <si>
    <t>1. Definir oportunamente los recursos que se requerirán de acuerdo con la planeación de las actividades para garantizar su apropiación.
2. Definir las responsabilidades equitativamente dentro del cronograma de ejecución de las mismas para garantizar su cumplimiento</t>
  </si>
  <si>
    <t>1. Realizar seguimiento al cumplimiento de los requisitos establecidos en la Resolución No 104 de 2017 para garantizar la implementación del SGSST.</t>
  </si>
  <si>
    <t>Cuadro de Excel con seguimiento</t>
  </si>
  <si>
    <t>1. Aplicativo -Sistema de Información Disciplinario SID- que permite mediante alarmas, controlar las fechas límite para adelantar las etapas del proceso y culminarlo.</t>
  </si>
  <si>
    <t>1. Realizar seguimiento permanente a la  información del SID, con el fin de generar las alertas tempranas a los responsables de los procesos.</t>
  </si>
  <si>
    <t xml:space="preserve">Correos electrónicos - alertas </t>
  </si>
  <si>
    <t>Experto del Control Interno Disciplinario</t>
  </si>
  <si>
    <t>1. Plan de capacitaciones a los servidores, sobre la normatividad vigente y el manejo adecuado del sistema de información implementado.
2. Revisión de los proyectos por parte del revisor designado y el Coordinador del GCID.</t>
  </si>
  <si>
    <t>1. Elaborar cronograma de capacitación a los operadores del proceso en Ley 1952 de 2019 (Código General Disciplinario).</t>
  </si>
  <si>
    <t>Cronograma de capacitación con seguimiento</t>
  </si>
  <si>
    <t>2. Realizar capacitaciones a los funcionarios de la ANM, sobre la implementación del nuevo código - Ley 1952 de 2019.</t>
  </si>
  <si>
    <t>Listados de asistencia</t>
  </si>
  <si>
    <t>3. Remitir todos los proyectos de actos administrativos por parte de los abogados comisionados para su trámite al revisor designado y al Coordinador para su revisión, y emitir, por parte de éstos, su visto bueno para proceder a su impresión y firma.</t>
  </si>
  <si>
    <t>Actos administrativos con registros de verificaciones y validaciones.</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</si>
  <si>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</si>
  <si>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</si>
  <si>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</si>
  <si>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2. Mantener actualizada la foliación de los expedientes.</t>
  </si>
  <si>
    <t>Expedientes foliados</t>
  </si>
  <si>
    <t>3. Mantener al día la digitalización de los expedientes.</t>
  </si>
  <si>
    <t>Expedientes digitalizados</t>
  </si>
  <si>
    <t>AGENCIA NACIONAL DE MINERÍA
MAPA DE RIESGOS DE GESTIÓN - GESTIÓN DEL TALENTO HUMANO</t>
  </si>
  <si>
    <t>Actualmente se cuenta con el procedimiento de "GESTIÓN DE PROYECTOS TECNOLÓGICOS" Código: APO4-P-003 (o el que haga sus veces)	
Instrumento para seguimiento y control con información actualizada	
Participación del personal que hace parte del proceso de Administración de Tecnologías e Información durante todas las fases del proyecto (planeación -estructuración, desarrollo y cierre)</t>
  </si>
  <si>
    <t xml:space="preserve">1. Realizar seguimiento semestral a las actividades adelantadas conforme con el procedimiento de "GESTIÓN DE PROYECTOS TECNOLÓGICOS" Código: APO4-P-003 (o el que haga sus veces)	</t>
  </si>
  <si>
    <t>Informes</t>
  </si>
  <si>
    <t>Jefe Oficina de Tecnología e Información</t>
  </si>
  <si>
    <t xml:space="preserve">2. Asignar un responsable para mantener actualizado el Instrumento para seguimiento y control con información actualizada </t>
  </si>
  <si>
    <t>Correos/Actas</t>
  </si>
  <si>
    <t>3. Socializar internamente el procedimiento de Gestión de Proyectos Tecnológicos</t>
  </si>
  <si>
    <t xml:space="preserve">Listas de asistencia </t>
  </si>
  <si>
    <t>Actualmente se cuenta con el procedimiento de   "GESTIÓN DE REQUERIMIENTOS Y USUARIOS" y  "GESTIÓN DE INCIDENTES"	
Instrumento para seguimiento y control con información actualizada	
Se cuenta con una herramienta de gestión en la que se encuentran definidos los niveles de atención y que permite realizar el control  al cumplimiento en la atención de los casos que recibe la OTI. (o el que haga sus veces)</t>
  </si>
  <si>
    <t xml:space="preserve">1. Realizar seguimiento mensual a la ejecución de los procedimientos de "GESTIÓN DE REQUERIMIENTOS Y USUARIOS" y  "GESTIÓN DE INCIDENTES"	</t>
  </si>
  <si>
    <t xml:space="preserve">Informes
Correos/Actas
Listas de asistencia </t>
  </si>
  <si>
    <t xml:space="preserve">
2. Asignar un responsable para mantener actualizado el  Instrumento para seguimiento y control con información actualizada </t>
  </si>
  <si>
    <t>3. Revisar  y actualizar ( si es el caso) de la herramienta de gestión en la que se encuentran definidos los niveles de atención y que permite realizar el control  al cumplimiento en la atención de los casos que recibe la OTI.</t>
  </si>
  <si>
    <t xml:space="preserve">4. Adelantar gestión oportuna de la vinculación y /o contratación del servicios y/o personal que coadyuve a la prestación oportuna de los servicios de TI en la Entidad </t>
  </si>
  <si>
    <t>Contratos</t>
  </si>
  <si>
    <t>Se dispone del procedimiento de "SEGURIDAD DE LOS SISTEMAS DE INFORMACION", Código: APO4-P-004,  (o el que haga sus veces) cuyo objetivos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t>
  </si>
  <si>
    <t>1. Realizar seguimiento a la ejecución de las actividades de  los procedimientos de "GESTIÓN DE REQUERIMIENTOS Y USUARIOS" y  "GESTIÓN DE INCIDENTES"</t>
  </si>
  <si>
    <t xml:space="preserve">2. Definir  actividades y responsables para la adecuada gestión de los medios que contienen las copias de seguridad  </t>
  </si>
  <si>
    <t xml:space="preserve">Correos/Actas
Listas de asistencia </t>
  </si>
  <si>
    <t>3. Asignar responsables y realizar seguimiento a la gestión de vulnerabilidades tecnológicas ( identificación y remediación)  conforme con el instructivo Gestión de Vulnerabilidades / APO4-P-004-I-002 (o el que haga sus veces)</t>
  </si>
  <si>
    <t xml:space="preserve">4. Adelantar acciones para la gestión de la continuidad para algunos servicios de TI. </t>
  </si>
  <si>
    <t xml:space="preserve">Implementación de controles a través de herramientas para monitoreo para algunos servicios que hacen parte de la plataforma tecnológica. 	
Realización de mantenimiento preventivo y correctivo	
Asignación y/o confirmación semestral de líderes para cada uno de los servicios </t>
  </si>
  <si>
    <t>1. Realizar seguimiento a la aplicación a los procedimientos de  ADMINISTRACION DE INFRAESTRUCTURA TECNOLOGICA APO4-P-002 ( o el que haga sus veces) y ADMINISTRACION DE BASES DE DATOS Y APLICACIONES  APO4-P-005 ( o el que haga sus veces)</t>
  </si>
  <si>
    <t xml:space="preserve">2. Programar actividades de mantenimiento de la infraestructura de TI y responsables </t>
  </si>
  <si>
    <t>Cronograma de actividades</t>
  </si>
  <si>
    <t xml:space="preserve">3. Asignar y/o confirmar semestralmente los líderes para cada unos de los servicios de TI </t>
  </si>
  <si>
    <t xml:space="preserve">4. Realizar seguimiento semestral a la implementación de  herramientas tecnológicas para monitorear aquellos  servicios  de TI identificados como prioritarios. </t>
  </si>
  <si>
    <t xml:space="preserve">5. Verificar los controles implementados a través de herramientas para monitoreo para algunos servicios que hacen parte de la plataforma tecnológica.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</si>
  <si>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	
Actualmente se cuenta con el procedimiento de "GESTIÓN DE REQUERIMIENTOS Y USUARIOS"/ APO4-P-001 y  "GESTIÓN DE INCIDENTES"/ APO4-P-007</t>
  </si>
  <si>
    <t>1. Revisar y actualizar (si es el caso) de los procedimientos de   "SEGURIDAD DE LOS SISTEMAS DE INFORMACION" COPIAS DE SEGURIDAD” , “GESTIÓN DE VULNERABILIDADES” , "GESTIÓN DE ACTIVOS DE INFORMACIÓN"/APO4-P-009 "GESTIÓN DE REQUERIMIENTOS Y USUARIOS" y  "GESTIÓN DE INCIDENTES.</t>
  </si>
  <si>
    <t xml:space="preserve">2. Mantener actualizado el registro de bases de datos ante la Superintendencia de Industria y Comercio, de conformidad con la normatividad vigente. </t>
  </si>
  <si>
    <t>Base de datos actualizada</t>
  </si>
  <si>
    <t>Contacto con Autoridades en Seguridad de la Información
Aplicación de los controles establecidos en el Manual de Políticas del Sistema Integrado de Gestión de Seguridad de la Información</t>
  </si>
  <si>
    <t xml:space="preserve">
1. Establecer responsables y conocer los protocolos para mantener el contacto con Autoridades en Seguridad de la Información</t>
  </si>
  <si>
    <t>2. Realizar seguimiento a la aplicación de los controles establecidos en el Manual de Políticas del Sistema de Gestión de Seguridad de la Información</t>
  </si>
  <si>
    <t xml:space="preserve">Actualmente se cuenta con los procedimientos de  "GESTIÓN DE REQUERIMIENTOS Y USUARIOS"  y "SEGURIDAD DE LOS SISTEMAS DE INFORMACION"
La ANM cuenta con el Manual de Políticas para el Sistema de Gestión de  Seguridad de la Información </t>
  </si>
  <si>
    <t>1. Adelantar seguimiento semestral a la ejecución del  proceso de Administración de Tecnología e Información.</t>
  </si>
  <si>
    <t>2. Adelantar actividades orientadas a la gestión segura de contraseñas
Separación de ambientes de desarrollo-pruebas y producción</t>
  </si>
  <si>
    <t>3. Revisar y actualizar ( si es el caso) del  Manual de Políticas del Sistema Integrado de Gestión de Seguridad de la Información</t>
  </si>
  <si>
    <t>Plan de emergencias de la ANM
Medios de respaldo e Infraestructura  para soportar servicios de TI - Sistema de Alimentación Ininterrumpida (UPS)
Procedimiento de gestión de capacidad/ APO4-P-008</t>
  </si>
  <si>
    <t xml:space="preserve">1. Revisar e incorporar al procedimiento de CONTINUIDAD DEL SERVICIO TECNOLOGICO/APO4-P-006 ( o el que haga sus veces) del  Manual DRP para los servicios de TI identificados como prioritarios </t>
  </si>
  <si>
    <t>2. Implementar actividades orientadas a la continuidad de servicios de TI</t>
  </si>
  <si>
    <t>3. Desarrollar un plan de pruebas para continuidad de servicios de TI</t>
  </si>
  <si>
    <t>Se dispone del procedimiento de los procedimientos de "SEGURIDAD DE LOS SISTEMAS DE INFORMACION"/APO4-P-004 y  "GESTIÓN DE CAMBIOS TECNOLÓGICOS" /APO4-P-010(o el que haga sus veces) cuyo objetivo es proteger los sistemas de información de la Agencia nacional de Minería, con sus correspondientes bases de datos y la infraestructura tecnológica que los soporta (...).</t>
  </si>
  <si>
    <t>1. Realizar seguimiento semestral a la ejecución de los procedimientos "SEGURIDAD DE LOS SISTEMAS DE INFORMACION"/APO4-P-004 y  "GESTIÓN DE CAMBIOS TECNOLÓGICOS" /APO4-P-010</t>
  </si>
  <si>
    <t>2. Realizar revisión periódica ( por lo menos semestral) de los controles de hardware y software que se encuentran implementados e identificación de nuevos controles o modificación/eliminación de conformidad con las necesidades de la Entidad. 
Controles recomendados de la ISO27001:2013:
- A.14. Adquisición, desarrollo y mantenimiento de sistemas.
- A.15. Relaciones con los Proveedores.</t>
  </si>
  <si>
    <t xml:space="preserve">3. Gestionar oportunamente la vinculación y /o contratación del servicios y/o personal que coadyuve a la prestación oportuna de los servicios de TI en la Entidad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</si>
  <si>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Auditoría de base de datos con Audit vault
La hora se sincroniza mediante el controlador de dominio principal</t>
  </si>
  <si>
    <t xml:space="preserve">1. Gestionar oportunamente la vinculación y /o contratación del servicios y/o personal que coadyuve a la prestación oportuna de los servicios de TI en la Entidad </t>
  </si>
  <si>
    <t>AGENCIA NACIONAL DE MINERÍA
MAPA DE RIESGOS DE GESTIÓN - ADMINISTRACIÓN DE TECNOLOGIAS E INFORMACIÓN</t>
  </si>
  <si>
    <t xml:space="preserve">1. Elaborar un calendario anual de Cierre y Tributario de la entidad.     
2. Realizar Conciliaciones mensuales que correspondan de acuerdo a cada obligación con Tesorería.   
3. Solicitar a Talento Humano capacitación permanente en temas tributarias.       </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</si>
  <si>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</si>
  <si>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</si>
  <si>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</si>
  <si>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</si>
  <si>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 xml:space="preserve">3. Solicitar a Talento Humano capacitación permanente en temas tributarias                             </t>
  </si>
  <si>
    <t>1. Antes de iniciar el trámite de devolución se deberá verificar con la lista de chequeo que se encuentran cumplidos los requisitos exigidos. 
2.  Dar cumplimiento al Acto Administrativo que regula las devoluciones de Canon Ley 1382.</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</si>
  <si>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</si>
  <si>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</si>
  <si>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</si>
  <si>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</si>
  <si>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1. Revisión previa y posterior.</t>
  </si>
  <si>
    <t>1. Revisar el cumplimiento de los requisitos legales para realizar los pagos.</t>
  </si>
  <si>
    <t>Número de órdenes tramitadas diariamente</t>
  </si>
  <si>
    <t>AGENCIA NACIONAL DE MINERÍA
MAPA DE RIESGOS DE GESTIÓN - GESTIÓN FINANCIERA</t>
  </si>
  <si>
    <t>1.Instructivo traslado de elementos devolutivos - Acta de Entrega o traslado de elementos.
2.Paz y salvo de funcionarios/contratistas supeditado a la entrega a satisfacción de los bienes asignados.
3.Control implementado por parte de la empresa de vigilancia para la salida y entrada de bienes.
4. Cuidado por parte de los funcionarios y contratistas de los bienes entregadoos a su cargo.</t>
  </si>
  <si>
    <t>1. Gestionar la necesidad un proyecto de identificación de bienes de la ANM.</t>
  </si>
  <si>
    <t xml:space="preserve">1.seguimiento cronograma de toma física </t>
  </si>
  <si>
    <t>Coordinador Grupo de Servicios Administrativos</t>
  </si>
  <si>
    <t>2. Gestionar un nuevo control para garantizar que la información de los bienes de la Entidad se encuentren debidamente individualizados y actualizada.</t>
  </si>
  <si>
    <t>3. Realizar seguimiento al cumplimiento de la programación de toma de inventarios físicos en las sedes de la Entidad.</t>
  </si>
  <si>
    <t xml:space="preserve">1.Seguimiento a procesos de contratación de la sede de Amagá incluidos en el PAA 2019.
2.Verificación de la ejecución de las actividades programadas para la sede de Amagá. </t>
  </si>
  <si>
    <t>1. Realizar seguimiento a los procesos de contratación relacionados con la sede Amagá.</t>
  </si>
  <si>
    <t>1.Avances en los procesos de contratación relacionados con la sede Amaga.</t>
  </si>
  <si>
    <t>2.  Realizar seguimiento al Plan de Mantenimiento de la ANM, relacionado con la sede de Amagá.</t>
  </si>
  <si>
    <t xml:space="preserve">
1.cronograma de avance de las actividades de la sede Amaga.</t>
  </si>
  <si>
    <t xml:space="preserve">3.  Realizar seguimiento a la ejecución de las actividades programadas para la sede de Amagá. </t>
  </si>
  <si>
    <t>1.Requerimiento al proveedor para que presente facturación de forma oportuna y con cumplimiento legal.
2.Informe trimestral de ejecución presupuestal.</t>
  </si>
  <si>
    <t xml:space="preserve">1. Reportar trimestralmente indicador de ejecución presupuestal. </t>
  </si>
  <si>
    <t>1.Informe Trimestral de indicador de ejecución presupuestal</t>
  </si>
  <si>
    <t>2. Realizar seguimiento mensual al cumplimiento de la ejecución presupuestal.</t>
  </si>
  <si>
    <t>1. Informe mensual de ejecución presupuestal</t>
  </si>
  <si>
    <t>AGENCIA NACIONAL DE MINERÍA
MAPA DE RIESGOS DE GESTIÓN - ADMINISTRACIÓN DE BIENES Y SERVICIOS</t>
  </si>
  <si>
    <t xml:space="preserve">1. Revisión por parte del funcionario y/o personal de apoyo de la solicitud de contratación vs Plan Anual de Adquisiciones.  
2. Verificación en SECOP II del PAA, a través del aplicativo, esto para contratos con recursos ANM.                                                                                                                                                                                                                                                         </t>
  </si>
  <si>
    <t>Verificar que las solicitudes de contratación cuenten con el visto bueno del funcionario a cargo del PAA</t>
  </si>
  <si>
    <t>Memorando de solicitud de contratación con visto bueno del funcionario a cargo</t>
  </si>
  <si>
    <t>Líder del Proceso</t>
  </si>
  <si>
    <t>Verificación y seguimiento por parte del funcionario y/o personal de apoyo al trámite de liquidaciones.</t>
  </si>
  <si>
    <t>Actualizar y hacer seguimiento a la bitácora de liquidación a cargo del Grupo de Contratación de la VAF</t>
  </si>
  <si>
    <t>Bitácora actualizada</t>
  </si>
  <si>
    <t>1. Restricción para acceso físico a las carpetas contractuales que se encuentran debidamente foliadas, las cuales deben ser consultadas directamente en la Vicepresidencia Administrativa y Financiera, Grupo de Contratación.
2. Implementación paulatina de la carpeta contractual electrónica a través de la Plataforma que para el efecto adopta Colombia Compra Eficiente, actualmente SECOP II.</t>
  </si>
  <si>
    <t>Verificar de archivo de carpetas debidamente foliadas.</t>
  </si>
  <si>
    <t>Carpetas foliadas</t>
  </si>
  <si>
    <t>Incorporación de funcionarios y contratistas de alto nivel de conocimiento y preparación en relación con la contratación pública, y en particular con la gestión contractual en sus distintas etapas.</t>
  </si>
  <si>
    <t>Hacer seguimiento a través de las evaluación de desempeño a funcionarios y cuentas mensuales a contratistas del cumplimiento y desarrollo de las actividades a su cargo en materia contractual.</t>
  </si>
  <si>
    <t>Evaluaciones de desempeño e informes de supervisión</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</si>
  <si>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t>
  </si>
  <si>
    <t>Programar y realizar dos (2) capacitaciones a funcionarios y contratistas en temas de supervisión contractual</t>
  </si>
  <si>
    <t>Utilización de la herramienta SECOP II, para efectos de la publicación en tiempo real de los actos administrativos correspondientes</t>
  </si>
  <si>
    <t xml:space="preserve">Recordar de manera periódica a los abogados sobre la necesidad de verificar la publicación de los documentos dentro de los tres (3) días hábiles siguientes a su expedición, en SECOP. </t>
  </si>
  <si>
    <t>Correos electrónicos</t>
  </si>
  <si>
    <t>AGENCIA NACIONAL DE MINERÍA
MAPA DE RIESGOS DE GESTIÓN - ADQUISICIÓN DE BIENES Y SERVICIOS</t>
  </si>
  <si>
    <t>1. Atender el usuario e identificar el tipo de atención requerida, utilizando una base de datos de registro de usuarios atendidos "Consultar en el sistema ubicación del expediente"
2. Se revisa por el sistema CMC la ubicación del expediente y si es factible su préstamo.
3. Se diligencia la base de datos en Excel, identificando cédula de ciudadanía, nombre, teléfono y calidad de usuario (titular, tercero o apoderado) y si el mismo acude en representación y/o nombre de una persona jurídica.</t>
  </si>
  <si>
    <t>1. Realizar capacitaciones en la correcta atención al usuario.</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</si>
  <si>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</si>
  <si>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</si>
  <si>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</si>
  <si>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</si>
  <si>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3.  Implementar sistema de satisfacción del usuario una vez sea atendido su requerimiento.</t>
  </si>
  <si>
    <t>3. Sistema JASPERSOFT. Publiturno: Calificaciones Consolidadas.</t>
  </si>
  <si>
    <t>4. Solicitar la actualización de las bases de información utilizadas por la Entidad para la correcta búsqueda de información para ser suministrada a los usuarios.</t>
  </si>
  <si>
    <t>4. Envío de comunicación a los grupos competentes en la actualización de los sistemas de información utilizados por la entidad.</t>
  </si>
  <si>
    <t xml:space="preserve">1. Registrar información en base de datos
2. Se custodia el expediente en CMC y se ingresan los datos del acto administrativo objeto de la notificación en la base de datos correspondiente." "Elaborar y remitir oficio de citación para notificación
3. Realizar oficio de notificación a través de SGD. Se imprime uno para firma al que se le tomará una copia. El original queda en el expediente y la copia se entrega al servicio de correspondencia de la ANM el cual es el encargado de hacer llegar al solicitante y/o titular la citación para notificación. " "Notificación por Estado - Custodiar expediente en CMC y registrar información en la base de datos correspondiente. Se custodia el expediente en CMC y se ingresan los datos del acto administrativo objeto de la notificación en la base de datos de Notificaciones.
</t>
  </si>
  <si>
    <t>1. Realizar capacitaciones en la notificación de Actos Administrativos.</t>
  </si>
  <si>
    <t xml:space="preserve">1. Acta de asistencia para la capacitación y socialización de todos los aspectos relacionados a la notificación de actos administrativos.
</t>
  </si>
  <si>
    <t>2. Llevar tablas con bases de datos con toda la información solicitada para llevar un control exhaustivo de los tiempos de demora en el trámite de notificación de Actos Administrativos.</t>
  </si>
  <si>
    <t>2. Base de datos de las notificaciones y oficios de comunicación realizados por los contratistas. Carpeta compartida del Grupo de Información y Atención al Minero.</t>
  </si>
  <si>
    <t xml:space="preserve">
3.  Contratar personal para que realice el seguimiento de las tablas de notificación de los Actos Administrativos.
</t>
  </si>
  <si>
    <t>3. Documentos soportes de la gestión para la contratación del personal.</t>
  </si>
  <si>
    <t xml:space="preserve">1. Recibir los actos a notificar de los Procesos de la ANM. La información se recibe a través de correspondencia física interna (memorando o planilla).
2. Validar la información de planilla vs expedientes o Resoluciones a recibir -Número de Resolución -Número de folios y anexos -Ubicar el expediente en el Archivo. Realizar la custodia del expediente definiendo el propósito del mismo en el CMC y registrarlo en el formato correspondiente de acuerdo al “Procedimiento manejo y préstamo de expedientes
</t>
  </si>
  <si>
    <t>1. Llevar el control y verificación de la información de las planillas y memorandos remitidos al Grupo de Información y Atención al Mineros por parte de los distintos grupos de la entidad.</t>
  </si>
  <si>
    <t>1. Llevar el control y verificación de planillas y memorandos de manera física y archivar dicha verificación.</t>
  </si>
  <si>
    <t xml:space="preserve">
2. Custodiar los expedientes en los sistemas de información como lo son el CMC, SGD y GESTIONA. </t>
  </si>
  <si>
    <t xml:space="preserve">
2. Llevar el control de las custodias de los expedientes mineros CMC, SGD y GESTIONA.</t>
  </si>
  <si>
    <t>3.  Incorporar los oficios realizados dentro del grupo y la correspondencia asignada a los expedientes mineros de manera correcta y organizada.</t>
  </si>
  <si>
    <t>3. Llevar tabla de datos con el número de oficios y correspondencia que fueron incorporados a los expedientes.</t>
  </si>
  <si>
    <t xml:space="preserve">1. Registrar información en base de datos. Se custodia el expediente en CMC y se ingresan los datos del acto administrativo objeto de la notificación en la base de datos correspondiente.
2. Se realiza control al número de folios, planos y cuadernos del expediente. En caso de encontrar alguna inconsistencia en el expediente, se coordina con el personal de seguridad y con el grupo de servicios administrativos.
</t>
  </si>
  <si>
    <t>1. Llevar el control y verificación de la información de las planillas y memorandos remitidos al Grupo de Información y Atención al Mineros por parte de los distintos grupos de la Entidad.</t>
  </si>
  <si>
    <t>1. Control y verificación de planillas y memorandos de manera física y archivar dicha verificación.</t>
  </si>
  <si>
    <t xml:space="preserve">
2. Realizar la custodia del expediente definiendo el propósito del mismo en el CMC.
</t>
  </si>
  <si>
    <t xml:space="preserve">2. Control de las custodias de los expedientes mineros CMC.
</t>
  </si>
  <si>
    <t>3. Tabla de datos con el número de expedientes mineros y demás información dentro de este antes de ser remitido a los grupos correspondientes.</t>
  </si>
  <si>
    <t>4. Entregar la relación de los expedientes a transportar a la vigilancia de cada piso.</t>
  </si>
  <si>
    <t xml:space="preserve">4. Relación expedientes </t>
  </si>
  <si>
    <t>5. El usuario diligencia formato de préstamo, identificando número de folios, número de cuadernos y número de planos. Se le solicita al usuario un documento diferente a la cédula, como medida de control, durante la consulta del expediente</t>
  </si>
  <si>
    <t>5. Formato de préstamo</t>
  </si>
  <si>
    <t>Seguimiento quincenal del estado del estado de las PQRS por dependencias con el fin de identificar las comunicaciones en estado crítico.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</si>
  <si>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</si>
  <si>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</si>
  <si>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</si>
  <si>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1. Gestionar información con otras dependencias de la ANM u otras entidades (si es necesario) para dar respuesta al requerimiento del público objetivo
2. Revisar proyecto de respuesta al requerimiento del público objetivo (cuando es enviada a través de oficio)  
3. Corrección del material o la información suministrada (cuando se requiera)</t>
  </si>
  <si>
    <t xml:space="preserve">1. Analizar y determinar en el grupo de Promoción las condiciones y/o aspectos a tener en cuenta  para evitar suministro de información errónea o desactualizada. </t>
  </si>
  <si>
    <t xml:space="preserve">Acta de reunión de socialización </t>
  </si>
  <si>
    <t>Gerente de Promoción</t>
  </si>
  <si>
    <t>2. Registrar en la Base de datos de consultas, la corrección o subsanación de información suministrada previamente (cuando se requiera)</t>
  </si>
  <si>
    <t xml:space="preserve">Base de datos de consultas </t>
  </si>
  <si>
    <t xml:space="preserve">Gestores Grupo de Promoción
Expertos Grupo de Promoción </t>
  </si>
  <si>
    <t>AGENCIA NACIONAL DE MINERÍA
MAPA DE RIESGOS DE GESTIÓN - ATENCIÓN INTEGRAL Y SERVICIOS A GRUPOS DE INTERES</t>
  </si>
  <si>
    <t>Hacer seguimiento a las acciones adelantadas por parte de la  Vicepresidencia Administrativa y Financiera - Talento Humano, frente a la implementación de los lineamientos para prestar el servicio de atención de emergencias en días y horas no laborales</t>
  </si>
  <si>
    <t>Correos electronicos y/o memorandos</t>
  </si>
  <si>
    <t>Gerente de proyecto y/o Coordinador GSSM</t>
  </si>
  <si>
    <t>Documentar el seguimiento al Plan operativo de ajuste y/o calibración de equipos de salvamento minero que realiza el Lider del Punto de Apoyo y/o ESSM</t>
  </si>
  <si>
    <t>Correos electronicos y/o memorandos y/o documentos/formatos</t>
  </si>
  <si>
    <t>Gerente de proyecto y/o Coordinador GSSM.
Lider del Punto de Apoyo y/o ESSM</t>
  </si>
  <si>
    <t>AGENCIA NACIONAL DE MINERÍA
MAPA DE RIESGOS DE GESTIÓN - SEGURIDAD MINERA</t>
  </si>
  <si>
    <t xml:space="preserve">1. Se esbleció correo electronico (términacion.titulos@anm.gov.co y inscripcion.titulos@anm.gov).
2.Implementación de auditoria mensual por parte del Gerente de Catastro y Registro Minero </t>
  </si>
  <si>
    <t>1. Realizar auditoria mensual por parte del Gerente del Grupo de Catastro y Registro Minero.</t>
  </si>
  <si>
    <t>Acta de reunión y listado de asistencia</t>
  </si>
  <si>
    <t>Gerente Grupo de Catastro y Registro Minero</t>
  </si>
  <si>
    <t xml:space="preserve">1. Verificación previa de los requisitos de forma de los actos administrativos que son remitidos para inscripción en el Registro Minero Nacional.
2.Control de calidad de la inscripción de actos administrativos antes de la publicación diaria, de acuerdo con el procedimiento. 
</t>
  </si>
  <si>
    <t>AGENCIA NACIONAL DE MINERÍA
MAPA DE RIESGOS DE GESTIÓN - GESTIÓN INTEGRAL DE LA INFORMACIÓN MINERA</t>
  </si>
  <si>
    <t>1.Revisar y controlar registro base de datos en Excel/correo institucional contactenos@anm.gov.co
-Revisar y controlar Sistema de Gestión Documental
-Registro base de datos en Excel
-Revisar y controlar registro base de datos en Excel/ registro de la página Radicador Web.
2. Revisar y controlar Cuadro Control de Seguimiento.
3. Elaborar, revisar y aprobar Informe de PQRS</t>
  </si>
  <si>
    <t>1. Realizar seguimiento en la oportunidad de las respuestas, y a los casos reportados en el informe de la ANM. (acción a cargo de los responsable del PAR o en Sede Central)</t>
  </si>
  <si>
    <t>Informe comunicaciones con observaciones debidas</t>
  </si>
  <si>
    <t>Coordinador PAR- Coordinador Zonal-Gerencia- Vicepresidencia</t>
  </si>
  <si>
    <t>1. Aplicar y revisar cumplimiento de controles definidos en instructivo y formatos: MIS4-P-001-I-002. Fiscalización de Proyectos de Interés Nacional
MIS4-P-001-F-011. Evaluación documental                                                   MIS4-P-002. Inspecciones de campo.
2. Aplicar y revisar información contenida en formato MIS4-P-001-F-001. Tabla de Control de Expedientes y Gestión PAR.
3. Aplicar y revisar información contenida en formato MIS4-P-001-F-009 Formato de Auto de Seguimiento y Control</t>
  </si>
  <si>
    <t>1. Realizar verificación de  muestras aleatorias, en productos entregados por Ingenieros o abogados, tanto de planta como de contrato</t>
  </si>
  <si>
    <t>Informe no conformidades</t>
  </si>
  <si>
    <t>Coordinador PAR- coordinador PIN - Equipo abogados filtro</t>
  </si>
  <si>
    <t>1. Aplicar y revisar información contenida en formato MIS4-P-001-F-009 Formato de Auto de Seguimiento y Control.
2. Aplicar y revisar cumplimiento de controles definidos en instructivo MIS4-P-001-I-001 Trámites de la Vicepresidencia de Seguimiento, Control y Seguridad Minera.
3. Aplicar y revisar cumplimiento de controles definidos en instructivo MIS4-P-001-I-004 Evaluación Programa de Trabajo y Obras-PTO y Programa de Trabajos e Inversiones-PTI</t>
  </si>
  <si>
    <t>1. Aplicar y revisar información contenida en formato MIS4-P-001-F-012 Inventario de Títulos que deben ser liquidados.
2. Aplicar y revisar información contenida en formatos: MIS4-P-001-F-014 Acta de recibo de área
MIS4-P-001-F-015 Informe técnico recibo de área
Herramienta de Fiscalización
3. Elaborar, revisar y aprobar Memorando lineamiento VSCSM</t>
  </si>
  <si>
    <t xml:space="preserve">1. Realizar verificación periódica de títulos mineros terminados mediante consulta  a RMN </t>
  </si>
  <si>
    <t>MIS4-P-001-F-001. Tabla de Control de Expedientes y Gestión PAR</t>
  </si>
  <si>
    <t>Coordinador PAR- coordinador PIN - Gerencia</t>
  </si>
  <si>
    <t>Revisión y aplicación de formatos de gestión documental</t>
  </si>
  <si>
    <t>1. Realizar verificación del SGD-</t>
  </si>
  <si>
    <t>Procedimiento Gestión Documental y transferencia de archivos - Evidencia generada en el proceso de verificación (correos electrónicos).</t>
  </si>
  <si>
    <t>1. Registros en la Herramienta de Fiscalización Minera
MIS4-P-001-F-016. Priorización de Inspecciones de Campo.
2.Aplicar y revisar información contenida en formato MIS4-P-002-F-015 Informe de Visita de Fiscalización Integral MIS4-P-002. Inspecciones de campo</t>
  </si>
  <si>
    <t>Coordinador PAR- coordinador PIN - Equipo abogados filtro - Gerencia</t>
  </si>
  <si>
    <t>1. Aplicar y revisar información contenida en formato MIS4-P-001-F-001. Tabla de Control de Expedientes y Gestión PAR.
2. Resolución que impone sanción.
3. Aplicar y revisar información contenida en formato MIS4-P-002-F-011. Matriz de Tipificación de No Conformidades
MIS4-P-001-F-009 Formato de Auto de Seguimiento y Control</t>
  </si>
  <si>
    <t>Coordinador PAR- coordinador PIN - Coordinadores Zonales- Gerencia</t>
  </si>
  <si>
    <t>1. Aplicar y revisar aplicación de controles del instructivo MIS4-P-001-I-001 Trámites de la Vicepresidencia de Seguimiento, Control y Seguridad Minera.
2. Verificar trámites inscritos en el SUIT</t>
  </si>
  <si>
    <t>1. Realizar verificación y adelantar gestión para inclusión trámites en GESTIONA</t>
  </si>
  <si>
    <t>Reporte GestionA trámites incluidos</t>
  </si>
  <si>
    <t>1. Aplicar y revisar aplicación de controles del instructivo MIS4-P-001-I-001 Trámites de la Vicepresidencia de Seguimiento, Control y Seguridad Minera.
2. Verificar aplicación formato MIS4-P-001-F-001. Tabla de Control de Expedientes y Gestión PAR.
3. POA de la VSCSM</t>
  </si>
  <si>
    <t>1. Realizar verificación del cumplimiento de la meta, oportunidad en la resolución de trámites</t>
  </si>
  <si>
    <t>Informe de cumplimiento de meta mensual</t>
  </si>
  <si>
    <t>Coordinador PAR- coordinador PIN - líder meta trámites- Gerencia</t>
  </si>
  <si>
    <t>1. Control de reparto hasta finalización del tramite.
2. Medición de la gestión a través de los indicadores
3. Base de datos del Grupo</t>
  </si>
  <si>
    <t>1. Contratar personal de apoyo para agilizar la gestión de los trámites.</t>
  </si>
  <si>
    <t>1. Actos Administrativos y Contratos suscritos.</t>
  </si>
  <si>
    <t>Coordinador GEMTM</t>
  </si>
  <si>
    <t>2. Memorando Interno</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</si>
  <si>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</si>
  <si>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1. Realizar monitoreo y seguimiento al Programa Anual de Eventos  de promoción; dejando debidamente documentado y soportado en el caso que se presente las justificaciones de cancelacion de los mismos y demás novedades que se presenten en la ejecución del plan.</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</si>
  <si>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</si>
  <si>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</si>
  <si>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</si>
  <si>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</si>
  <si>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</si>
  <si>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</si>
  <si>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 xml:space="preserve">1) Elaboración y seguimiento al Programa Anual de Eventos 
2) Seguimiento permanente a la difusión y organización logística del evento (Lista de chequeo ANM, ejecucion contrato operador logistico) </t>
  </si>
  <si>
    <t>3. Realizar monitoreo y seguimiento a la organización de cada uno de los eventos de promoción;  y evaluar el  nivel de percepción obtenido en el marco de la realización de cada evento.</t>
  </si>
  <si>
    <t>Informe de evento de promoción realizado</t>
  </si>
  <si>
    <t>1) Contratación de un consultor externo para apoyar la estructuración y acompañamiento del proceso de selección
2) Seguimiento permanente a la ejecucion del contrato de estructuración del proceso de selección objetiva</t>
  </si>
  <si>
    <r>
      <t>Iniciar la gestión para la contratación necesaria como apoyo a  la estructuración del primer proceso de selección objetiva para la adjudicacion de AEM (</t>
    </r>
    <r>
      <rPr>
        <i/>
        <sz val="11"/>
        <rFont val="Arial Narrow"/>
        <family val="2"/>
      </rPr>
      <t>Una vez se realice la Delimitación y Declaración de Areas Estratégicas Mineras</t>
    </r>
    <r>
      <rPr>
        <sz val="11"/>
        <rFont val="Arial Narrow"/>
        <family val="2"/>
      </rPr>
      <t>).</t>
    </r>
  </si>
  <si>
    <t>Estudios previos</t>
  </si>
  <si>
    <t>Expertos Grupo de Promoción 
Gerente de Promoción</t>
  </si>
  <si>
    <t>AGENCIA NACIONAL DE MINERÍA
MAPA DE RIESGOS DE GESTIÓN - GESTIÓN DE INVERSIÓN MINERA</t>
  </si>
  <si>
    <t xml:space="preserve">1. Requerir información catastral y certificado de area libre previa delimitación de las AEM (cuando se realice reserva de areas con potencial para minerales estratégicos y cuando se adelante la delimitación de AEM) </t>
  </si>
  <si>
    <r>
      <t xml:space="preserve">Certificado de Area Libre* 
</t>
    </r>
    <r>
      <rPr>
        <i/>
        <sz val="11"/>
        <rFont val="Arial Narrow"/>
        <family val="2"/>
      </rPr>
      <t>En caso que se realice  reserva de areas con potecial para minerales estratégicos y delimitación de AEM</t>
    </r>
  </si>
  <si>
    <t xml:space="preserve">1. Solicitar reporte gráfico y de superposiciones antes de la evaluación de la documentación en peticiones de AREs y ZMCE. </t>
  </si>
  <si>
    <t xml:space="preserve">1. Correos institucionales y memorando de remisión CAL y RG
2. CAL y RG debidamente firmado y archivado en el expediente </t>
  </si>
  <si>
    <t xml:space="preserve">Gerente de Fomento </t>
  </si>
  <si>
    <t>2. Solicitar reporte gráfico y de superposiciones con visita de verificación de la tradicionalidad</t>
  </si>
  <si>
    <t xml:space="preserve">
3. Solicitar certificado área libre y reporte grafico para declarar o establecer ARE o ZMCE.</t>
  </si>
  <si>
    <t>4. Solicitar CAL y RG para celebración del correspondiente contrato especial en AREs</t>
  </si>
  <si>
    <t>1. Gestionar la concertación con autoridades territoriales y solicitar la realización de audiencias públicas (cuando se requiera)</t>
  </si>
  <si>
    <t xml:space="preserve">Correos electrónicos, Memorandos y/o Actas de Concertación / Correo electrónico de solicitud de audiencias Publicas </t>
  </si>
  <si>
    <t>Experto Grupo de Promoción 
Gerente de Promoción</t>
  </si>
  <si>
    <t>2. Gestionar la verificación de la inclusión del uso minero en el POT / EOT  y la realización de consultas previas (en los casos que aplique)</t>
  </si>
  <si>
    <t>Informe de Verificación POT  / Soporte de actividades adelantadas para realizar las consultas previas (en caso que aplique)</t>
  </si>
  <si>
    <t>1. Realizar seguimiento al cumplimiento de la programación de las visitas de verificación de tradicionalidad AREs; y visitas de seguimiento obligaciones comunidades minera beneficiaria AREs previstas durante la vigencia, dejando documentado las novedades que se puedan presentar.</t>
  </si>
  <si>
    <t>1. Programador de visitas de verificación y de seguimiento</t>
  </si>
  <si>
    <t>2. Elaborar y presentar los informes de visitas de tradicionalidad y/o seguimiento obligaciones que presenten novedades frente a la delimitación de las AREs.</t>
  </si>
  <si>
    <t xml:space="preserve">2. Informes de visita de tradicionalidad y/o visitas de seguimiento de obligaciones </t>
  </si>
  <si>
    <t xml:space="preserve">3. Elaborar los actos administrativos de requerimiento de información o cumplimiento de obligaciones y/o actas de imposición de medidas preventivas o de seguridad debidamente firmadas por los intervinientes </t>
  </si>
  <si>
    <t xml:space="preserve">3. Actos Administrativos y actas de imposición de medidas preventivas o de seguridad </t>
  </si>
  <si>
    <t xml:space="preserve">1. Gestionar espacios de coordinación con autoridades ambientales </t>
  </si>
  <si>
    <t>Correo electrónico, Ayuda de Memoria y/o lista de asistencia</t>
  </si>
  <si>
    <t>2. Incluir en la base de datos de promoción contactos pertenecientes a autoridades ambientales y/o judiciales para su invitación a eventos de promoción</t>
  </si>
  <si>
    <t xml:space="preserve">
Base de datos actualizada
</t>
  </si>
  <si>
    <t>1. Elaborar actas de reunión con ANT o Ministerio del Interior -Grupos Étnicos y/o tomar planillas de asistencia a reuniones.</t>
  </si>
  <si>
    <t>1. Actas de reunión y/o registros de asistencia</t>
  </si>
  <si>
    <t xml:space="preserve">2. Elaborar actos administrativos de requerimiento información a comunidades étnicas </t>
  </si>
  <si>
    <t>1. Actos administrativos</t>
  </si>
  <si>
    <t xml:space="preserve">3. Solicitar CAL y RG zonas mineras comunidades étnicas </t>
  </si>
  <si>
    <t>1. CAL y RG de ZMCE</t>
  </si>
  <si>
    <t>AGENCIA NACIONAL DE MINERÍA
MAPA DE RIESGOS DE GESTIÓN - DELIMITACIÓN Y DECLARACIÓN DE AREAS Y ZONAS DE INTERÉS</t>
  </si>
  <si>
    <t>Documento con visto bueno del técnico a cargo de suministrar la información.</t>
  </si>
  <si>
    <t>Contar con el visto bueno del técnico a cargo antes de publicar la información.</t>
  </si>
  <si>
    <t>Comunicados firmados</t>
  </si>
  <si>
    <t>Contratista y/o Funcionario de PQRS</t>
  </si>
  <si>
    <t>AGENCIA NACIONAL DE MINERÍA
MAPA DE RIESGOS DE GESTIÓN - GESTIÓN INTEGRAL DE LAS COMUNICACIONES Y RELACIONAMIENTO</t>
  </si>
  <si>
    <t>1. Filtros aleatorios mensuales de evaluaciones técnicas
2. Control de reparto</t>
  </si>
  <si>
    <t>1. Realizar reuniones periódicas con los enlaces/responsables con el fin de tomar  decisiones e impartir directrices al interior del equipo de trabajo</t>
  </si>
  <si>
    <t>1. Listado de evaluaciones técnicas filtradas.
2. Base de datos control del reparto
3. Listados de asistencia</t>
  </si>
  <si>
    <t>Coordinador Grupo de Contratación Minera</t>
  </si>
  <si>
    <t>Revisar los conceptos técnicos que definen las áreas al interior del proceso para el otorgamiento de títulos mineros o autorización de subcontratos, por otro profesional.</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</si>
  <si>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</si>
  <si>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</si>
  <si>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</si>
  <si>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</si>
  <si>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 xml:space="preserve">AGENCIA NACIONAL DE MINERÍA
MAPA DE RIESGOS DE GESTIÓN  INTEGRAL PARA EL SEGUIMIENTO Y CONTROL A LOS TITULOS MINEROS </t>
  </si>
  <si>
    <t>1. Seguimiento a la aplicación de pagos por concepto de canon superficiario mediante el recibo en línea, así como la generación de informes que permiten obtener información en tiempo real del recaudo por este concepto.</t>
  </si>
  <si>
    <t xml:space="preserve">1. Asegurar que existen la documentación de la forma de operación del control  y actualizar el procedimiento  LIQUIDACIÓN Y RECAUDO DE CANON SUPERFICIARIO  </t>
  </si>
  <si>
    <t>Documentación actualizada, adoptada y socializada</t>
  </si>
  <si>
    <t xml:space="preserve">Gerente de Regalías y Contraprestaciones Económicas </t>
  </si>
  <si>
    <t>2. Solicitar a la Oficina Asesora Jurídica concepto para revisar los tiempos de algunos tramites.</t>
  </si>
  <si>
    <t xml:space="preserve">1. Verificación del Recaudo por mineral por ente territorial y Verificación del Resumen de Transferencias Consolidado, a través del modulo del pago en línea </t>
  </si>
  <si>
    <t>1. Documentar la forma específica en que se realiza el control, actualizar procedimiento de pago, recaudo y Liquidación de Regalías y contraprestaciones económicas</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</si>
  <si>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</si>
  <si>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</si>
  <si>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</si>
  <si>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1. Segregación de funciones y uso de perfiles de acceso más una actividad de muestreo</t>
  </si>
  <si>
    <t xml:space="preserve">1. Asegurar que existen la documentación de la forma de operación del control - Actualizar el procedimiento  LIQUIDACIÓN Y RECAUDO DE CANON SUPERFICIARIO  </t>
  </si>
  <si>
    <t>1. Pago en línea: implementación del sistema de formularios de declaración en línea, ya que permitirá sistematizar y conocer simultáneamente la relación entre el pago o recaudo y el titulo minero y procedencia del mineral</t>
  </si>
  <si>
    <t>1. Puesta en Producción del sistema de declaración y liquidación de regalías y contraprestaciones económicas</t>
  </si>
  <si>
    <t>Sistema de declaración y liquidación de regalías en producción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</si>
</sst>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0"/>
      <color theme="1"/>
      <name val="Arial Narrow"/>
      <family val="2"/>
    </font>
    <font>
      <i/>
      <sz val="11"/>
      <name val="Arial Narrow"/>
      <family val="2"/>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s>
  <cellStyleXfs count="1">
    <xf numFmtId="0" fontId="0" fillId="0" borderId="0"/>
  </cellStyleXfs>
  <cellXfs count="230">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0" fontId="5" fillId="0" borderId="9" xfId="0" applyFont="1" applyBorder="1" applyAlignment="1">
      <alignment horizontal="left"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xf numFmtId="0" fontId="5" fillId="12" borderId="9" xfId="0" applyFont="1" applyFill="1" applyBorder="1" applyAlignment="1">
      <alignment horizontal="center" vertical="center"/>
    </xf>
    <xf numFmtId="0" fontId="5" fillId="12" borderId="9" xfId="0" applyFont="1" applyFill="1" applyBorder="1" applyAlignment="1">
      <alignment horizontal="left" vertical="center"/>
    </xf>
    <xf numFmtId="0" fontId="5" fillId="11" borderId="9" xfId="0" applyFont="1" applyFill="1" applyBorder="1" applyAlignment="1">
      <alignment horizontal="left" vertical="center"/>
    </xf>
    <xf numFmtId="0" fontId="5" fillId="8" borderId="9" xfId="0" applyFont="1" applyFill="1" applyBorder="1" applyAlignment="1">
      <alignment horizontal="left" vertical="center"/>
    </xf>
    <xf numFmtId="0" fontId="5" fillId="10" borderId="9" xfId="0" applyFont="1" applyFill="1" applyBorder="1" applyAlignment="1">
      <alignment horizontal="left" vertical="center"/>
    </xf>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7"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8" borderId="9" xfId="0" applyFont="1" applyFill="1" applyBorder="1" applyAlignment="1">
      <alignment horizontal="center" vertical="center"/>
    </xf>
    <xf numFmtId="0" fontId="25" fillId="0" borderId="9" xfId="0" applyFont="1" applyBorder="1" applyAlignment="1">
      <alignment horizontal="left"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0" borderId="9" xfId="0" applyFont="1" applyBorder="1" applyAlignment="1">
      <alignment vertical="center"/>
    </xf>
    <xf numFmtId="0" fontId="5" fillId="2" borderId="9" xfId="0" applyFont="1" applyFill="1" applyBorder="1" applyAlignment="1">
      <alignment vertical="center" wrapText="1"/>
    </xf>
    <xf numFmtId="0" fontId="6" fillId="3" borderId="10" xfId="0"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28" fillId="0" borderId="9" xfId="0" applyFont="1" applyBorder="1" applyAlignment="1">
      <alignment horizontal="justify" vertical="center" wrapText="1"/>
    </xf>
    <xf numFmtId="0" fontId="28" fillId="0" borderId="9" xfId="0" applyFont="1" applyBorder="1" applyAlignment="1">
      <alignment horizontal="center" vertical="center" wrapText="1"/>
    </xf>
    <xf numFmtId="0" fontId="28"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12" borderId="12"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0" xfId="0" applyFont="1" applyFill="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7" fillId="0" borderId="0"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11" borderId="11"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11" borderId="12" xfId="0" applyFont="1" applyFill="1" applyBorder="1" applyAlignment="1">
      <alignment horizontal="left" vertical="center"/>
    </xf>
    <xf numFmtId="0" fontId="5" fillId="11" borderId="11" xfId="0" applyFont="1" applyFill="1" applyBorder="1" applyAlignment="1">
      <alignment horizontal="left" vertical="center"/>
    </xf>
    <xf numFmtId="0" fontId="5" fillId="0" borderId="9" xfId="0" applyFont="1" applyBorder="1" applyAlignment="1">
      <alignment horizontal="justify" vertical="center" wrapText="1"/>
    </xf>
    <xf numFmtId="0" fontId="5" fillId="11" borderId="9" xfId="0" applyFont="1" applyFill="1" applyBorder="1" applyAlignment="1">
      <alignment horizontal="left" vertical="center"/>
    </xf>
    <xf numFmtId="0" fontId="5" fillId="0" borderId="9" xfId="0" applyFont="1" applyBorder="1" applyAlignment="1">
      <alignment horizontal="left" vertical="center" wrapText="1"/>
    </xf>
    <xf numFmtId="0" fontId="5" fillId="12"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5" fillId="8" borderId="11" xfId="0" applyFont="1" applyFill="1" applyBorder="1" applyAlignment="1">
      <alignment horizontal="center" vertical="center"/>
    </xf>
    <xf numFmtId="0" fontId="26" fillId="0" borderId="30"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26" fillId="0" borderId="13" xfId="0" applyFont="1" applyFill="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6" fillId="3" borderId="19" xfId="0" applyFont="1" applyFill="1" applyBorder="1" applyAlignment="1">
      <alignment horizontal="center" vertical="center"/>
    </xf>
    <xf numFmtId="0" fontId="5" fillId="0" borderId="9" xfId="0" applyFont="1" applyBorder="1" applyAlignment="1">
      <alignment horizontal="left"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1">
    <cellStyle name="Normal" xfId="0" builtinId="0"/>
  </cellStyles>
  <dxfs count="19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641537"/>
          <a:ext cx="14982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86478" y="70037"/>
          <a:ext cx="3054248" cy="77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101992</xdr:rowOff>
    </xdr:from>
    <xdr:to>
      <xdr:col>2</xdr:col>
      <xdr:colOff>1686719</xdr:colOff>
      <xdr:row>3</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2"/>
          <a:ext cx="2748417" cy="5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368897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3977" y="44522"/>
          <a:ext cx="2611511" cy="79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Planeacion%20Estrategic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PLANEACI&#211;N%20ESTRATEGICA/Mapa%20de%20Riesgos%20Gestion%20Planeacion%20Estrategic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de%20Gesti&#243;n%20Documental%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Talento%20Humano%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Administracion%20Bienes%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Adquisicion%20Bns%20y%20Servicios%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Atencion%20Integral%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Seguimiento%20Consolidado%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Inversion%20Minera%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Delimitacion%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row r="4">
          <cell r="B4" t="str">
            <v>PLANEACION ESTRATEGICA</v>
          </cell>
          <cell r="C4"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4" t="str">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ell>
          <cell r="E4" t="str">
            <v xml:space="preserve">
Incumplimiento de metas y objetivos institucionales</v>
          </cell>
          <cell r="F4" t="str">
            <v>1. Mala imagen institucional 
2. Recorte presupuestal para la siguiente vigencia 
3. Insatisfacción de los grupos de interés 
4. Reprocesos, desgaste administrativo.
5. Investigaciones disciplinales y fiscales.</v>
          </cell>
        </row>
        <row r="5">
          <cell r="B5" t="str">
            <v>PLANEACION ESTRATEGICA</v>
          </cell>
          <cell r="C5"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5" t="str">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ell>
          <cell r="E5" t="str">
            <v xml:space="preserve">Incumplimiento en los tiempos establecidos para el registro, actualización y seguimiento a los proyectos de inversión </v>
          </cell>
          <cell r="F5" t="str">
            <v>1. Sanciones por no cumplimiento de los cronogramas y lineamientos establecidos. 
2. Desfinanciamiento para la ejecución de las  metas y productos establecidas.
3. No contar con información en tiempo real de la ejecución de los proyectos.</v>
          </cell>
        </row>
        <row r="6">
          <cell r="B6" t="str">
            <v>PLANEACION ESTRATEGICA</v>
          </cell>
          <cell r="C6"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6" t="str">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ell>
          <cell r="E6" t="str">
            <v>Deficiencias en el ciclo de la  mejora continua de los procesos de la Entidad</v>
          </cell>
          <cell r="F6" t="str">
            <v>1. Hallazgos por parte de los órganos de control 
2. Investigaciones por parte de los entes de control 
3. Auditoria Internas sin efectividad 
4. Perdida de imagen institucional</v>
          </cell>
        </row>
      </sheetData>
      <sheetData sheetId="3">
        <row r="14">
          <cell r="E14">
            <v>3</v>
          </cell>
        </row>
        <row r="15">
          <cell r="E15">
            <v>3</v>
          </cell>
        </row>
        <row r="16">
          <cell r="E16">
            <v>3</v>
          </cell>
        </row>
      </sheetData>
      <sheetData sheetId="4">
        <row r="6">
          <cell r="D6">
            <v>4</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cell r="C4"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4" t="str">
            <v xml:space="preserve">1. Inoportunidad en el suministro de la información por parte de los procesos/dependencias.
2. Desconocimiento de la importancia del control interno en el apoyo a la gestión      
3. Fuentes de información primaria desactualizada </v>
          </cell>
          <cell r="E4" t="str">
            <v>Incumplimiento de los términos legales para la presentación de informes de ley</v>
          </cell>
          <cell r="F4" t="str">
            <v>1. Sanciones pecuniarias y responsabilidades administrativas y  disciplinarias. 
2. Pérdida de imagen institucional</v>
          </cell>
        </row>
        <row r="5">
          <cell r="B5" t="str">
            <v>EVALUACIÓN, CONTROL Y MEJORA</v>
          </cell>
          <cell r="C5"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5" t="str">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ell>
          <cell r="E5" t="str">
            <v>Incumplimiento del Plan Anual de Auditorías.</v>
          </cell>
          <cell r="F5" t="str">
            <v>1. Posible materialización de riesgos en los procesos.
2. Incumplimiento de metas/indicadores establecidas en el POA para el proceso de Evaluación, control y Mejora.</v>
          </cell>
        </row>
        <row r="6">
          <cell r="B6" t="str">
            <v>EVALUACIÓN, CONTROL Y MEJORA</v>
          </cell>
          <cell r="C6"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6" t="str">
            <v>1. Desconocimiento del procedimiento para la elaboración de planes de mejoramiento.
2. Falta de autocontrol por parte de los procesos.</v>
          </cell>
          <cell r="E6" t="str">
            <v>Deficiencias en el ciclo de la  mejora continua de los procesos de la Entidad</v>
          </cell>
          <cell r="F6" t="str">
            <v>1. Hallazgos por parte de los órganos de control 
3. Auditoria Internas sin efectividad 
4. Perdida de imagen institucional</v>
          </cell>
        </row>
      </sheetData>
      <sheetData sheetId="3">
        <row r="14">
          <cell r="E14">
            <v>2</v>
          </cell>
        </row>
        <row r="15">
          <cell r="E15">
            <v>2</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2. Manipulación y custodia indebida del archivo.</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v>
          </cell>
        </row>
      </sheetData>
      <sheetData sheetId="3">
        <row r="14">
          <cell r="E14">
            <v>3</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cell r="C4" t="str">
            <v>Asesorar, representar y coordinar en tematicas relacionadas con procesos judiciales y extrajudiciales a la Agencia Nacional de Mineria, a través del cumplimiento y aplicación de la normatividad vigente.</v>
          </cell>
          <cell r="D4" t="str">
            <v xml:space="preserve">1. Inoportunidad en la remisión de la información por parte de las dependencias/procesos a la Oficina Asesora Juridica para dar trámite.
2. Duplicidad de radicados en las dependencias </v>
          </cell>
          <cell r="E4" t="str">
            <v>Emisión de conceptos por fuera del término legal establecido</v>
          </cell>
          <cell r="F4" t="str">
            <v>1. Pérdida de imagen y credibilidad de la ANM.
2. Procesos disciplinarios
3. Tutelas para la Entidad</v>
          </cell>
        </row>
        <row r="5">
          <cell r="B5" t="str">
            <v>GESTION JURIDICA</v>
          </cell>
          <cell r="C5" t="str">
            <v>Asesorar, representar y coordinar en tematicas relacionadas con procesos judiciales y extrajudiciales a la Agencia Nacional de Mineria, a través del cumplimiento y aplicación de la normatividad vigente.</v>
          </cell>
          <cell r="D5" t="str">
            <v>1. Falta de seguimiento en las respuestas de acuerdo con los términos de ley.
2. Deficiencia en la defensa de los procesos iniciados en autoridades mineras anteriores. 
3. Cargas laborales por falta de personal.
4. Ausencia de la suscripción del cotnrato de vigilancia judicial.</v>
          </cell>
          <cell r="E5" t="str">
            <v xml:space="preserve">No efectuar la debida defensa judicial en favor de la ANM por parte de los apoderados </v>
          </cell>
          <cell r="F5" t="str">
            <v xml:space="preserve">1. Fallos en contra de los intereses de la entidad
2. Posible detrimento Patrimonial, 
3. Investigaciones y sanciones por parte de los entes de control.
</v>
          </cell>
        </row>
        <row r="6">
          <cell r="B6" t="str">
            <v>GESTION JURIDICA</v>
          </cell>
          <cell r="C6" t="str">
            <v>Asesorar, representar y coordinar en tematicas relacionadas con procesos judiciales y extrajudiciales a la Agencia Nacional de Mineria, a través del cumplimiento y aplicación de la normatividad vigente.</v>
          </cell>
          <cell r="D6" t="str">
            <v>1. No se dispone del espacio suficiente, adecuado y seguro para la custodia de los expedientes
2. Debilidades en la aplicación de tecnicas de archivo para los expediente sin tener en cuenta el orden cronológico.</v>
          </cell>
          <cell r="E6" t="str">
            <v>Perdida y/o indebida manipulación de los expedientes judiciales.</v>
          </cell>
          <cell r="F6" t="str">
            <v>1. Imposibilidad de ejercer la debida defensa 
2. Posible fallos adversos a los intereses de la entidad 
3. Investigaciones y sanciones por parte de los entes de control.</v>
          </cell>
        </row>
        <row r="7">
          <cell r="B7" t="str">
            <v>GESTION JURIDICA</v>
          </cell>
          <cell r="C7" t="str">
            <v>Asesorar, representar y coordinar en tematicas relacionadas con procesos judiciales y extrajudiciales a la Agencia Nacional de Mineria, a través del cumplimiento y aplicación de la normatividad vigente.</v>
          </cell>
          <cell r="D7" t="str">
            <v>1. No realizar Backup de la información en forma periódica 
2. Fallas en la base de datos por su capacidad, y peso de la información que contiene.
3. Falta de infraestructura para custodia de los titulos</v>
          </cell>
          <cell r="E7" t="str">
            <v>Perdida y/o manipulación inapropiada de la base de datos de procesos de Cobro Coactivo</v>
          </cell>
          <cell r="F7" t="str">
            <v xml:space="preserve">1. Afectación al seguimiento del proceso de cobro coactivo 
2. Prescripción de  términos proceso de cobro coactivo.
3. Falta de credibilidad en la información suministrada por el Grupo de Cobro Coactivo  
4. Sanciones disciplinarias
</v>
          </cell>
        </row>
        <row r="8">
          <cell r="B8" t="str">
            <v>GESTION JURIDICA</v>
          </cell>
          <cell r="C8" t="str">
            <v>Asesorar, representar y coordinar en tematicas relacionadas con procesos judiciales y extrajudiciales a la Agencia Nacional de Mineria, a través del cumplimiento y aplicación de la normatividad vigente.</v>
          </cell>
          <cell r="D8" t="str">
            <v>1. Falta de control de términos 
2. Carga Laboral excesiva 
3. Inoportunidad en la remisión de titulos ejecutvos por parte de areas misionales.</v>
          </cell>
          <cell r="E8" t="str">
            <v>Vencimiento de términos en los procesos a cargo del grupo de Cobro Coactivo</v>
          </cell>
          <cell r="F8" t="str">
            <v xml:space="preserve">1. Pérdida de la competencia para ejercer la acción de cobro coactivo 
2. Detrimento patrimonial 
3. Responsabilidad disciplinaria 
</v>
          </cell>
        </row>
      </sheetData>
      <sheetData sheetId="3">
        <row r="14">
          <cell r="E14">
            <v>5</v>
          </cell>
        </row>
        <row r="15">
          <cell r="E15">
            <v>2</v>
          </cell>
        </row>
        <row r="16">
          <cell r="E16">
            <v>2</v>
          </cell>
        </row>
        <row r="17">
          <cell r="E17">
            <v>3</v>
          </cell>
        </row>
        <row r="18">
          <cell r="E18">
            <v>3</v>
          </cell>
        </row>
      </sheetData>
      <sheetData sheetId="4">
        <row r="6">
          <cell r="D6">
            <v>2</v>
          </cell>
        </row>
        <row r="7">
          <cell r="D7">
            <v>4</v>
          </cell>
        </row>
        <row r="8">
          <cell r="D8">
            <v>2</v>
          </cell>
        </row>
        <row r="9">
          <cell r="D9">
            <v>3</v>
          </cell>
        </row>
        <row r="10">
          <cell r="D10">
            <v>4</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ell>
          <cell r="E4" t="str">
            <v>Incumplimiento del Plan Estratégico de Talento Humano de la  vigencia</v>
          </cell>
          <cell r="F4" t="str">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Proceso manual de registro de la información en planta de personal, información desactualizada.
2. Manejo de alto volumen de documentación que puede ocasionar fallas en la entrega de la información.
</v>
          </cell>
          <cell r="E5" t="str">
            <v xml:space="preserve">Inconsistencias en la información certificada de la planta de personal a funcionarios y/o terceros.
</v>
          </cell>
          <cell r="F5" t="str">
            <v xml:space="preserve">1. Investigaciones disciplinarias
2. Mala imagen del grupo.
3. Reproceso en la prestación del servicio.
4. Acciones judiciales en contra de la Entidad.
</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 xml:space="preserve">1. Manejo unipersonal del programa de nómina
2. Recursos insuficientes.
3. Errores en reportes de novedades.
4. Fallas técnicas del sistema.
</v>
          </cell>
          <cell r="E6" t="str">
            <v xml:space="preserve">Liquidación inexacta y/o no oportuna de salarios, prestaciones sociales, aportes parafiscales, etc. 
</v>
          </cell>
          <cell r="F6" t="str">
            <v xml:space="preserve">1. Sanciones fiscales por pagos extemporáneos.
2. Detrimento patrimonial.
3. Sanciones disciplinarias
</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ell>
          <cell r="E7" t="str">
            <v>Historias laborales incompletas</v>
          </cell>
          <cell r="F7" t="str">
            <v xml:space="preserve">1. Sanciones disciplinarias al custodio.
2. Hallazgos en auditorías.
3. Alteración en la prestación del servicio por demoras en la búsqueda de los documentos.
4. Reprocesos en el manejo de la información.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Falta de presupuesto para la ejecución de las actividades que se deben llevar a cabo de conformidad con la normatividad.                                                                        2. Personal insuficiente para el cumplimiento de las actividades.                                                                           3. Desconocimiento de la normatividad.</v>
          </cell>
          <cell r="E8" t="str">
            <v>Incumplimiento de las políticas del Sistema de Gestión de Seguridad y Salud en el Trabajo SGSST</v>
          </cell>
          <cell r="F8" t="str">
            <v>1. Sanciones disciplinarias.                                                      2. Sanciones por parte del Ministerio de Trabajo.                     3. Ocurrencia de accidentes laborales.</v>
          </cell>
        </row>
        <row r="9">
          <cell r="B9" t="str">
            <v>GESTIÓN DEL TALENTO HUMANO - CONTROL INTERNO DISCIPLINARIO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Falencias en el seguimiento de los procesos disciplinarios en curso.
2. Información desactualizada en el Sistema de Información Disciplinaria SID.</v>
          </cell>
          <cell r="E9" t="str">
            <v>Dilación de las actuaciones procesales, o acaecimiento de prescripciones o caducidades</v>
          </cell>
          <cell r="F9" t="str">
            <v>1. Investigaciones y sanciones por parte de los órganos de control.      
2. Pérdida de Imagen y credibilidad.          
3. Imposibilidad o retraso en la adopción de decisiones de fondo.</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Falta de conocimiento y de aplicación correcta de la norma que regula una situación especifica dentro del proceso disciplinario.
2. Alta rotación de personal</v>
          </cell>
          <cell r="E10" t="str">
            <v>Toma de decisiones erróneas al momento de adoptar las decisiones correspondientes dentro del trámite de la actuación procesal</v>
          </cell>
          <cell r="F10" t="str">
            <v>Pérdida de Imagen y credibilidad. Revocatorias. Demandas contra la entidad. Investigaciones y sanciones por parte de los órgano de control.</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Falencia en los controles institucionales, para ejercer la vigilancia o custodia de los expedientes.
2. Debilidades en la implementación de digitalización de los documentos que conforman los expedientes.</v>
          </cell>
          <cell r="E11" t="str">
            <v>Sustracción o destrucción de expedientes, pérdida de documentos, y violación de la reserva legal.</v>
          </cell>
          <cell r="F11" t="str">
            <v xml:space="preserve">1. Investigaciones y sanciones por parte de los órganos de control.        
2. Pérdida de Imagen y credibilidad. </v>
          </cell>
        </row>
      </sheetData>
      <sheetData sheetId="3">
        <row r="14">
          <cell r="E14">
            <v>3</v>
          </cell>
        </row>
        <row r="15">
          <cell r="E15">
            <v>3</v>
          </cell>
        </row>
        <row r="16">
          <cell r="E16">
            <v>1</v>
          </cell>
        </row>
        <row r="17">
          <cell r="E17">
            <v>2</v>
          </cell>
        </row>
        <row r="18">
          <cell r="E18">
            <v>1</v>
          </cell>
        </row>
        <row r="19">
          <cell r="E19">
            <v>4</v>
          </cell>
        </row>
        <row r="20">
          <cell r="E20">
            <v>2</v>
          </cell>
        </row>
        <row r="21">
          <cell r="E21">
            <v>2</v>
          </cell>
        </row>
      </sheetData>
      <sheetData sheetId="4">
        <row r="6">
          <cell r="D6">
            <v>4</v>
          </cell>
        </row>
        <row r="7">
          <cell r="D7">
            <v>4</v>
          </cell>
        </row>
        <row r="8">
          <cell r="D8">
            <v>5</v>
          </cell>
        </row>
        <row r="9">
          <cell r="D9">
            <v>4</v>
          </cell>
        </row>
        <row r="10">
          <cell r="D10">
            <v>5</v>
          </cell>
        </row>
        <row r="11">
          <cell r="D11">
            <v>3</v>
          </cell>
        </row>
        <row r="12">
          <cell r="D12">
            <v>3</v>
          </cell>
        </row>
        <row r="13">
          <cell r="D13">
            <v>3</v>
          </cell>
        </row>
      </sheetData>
      <sheetData sheetId="5"/>
      <sheetData sheetId="6"/>
      <sheetData sheetId="7"/>
      <sheetData sheetId="8"/>
      <sheetData sheetId="9"/>
      <sheetData sheetId="10"/>
      <sheetData sheetId="11"/>
      <sheetData sheetId="12"/>
      <sheetData sheetId="13"/>
      <sheetData sheetId="14"/>
      <sheetData sheetId="15">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4" t="str">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ell>
          <cell r="E4" t="str">
            <v xml:space="preserve">Falta de oportunidad en el seguimiento y control de los proyectos con componente tecnológico. </v>
          </cell>
          <cell r="F4" t="str">
            <v>Incumplimiento de las metas 
Ejecución presupuestal  retardada</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5" t="str">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ell>
          <cell r="E5" t="str">
            <v xml:space="preserve">Atención inoportuna a las solicitudes que recibe la Oficina de Tecnología e Información  (OTI) </v>
          </cell>
          <cell r="F5" t="str">
            <v xml:space="preserve">Indisponibilidad de los servicios 
Pérdida de imagen 
Quejas por parte de los usuarios 
Afectación de la gestión de los trámites administrativos 
Incumplimiento normativo </v>
          </cell>
        </row>
        <row r="6">
          <cell r="B6" t="str">
            <v>ADMINISTRACIÓN DE TECNOLOGÍAS E INFORMACIÓN</v>
          </cell>
          <cell r="C6"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6" t="str">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ell>
          <cell r="E6" t="str">
            <v xml:space="preserve">Pérdida de información de alguno de los sistemas de información </v>
          </cell>
          <cell r="F6" t="str">
            <v xml:space="preserve">Indisponibilidad de los servicios 
Pérdida de imagen 
Quejas por parte de los usuarios 
Afectación de la gestión de los trámites administrativos 
Incumplimiento normativo </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7" t="str">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ell>
          <cell r="E7" t="str">
            <v xml:space="preserve">Indisponibilidad de los servicios tecnológicos que  soporta la OTI. </v>
          </cell>
          <cell r="F7" t="str">
            <v xml:space="preserve">Servicios afectados para los usuarios
internos y externos.
Afectación a toda la Entidad
Afectación de la integridad, disponibilidad y confidencialidad de la información </v>
          </cell>
        </row>
        <row r="8">
          <cell r="B8" t="str">
            <v>ADMINISTRACIÓN DE TECNOLOGÍAS E INFORMACIÓN</v>
          </cell>
          <cell r="C8"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8" t="str">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ell>
          <cell r="E8" t="str">
            <v>Accesos indebidos a la información No Pública de la Agencia afectando la integridad, disponibilidad y confidencialidad de la información.</v>
          </cell>
          <cell r="F8" t="str">
            <v xml:space="preserve">Afectación de la imagen institucional
Incumplimiento legal y llamados de atención
Investigaciones por parte de los órganos de control </v>
          </cell>
        </row>
        <row r="9">
          <cell r="B9" t="str">
            <v>ADMINISTRACIÓN DE TECNOLOGÍAS E INFORMACIÓN</v>
          </cell>
          <cell r="C9"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9" t="str">
            <v xml:space="preserve">
Desconocimiento de las autoridades a las cuales reportar incidentes de seguridad
Ausencia de comunicación sobre seguridad de la información 
Fallas en el seguimiento a los procedimientos del proceso.
</v>
          </cell>
          <cell r="E9" t="str">
            <v>Exposición a incidentes por inadecuada gestión de los mismos afectando la  integridad, confidencialidad y disponibilidad de la información.</v>
          </cell>
          <cell r="F9" t="str">
            <v>Pérdida de imagen ante las autoridades en términos de Seguridad de la Información e incumplimiento normativo del Gobierno Nacional ( MinTic y demás entidades).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0" t="str">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ell>
          <cell r="E10" t="str">
            <v>Pérdida o fuga de información sensible de la Agencia Nacional de Minería afectando la integridad, disponibilidad y confidencialidad de la información.</v>
          </cell>
          <cell r="F10" t="str">
            <v>Afectación de imagen institucional e incumplimiento legal</v>
          </cell>
        </row>
        <row r="11">
          <cell r="B11" t="str">
            <v>ADMINISTRACIÓN DE TECNOLOGÍAS E INFORMACIÓN</v>
          </cell>
          <cell r="C11"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1" t="str">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ell>
          <cell r="E11" t="str">
            <v>Interrupción de los servicios tecnológicos de la Agencia Nacional de Minería afectando la integridad, disponibilidad de la información.</v>
          </cell>
          <cell r="F11" t="str">
            <v>Afectación de imagen y llamados de atención
Afectación en la oportunidad en la prestación de los servicios de la Entidad</v>
          </cell>
        </row>
        <row r="12">
          <cell r="B12" t="str">
            <v>ADMINISTRACIÓN DE TECNOLOGÍAS E INFORMACIÓN</v>
          </cell>
          <cell r="C1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2" t="str">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ell>
          <cell r="E12" t="str">
            <v>Inapropiado funcionamiento de los sistemas de información propios de la agencia afectando la disponibilidad de la información.</v>
          </cell>
          <cell r="F12" t="str">
            <v>Afectación de imagen y llamados de atención
Afectación en la oportunidad en la prestación de los servicios de la Entidad</v>
          </cell>
        </row>
        <row r="13">
          <cell r="B13" t="str">
            <v>ADMINISTRACIÓN DE TECNOLOGÍAS E INFORMACIÓN</v>
          </cell>
          <cell r="C13"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3" t="str">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ell>
          <cell r="E13" t="str">
            <v>Falla parcial en los servicios tecnológicos de la Agencia afectando la disponibilidad de la información</v>
          </cell>
          <cell r="F13" t="str">
            <v>Afectación de imagen y llamados de atención
Afectación en la oportunidad en la prestación de los servicios de la Entidad</v>
          </cell>
        </row>
      </sheetData>
      <sheetData sheetId="3">
        <row r="14">
          <cell r="E14">
            <v>4</v>
          </cell>
        </row>
        <row r="15">
          <cell r="E15">
            <v>4</v>
          </cell>
        </row>
        <row r="16">
          <cell r="E16">
            <v>4</v>
          </cell>
        </row>
        <row r="17">
          <cell r="E17">
            <v>5</v>
          </cell>
        </row>
        <row r="18">
          <cell r="E18">
            <v>4</v>
          </cell>
        </row>
        <row r="19">
          <cell r="E19">
            <v>4</v>
          </cell>
        </row>
        <row r="20">
          <cell r="E20">
            <v>3</v>
          </cell>
        </row>
        <row r="21">
          <cell r="E21">
            <v>3</v>
          </cell>
        </row>
        <row r="22">
          <cell r="E22">
            <v>3</v>
          </cell>
        </row>
        <row r="23">
          <cell r="E23">
            <v>4</v>
          </cell>
        </row>
      </sheetData>
      <sheetData sheetId="4">
        <row r="6">
          <cell r="D6">
            <v>2</v>
          </cell>
        </row>
        <row r="7">
          <cell r="D7">
            <v>3</v>
          </cell>
        </row>
        <row r="8">
          <cell r="D8">
            <v>3</v>
          </cell>
        </row>
        <row r="9">
          <cell r="D9">
            <v>4</v>
          </cell>
        </row>
        <row r="10">
          <cell r="D10">
            <v>3</v>
          </cell>
        </row>
        <row r="11">
          <cell r="D11">
            <v>4</v>
          </cell>
        </row>
        <row r="12">
          <cell r="D12">
            <v>4</v>
          </cell>
        </row>
        <row r="13">
          <cell r="D13">
            <v>5</v>
          </cell>
        </row>
        <row r="14">
          <cell r="D14">
            <v>4</v>
          </cell>
        </row>
        <row r="15">
          <cell r="D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ell>
          <cell r="E4" t="str">
            <v>Incumplimiento en  las Responsabilidades Tributarias</v>
          </cell>
          <cell r="F4" t="str">
            <v>1. Sanciones económicas a la entidad.</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1. La documentación correspondiente se encuentra en diferentes archivos, lo cual no permite tener la trazabilidad completa de cada solicitud y no se cuenta con el acceso a toda la información.  
</v>
          </cell>
          <cell r="E5" t="str">
            <v>Atender las devoluciones sin el lleno de los requisitos establecidos en la Resolución No. 313 de 2018  o las normas que la sustituyan modifique o adicionen.</v>
          </cell>
          <cell r="F5" t="str">
            <v>1. Sanción disciplinaria al servidor público a cargo del trámite.</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Inadecuada revisión de los soportes presentados para el trámite de las cuentas.
2. Restricción de acceso a los archivos de contratación, a la plataforma SECOP II, incide en la generación del pago.</v>
          </cell>
          <cell r="E6" t="str">
            <v>Ordenar o efectuar pagos sin el lleno de los requisitos legales.</v>
          </cell>
          <cell r="F6" t="str">
            <v>1. Demoras en el trámite de pagos, investigaciones fiscales y disciplinarias.</v>
          </cell>
        </row>
      </sheetData>
      <sheetData sheetId="3">
        <row r="14">
          <cell r="E14">
            <v>3</v>
          </cell>
        </row>
        <row r="15">
          <cell r="E15">
            <v>2</v>
          </cell>
        </row>
        <row r="16">
          <cell r="E16">
            <v>2</v>
          </cell>
        </row>
      </sheetData>
      <sheetData sheetId="4">
        <row r="6">
          <cell r="D6">
            <v>3</v>
          </cell>
        </row>
        <row r="7">
          <cell r="D7">
            <v>2</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Deficiencia en los controles de traslados de bienes  de los funcionarios y contratistas.
2. Desconocimiento de procedimiento "Inventarios y almacén" en cuanto a devolución o traslado de inventarios. 
3. Falta de cuidado en los bienes asignados a funcioanrios y contratistas.</v>
          </cell>
          <cell r="E4" t="str">
            <v>Perdida de bienes de la ANM</v>
          </cell>
          <cell r="F4" t="str">
            <v>1. Denuncia a las autoridades del hecho.
2. Alteración temporal del inventario
3. No disponibilidad de los elementos para adelantar la gestión de la Entidad.
4. Aumento de la siniestralidad en la pólizas</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Falta de oferta de bienes inmuebles en la zona con las condiciones requeridas para el funcionamiento de la ESSM.
2. Dificultades propias de la región que impidan reunir las condiciones para cumplir las actividades previstas.</v>
          </cell>
          <cell r="E5" t="str">
            <v xml:space="preserve">Incumplimiento de las actividades planificadas para garantizar la prestación del servicio en la Sede de Amagá.
</v>
          </cell>
          <cell r="F5" t="str">
            <v xml:space="preserve">
1. No prestación del servicio en la sede de Amaga.</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 xml:space="preserve">1. Incumplimiento de los proveedores de las obligaciones legales en la facturación de bienes y servicios. 
2. Inconsistencias en la facturación lo que genera reprocesos.
</v>
          </cell>
          <cell r="E6" t="str">
            <v xml:space="preserve">Incumplimiento de PAC programado </v>
          </cell>
          <cell r="F6" t="str">
            <v xml:space="preserve">1. No pagos oportuno de la programación de PAC de bienes o servicios  recibidos. 
2. Incumplimiento en las metas de la programación de ejecución presupuestal. </v>
          </cell>
        </row>
      </sheetData>
      <sheetData sheetId="3">
        <row r="14">
          <cell r="E14">
            <v>4</v>
          </cell>
        </row>
        <row r="15">
          <cell r="E15">
            <v>2</v>
          </cell>
        </row>
        <row r="16">
          <cell r="E16">
            <v>3</v>
          </cell>
        </row>
      </sheetData>
      <sheetData sheetId="4">
        <row r="6">
          <cell r="D6">
            <v>2</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v>
          </cell>
          <cell r="E7" t="str">
            <v>Incumplimiento de los procedimientos contractuales o legalmente previstos para la adquisición de bienes y servicios</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ell>
          <cell r="E9" t="str">
            <v>No publicación en término legal (3 días hábiles) de los documentos contractuales pertinentes en SECOP I</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ATENCIÓN INTEGRAL Y SERVICIOS A GRUPOS DE INTERÉS</v>
          </cell>
          <cell r="C4"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4" t="str">
            <v xml:space="preserve">1. Falta de concientización a la hora de  custodia en los sistemas de información. 
2. Desactualización de la información publicada por parte de las fuentes de información.
3. Error humano en el manejo de la información
</v>
          </cell>
          <cell r="E4" t="str">
            <v xml:space="preserve">Suministro de información errónea y/o desactualizada a los usuarios externos. </v>
          </cell>
          <cell r="F4" t="str">
            <v xml:space="preserve">1. Inconformidad por parte del usuario externo.
2. Desmejoramiento de la imagen institucional
3. Pérdida de credibilidad de la ANM
4. Incumplimiento de los requerimientos exigidos a los usuarios.
</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5" t="str">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ell>
          <cell r="E5" t="str">
            <v xml:space="preserve">Inicio de la notificación de Actos Administrativos por fuera de los cinco (5) días al recibo del acto administrativo. </v>
          </cell>
          <cell r="F5" t="str">
            <v xml:space="preserve">1. Inconformidad por parte de los proponentes o titulares de los expedientes mineros.
2. Desgaste administrativo y operativo.
3. Pérdida de credibilidad de la ANM
4. Inconformidad por parte de los proponentes o titulares que lleven a una tutela o demanda.
</v>
          </cell>
        </row>
        <row r="6">
          <cell r="B6" t="str">
            <v>ATENCIÓN INTEGRAL Y SERVICIOS A GRUPOS DE INTERÉS</v>
          </cell>
          <cell r="C6"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6" t="str">
            <v xml:space="preserve">1. Incorrecta foliación del expediente minero. 
2. Desconocer las normas de Gestion documental y archivo de folios dentro de un expediente.
3. Error humano en la manipulación de los expedientes mineros.
</v>
          </cell>
          <cell r="E6" t="str">
            <v>Perdida de documentos que reposen dentro de los expedientes mineros.</v>
          </cell>
          <cell r="F6" t="str">
            <v>1. Indebida notificación de los Actos Administrativos.
2. Desgaste administrativo y operativo.
3. Pérdida de credibilidad de la ANM
4. Toma de medidas incorrectas en las evaluaciones técnicas o jurídicas que lleven a un rechazo de las solicitudes.</v>
          </cell>
        </row>
        <row r="7">
          <cell r="B7" t="str">
            <v>ATENCIÓN INTEGRAL Y SERVICIOS A GRUPOS DE INTERÉS</v>
          </cell>
          <cell r="C7"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7" t="str">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ell>
          <cell r="E7" t="str">
            <v>Perdida de los expedientes mineros.</v>
          </cell>
          <cell r="F7" t="str">
            <v xml:space="preserve">1. Investigaciones dentro de la Entidad por la pérdida del expediente minero.
2. Desgaste administrativo y operativo.
3. Pérdida de credibilidad de la ANM
4. Reprocesos en todo ámbito dentro de la ANM.
</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cell r="E8" t="str">
            <v>No generar las alertas sobre la gestión de las PQRS, a tiempo.</v>
          </cell>
          <cell r="F8" t="str">
            <v>1. Sanciones disciplinarias a funcionarios y a la Entidad.
2. Desmejoramiento de la imagen institucional
3. Pérdida de credibilidad de la ANM</v>
          </cell>
        </row>
        <row r="9">
          <cell r="B9" t="str">
            <v>ATENCIÓN INTEGRAL Y SERVICIOS A GRUPOS DE INTERÉS</v>
          </cell>
          <cell r="C9"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9" t="str">
            <v>1. Continuos cambios en la información de origen técnico y económico 
2. Desactualización de la información publicada por parte de las fuentes de información técnica y/o económica
3. Error humano en el manejo de la información</v>
          </cell>
          <cell r="E9" t="str">
            <v xml:space="preserve">Suministro de información errónea y/o desactualizada al publico objetivo para la promoción del sector minero </v>
          </cell>
          <cell r="F9" t="str">
            <v>1. Desgaste administrativo 
2. Desmejoramiento de la imagen institucional
3. Perdida de credibilidad de la ANM</v>
          </cell>
        </row>
      </sheetData>
      <sheetData sheetId="3">
        <row r="14">
          <cell r="E14">
            <v>3</v>
          </cell>
        </row>
        <row r="15">
          <cell r="E15">
            <v>4</v>
          </cell>
        </row>
        <row r="16">
          <cell r="E16">
            <v>2</v>
          </cell>
        </row>
        <row r="17">
          <cell r="E17">
            <v>2</v>
          </cell>
        </row>
        <row r="18">
          <cell r="E18">
            <v>3</v>
          </cell>
        </row>
        <row r="19">
          <cell r="E19">
            <v>3</v>
          </cell>
        </row>
      </sheetData>
      <sheetData sheetId="4">
        <row r="6">
          <cell r="D6">
            <v>3</v>
          </cell>
        </row>
        <row r="7">
          <cell r="D7">
            <v>4</v>
          </cell>
        </row>
        <row r="8">
          <cell r="D8">
            <v>4</v>
          </cell>
        </row>
        <row r="9">
          <cell r="D9">
            <v>4</v>
          </cell>
        </row>
        <row r="10">
          <cell r="D10">
            <v>3</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cell r="C4"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4" t="str">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ell>
          <cell r="E4" t="str">
            <v>Incumplimiento de los términos establecidos en la Ley con relación a  la inscripción de actos administrativos en el Catastro Minero Colombiano</v>
          </cell>
          <cell r="F4" t="str">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ell>
        </row>
        <row r="5">
          <cell r="B5" t="str">
            <v>GESTION INTEGRAL DE LA INFORMACIÓN MINERA</v>
          </cell>
          <cell r="C5"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5" t="str">
            <v>1. Información errónea y/o error humano
2. Debilidad en control de calidad</v>
          </cell>
          <cell r="E5" t="str">
            <v xml:space="preserve">Realizar la inscripción de ordenes judiciales y/o actos administratrivos que no cumplan con los requisitos de fondo y de forma establecido por la Ley.  </v>
          </cell>
          <cell r="F5" t="str">
            <v>1. Desactualización de la información en el CMC
2. Reclamaciones por inscripciones indebidas en el Registro Minero Nacional.
3. Falta de confiabilidad en la información</v>
          </cell>
        </row>
      </sheetData>
      <sheetData sheetId="3">
        <row r="14">
          <cell r="E14">
            <v>3</v>
          </cell>
        </row>
        <row r="15">
          <cell r="E15">
            <v>2</v>
          </cell>
        </row>
      </sheetData>
      <sheetData sheetId="4">
        <row r="6">
          <cell r="D6">
            <v>2</v>
          </cell>
        </row>
        <row r="7">
          <cell r="D7">
            <v>4</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cell r="C4" t="str">
            <v>Promover y coordinar las actividades de seguridad y salvamento minero, a través de: la inspección, capacitación y asesoría para generar una cultura de prevención que reduzca la accidentalidad minera, y coordinar el sistema nacional de salvamento minero.</v>
          </cell>
          <cell r="D4" t="str">
            <v>Falta de lineamientos o políticas por parte de la Entidad para garantizar la atención en días y horas no laborales</v>
          </cell>
          <cell r="E4" t="str">
            <v>Falta de atención de emergencia mineras en días y horas no laborales</v>
          </cell>
          <cell r="F4" t="str">
            <v>1. No recuperación de los cuerpos en caso de victimas mortales.
2. Incremento en el numero de victimas mortales</v>
          </cell>
        </row>
        <row r="5">
          <cell r="B5" t="str">
            <v>SEGURIDAD MINERA</v>
          </cell>
          <cell r="C5" t="str">
            <v>Promover y coordinar las actividades de seguridad y salvamento minero, a través de: la inspección, capacitación y asesoría para generar una cultura de prevención que reduzca la accidentalidad minera, y coordinar el sistema nacional de salvamento minero.</v>
          </cell>
          <cell r="D5" t="str">
            <v>Incumplimiento de los procedimientos para el mantenimiento de equipos por parte de los responsables.</v>
          </cell>
          <cell r="E5" t="str">
            <v>Equipos de Salvamento Minero sin el mantenimiento adecuado que interfieran en la adecuada atención de emergencias.</v>
          </cell>
          <cell r="F5" t="str">
            <v>1. Fallecimiento de los funcionarios y voluntarios que atienden la emergencia.
2. Atención de la emergencia sin equipos y/o con equipos inadecuados.</v>
          </cell>
        </row>
      </sheetData>
      <sheetData sheetId="3">
        <row r="14">
          <cell r="E14">
            <v>5</v>
          </cell>
        </row>
        <row r="15">
          <cell r="E15">
            <v>1</v>
          </cell>
        </row>
      </sheetData>
      <sheetData sheetId="4">
        <row r="6">
          <cell r="D6">
            <v>5</v>
          </cell>
        </row>
        <row r="7">
          <cell r="D7">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refreshError="1"/>
      <sheetData sheetId="1" refreshError="1"/>
      <sheetData sheetId="2">
        <row r="4">
          <cell r="B4" t="str">
            <v>GESTION INTEGRAL PARA EL SEGUIMIENTO Y CONTROL A LOS TITULOS MINEROS - REGALIAS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ell>
          <cell r="E4" t="str">
            <v>No causación de la totalidad de los recursos</v>
          </cell>
          <cell r="F4" t="str">
            <v>1. Estados financieros de la Entidad no acordes a la realidad.
2. Expectativas frente a posibles recaudos.
3. Dificultades para sanear cartera</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5" t="str">
            <v xml:space="preserve">No dar respuesta de fondo y ajustada al marco legal a las PQRS y trámites de los mineros y ciudadanos en general. </v>
          </cell>
          <cell r="F5" t="str">
            <v>1. Sanciones disciplinarias
2. Insatisfacción peticionarios.
3. Pérdida credibilidad en la Entidad.
4. Trámites inconclusos y cada día con mayor complejidad para resolver de fondo</v>
          </cell>
        </row>
        <row r="6">
          <cell r="B6" t="str">
            <v>GESTION INTEGRAL PARA EL SEGUIMIENTO Y CONTROL A LOS TITULOS MINEROS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6" t="str">
            <v xml:space="preserve">No dar respuesta oportuna a las PQRS y trámites de los mineros y ciudadanos en general. </v>
          </cell>
          <cell r="F6" t="str">
            <v>1. Sanciones disciplinarias
2. Insatisfacción peticionarios.
3. Pérdida credibilidad en la Entidad.
4. Trámites inconclusos y cada día con mayor complejidad para resolver de fondo</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ell>
          <cell r="E7" t="str">
            <v xml:space="preserve">Incumplimiento de la normatividad Minera por parte de los funcionarios,  al no identificar y documentar el incumplimiento de las obligaciones por parte de los titulares mineros.
</v>
          </cell>
          <cell r="F7" t="str">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ell>
          <cell r="E8" t="str">
            <v xml:space="preserve">Elaborar actos administrativos que no respondan a la realidad de los hechos, o que no cumplan el marco legal normativo (Actos que se desprende de las evaluaciones documentales o de las inspecciones de campo) 
</v>
          </cell>
          <cell r="F8" t="str">
            <v>1. Sanciones disciplinarias.
2. Quejas e insatisfacción de usuarios
3. Demandas contractuales a la Entidad
4. Decisiones sin fundamento técnico jurídico y nulas actuaciones de control y sanción.</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 xml:space="preserve">  
1. Debilidades en la planeación para realizar la actividad antes de que venzan los términos legales</v>
          </cell>
          <cell r="E9" t="str">
            <v xml:space="preserve">Inoportunidad en la liquidación de títulos mineros, y omisión de aspectos definidos contractualmente  </v>
          </cell>
          <cell r="F9" t="str">
            <v>1. Pérdida de facultad para liquidación del contrato. 
2.Sanciones disciplinarias, demandas a lo contencioso para solicitar autorización de liquidación unilateral lo que trae como consecuencia desgaste administrativo</v>
          </cell>
        </row>
        <row r="10">
          <cell r="B10" t="str">
            <v>GESTION INTEGRAL PARA EL SEGUIMIENTO Y CONTROL A LOS TITULOS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1. Debilidades en la revisión de las herramientas de expediente digital y SGD.
2. Debilidades en los controles de correspondencia, que ocasionan el direccionamiento de documentos a expedientes que no corresponden, por error del operador.</v>
          </cell>
          <cell r="E10" t="str">
            <v>Falta de disponibilidad de los documentos que conforman los expedientes de títulos mineros</v>
          </cell>
          <cell r="F10" t="str">
            <v>1. Evaluaciones incompletas al no tener toda la información allegada por titulares
2. Pérdida de información
3. Incumplimiento de los términos para adelantar los trámites y demoras en respuestas</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ell>
          <cell r="E11" t="str">
            <v>Incumplimiento contractual de carácter técnico, por la falta de inspecciones de campo de los títulos mineros objeto de fiscalización</v>
          </cell>
          <cell r="F11" t="str">
            <v>1. No detección de problemas de seguridad minera que generen accidentes graves.
2. Investigaciones de organismos de control con posibles incidencias disciplinarias y administrativas</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fiscalización integral a los expedientes mineros.
2. Debilidades en la capacidad operativa y la planeación, para la realización de todas las labores que conlleva la fiscalización integral, de conformidad con lo establecido en la norma</v>
          </cell>
          <cell r="E12" t="str">
            <v xml:space="preserve">Inoportunidad en la generación de acciones de control posterior a la evaluación documental o visita de inspección </v>
          </cell>
          <cell r="F12" t="str">
            <v>1. Incumplimientos contractuales de carácter técnico, económico, jurídico.  
2. Dificultades para recuperación de carteras o imposibilidad por caducidad de facultades para cobro.  
3. Pérdida de credibilidad en la Entidad</v>
          </cell>
        </row>
        <row r="13">
          <cell r="B13" t="str">
            <v>GESTION INTEGRAL PARA EL SEGUIMIENTO Y CONTROL A LOS TITULOS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ell>
          <cell r="E13" t="str">
            <v xml:space="preserve">Exigir requisitos respecto a trámites que no están inscritos ante el Sistema Único de Información de Trámites. </v>
          </cell>
          <cell r="F13" t="str">
            <v>1. Acciones disciplinarias
2. Incremento de las PQRs que desbordan capacidad operativa de la Entidad.
3. Reprocesos y desgaste administrativo</v>
          </cell>
        </row>
        <row r="14">
          <cell r="B14" t="str">
            <v>GESTION INTEGRAL PARA EL SEGUIMIENTO Y CONTROL A LOS TITULOS MINEROS</v>
          </cell>
          <cell r="C1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4" t="str">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ell>
          <cell r="E14" t="str">
            <v>Falta de oportunidad de respuesta en los trámites administrativos</v>
          </cell>
          <cell r="F14" t="str">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ell>
        </row>
        <row r="15">
          <cell r="B15" t="str">
            <v>GESTION INTEGRAL PARA EL SEGUIMIENTO Y CONTROL A LOS TITULOS MINEROS - NOTIFICACIONES</v>
          </cell>
          <cell r="C1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5" t="str">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ell>
          <cell r="E15" t="str">
            <v>Falta de oportunidad de respuesta en los trámites administrativos</v>
          </cell>
          <cell r="F15" t="str">
            <v>1. Ausencia de cumplimiento de los términos legales.
2. Afecta las obligaciones económicas del título minero.
3. Afecta la ejecución del título minero.
4. Sanciones disciplinarias para los funcionarios del proceso.</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6" t="str">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ell>
          <cell r="E16" t="str">
            <v>No realizar la distribución correcta de los recursos</v>
          </cell>
          <cell r="F16" t="str">
            <v>1. Investigaciones disciplinarias.
2. Investigaciones fiscales
3. Perdida de imagen institucional</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cell r="E17" t="str">
            <v>Generar expectativa de ingresos  der Regalias y Compensaciones no acordes con la realidad.</v>
          </cell>
          <cell r="F17" t="str">
            <v>1. Se puede generar deficit fiscal en la entidad.
2. Incumplimiento de metas y objetivos.
3. Generar falsa expectativas
4. Perdida de imagen institucional</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8" t="str">
            <v>1. El desconocimiento de la normatividad vigente y la aplicación optima de la normatividad.
2. Debilidades en los controles</v>
          </cell>
          <cell r="E18" t="str">
            <v>Generación de VoBo a los  trámites de exportación de los diferentes minerales o registro de comercializadores (RUCOM) sin cumplimiento de requisitos</v>
          </cell>
          <cell r="F18" t="str">
            <v>1. Investigaciones disciplinarias.
2. Investigaciones fiscales
3. Perdida de imagen institucional</v>
          </cell>
        </row>
        <row r="19">
          <cell r="B19" t="str">
            <v>GESTION INTEGRAL PARA EL SEGUIMIENTO Y CONTROL A LOS TITULOS MINEROS - NOTIFICACIONES</v>
          </cell>
          <cell r="C1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9" t="str">
            <v>1. Existencia deficiencias en el proceso de la información, debido a la carencia de herramientas tecnológicas optimas y la falta de parametrización para el procesamiento de la información por parte de todos los grupos de interés.</v>
          </cell>
          <cell r="E19" t="str">
            <v>No realizar la trasferencia de la totalidad de los recursos recaudados.</v>
          </cell>
          <cell r="F19" t="str">
            <v>1. Investigaciones disciplinarias.
2. Investigaciones fiscales
3. Perdida de imagen institucional</v>
          </cell>
        </row>
      </sheetData>
      <sheetData sheetId="3" refreshError="1"/>
      <sheetData sheetId="4" refreshError="1"/>
      <sheetData sheetId="5">
        <row r="9">
          <cell r="L9">
            <v>3</v>
          </cell>
          <cell r="M9">
            <v>4</v>
          </cell>
        </row>
        <row r="10">
          <cell r="L10">
            <v>5</v>
          </cell>
          <cell r="M10">
            <v>4</v>
          </cell>
        </row>
        <row r="11">
          <cell r="L11">
            <v>5</v>
          </cell>
          <cell r="M11">
            <v>4</v>
          </cell>
        </row>
        <row r="12">
          <cell r="L12">
            <v>4</v>
          </cell>
          <cell r="M12">
            <v>4</v>
          </cell>
        </row>
        <row r="13">
          <cell r="L13">
            <v>3</v>
          </cell>
          <cell r="M13">
            <v>5</v>
          </cell>
        </row>
        <row r="14">
          <cell r="L14">
            <v>5</v>
          </cell>
          <cell r="M14">
            <v>4</v>
          </cell>
        </row>
        <row r="15">
          <cell r="L15">
            <v>5</v>
          </cell>
          <cell r="M15">
            <v>4</v>
          </cell>
        </row>
        <row r="16">
          <cell r="L16">
            <v>4</v>
          </cell>
          <cell r="M16">
            <v>4</v>
          </cell>
        </row>
        <row r="17">
          <cell r="L17">
            <v>5</v>
          </cell>
          <cell r="M17">
            <v>4</v>
          </cell>
        </row>
        <row r="18">
          <cell r="L18">
            <v>4</v>
          </cell>
          <cell r="M18">
            <v>3</v>
          </cell>
        </row>
        <row r="19">
          <cell r="L19">
            <v>5</v>
          </cell>
          <cell r="M19">
            <v>3</v>
          </cell>
        </row>
        <row r="20">
          <cell r="L20">
            <v>5</v>
          </cell>
          <cell r="M20">
            <v>4</v>
          </cell>
        </row>
        <row r="21">
          <cell r="L21">
            <v>3</v>
          </cell>
          <cell r="M21">
            <v>4</v>
          </cell>
        </row>
        <row r="22">
          <cell r="L22">
            <v>2</v>
          </cell>
          <cell r="M22">
            <v>4</v>
          </cell>
        </row>
        <row r="23">
          <cell r="L23">
            <v>3</v>
          </cell>
          <cell r="M23">
            <v>4</v>
          </cell>
        </row>
        <row r="24">
          <cell r="L24">
            <v>3</v>
          </cell>
          <cell r="M24">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1. El Software CMC en su modulo de áreas no es confiable en cuanto a la información necesaria para la evaluación.
2. Debilidades en la aplicación de los controles de seguimiento de las evaluaciones técnicas que realiza el proceso.</v>
          </cell>
          <cell r="E4" t="str">
            <v>Deficiencias y generación incorrecta de evaluaciones técnicas para la generación de títulos mineros.</v>
          </cell>
          <cell r="F4" t="str">
            <v>1. Procesos disciplinarios
2. Quejas e insatisfacción
3. Sanciones
4. Pérdida de imagen credibilidad o confianza
5. Demoras y/o interrupción el servicio</v>
          </cell>
        </row>
        <row r="5">
          <cell r="B5" t="str">
            <v>GENERACIÓN DE TITULOS MINEROS
(Grupo de Legalización Minera)</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ell>
          <cell r="E5" t="str">
            <v>Falencias en la elaboración de los conceptos técnicos frente a áreas mal definidas.</v>
          </cell>
          <cell r="F5" t="str">
            <v>1. Sanciones de tipo disciplinario.
2. Quejas e insatisfacción
3. Pérdida de imagen credibilidad o confianza
4. Reprocesos.
5. Degaste Administrativo.</v>
          </cell>
        </row>
      </sheetData>
      <sheetData sheetId="3">
        <row r="14">
          <cell r="E14">
            <v>5</v>
          </cell>
        </row>
        <row r="15">
          <cell r="E15">
            <v>2</v>
          </cell>
        </row>
      </sheetData>
      <sheetData sheetId="4">
        <row r="6">
          <cell r="D6">
            <v>4</v>
          </cell>
        </row>
        <row r="7">
          <cell r="D7">
            <v>2</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cell r="C4" t="str">
            <v>Gestionar las actividades o mecanismos que contribuyan a la divulgación de las estrategias de Promoción de la Agencia Nacional de Minería (ANM), con el fin de promover la inversión en el sector minero colombiano.</v>
          </cell>
          <cell r="D4" t="str">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ell>
          <cell r="E4" t="str">
            <v xml:space="preserve">Cancelación evento de promoción del sector minero,  organizado por la ANM  </v>
          </cell>
          <cell r="F4" t="str">
            <v>1. Gastos no recuperables 
2. Detrimento de la imagen de la Entidad ante sus grupos de valor.
3. No divulgación de la estrategia de promoción
4. Desgaste administrativo y operativo.</v>
          </cell>
        </row>
        <row r="5">
          <cell r="B5" t="str">
            <v xml:space="preserve">GESTION DE LA INVERSION MINERA </v>
          </cell>
          <cell r="C5" t="str">
            <v>Gestionar las actividades o mecanismos que contribuyan a la divulgación de las estrategias de Promoción de la Agencia Nacional de Minería (ANM), con el fin de promover la inversión en el sector minero colombiano.</v>
          </cell>
          <cell r="D5" t="str">
            <v>1. Continuos cambios en la información de origen técnico y económico.
2. Desactualización de la información publicada por parte de las fuentes de información técnica y/o económica.
3. Error humano</v>
          </cell>
          <cell r="E5" t="str">
            <v xml:space="preserve">Suministro de información errónea y/o desactualizada al publico objetivo en los eventos de promoción minera </v>
          </cell>
          <cell r="F5" t="str">
            <v>1. Gastos no recuperables (material promocional) 
2. Desgaste administrativo y operativo.
3. Detrimento de la imagen de la Entidad ante sus grupos de valor..
4. Filtración de información inexacta de la ANM en otros medios de difusión.</v>
          </cell>
        </row>
        <row r="6">
          <cell r="B6" t="str">
            <v xml:space="preserve">GESTION DE LA INVERSION MINERA </v>
          </cell>
          <cell r="C6" t="str">
            <v>Gestionar las actividades o mecanismos que contribuyan a la divulgación de las estrategias de Promoción de la Agencia Nacional de Minería (ANM), con el fin de promover la inversión en el sector minero colombiano.</v>
          </cell>
          <cell r="D6" t="str">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ell>
          <cell r="E6" t="str">
            <v>Deficiencias en la calidad del servicio prestado por la ANM en el evento de promoción del sector minero</v>
          </cell>
          <cell r="F6" t="str">
            <v>1. Detrimento de la imagen de la Entidad ante sus grupos de valor. 
2. Perdida de confianza en lo público por parte de terceros.</v>
          </cell>
        </row>
        <row r="7">
          <cell r="B7" t="str">
            <v xml:space="preserve">GESTION DE LA INVERSION MINERA </v>
          </cell>
          <cell r="C7" t="str">
            <v>Gestionar las actividades o mecanismos que contribuyan a la divulgación de las estrategias de Promoción de la Agencia Nacional de Minería (ANM), con el fin de promover la inversión en el sector minero colombiano.</v>
          </cell>
          <cell r="D7" t="str">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ell>
          <cell r="E7" t="str">
            <v xml:space="preserve">Deficiencias en la estructuración y desarrollo del proceso de selección objetiva para la adjudicación de Áreas Estratégicas Mineras   </v>
          </cell>
          <cell r="F7" t="str">
            <v>1. Baja participación de oferentes 
2. Incumplimiento del propósito para el cual se crearon las AEM
3. Deficiente ejecución del contrato de concesión
4. Detrimento de la imagen de la Entidad ante sus grupos de valor..</v>
          </cell>
        </row>
      </sheetData>
      <sheetData sheetId="3">
        <row r="14">
          <cell r="E14">
            <v>3</v>
          </cell>
        </row>
        <row r="15">
          <cell r="E15">
            <v>3</v>
          </cell>
        </row>
        <row r="16">
          <cell r="E16">
            <v>2</v>
          </cell>
        </row>
        <row r="17">
          <cell r="E17">
            <v>1</v>
          </cell>
        </row>
      </sheetData>
      <sheetData sheetId="4">
        <row r="6">
          <cell r="D6">
            <v>3</v>
          </cell>
        </row>
        <row r="7">
          <cell r="D7">
            <v>4</v>
          </cell>
        </row>
        <row r="8">
          <cell r="D8">
            <v>3</v>
          </cell>
        </row>
        <row r="9">
          <cell r="D9">
            <v>5</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DELIMITACIÓN Y DECLARACIÓN DE ÁREAS Y ZONAS DE INTERÉS</v>
          </cell>
          <cell r="C4" t="str">
            <v>Desarrollar proyectos y acciones orientados a optimizar el uso de los recursos minerales del país teniendo en cuenta los aspectos sociales y económicos</v>
          </cell>
          <cell r="D4" t="str">
            <v xml:space="preserve">Cambios permanentes y continuos de la información catastral </v>
          </cell>
          <cell r="E4" t="str">
            <v>Superposición de Áreas Estratégicas Mineras con áreas que no estén libres</v>
          </cell>
          <cell r="F4" t="str">
            <v>1. Inconsistencias en la delimitación de AEM 
2. Desgaste técnico y administrativo por parte de la ANM
3.Desmejoramiento de la imagen institucional</v>
          </cell>
          <cell r="G4" t="str">
            <v>1. Verificación previa de información catastral antes de la delimitación 
2. Solicitud del certificado de área libre con oportunidad 
3. Realizar recortes en la delimitación de las AEM (En caso de superposición)</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ell>
          <cell r="E5" t="str">
            <v>Superposición de Áreas de Reserva Especial y Zonas Mineras de Comunidades Étnicas con áreas restringidas o prohibidas de minería.</v>
          </cell>
          <cell r="F5" t="str">
            <v>1. Desgaste técnico y administrativo por parte de la ANM.
2. Posibles demandas para la Entidad.</v>
          </cell>
          <cell r="G5" t="str">
            <v>1. Reporte grafico y de superposiciones de la zona solicitada.</v>
          </cell>
        </row>
        <row r="6">
          <cell r="B6" t="str">
            <v>DELIMITACIÓN Y DECLARACIÓN DE ÁREAS Y ZONAS DE INTERÉS</v>
          </cell>
          <cell r="C6" t="str">
            <v>Desarrollar proyectos y acciones orientados a optimizar el uso de los recursos minerales del país teniendo en cuenta los aspectos sociales y económicos</v>
          </cell>
          <cell r="D6" t="str">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ell>
          <cell r="E6" t="str">
            <v xml:space="preserve">Interrupción y dilatación en el tiempo  del proceso de delimitación y declaración de AEM </v>
          </cell>
          <cell r="F6" t="str">
            <v>1. Desgaste técnico y administrativo por parte de la ANM
2. Desmejoramiento de la imagen institucional</v>
          </cell>
          <cell r="G6" t="str">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ell>
        </row>
        <row r="7">
          <cell r="B7" t="str">
            <v>DELIMITACIÓN Y DECLARACIÓN DE ÁREAS Y ZONAS DE INTERÉS</v>
          </cell>
          <cell r="C7" t="str">
            <v>Desarrollar proyectos y acciones orientados a optimizar el uso de los recursos minerales del país teniendo en cuenta los aspectos sociales y económicos</v>
          </cell>
          <cell r="D7" t="str">
            <v>1. Cambios normativos 
2. Situaciones de orden público o conflictividad social que afecten la realización de las actividades tendientes a la declaración de AREs.</v>
          </cell>
          <cell r="E7" t="str">
            <v>Imposibilidad de declarar el área de reserva especial y/o realizar seguimiento efectivo a las obligaciones de la comunidad minera.</v>
          </cell>
          <cell r="F7" t="str">
            <v>1. No legalización de mineros tradicionales.
2. Perdida material o de vidas humanas.
3. Afectación al medio ambiente.
4. Posibles demandas para la Entidad.</v>
          </cell>
          <cell r="G7" t="str">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ell>
        </row>
        <row r="8">
          <cell r="B8" t="str">
            <v>DELIMITACIÓN Y DECLARACIÓN DE ÁREAS Y ZONAS DE INTERÉS</v>
          </cell>
          <cell r="C8" t="str">
            <v>Desarrollar proyectos y acciones orientados a optimizar el uso de los recursos minerales del país teniendo en cuenta los aspectos sociales y económicos</v>
          </cell>
          <cell r="D8" t="str">
            <v xml:space="preserve">1. Decisiones jurídicas o de autoridades ambientales en la alinderación de zonas excluidas para minería.
2. Aparición de hechos jurídicos posteriores a la declaratoria de las Áreas Estratégicas Mineras que afecten la delimitación </v>
          </cell>
          <cell r="E8" t="str">
            <v>Afectación de la extensión de las áreas estratégicas mineras delimitadas y declaradas.</v>
          </cell>
          <cell r="F8" t="str">
            <v>1. Desgaste técnico y administrativo por parte de la ANM.
2. Perdida de áreas con potencial para minerales estratégicos.
3. Suspensión del área estratégica minera.</v>
          </cell>
          <cell r="G8" t="str">
            <v xml:space="preserve">1. Acercamiento con autoridades ambientales y/o judiciales 
2. Realizar ajustes en la delimitación de las AEM (cuando se presenten hechos jurídicos posteriores a la declaratoria de las AEM) </v>
          </cell>
        </row>
        <row r="9">
          <cell r="B9" t="str">
            <v>DELIMITACIÓN Y DECLARACIÓN DE ÁREAS Y ZONAS DE INTERÉS</v>
          </cell>
          <cell r="C9" t="str">
            <v>Desarrollar proyectos y acciones orientados a optimizar el uso de los recursos minerales del país teniendo en cuenta los aspectos sociales y económicos</v>
          </cell>
          <cell r="D9" t="str">
            <v>1. Falta de identificación del territorio de comunidades étnicas.</v>
          </cell>
          <cell r="E9" t="str">
            <v xml:space="preserve">Imposibilidad de establecer la zona minera para comunidades étnicas </v>
          </cell>
          <cell r="F9" t="str">
            <v>1. Las comunidades étnicas no pueden ejercer su derecho de prelación.
2. Posibles demandas a la Entidad.
3. Congestión de trámites</v>
          </cell>
          <cell r="G9" t="str">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ell>
        </row>
      </sheetData>
      <sheetData sheetId="3">
        <row r="14">
          <cell r="E14">
            <v>2</v>
          </cell>
        </row>
        <row r="15">
          <cell r="E15">
            <v>3</v>
          </cell>
        </row>
        <row r="16">
          <cell r="E16">
            <v>3</v>
          </cell>
        </row>
        <row r="17">
          <cell r="E17">
            <v>3</v>
          </cell>
        </row>
        <row r="18">
          <cell r="E18">
            <v>3</v>
          </cell>
        </row>
        <row r="19">
          <cell r="E19">
            <v>3</v>
          </cell>
        </row>
      </sheetData>
      <sheetData sheetId="4">
        <row r="6">
          <cell r="D6">
            <v>4</v>
          </cell>
        </row>
        <row r="7">
          <cell r="D7">
            <v>4</v>
          </cell>
        </row>
        <row r="8">
          <cell r="D8">
            <v>3</v>
          </cell>
        </row>
        <row r="9">
          <cell r="D9">
            <v>3</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cell r="C4" t="str">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ell>
          <cell r="D4" t="str">
            <v>No verificación de fuente técnica</v>
          </cell>
          <cell r="E4" t="str">
            <v xml:space="preserve">Difundir comunicación errónea o incompleta </v>
          </cell>
          <cell r="F4" t="str">
            <v>1. Afectación de la imagen institucional.
2. Pérdida de credibilidad con el cliente interno.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tabSelected="1" workbookViewId="0">
      <selection activeCell="F17" sqref="F17"/>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19"/>
      <c r="B2" s="120"/>
      <c r="C2" s="120"/>
      <c r="D2" s="120"/>
      <c r="E2" s="120"/>
      <c r="F2" s="120"/>
      <c r="G2" s="120"/>
      <c r="H2" s="120"/>
      <c r="I2" s="120"/>
      <c r="J2" s="120"/>
      <c r="K2" s="120"/>
      <c r="L2" s="121"/>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11"/>
      <c r="B5" s="12"/>
      <c r="C5" s="12"/>
      <c r="D5" s="12"/>
      <c r="E5" s="12"/>
      <c r="F5" s="12"/>
      <c r="G5" s="12"/>
      <c r="H5" s="12"/>
      <c r="I5" s="12"/>
      <c r="J5" s="12"/>
      <c r="K5" s="12"/>
      <c r="L5" s="13"/>
    </row>
    <row r="6" spans="1:12" x14ac:dyDescent="0.3">
      <c r="A6" s="11"/>
      <c r="B6" s="12"/>
      <c r="C6" s="12"/>
      <c r="D6" s="12"/>
      <c r="E6" s="12"/>
      <c r="F6" s="12"/>
      <c r="G6" s="12"/>
      <c r="H6" s="12"/>
      <c r="I6" s="12"/>
      <c r="J6" s="12"/>
      <c r="K6" s="12"/>
      <c r="L6" s="13"/>
    </row>
    <row r="7" spans="1:12" x14ac:dyDescent="0.3">
      <c r="A7" s="5"/>
      <c r="B7" s="6"/>
      <c r="C7" s="6"/>
      <c r="D7" s="6"/>
      <c r="E7" s="6"/>
      <c r="F7" s="6"/>
      <c r="G7" s="6"/>
      <c r="H7" s="6"/>
      <c r="I7" s="6"/>
      <c r="J7" s="6"/>
      <c r="K7" s="6"/>
      <c r="L7" s="7"/>
    </row>
    <row r="8" spans="1:12" x14ac:dyDescent="0.3">
      <c r="A8" s="122" t="s">
        <v>6</v>
      </c>
      <c r="B8" s="123"/>
      <c r="C8" s="123"/>
      <c r="D8" s="123"/>
      <c r="E8" s="123"/>
      <c r="F8" s="123"/>
      <c r="G8" s="123"/>
      <c r="H8" s="123"/>
      <c r="I8" s="123"/>
      <c r="J8" s="123"/>
      <c r="K8" s="123"/>
      <c r="L8" s="124"/>
    </row>
    <row r="9" spans="1:12" x14ac:dyDescent="0.3">
      <c r="A9" s="122" t="s">
        <v>0</v>
      </c>
      <c r="B9" s="123"/>
      <c r="C9" s="123"/>
      <c r="D9" s="123"/>
      <c r="E9" s="123"/>
      <c r="F9" s="123"/>
      <c r="G9" s="123"/>
      <c r="H9" s="123"/>
      <c r="I9" s="123"/>
      <c r="J9" s="123"/>
      <c r="K9" s="123"/>
      <c r="L9" s="124"/>
    </row>
    <row r="10" spans="1:12" ht="39" customHeight="1" x14ac:dyDescent="0.3">
      <c r="A10" s="5"/>
      <c r="B10" s="6"/>
      <c r="C10" s="6"/>
      <c r="D10" s="6"/>
      <c r="E10" s="6"/>
      <c r="F10" s="6"/>
      <c r="G10" s="6"/>
      <c r="H10" s="6"/>
      <c r="I10" s="6"/>
      <c r="J10" s="6"/>
      <c r="K10" s="6"/>
      <c r="L10" s="7"/>
    </row>
    <row r="11" spans="1:12" ht="39" customHeight="1" x14ac:dyDescent="0.3">
      <c r="A11" s="5"/>
      <c r="B11" s="6"/>
      <c r="C11" s="6"/>
      <c r="D11" s="6"/>
      <c r="E11" s="6"/>
      <c r="F11" s="6"/>
      <c r="G11" s="6"/>
      <c r="H11" s="6"/>
      <c r="I11" s="6"/>
      <c r="J11" s="6"/>
      <c r="K11" s="6"/>
      <c r="L11" s="7"/>
    </row>
    <row r="12" spans="1:12" x14ac:dyDescent="0.3">
      <c r="A12" s="115" t="s">
        <v>1</v>
      </c>
      <c r="B12" s="116"/>
      <c r="C12" s="116"/>
      <c r="D12" s="116"/>
      <c r="E12" s="116"/>
      <c r="F12" s="116" t="s">
        <v>2</v>
      </c>
      <c r="G12" s="116"/>
      <c r="H12" s="116"/>
      <c r="I12" s="116"/>
      <c r="J12" s="116"/>
      <c r="K12" s="116"/>
      <c r="L12" s="125"/>
    </row>
    <row r="13" spans="1:12" x14ac:dyDescent="0.3">
      <c r="A13" s="115" t="s">
        <v>3</v>
      </c>
      <c r="B13" s="116"/>
      <c r="C13" s="116"/>
      <c r="D13" s="116"/>
      <c r="E13" s="116"/>
      <c r="F13" s="116" t="s">
        <v>4</v>
      </c>
      <c r="G13" s="116"/>
      <c r="H13" s="116"/>
      <c r="I13" s="116"/>
      <c r="J13" s="116"/>
      <c r="K13" s="116"/>
      <c r="L13" s="125"/>
    </row>
    <row r="14" spans="1:12" x14ac:dyDescent="0.3">
      <c r="A14" s="115" t="s">
        <v>5</v>
      </c>
      <c r="B14" s="116"/>
      <c r="C14" s="116"/>
      <c r="D14" s="116"/>
      <c r="E14" s="116"/>
      <c r="F14" s="117"/>
      <c r="G14" s="117"/>
      <c r="H14" s="117"/>
      <c r="I14" s="117"/>
      <c r="J14" s="117"/>
      <c r="K14" s="117"/>
      <c r="L14" s="118"/>
    </row>
    <row r="15" spans="1:12" x14ac:dyDescent="0.3">
      <c r="A15" s="5"/>
      <c r="B15" s="6"/>
      <c r="C15" s="6"/>
      <c r="D15" s="6"/>
      <c r="E15" s="6"/>
      <c r="F15" s="6"/>
      <c r="G15" s="6"/>
      <c r="H15" s="6"/>
      <c r="I15" s="6"/>
      <c r="J15" s="6"/>
      <c r="K15" s="6"/>
      <c r="L15" s="7"/>
    </row>
    <row r="16" spans="1:12" x14ac:dyDescent="0.3">
      <c r="A16" s="5"/>
      <c r="B16" s="6"/>
      <c r="C16" s="6"/>
      <c r="D16" s="6"/>
      <c r="E16" s="6"/>
      <c r="F16" s="6"/>
      <c r="G16" s="6"/>
      <c r="H16" s="6"/>
      <c r="I16" s="6"/>
      <c r="J16" s="6"/>
      <c r="K16" s="6"/>
      <c r="L16" s="7"/>
    </row>
    <row r="17" spans="1:12" ht="21" thickBot="1" x14ac:dyDescent="0.35">
      <c r="A17" s="8"/>
      <c r="B17" s="9"/>
      <c r="C17" s="9"/>
      <c r="D17" s="9"/>
      <c r="E17" s="9"/>
      <c r="F17" s="9"/>
      <c r="G17" s="9"/>
      <c r="H17" s="9"/>
      <c r="I17" s="9"/>
      <c r="J17" s="9"/>
      <c r="K17" s="9"/>
      <c r="L17" s="10"/>
    </row>
  </sheetData>
  <mergeCells count="9">
    <mergeCell ref="A14:E14"/>
    <mergeCell ref="F14:L14"/>
    <mergeCell ref="A2:L2"/>
    <mergeCell ref="A8:L8"/>
    <mergeCell ref="A9:L9"/>
    <mergeCell ref="A12:E12"/>
    <mergeCell ref="F12:L12"/>
    <mergeCell ref="A13:E13"/>
    <mergeCell ref="F13:L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86" zoomScaleNormal="86"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4.140625" style="14" customWidth="1"/>
    <col min="11" max="11" width="30.140625" style="14" customWidth="1"/>
    <col min="12" max="12" width="12.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110</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13.25" customHeight="1" x14ac:dyDescent="0.25">
      <c r="A9" s="134">
        <v>1</v>
      </c>
      <c r="B9" s="148" t="str">
        <f>+[1]Identificacion!B4</f>
        <v>PLANEACION ESTRATEGICA</v>
      </c>
      <c r="C9" s="148" t="str">
        <f>+[1]Identificacion!C4</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9" s="148" t="str">
        <f>+[1]Identificacion!D4</f>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
      <c r="E9" s="151" t="str">
        <f>+[1]Identificacion!E4</f>
        <v xml:space="preserve">
Incumplimiento de metas y objetivos institucionales</v>
      </c>
      <c r="F9" s="151" t="str">
        <f>+[1]Identificacion!F4</f>
        <v>1. Mala imagen institucional 
2. Recorte presupuestal para la siguiente vigencia 
3. Insatisfacción de los grupos de interés 
4. Reprocesos, desgaste administrativo.
5. Investigaciones disciplinales y fiscales.</v>
      </c>
      <c r="G9" s="134">
        <f>+[1]Probabilidad!E14</f>
        <v>3</v>
      </c>
      <c r="H9" s="134">
        <f>+'[1]Impacto '!D6</f>
        <v>4</v>
      </c>
      <c r="I9" s="23">
        <f>+G9*H9</f>
        <v>12</v>
      </c>
      <c r="J9" s="143" t="str">
        <f>IF(AND(I9&gt;=0,I9&lt;=4),'[1]Calificación de Riesgos'!$H$10,IF(I9&lt;7,'[1]Calificación de Riesgos'!$H$9,IF(I9&lt;11,'[1]Calificación de Riesgos'!$H$8,IF(I9&lt;=25,'[1]Calificación de Riesgos'!$H$7))))</f>
        <v>EXTREMA</v>
      </c>
      <c r="K9" s="140" t="s">
        <v>23</v>
      </c>
      <c r="L9" s="134">
        <v>1</v>
      </c>
      <c r="M9" s="134">
        <v>4</v>
      </c>
      <c r="N9" s="23">
        <f>+L9*M9</f>
        <v>4</v>
      </c>
      <c r="O9" s="137" t="str">
        <f>+'[1]Calificación de Riesgos'!H8</f>
        <v>ALTA</v>
      </c>
      <c r="P9" s="134" t="s">
        <v>10</v>
      </c>
      <c r="Q9" s="22" t="s">
        <v>22</v>
      </c>
      <c r="R9" s="24" t="s">
        <v>21</v>
      </c>
      <c r="S9" s="20">
        <v>43466</v>
      </c>
      <c r="T9" s="20">
        <v>43830</v>
      </c>
      <c r="U9" s="19" t="s">
        <v>7</v>
      </c>
      <c r="V9" s="18"/>
      <c r="W9" s="18"/>
      <c r="X9" s="18"/>
      <c r="Y9" s="18"/>
      <c r="Z9" s="18"/>
      <c r="AA9" s="18"/>
      <c r="AB9" s="18"/>
      <c r="AC9" s="18"/>
      <c r="AD9" s="18"/>
      <c r="AE9" s="18"/>
      <c r="AF9" s="18"/>
      <c r="AG9" s="18"/>
      <c r="AH9" s="18"/>
      <c r="AI9" s="18"/>
    </row>
    <row r="10" spans="1:35" s="17" customFormat="1" ht="78.75" customHeight="1" x14ac:dyDescent="0.25">
      <c r="A10" s="135"/>
      <c r="B10" s="149"/>
      <c r="C10" s="149"/>
      <c r="D10" s="149"/>
      <c r="E10" s="152"/>
      <c r="F10" s="152"/>
      <c r="G10" s="135"/>
      <c r="H10" s="135"/>
      <c r="I10" s="23"/>
      <c r="J10" s="144"/>
      <c r="K10" s="141"/>
      <c r="L10" s="135"/>
      <c r="M10" s="135"/>
      <c r="N10" s="23"/>
      <c r="O10" s="138"/>
      <c r="P10" s="135"/>
      <c r="Q10" s="22" t="s">
        <v>20</v>
      </c>
      <c r="R10" s="24" t="s">
        <v>19</v>
      </c>
      <c r="S10" s="20">
        <v>43466</v>
      </c>
      <c r="T10" s="20">
        <v>43830</v>
      </c>
      <c r="U10" s="19" t="s">
        <v>7</v>
      </c>
      <c r="V10" s="18"/>
      <c r="W10" s="18"/>
      <c r="X10" s="18"/>
      <c r="Y10" s="18"/>
      <c r="Z10" s="18"/>
      <c r="AA10" s="18"/>
      <c r="AB10" s="18"/>
      <c r="AC10" s="18"/>
      <c r="AD10" s="18"/>
      <c r="AE10" s="18"/>
      <c r="AF10" s="18"/>
      <c r="AG10" s="18"/>
      <c r="AH10" s="18"/>
      <c r="AI10" s="18"/>
    </row>
    <row r="11" spans="1:35" s="17" customFormat="1" ht="78.75" customHeight="1" x14ac:dyDescent="0.25">
      <c r="A11" s="135"/>
      <c r="B11" s="149"/>
      <c r="C11" s="149"/>
      <c r="D11" s="149"/>
      <c r="E11" s="152"/>
      <c r="F11" s="152"/>
      <c r="G11" s="135"/>
      <c r="H11" s="135"/>
      <c r="I11" s="23"/>
      <c r="J11" s="144"/>
      <c r="K11" s="141"/>
      <c r="L11" s="135"/>
      <c r="M11" s="135"/>
      <c r="N11" s="23"/>
      <c r="O11" s="138"/>
      <c r="P11" s="135"/>
      <c r="Q11" s="22" t="s">
        <v>18</v>
      </c>
      <c r="R11" s="24" t="s">
        <v>17</v>
      </c>
      <c r="S11" s="20">
        <v>43466</v>
      </c>
      <c r="T11" s="20">
        <v>43830</v>
      </c>
      <c r="U11" s="19" t="s">
        <v>7</v>
      </c>
      <c r="V11" s="18"/>
      <c r="W11" s="18"/>
      <c r="X11" s="18"/>
      <c r="Y11" s="18"/>
      <c r="Z11" s="18"/>
      <c r="AA11" s="18"/>
      <c r="AB11" s="18"/>
      <c r="AC11" s="18"/>
      <c r="AD11" s="18"/>
      <c r="AE11" s="18"/>
      <c r="AF11" s="18"/>
      <c r="AG11" s="18"/>
      <c r="AH11" s="18"/>
      <c r="AI11" s="18"/>
    </row>
    <row r="12" spans="1:35" s="17" customFormat="1" ht="78.75" customHeight="1" x14ac:dyDescent="0.25">
      <c r="A12" s="136"/>
      <c r="B12" s="150"/>
      <c r="C12" s="150"/>
      <c r="D12" s="150"/>
      <c r="E12" s="153"/>
      <c r="F12" s="153"/>
      <c r="G12" s="136"/>
      <c r="H12" s="136"/>
      <c r="I12" s="23"/>
      <c r="J12" s="145"/>
      <c r="K12" s="142"/>
      <c r="L12" s="136"/>
      <c r="M12" s="136"/>
      <c r="N12" s="23"/>
      <c r="O12" s="139"/>
      <c r="P12" s="136"/>
      <c r="Q12" s="22" t="s">
        <v>16</v>
      </c>
      <c r="R12" s="24" t="s">
        <v>15</v>
      </c>
      <c r="S12" s="20">
        <v>43525</v>
      </c>
      <c r="T12" s="20">
        <v>43738</v>
      </c>
      <c r="U12" s="19" t="s">
        <v>7</v>
      </c>
      <c r="V12" s="18"/>
      <c r="W12" s="18"/>
      <c r="X12" s="18"/>
      <c r="Y12" s="18"/>
      <c r="Z12" s="18"/>
      <c r="AA12" s="18"/>
      <c r="AB12" s="18"/>
      <c r="AC12" s="18"/>
      <c r="AD12" s="18"/>
      <c r="AE12" s="18"/>
      <c r="AF12" s="18"/>
      <c r="AG12" s="18"/>
      <c r="AH12" s="18"/>
      <c r="AI12" s="18"/>
    </row>
    <row r="13" spans="1:35" s="17" customFormat="1" ht="192" customHeight="1" x14ac:dyDescent="0.25">
      <c r="A13" s="23">
        <v>2</v>
      </c>
      <c r="B13" s="22" t="str">
        <f>+[1]Identificacion!B5</f>
        <v>PLANEACION ESTRATEGICA</v>
      </c>
      <c r="C13" s="22" t="str">
        <f>+[1]Identificacion!C5</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3" s="22" t="str">
        <f>+[1]Identificacion!D5</f>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
      <c r="E13" s="18" t="str">
        <f>+[1]Identificacion!E5</f>
        <v xml:space="preserve">Incumplimiento en los tiempos establecidos para el registro, actualización y seguimiento a los proyectos de inversión </v>
      </c>
      <c r="F13" s="18" t="str">
        <f>+[1]Identificacion!F5</f>
        <v>1. Sanciones por no cumplimiento de los cronogramas y lineamientos establecidos. 
2. Desfinanciamiento para la ejecución de las  metas y productos establecidas.
3. No contar con información en tiempo real de la ejecución de los proyectos.</v>
      </c>
      <c r="G13" s="23">
        <f>+[1]Probabilidad!E15</f>
        <v>3</v>
      </c>
      <c r="H13" s="23">
        <f>+'[1]Impacto '!D7</f>
        <v>4</v>
      </c>
      <c r="I13" s="23">
        <f>+G13*H13</f>
        <v>12</v>
      </c>
      <c r="J13" s="64" t="str">
        <f>IF(AND(I13&gt;=0,I13&lt;=4),'[1]Calificación de Riesgos'!$H$10,IF(I13&lt;7,'[1]Calificación de Riesgos'!$H$9,IF(I13&lt;11,'[1]Calificación de Riesgos'!$H$8,IF(I13&lt;=25,'[1]Calificación de Riesgos'!$H$7))))</f>
        <v>EXTREMA</v>
      </c>
      <c r="K13" s="18" t="s">
        <v>14</v>
      </c>
      <c r="L13" s="23">
        <v>1</v>
      </c>
      <c r="M13" s="23">
        <v>4</v>
      </c>
      <c r="N13" s="23">
        <f>+L13*M13</f>
        <v>4</v>
      </c>
      <c r="O13" s="65" t="str">
        <f>+'[1]Calificación de Riesgos'!H8</f>
        <v>ALTA</v>
      </c>
      <c r="P13" s="18" t="s">
        <v>10</v>
      </c>
      <c r="Q13" s="22" t="s">
        <v>13</v>
      </c>
      <c r="R13" s="24" t="s">
        <v>12</v>
      </c>
      <c r="S13" s="20">
        <v>43466</v>
      </c>
      <c r="T13" s="20">
        <v>43830</v>
      </c>
      <c r="U13" s="19" t="s">
        <v>7</v>
      </c>
      <c r="V13" s="18"/>
      <c r="W13" s="18"/>
      <c r="X13" s="18"/>
      <c r="Y13" s="18"/>
      <c r="Z13" s="18"/>
      <c r="AA13" s="18"/>
      <c r="AB13" s="18"/>
      <c r="AC13" s="18"/>
      <c r="AD13" s="18"/>
      <c r="AE13" s="18"/>
      <c r="AF13" s="18"/>
      <c r="AG13" s="18"/>
      <c r="AH13" s="18"/>
      <c r="AI13" s="18"/>
    </row>
    <row r="14" spans="1:35" s="17" customFormat="1" ht="164.25" customHeight="1" x14ac:dyDescent="0.25">
      <c r="A14" s="23">
        <v>3</v>
      </c>
      <c r="B14" s="22" t="str">
        <f>+[1]Identificacion!B6</f>
        <v>PLANEACION ESTRATEGICA</v>
      </c>
      <c r="C14" s="22" t="str">
        <f>+[1]Identificacion!C6</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4" s="22" t="str">
        <f>+[1]Identificacion!D6</f>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
      <c r="E14" s="18" t="str">
        <f>+[1]Identificacion!E6</f>
        <v>Deficiencias en el ciclo de la  mejora continua de los procesos de la Entidad</v>
      </c>
      <c r="F14" s="18" t="str">
        <f>+[1]Identificacion!F6</f>
        <v>1. Hallazgos por parte de los órganos de control 
2. Investigaciones por parte de los entes de control 
3. Auditoria Internas sin efectividad 
4. Perdida de imagen institucional</v>
      </c>
      <c r="G14" s="23">
        <f>+[1]Probabilidad!E16</f>
        <v>3</v>
      </c>
      <c r="H14" s="23">
        <f>+'[1]Impacto '!D8</f>
        <v>3</v>
      </c>
      <c r="I14" s="23">
        <f>+G14*H14</f>
        <v>9</v>
      </c>
      <c r="J14" s="65" t="str">
        <f>IF(AND(I14&gt;=0,I14&lt;=4),'[1]Calificación de Riesgos'!$H$10,IF(I14&lt;7,'[1]Calificación de Riesgos'!$H$9,IF(I14&lt;11,'[1]Calificación de Riesgos'!$H$8,IF(I14&lt;=25,'[1]Calificación de Riesgos'!$H$7))))</f>
        <v>ALTA</v>
      </c>
      <c r="K14" s="22" t="s">
        <v>11</v>
      </c>
      <c r="L14" s="23">
        <v>1</v>
      </c>
      <c r="M14" s="23">
        <v>3</v>
      </c>
      <c r="N14" s="23">
        <f>+L14*M14</f>
        <v>3</v>
      </c>
      <c r="O14" s="65" t="str">
        <f>+'[1]Calificación de Riesgos'!H8</f>
        <v>ALTA</v>
      </c>
      <c r="P14" s="18" t="s">
        <v>10</v>
      </c>
      <c r="Q14" s="22" t="s">
        <v>9</v>
      </c>
      <c r="R14" s="21" t="s">
        <v>8</v>
      </c>
      <c r="S14" s="20">
        <v>43466</v>
      </c>
      <c r="T14" s="20">
        <v>43830</v>
      </c>
      <c r="U14" s="19" t="s">
        <v>7</v>
      </c>
      <c r="V14" s="18"/>
      <c r="W14" s="18"/>
      <c r="X14" s="18"/>
      <c r="Y14" s="18"/>
      <c r="Z14" s="18"/>
      <c r="AA14" s="18"/>
      <c r="AB14" s="18"/>
      <c r="AC14" s="18"/>
      <c r="AD14" s="18"/>
      <c r="AE14" s="18"/>
      <c r="AF14" s="18"/>
      <c r="AG14" s="18"/>
      <c r="AH14" s="18"/>
      <c r="AI14" s="18"/>
    </row>
  </sheetData>
  <mergeCells count="24">
    <mergeCell ref="A1:U5"/>
    <mergeCell ref="G9:G12"/>
    <mergeCell ref="B9:B12"/>
    <mergeCell ref="C9:C12"/>
    <mergeCell ref="D9:D12"/>
    <mergeCell ref="E9:E12"/>
    <mergeCell ref="F9:F12"/>
    <mergeCell ref="Q6:U7"/>
    <mergeCell ref="A9:A12"/>
    <mergeCell ref="P9:P12"/>
    <mergeCell ref="O9:O12"/>
    <mergeCell ref="M9:M12"/>
    <mergeCell ref="L9:L12"/>
    <mergeCell ref="K9:K12"/>
    <mergeCell ref="J9:J12"/>
    <mergeCell ref="H9:H12"/>
    <mergeCell ref="AB6:AI7"/>
    <mergeCell ref="G7:J7"/>
    <mergeCell ref="L7:M7"/>
    <mergeCell ref="O7:P7"/>
    <mergeCell ref="A6:F7"/>
    <mergeCell ref="G6:J6"/>
    <mergeCell ref="L6:P6"/>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A040D7F-FC9B-41E4-A63B-C88C8D9C28C9}">
            <xm:f>NOT(ISERROR(SEARCH('\PLANEACIÓN 2019\RIESGOS 2019\VERSIONES FINALES RIESGOS GESTION 2019\[Mapa de Riesgos Gestion Planeacion Estrategica 2019 Final.xlsx]Calificación de Riesgos'!#REF!,J9)))</xm:f>
            <xm:f>'\PLANEACIÓN 2019\RIESGOS 2019\VERSIONES FINALES RIESGOS GESTION 2019\[Mapa de Riesgos Gestion Planeacion Estrategica 2019 Final.xlsx]Calificación de Riesgos'!#REF!</xm:f>
            <x14:dxf>
              <fill>
                <patternFill>
                  <bgColor rgb="FFFFC000"/>
                </patternFill>
              </fill>
            </x14:dxf>
          </x14:cfRule>
          <x14:cfRule type="containsText" priority="7" operator="containsText" id="{1ED08AB5-26E1-430F-B01B-572BA80B5C29}">
            <xm:f>NOT(ISERROR(SEARCH('\PLANEACIÓN 2019\RIESGOS 2019\VERSIONES FINALES RIESGOS GESTION 2019\[Mapa de Riesgos Gestion Planeacion Estrategica 2019 Final.xlsx]Calificación de Riesgos'!#REF!,J9)))</xm:f>
            <xm:f>'\PLANEACIÓN 2019\RIESGOS 2019\VERSIONES FINALES RIESGOS GESTION 2019\[Mapa de Riesgos Gestion Planeacion Estrategica 2019 Final.xlsx]Calificación de Riesgos'!#REF!</xm:f>
            <x14:dxf>
              <fill>
                <patternFill>
                  <bgColor rgb="FFFF0000"/>
                </patternFill>
              </fill>
            </x14:dxf>
          </x14:cfRule>
          <x14:cfRule type="containsText" priority="8" operator="containsText" id="{956E5587-DF52-466E-B92B-09D94F132AB3}">
            <xm:f>NOT(ISERROR(SEARCH('\PLANEACIÓN 2019\RIESGOS 2019\VERSIONES FINALES RIESGOS GESTION 2019\[Mapa de Riesgos Gestion Planeacion Estrategica 2019 Final.xlsx]Calificación de Riesgos'!#REF!,J9)))</xm:f>
            <xm:f>'\PLANEACIÓN 2019\RIESGOS 2019\VERSIONES FINALES RIESGOS GESTION 2019\[Mapa de Riesgos Gestion Planeacion Estrategica 2019 Final.xlsx]Calificación de Riesgos'!#REF!</xm:f>
            <x14:dxf/>
          </x14:cfRule>
          <x14:cfRule type="containsText" priority="9" operator="containsText" id="{256F5868-FE57-4B7C-9BCE-8064C39AE450}">
            <xm:f>NOT(ISERROR(SEARCH('\PLANEACIÓN 2019\RIESGOS 2019\VERSIONES FINALES RIESGOS GESTION 2019\[Mapa de Riesgos Gestion Planeacion Estrategica 2019 Final.xlsx]Calificación de Riesgos'!#REF!,J9)))</xm:f>
            <xm:f>'\PLANEACIÓN 2019\RIESGOS 2019\VERSIONES FINALES RIESGOS GESTION 2019\[Mapa de Riesgos Gestion Planeacion Estrategica 2019 Final.xlsx]Calificación de Riesgos'!#REF!</xm:f>
            <x14:dxf>
              <fill>
                <patternFill>
                  <bgColor rgb="FFFFFF00"/>
                </patternFill>
              </fill>
            </x14:dxf>
          </x14:cfRule>
          <x14:cfRule type="containsText" priority="10" operator="containsText" id="{860C4F8A-4036-48AA-80C4-7110A7142D35}">
            <xm:f>NOT(ISERROR(SEARCH('\PLANEACIÓN 2019\RIESGOS 2019\VERSIONES FINALES RIESGOS GESTION 2019\[Mapa de Riesgos Gestion Planeacion Estrategica 2019 Final.xlsx]Calificación de Riesgos'!#REF!,J9)))</xm:f>
            <xm:f>'\PLANEACIÓN 2019\RIESGOS 2019\VERSIONES FINALES RIESGOS GESTION 2019\[Mapa de Riesgos Gestion Planeacion Estrategica 2019 Final.xlsx]Calificación de Riesgos'!#REF!</xm:f>
            <x14:dxf>
              <fill>
                <patternFill>
                  <bgColor rgb="FF00B050"/>
                </patternFill>
              </fill>
            </x14:dxf>
          </x14:cfRule>
          <xm:sqref>J9 J13:J14</xm:sqref>
        </x14:conditionalFormatting>
        <x14:conditionalFormatting xmlns:xm="http://schemas.microsoft.com/office/excel/2006/main">
          <x14:cfRule type="containsText" priority="1" operator="containsText" id="{30F64733-0EF8-4CFA-90DE-B7F9683512B2}">
            <xm:f>NOT(ISERROR(SEARCH('\PLANEACIÓN 2019\RIESGOS 2019\VERSIONES FINALES RIESGOS GESTION 2019\[Mapa de Riesgos Gestion Planeacion Estrategica 2019 Final.xlsx]Calificación de Riesgos'!#REF!,O9)))</xm:f>
            <xm:f>'\PLANEACIÓN 2019\RIESGOS 2019\VERSIONES FINALES RIESGOS GESTION 2019\[Mapa de Riesgos Gestion Planeacion Estrategica 2019 Final.xlsx]Calificación de Riesgos'!#REF!</xm:f>
            <x14:dxf>
              <fill>
                <patternFill>
                  <bgColor rgb="FFFFC000"/>
                </patternFill>
              </fill>
            </x14:dxf>
          </x14:cfRule>
          <x14:cfRule type="containsText" priority="2" operator="containsText" id="{30ADFACD-54DB-4A2B-91A2-6872BDA3A8BC}">
            <xm:f>NOT(ISERROR(SEARCH('\PLANEACIÓN 2019\RIESGOS 2019\VERSIONES FINALES RIESGOS GESTION 2019\[Mapa de Riesgos Gestion Planeacion Estrategica 2019 Final.xlsx]Calificación de Riesgos'!#REF!,O9)))</xm:f>
            <xm:f>'\PLANEACIÓN 2019\RIESGOS 2019\VERSIONES FINALES RIESGOS GESTION 2019\[Mapa de Riesgos Gestion Planeacion Estrategica 2019 Final.xlsx]Calificación de Riesgos'!#REF!</xm:f>
            <x14:dxf>
              <fill>
                <patternFill>
                  <bgColor rgb="FFFF0000"/>
                </patternFill>
              </fill>
            </x14:dxf>
          </x14:cfRule>
          <x14:cfRule type="containsText" priority="3" operator="containsText" id="{E1F14771-9E33-4FF9-9224-803DAF51D6B1}">
            <xm:f>NOT(ISERROR(SEARCH('\PLANEACIÓN 2019\RIESGOS 2019\VERSIONES FINALES RIESGOS GESTION 2019\[Mapa de Riesgos Gestion Planeacion Estrategica 2019 Final.xlsx]Calificación de Riesgos'!#REF!,O9)))</xm:f>
            <xm:f>'\PLANEACIÓN 2019\RIESGOS 2019\VERSIONES FINALES RIESGOS GESTION 2019\[Mapa de Riesgos Gestion Planeacion Estrategica 2019 Final.xlsx]Calificación de Riesgos'!#REF!</xm:f>
            <x14:dxf/>
          </x14:cfRule>
          <x14:cfRule type="containsText" priority="4" operator="containsText" id="{FFAA23CE-E30C-4C7E-A459-B06E431AC659}">
            <xm:f>NOT(ISERROR(SEARCH('\PLANEACIÓN 2019\RIESGOS 2019\VERSIONES FINALES RIESGOS GESTION 2019\[Mapa de Riesgos Gestion Planeacion Estrategica 2019 Final.xlsx]Calificación de Riesgos'!#REF!,O9)))</xm:f>
            <xm:f>'\PLANEACIÓN 2019\RIESGOS 2019\VERSIONES FINALES RIESGOS GESTION 2019\[Mapa de Riesgos Gestion Planeacion Estrategica 2019 Final.xlsx]Calificación de Riesgos'!#REF!</xm:f>
            <x14:dxf>
              <fill>
                <patternFill>
                  <bgColor rgb="FFFFFF00"/>
                </patternFill>
              </fill>
            </x14:dxf>
          </x14:cfRule>
          <x14:cfRule type="containsText" priority="5" operator="containsText" id="{EDFD8714-A600-4E21-B2F2-576A231A3C64}">
            <xm:f>NOT(ISERROR(SEARCH('\PLANEACIÓN 2019\RIESGOS 2019\VERSIONES FINALES RIESGOS GESTION 2019\[Mapa de Riesgos Gestion Planeacion Estrategica 2019 Final.xlsx]Calificación de Riesgos'!#REF!,O9)))</xm:f>
            <xm:f>'\PLANEACIÓN 2019\RIESGOS 2019\VERSIONES FINALES RIESGOS GESTION 2019\[Mapa de Riesgos Gestion Planeacion Estrategica 2019 Final.xlsx]Calificación de Riesgos'!#REF!</xm:f>
            <x14:dxf>
              <fill>
                <patternFill>
                  <bgColor rgb="FF00B050"/>
                </patternFill>
              </fill>
            </x14:dxf>
          </x14:cfRule>
          <xm:sqref>O9 O13:O14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'[1]Calificación de Riesgos'!#REF!</xm:f>
          </x14:formula1>
          <xm:sqref>P9 P13:P14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zoomScale="87" zoomScaleNormal="87" workbookViewId="0">
      <selection activeCell="A9" sqref="A9"/>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54" t="s">
        <v>109</v>
      </c>
      <c r="B1" s="154"/>
      <c r="C1" s="154"/>
      <c r="D1" s="154"/>
      <c r="E1" s="154"/>
      <c r="F1" s="154"/>
      <c r="G1" s="154"/>
      <c r="H1" s="154"/>
      <c r="I1" s="154"/>
      <c r="J1" s="154"/>
      <c r="K1" s="154"/>
      <c r="L1" s="154"/>
      <c r="M1" s="154"/>
      <c r="N1" s="154"/>
      <c r="O1" s="154"/>
      <c r="P1" s="154"/>
      <c r="Q1" s="154"/>
      <c r="R1" s="154"/>
      <c r="S1" s="154"/>
      <c r="T1" s="154"/>
      <c r="U1" s="154"/>
      <c r="V1" s="75"/>
      <c r="W1" s="29"/>
    </row>
    <row r="2" spans="1:35" ht="16.5" customHeight="1" x14ac:dyDescent="0.3">
      <c r="A2" s="154"/>
      <c r="B2" s="154"/>
      <c r="C2" s="154"/>
      <c r="D2" s="154"/>
      <c r="E2" s="154"/>
      <c r="F2" s="154"/>
      <c r="G2" s="154"/>
      <c r="H2" s="154"/>
      <c r="I2" s="154"/>
      <c r="J2" s="154"/>
      <c r="K2" s="154"/>
      <c r="L2" s="154"/>
      <c r="M2" s="154"/>
      <c r="N2" s="154"/>
      <c r="O2" s="154"/>
      <c r="P2" s="154"/>
      <c r="Q2" s="154"/>
      <c r="R2" s="154"/>
      <c r="S2" s="154"/>
      <c r="T2" s="154"/>
      <c r="U2" s="154"/>
      <c r="V2" s="75"/>
      <c r="W2" s="29"/>
    </row>
    <row r="3" spans="1:35" ht="13.5" customHeight="1" x14ac:dyDescent="0.3">
      <c r="A3" s="154"/>
      <c r="B3" s="154"/>
      <c r="C3" s="154"/>
      <c r="D3" s="154"/>
      <c r="E3" s="154"/>
      <c r="F3" s="154"/>
      <c r="G3" s="154"/>
      <c r="H3" s="154"/>
      <c r="I3" s="154"/>
      <c r="J3" s="154"/>
      <c r="K3" s="154"/>
      <c r="L3" s="154"/>
      <c r="M3" s="154"/>
      <c r="N3" s="154"/>
      <c r="O3" s="154"/>
      <c r="P3" s="154"/>
      <c r="Q3" s="154"/>
      <c r="R3" s="154"/>
      <c r="S3" s="154"/>
      <c r="T3" s="154"/>
      <c r="U3" s="154"/>
      <c r="V3" s="75"/>
      <c r="W3" s="29"/>
    </row>
    <row r="4" spans="1:35" ht="13.5" customHeight="1" x14ac:dyDescent="0.3">
      <c r="A4" s="154"/>
      <c r="B4" s="154"/>
      <c r="C4" s="154"/>
      <c r="D4" s="154"/>
      <c r="E4" s="154"/>
      <c r="F4" s="154"/>
      <c r="G4" s="154"/>
      <c r="H4" s="154"/>
      <c r="I4" s="154"/>
      <c r="J4" s="154"/>
      <c r="K4" s="154"/>
      <c r="L4" s="154"/>
      <c r="M4" s="154"/>
      <c r="N4" s="154"/>
      <c r="O4" s="154"/>
      <c r="P4" s="154"/>
      <c r="Q4" s="154"/>
      <c r="R4" s="154"/>
      <c r="S4" s="154"/>
      <c r="T4" s="154"/>
      <c r="U4" s="154"/>
      <c r="V4" s="75"/>
      <c r="W4" s="29"/>
    </row>
    <row r="5" spans="1:35" ht="13.5" customHeight="1" x14ac:dyDescent="0.3">
      <c r="A5" s="154"/>
      <c r="B5" s="154"/>
      <c r="C5" s="154"/>
      <c r="D5" s="154"/>
      <c r="E5" s="154"/>
      <c r="F5" s="154"/>
      <c r="G5" s="154"/>
      <c r="H5" s="154"/>
      <c r="I5" s="154"/>
      <c r="J5" s="154"/>
      <c r="K5" s="154"/>
      <c r="L5" s="154"/>
      <c r="M5" s="154"/>
      <c r="N5" s="154"/>
      <c r="O5" s="154"/>
      <c r="P5" s="154"/>
      <c r="Q5" s="154"/>
      <c r="R5" s="154"/>
      <c r="S5" s="154"/>
      <c r="T5" s="154"/>
      <c r="U5" s="154"/>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99" x14ac:dyDescent="0.25">
      <c r="A9" s="23">
        <v>1</v>
      </c>
      <c r="B9" s="22" t="str">
        <f>+[2]Identificacion!B4</f>
        <v>EVALUACIÓN, CONTROL Y MEJORA</v>
      </c>
      <c r="C9" s="22" t="str">
        <f>+[2]Identificacion!C4</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9" s="22" t="str">
        <f>+[2]Identificacion!D4</f>
        <v xml:space="preserve">1. Inoportunidad en el suministro de la información por parte de los procesos/dependencias.
2. Desconocimiento de la importancia del control interno en el apoyo a la gestión      
3. Fuentes de información primaria desactualizada </v>
      </c>
      <c r="E9" s="18" t="str">
        <f>+[2]Identificacion!E4</f>
        <v>Incumplimiento de los términos legales para la presentación de informes de ley</v>
      </c>
      <c r="F9" s="18" t="str">
        <f>+[2]Identificacion!F4</f>
        <v>1. Sanciones pecuniarias y responsabilidades administrativas y  disciplinarias. 
2. Pérdida de imagen institucional</v>
      </c>
      <c r="G9" s="23">
        <f>+[2]Probabilidad!E14</f>
        <v>2</v>
      </c>
      <c r="H9" s="23">
        <f>+'[2]Impacto '!D6</f>
        <v>4</v>
      </c>
      <c r="I9" s="23">
        <f t="shared" ref="I9:I11" si="0">+G9*H9</f>
        <v>8</v>
      </c>
      <c r="J9" s="65" t="str">
        <f>IF(AND(I9&gt;=0,I9&lt;=4),'[2]Calificación de Riesgos'!$H$10,IF(I9&lt;7,'[2]Calificación de Riesgos'!$H$9,IF(I9&lt;13,'[2]Calificación de Riesgos'!$H$8,IF(I9&lt;=25,'[2]Calificación de Riesgos'!$H$7))))</f>
        <v>ALTA</v>
      </c>
      <c r="K9" s="66" t="s">
        <v>100</v>
      </c>
      <c r="L9" s="23">
        <v>1</v>
      </c>
      <c r="M9" s="23">
        <v>3</v>
      </c>
      <c r="N9" s="23">
        <f>+L9*M9</f>
        <v>3</v>
      </c>
      <c r="O9" s="71" t="str">
        <f>+'[2]Calificación de Riesgos'!H9</f>
        <v>MODERADA</v>
      </c>
      <c r="P9" s="18" t="s">
        <v>10</v>
      </c>
      <c r="Q9" s="67" t="s">
        <v>101</v>
      </c>
      <c r="R9" s="21" t="s">
        <v>102</v>
      </c>
      <c r="S9" s="20">
        <v>43496</v>
      </c>
      <c r="T9" s="20">
        <v>43814</v>
      </c>
      <c r="U9" s="19" t="s">
        <v>103</v>
      </c>
      <c r="V9" s="18"/>
      <c r="W9" s="18"/>
      <c r="X9" s="18"/>
      <c r="Y9" s="18"/>
      <c r="Z9" s="18"/>
      <c r="AA9" s="18"/>
      <c r="AB9" s="18"/>
      <c r="AC9" s="18"/>
      <c r="AD9" s="18"/>
      <c r="AE9" s="18"/>
      <c r="AF9" s="18"/>
      <c r="AG9" s="18"/>
      <c r="AH9" s="18"/>
      <c r="AI9" s="18"/>
    </row>
    <row r="10" spans="1:35" s="17" customFormat="1" ht="115.5" x14ac:dyDescent="0.25">
      <c r="A10" s="23">
        <v>2</v>
      </c>
      <c r="B10" s="22" t="str">
        <f>+[2]Identificacion!B5</f>
        <v>EVALUACIÓN, CONTROL Y MEJORA</v>
      </c>
      <c r="C10" s="22" t="str">
        <f>+[2]Identificacion!C5</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0" s="22" t="str">
        <f>+[2]Identificacion!D5</f>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
      <c r="E10" s="18" t="str">
        <f>+[2]Identificacion!E5</f>
        <v>Incumplimiento del Plan Anual de Auditorías.</v>
      </c>
      <c r="F10" s="18" t="str">
        <f>+[2]Identificacion!F5</f>
        <v>1. Posible materialización de riesgos en los procesos.
2. Incumplimiento de metas/indicadores establecidas en el POA para el proceso de Evaluación, control y Mejora.</v>
      </c>
      <c r="G10" s="23">
        <f>+[2]Probabilidad!E15</f>
        <v>2</v>
      </c>
      <c r="H10" s="23">
        <f>+'[2]Impacto '!D7</f>
        <v>4</v>
      </c>
      <c r="I10" s="23">
        <f t="shared" si="0"/>
        <v>8</v>
      </c>
      <c r="J10" s="65" t="str">
        <f>IF(AND(I10&gt;=0,I10&lt;=4),'[2]Calificación de Riesgos'!$H$10,IF(I10&lt;7,'[2]Calificación de Riesgos'!$H$9,IF(I10&lt;13,'[2]Calificación de Riesgos'!$H$8,IF(I10&lt;=25,'[2]Calificación de Riesgos'!$H$7))))</f>
        <v>ALTA</v>
      </c>
      <c r="K10" s="66" t="s">
        <v>104</v>
      </c>
      <c r="L10" s="23">
        <v>1</v>
      </c>
      <c r="M10" s="23">
        <v>3</v>
      </c>
      <c r="N10" s="23">
        <f t="shared" ref="N10:N11" si="1">+L10*M10</f>
        <v>3</v>
      </c>
      <c r="O10" s="71" t="str">
        <f>+'[2]Calificación de Riesgos'!H9</f>
        <v>MODERADA</v>
      </c>
      <c r="P10" s="18" t="s">
        <v>10</v>
      </c>
      <c r="Q10" s="67" t="s">
        <v>105</v>
      </c>
      <c r="R10" s="21" t="s">
        <v>106</v>
      </c>
      <c r="S10" s="20">
        <v>43496</v>
      </c>
      <c r="T10" s="20">
        <v>43814</v>
      </c>
      <c r="U10" s="19" t="s">
        <v>103</v>
      </c>
      <c r="V10" s="18"/>
      <c r="W10" s="18"/>
      <c r="X10" s="18"/>
      <c r="Y10" s="18"/>
      <c r="Z10" s="18"/>
      <c r="AA10" s="18"/>
      <c r="AB10" s="18"/>
      <c r="AC10" s="18"/>
      <c r="AD10" s="18"/>
      <c r="AE10" s="18"/>
      <c r="AF10" s="18"/>
      <c r="AG10" s="18"/>
      <c r="AH10" s="18"/>
      <c r="AI10" s="18"/>
    </row>
    <row r="11" spans="1:35" ht="115.5" x14ac:dyDescent="0.3">
      <c r="A11" s="23">
        <v>3</v>
      </c>
      <c r="B11" s="22" t="str">
        <f>+[2]Identificacion!B6</f>
        <v>EVALUACIÓN, CONTROL Y MEJORA</v>
      </c>
      <c r="C11" s="22" t="str">
        <f>+[2]Identificacion!C6</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1" s="22" t="str">
        <f>+[2]Identificacion!D6</f>
        <v>1. Desconocimiento del procedimiento para la elaboración de planes de mejoramiento.
2. Falta de autocontrol por parte de los procesos.</v>
      </c>
      <c r="E11" s="18" t="str">
        <f>+[2]Identificacion!E6</f>
        <v>Deficiencias en el ciclo de la  mejora continua de los procesos de la Entidad</v>
      </c>
      <c r="F11" s="18" t="str">
        <f>+[2]Identificacion!F6</f>
        <v>1. Hallazgos por parte de los órganos de control 
3. Auditoria Internas sin efectividad 
4. Perdida de imagen institucional</v>
      </c>
      <c r="G11" s="23">
        <f>+[2]Probabilidad!E16</f>
        <v>3</v>
      </c>
      <c r="H11" s="23">
        <f>+'[2]Impacto '!D8</f>
        <v>4</v>
      </c>
      <c r="I11" s="23">
        <f t="shared" si="0"/>
        <v>12</v>
      </c>
      <c r="J11" s="65" t="str">
        <f>IF(AND(I11&gt;=0,I11&lt;=4),'[2]Calificación de Riesgos'!$H$10,IF(I11&lt;7,'[2]Calificación de Riesgos'!$H$9,IF(I11&lt;13,'[2]Calificación de Riesgos'!$H$8,IF(I11&lt;=25,'[2]Calificación de Riesgos'!$H$7))))</f>
        <v>ALTA</v>
      </c>
      <c r="K11" s="22" t="s">
        <v>11</v>
      </c>
      <c r="L11" s="23">
        <v>1</v>
      </c>
      <c r="M11" s="23">
        <v>3</v>
      </c>
      <c r="N11" s="23">
        <f t="shared" si="1"/>
        <v>3</v>
      </c>
      <c r="O11" s="65" t="str">
        <f>+'[2]Calificación de Riesgos'!H8</f>
        <v>ALTA</v>
      </c>
      <c r="P11" s="18" t="s">
        <v>10</v>
      </c>
      <c r="Q11" s="22" t="s">
        <v>107</v>
      </c>
      <c r="R11" s="21" t="s">
        <v>108</v>
      </c>
      <c r="S11" s="20">
        <v>43466</v>
      </c>
      <c r="T11" s="20">
        <v>43830</v>
      </c>
      <c r="U11" s="19" t="s">
        <v>103</v>
      </c>
      <c r="V11" s="18"/>
      <c r="W11" s="18"/>
      <c r="X11" s="18"/>
      <c r="Y11" s="18"/>
      <c r="Z11" s="18"/>
      <c r="AA11" s="18"/>
      <c r="AB11" s="18"/>
      <c r="AC11" s="18"/>
      <c r="AD11" s="18"/>
      <c r="AE11" s="18"/>
      <c r="AF11" s="18"/>
      <c r="AG11" s="18"/>
      <c r="AH11" s="18"/>
      <c r="AI11"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2FDEF5D-4BCE-4195-97D5-D449505535C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3B5EE709-7E97-498E-8764-E0815525809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4DE0331E-9032-4FF6-AF0F-007579D2182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4" operator="containsText" id="{557026F2-145A-4618-B3F4-C01197754009}">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3C5C51E3-610A-4441-ABB5-6F3EED589EC2}">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J9:J10 O9:O10</xm:sqref>
        </x14:conditionalFormatting>
        <x14:conditionalFormatting xmlns:xm="http://schemas.microsoft.com/office/excel/2006/main">
          <x14:cfRule type="containsText" priority="6" operator="containsText" id="{2317E8B7-1AA7-4767-9FE6-04141A235686}">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3E8ABC77-9E88-48F8-9014-6A0493355B7F}">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41953D44-AD18-400E-8523-0B54EDF6AC40}">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9" operator="containsText" id="{A562ACAA-BAF6-4DD4-8195-CE4663A30BA8}">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F9B27709-A38F-4CA4-887A-A49AA4CE778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 xmlns:xm="http://schemas.microsoft.com/office/excel/2006/main">
          <x14:cfRule type="containsText" priority="1" operator="containsText" id="{9D876959-0643-47FE-8C7E-68284495D2C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D05E1D0F-21F5-4289-9307-6217BCBF04DF}">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FD58DDB8-36DE-41FD-9051-1528B1B2DC34}">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4" operator="containsText" id="{D9C46D17-E3B6-46EA-851B-3A81FCF1592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9E592EDA-27AB-48B2-95C6-FA343C71F23E}">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'[3]Calificación de Riesgos'!#REF!</xm:f>
          </x14:formula1>
          <xm:sqref>P11</xm:sqref>
        </x14:dataValidation>
        <x14:dataValidation type="list" allowBlank="1" showInputMessage="1" showErrorMessage="1">
          <x14:formula1>
            <xm:f>'[2]Calificación de Riesgos'!#REF!</xm:f>
          </x14:formula1>
          <xm:sqref>P9:P10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7" zoomScaleNormal="87" workbookViewId="0">
      <selection activeCell="A6" sqref="A6:F7"/>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31"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142</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6"/>
      <c r="B5" s="146"/>
      <c r="C5" s="146"/>
      <c r="D5" s="146"/>
      <c r="E5" s="146"/>
      <c r="F5" s="146"/>
      <c r="G5" s="146"/>
      <c r="H5" s="146"/>
      <c r="I5" s="146"/>
      <c r="J5" s="146"/>
      <c r="K5" s="146"/>
      <c r="L5" s="146"/>
      <c r="M5" s="146"/>
      <c r="N5" s="146"/>
      <c r="O5" s="146"/>
      <c r="P5" s="146"/>
      <c r="Q5" s="146"/>
      <c r="R5" s="146"/>
      <c r="S5" s="146"/>
      <c r="T5" s="146"/>
      <c r="U5" s="146"/>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+[4]Identificacion!B4</f>
        <v>GESTIÓN DOCUMENTAL</v>
      </c>
      <c r="C9" s="22" t="str">
        <f>+[4]Identificacion!C4</f>
        <v>Administrar los documentos que produce y recibe la Entidad, garantizando de manera eficaz su manejo, custodia y preservación, a través de mecanismos que permitan su consulta eficiente, con el fin de dar cumplimiento a los fines institucionales.</v>
      </c>
      <c r="D9" s="22" t="str">
        <f>+[4]Identificacion!D4</f>
        <v>1. Condiciones ambientales inadecuadas en espacios de archivo en depósitos.
2. Manipulación y custodia indebida del archivo.</v>
      </c>
      <c r="E9" s="18" t="str">
        <f>+[4]Identificacion!E4</f>
        <v xml:space="preserve">Deterioro físico parcial o total de documentos  </v>
      </c>
      <c r="F9" s="18" t="str">
        <f>+[4]Identificacion!F4</f>
        <v>1. PQRS, denuncias, demandas y acciones de tutela de titulares mineros y otros usuarios internos y externos
2. Asignación de recursos para reconstrucción por pérdida de información parcial o total</v>
      </c>
      <c r="G9" s="23">
        <f>+[4]Probabilidad!E14</f>
        <v>3</v>
      </c>
      <c r="H9" s="23">
        <f>+'[4]Impacto '!D6</f>
        <v>4</v>
      </c>
      <c r="I9" s="23">
        <f>+G9*H9</f>
        <v>12</v>
      </c>
      <c r="J9" s="65" t="str">
        <f>IF(AND(I9&gt;=0,I9&lt;=4),'[4]Calificación de Riesgos'!$H$10,IF(I9&lt;7,'[4]Calificación de Riesgos'!$H$9,IF(I9&lt;13,'[4]Calificación de Riesgos'!$H$8,IF(I9&lt;=25,'[4]Calificación de Riesgos'!$H$7))))</f>
        <v>ALTA</v>
      </c>
      <c r="K9" s="66" t="s">
        <v>111</v>
      </c>
      <c r="L9" s="23">
        <v>1</v>
      </c>
      <c r="M9" s="23">
        <v>3</v>
      </c>
      <c r="N9" s="23">
        <f>+L9*M9</f>
        <v>3</v>
      </c>
      <c r="O9" s="71" t="str">
        <f>+'[4]Calificación de Riesgos'!H9</f>
        <v>MODERADA</v>
      </c>
      <c r="P9" s="18" t="s">
        <v>10</v>
      </c>
      <c r="Q9" s="66" t="s">
        <v>112</v>
      </c>
      <c r="R9" s="66" t="s">
        <v>113</v>
      </c>
      <c r="S9" s="68">
        <v>43511</v>
      </c>
      <c r="T9" s="69">
        <v>43830</v>
      </c>
      <c r="U9" s="70" t="s">
        <v>114</v>
      </c>
      <c r="V9" s="18"/>
      <c r="W9" s="18"/>
      <c r="X9" s="18"/>
      <c r="Y9" s="18"/>
      <c r="Z9" s="18"/>
      <c r="AA9" s="18"/>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4E5DB708-834B-4012-B718-8EF73A518BA4}">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C000"/>
                </patternFill>
              </fill>
            </x14:dxf>
          </x14:cfRule>
          <x14:cfRule type="containsText" priority="2" operator="containsText" id="{9C17EED1-D9C2-4EE3-864A-7F17187F2CD7}">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0000"/>
                </patternFill>
              </fill>
            </x14:dxf>
          </x14:cfRule>
          <x14:cfRule type="containsText" priority="3" operator="containsText" id="{9F5F2538-C02D-43C1-8E0D-6AB3D10F8051}">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x14:cfRule>
          <x14:cfRule type="containsText" priority="4" operator="containsText" id="{A671E788-9983-4F3C-ACDB-DD857B403C38}">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FF00"/>
                </patternFill>
              </fill>
            </x14:dxf>
          </x14:cfRule>
          <x14:cfRule type="containsText" priority="5" operator="containsText" id="{83F788E6-7734-4C64-A5B0-2F19F276689A}">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00B050"/>
                </patternFill>
              </fill>
            </x14:dxf>
          </x14:cfRule>
          <xm:sqref>J9 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89" zoomScaleNormal="89" workbookViewId="0">
      <selection activeCell="A9" sqref="A9:A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3.4257812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27.710937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141</v>
      </c>
      <c r="B1" s="146"/>
      <c r="C1" s="146"/>
      <c r="D1" s="146"/>
      <c r="E1" s="146"/>
      <c r="F1" s="146"/>
      <c r="G1" s="146"/>
      <c r="H1" s="146"/>
      <c r="I1" s="146"/>
      <c r="J1" s="146"/>
      <c r="K1" s="146"/>
      <c r="L1" s="146"/>
      <c r="M1" s="146"/>
      <c r="N1" s="146"/>
      <c r="O1" s="146"/>
      <c r="P1" s="146"/>
      <c r="Q1" s="146"/>
      <c r="R1" s="146"/>
      <c r="S1" s="146"/>
      <c r="T1" s="146"/>
      <c r="U1" s="146"/>
      <c r="V1" s="76"/>
      <c r="W1" s="29"/>
      <c r="X1" s="77"/>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6"/>
      <c r="W2" s="29"/>
      <c r="X2" s="77"/>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6"/>
      <c r="W3" s="29"/>
      <c r="X3" s="77"/>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6"/>
      <c r="W4" s="29"/>
      <c r="X4" s="77"/>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6"/>
      <c r="W5" s="29"/>
      <c r="X5" s="77"/>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99" x14ac:dyDescent="0.25">
      <c r="A9" s="134">
        <v>1</v>
      </c>
      <c r="B9" s="148" t="str">
        <f>+[5]Identificacion!B4</f>
        <v>GESTION JURIDICA</v>
      </c>
      <c r="C9" s="148" t="str">
        <f>+[5]Identificacion!C4</f>
        <v>Asesorar, representar y coordinar en tematicas relacionadas con procesos judiciales y extrajudiciales a la Agencia Nacional de Mineria, a través del cumplimiento y aplicación de la normatividad vigente.</v>
      </c>
      <c r="D9" s="148" t="str">
        <f>+[5]Identificacion!D4</f>
        <v xml:space="preserve">1. Inoportunidad en la remisión de la información por parte de las dependencias/procesos a la Oficina Asesora Juridica para dar trámite.
2. Duplicidad de radicados en las dependencias </v>
      </c>
      <c r="E9" s="148" t="str">
        <f>+[5]Identificacion!E4</f>
        <v>Emisión de conceptos por fuera del término legal establecido</v>
      </c>
      <c r="F9" s="148" t="str">
        <f>+[5]Identificacion!F4</f>
        <v>1. Pérdida de imagen y credibilidad de la ANM.
2. Procesos disciplinarios
3. Tutelas para la Entidad</v>
      </c>
      <c r="G9" s="134">
        <f>+[5]Probabilidad!E14</f>
        <v>5</v>
      </c>
      <c r="H9" s="134">
        <f>+'[5]Impacto '!D6</f>
        <v>2</v>
      </c>
      <c r="I9" s="23">
        <f t="shared" ref="I9:I15" si="0">+G9*H9</f>
        <v>10</v>
      </c>
      <c r="J9" s="159" t="str">
        <f>IF(AND(I9&gt;=0,I9&lt;=4),'[5]Calificación de Riesgos'!$H$10,IF(I9&lt;7,'[5]Calificación de Riesgos'!$H$9,IF(I9&lt;13,'[5]Calificación de Riesgos'!$H$8,IF(I9&lt;=25,'[5]Calificación de Riesgos'!$H$7))))</f>
        <v>ALTA</v>
      </c>
      <c r="K9" s="148" t="s">
        <v>115</v>
      </c>
      <c r="L9" s="134">
        <v>2</v>
      </c>
      <c r="M9" s="134">
        <v>2</v>
      </c>
      <c r="N9" s="23">
        <f>+L9*M9</f>
        <v>4</v>
      </c>
      <c r="O9" s="157" t="str">
        <f>IF(AND(N9&gt;=0,N9&lt;=4),'[5]Calificación de Riesgos'!$H$10,IF(N9&lt;7,'[5]Calificación de Riesgos'!$H$9,IF(N9&lt;13,'[5]Calificación de Riesgos'!$H$8,IF(N9&lt;=25,'[5]Calificación de Riesgos'!$H$7))))</f>
        <v>BAJA</v>
      </c>
      <c r="P9" s="134" t="s">
        <v>10</v>
      </c>
      <c r="Q9" s="22" t="s">
        <v>116</v>
      </c>
      <c r="R9" s="24" t="s">
        <v>117</v>
      </c>
      <c r="S9" s="20">
        <v>43496</v>
      </c>
      <c r="T9" s="20">
        <v>43814</v>
      </c>
      <c r="U9" s="19" t="s">
        <v>118</v>
      </c>
      <c r="V9" s="18"/>
      <c r="W9" s="18"/>
      <c r="X9" s="18"/>
      <c r="Y9" s="18"/>
      <c r="Z9" s="18"/>
      <c r="AA9" s="18"/>
      <c r="AB9" s="18"/>
      <c r="AC9" s="18"/>
      <c r="AD9" s="18"/>
      <c r="AE9" s="18"/>
      <c r="AF9" s="18"/>
      <c r="AG9" s="18"/>
      <c r="AH9" s="18"/>
      <c r="AI9" s="18"/>
    </row>
    <row r="10" spans="1:35" s="17" customFormat="1" ht="99" x14ac:dyDescent="0.25">
      <c r="A10" s="136"/>
      <c r="B10" s="150"/>
      <c r="C10" s="150"/>
      <c r="D10" s="150"/>
      <c r="E10" s="150"/>
      <c r="F10" s="150"/>
      <c r="G10" s="136"/>
      <c r="H10" s="136"/>
      <c r="I10" s="23"/>
      <c r="J10" s="160"/>
      <c r="K10" s="150"/>
      <c r="L10" s="136"/>
      <c r="M10" s="136"/>
      <c r="N10" s="23"/>
      <c r="O10" s="158"/>
      <c r="P10" s="136"/>
      <c r="Q10" s="22" t="s">
        <v>119</v>
      </c>
      <c r="R10" s="24" t="s">
        <v>117</v>
      </c>
      <c r="S10" s="20">
        <v>43496</v>
      </c>
      <c r="T10" s="20">
        <v>43814</v>
      </c>
      <c r="U10" s="19" t="s">
        <v>118</v>
      </c>
      <c r="V10" s="18"/>
      <c r="W10" s="18"/>
      <c r="X10" s="18"/>
      <c r="Y10" s="18"/>
      <c r="Z10" s="18"/>
      <c r="AA10" s="18"/>
      <c r="AB10" s="18"/>
      <c r="AC10" s="18"/>
      <c r="AD10" s="18"/>
      <c r="AE10" s="18"/>
      <c r="AF10" s="18"/>
      <c r="AG10" s="18"/>
      <c r="AH10" s="18"/>
      <c r="AI10" s="18"/>
    </row>
    <row r="11" spans="1:35" s="17" customFormat="1" ht="66" x14ac:dyDescent="0.25">
      <c r="A11" s="134">
        <v>2</v>
      </c>
      <c r="B11" s="148" t="str">
        <f>+[5]Identificacion!B5</f>
        <v>GESTION JURIDICA</v>
      </c>
      <c r="C11" s="148" t="str">
        <f>+[5]Identificacion!C5</f>
        <v>Asesorar, representar y coordinar en tematicas relacionadas con procesos judiciales y extrajudiciales a la Agencia Nacional de Mineria, a través del cumplimiento y aplicación de la normatividad vigente.</v>
      </c>
      <c r="D11" s="148" t="str">
        <f>+[5]Identificacion!D5</f>
        <v>1. Falta de seguimiento en las respuestas de acuerdo con los términos de ley.
2. Deficiencia en la defensa de los procesos iniciados en autoridades mineras anteriores. 
3. Cargas laborales por falta de personal.
4. Ausencia de la suscripción del cotnrato de vigilancia judicial.</v>
      </c>
      <c r="E11" s="148" t="str">
        <f>+[5]Identificacion!E5</f>
        <v xml:space="preserve">No efectuar la debida defensa judicial en favor de la ANM por parte de los apoderados </v>
      </c>
      <c r="F11" s="148" t="str">
        <f>+[5]Identificacion!F5</f>
        <v xml:space="preserve">1. Fallos en contra de los intereses de la entidad
2. Posible detrimento Patrimonial, 
3. Investigaciones y sanciones por parte de los entes de control.
</v>
      </c>
      <c r="G11" s="134">
        <f>+[5]Probabilidad!E15</f>
        <v>2</v>
      </c>
      <c r="H11" s="134">
        <f>+'[5]Impacto '!D7</f>
        <v>4</v>
      </c>
      <c r="I11" s="23">
        <f t="shared" si="0"/>
        <v>8</v>
      </c>
      <c r="J11" s="159" t="str">
        <f>IF(AND(I11&gt;=0,I11&lt;=4),'[5]Calificación de Riesgos'!$H$10,IF(I11&lt;7,'[5]Calificación de Riesgos'!$H$9,IF(I11&lt;12,'[5]Calificación de Riesgos'!$H$8,IF(I11&lt;=25,'[5]Calificación de Riesgos'!$H$7))))</f>
        <v>ALTA</v>
      </c>
      <c r="K11" s="148" t="s">
        <v>120</v>
      </c>
      <c r="L11" s="134">
        <v>1</v>
      </c>
      <c r="M11" s="134">
        <v>3</v>
      </c>
      <c r="N11" s="23">
        <f t="shared" ref="N11:N15" si="1">+L11*M11</f>
        <v>3</v>
      </c>
      <c r="O11" s="155" t="str">
        <f>+'[5]Calificación de Riesgos'!H9</f>
        <v>MODERADA</v>
      </c>
      <c r="P11" s="134" t="s">
        <v>10</v>
      </c>
      <c r="Q11" s="22" t="s">
        <v>121</v>
      </c>
      <c r="R11" s="24" t="s">
        <v>122</v>
      </c>
      <c r="S11" s="20">
        <v>43496</v>
      </c>
      <c r="T11" s="20">
        <v>43814</v>
      </c>
      <c r="U11" s="19" t="s">
        <v>123</v>
      </c>
      <c r="V11" s="18"/>
      <c r="W11" s="18"/>
      <c r="X11" s="18"/>
      <c r="Y11" s="18"/>
      <c r="Z11" s="18"/>
      <c r="AA11" s="18"/>
      <c r="AB11" s="18"/>
      <c r="AC11" s="18"/>
      <c r="AD11" s="18"/>
      <c r="AE11" s="18"/>
      <c r="AF11" s="18"/>
      <c r="AG11" s="18"/>
      <c r="AH11" s="18"/>
      <c r="AI11" s="18"/>
    </row>
    <row r="12" spans="1:35" s="17" customFormat="1" ht="49.5" x14ac:dyDescent="0.25">
      <c r="A12" s="136"/>
      <c r="B12" s="150"/>
      <c r="C12" s="150"/>
      <c r="D12" s="150"/>
      <c r="E12" s="150"/>
      <c r="F12" s="150"/>
      <c r="G12" s="136"/>
      <c r="H12" s="136"/>
      <c r="I12" s="23"/>
      <c r="J12" s="160"/>
      <c r="K12" s="150"/>
      <c r="L12" s="136"/>
      <c r="M12" s="136"/>
      <c r="N12" s="23"/>
      <c r="O12" s="156"/>
      <c r="P12" s="136"/>
      <c r="Q12" s="22" t="s">
        <v>124</v>
      </c>
      <c r="R12" s="24" t="s">
        <v>122</v>
      </c>
      <c r="S12" s="20">
        <v>43496</v>
      </c>
      <c r="T12" s="20">
        <v>43814</v>
      </c>
      <c r="U12" s="19" t="s">
        <v>123</v>
      </c>
      <c r="V12" s="18"/>
      <c r="W12" s="18"/>
      <c r="X12" s="18"/>
      <c r="Y12" s="18"/>
      <c r="Z12" s="18"/>
      <c r="AA12" s="18"/>
      <c r="AB12" s="18"/>
      <c r="AC12" s="18"/>
      <c r="AD12" s="18"/>
      <c r="AE12" s="18"/>
      <c r="AF12" s="18"/>
      <c r="AG12" s="18"/>
      <c r="AH12" s="18"/>
      <c r="AI12" s="18"/>
    </row>
    <row r="13" spans="1:35" s="17" customFormat="1" ht="66" x14ac:dyDescent="0.25">
      <c r="A13" s="134">
        <v>3</v>
      </c>
      <c r="B13" s="148" t="str">
        <f>+[5]Identificacion!B6</f>
        <v>GESTION JURIDICA</v>
      </c>
      <c r="C13" s="148" t="str">
        <f>+[5]Identificacion!C6</f>
        <v>Asesorar, representar y coordinar en tematicas relacionadas con procesos judiciales y extrajudiciales a la Agencia Nacional de Mineria, a través del cumplimiento y aplicación de la normatividad vigente.</v>
      </c>
      <c r="D13" s="148" t="str">
        <f>+[5]Identificacion!D6</f>
        <v>1. No se dispone del espacio suficiente, adecuado y seguro para la custodia de los expedientes
2. Debilidades en la aplicación de tecnicas de archivo para los expediente sin tener en cuenta el orden cronológico.</v>
      </c>
      <c r="E13" s="148" t="str">
        <f>+[5]Identificacion!E6</f>
        <v>Perdida y/o indebida manipulación de los expedientes judiciales.</v>
      </c>
      <c r="F13" s="148" t="str">
        <f>+[5]Identificacion!F6</f>
        <v>1. Imposibilidad de ejercer la debida defensa 
2. Posible fallos adversos a los intereses de la entidad 
3. Investigaciones y sanciones por parte de los entes de control.</v>
      </c>
      <c r="G13" s="134">
        <f>+[5]Probabilidad!E16</f>
        <v>2</v>
      </c>
      <c r="H13" s="134">
        <f>+'[5]Impacto '!D8</f>
        <v>2</v>
      </c>
      <c r="I13" s="23">
        <f t="shared" si="0"/>
        <v>4</v>
      </c>
      <c r="J13" s="157" t="str">
        <f>IF(AND(I13&gt;=0,I13&lt;=4),'[5]Calificación de Riesgos'!$H$10,IF(I13&lt;7,'[5]Calificación de Riesgos'!$H$9,IF(I13&lt;12,'[5]Calificación de Riesgos'!$H$8,IF(I13&lt;=25,'[5]Calificación de Riesgos'!$H$7))))</f>
        <v>BAJA</v>
      </c>
      <c r="K13" s="148" t="s">
        <v>125</v>
      </c>
      <c r="L13" s="134">
        <v>1</v>
      </c>
      <c r="M13" s="134">
        <v>1</v>
      </c>
      <c r="N13" s="23">
        <f t="shared" si="1"/>
        <v>1</v>
      </c>
      <c r="O13" s="157" t="str">
        <f>IF(AND(N13&gt;=0,N13&lt;=4),'[5]Calificación de Riesgos'!$H$10,IF(N13&lt;7,'[5]Calificación de Riesgos'!$H$9,IF(N13&lt;13,'[5]Calificación de Riesgos'!$H$8,IF(N13&lt;=25,'[5]Calificación de Riesgos'!$H$7))))</f>
        <v>BAJA</v>
      </c>
      <c r="P13" s="134" t="s">
        <v>10</v>
      </c>
      <c r="Q13" s="22" t="s">
        <v>126</v>
      </c>
      <c r="R13" s="24" t="s">
        <v>127</v>
      </c>
      <c r="S13" s="20">
        <v>43496</v>
      </c>
      <c r="T13" s="20">
        <v>43814</v>
      </c>
      <c r="U13" s="19" t="s">
        <v>123</v>
      </c>
      <c r="V13" s="18"/>
      <c r="W13" s="18"/>
      <c r="X13" s="18"/>
      <c r="Y13" s="18"/>
      <c r="Z13" s="18"/>
      <c r="AA13" s="18"/>
      <c r="AB13" s="18"/>
      <c r="AC13" s="18"/>
      <c r="AD13" s="18"/>
      <c r="AE13" s="18"/>
      <c r="AF13" s="18"/>
      <c r="AG13" s="18"/>
      <c r="AH13" s="18"/>
      <c r="AI13" s="18"/>
    </row>
    <row r="14" spans="1:35" s="17" customFormat="1" ht="66" x14ac:dyDescent="0.25">
      <c r="A14" s="136"/>
      <c r="B14" s="150"/>
      <c r="C14" s="150"/>
      <c r="D14" s="150"/>
      <c r="E14" s="150"/>
      <c r="F14" s="150"/>
      <c r="G14" s="136"/>
      <c r="H14" s="136"/>
      <c r="I14" s="23"/>
      <c r="J14" s="158"/>
      <c r="K14" s="150"/>
      <c r="L14" s="136"/>
      <c r="M14" s="136"/>
      <c r="N14" s="23"/>
      <c r="O14" s="158"/>
      <c r="P14" s="136"/>
      <c r="Q14" s="22" t="s">
        <v>128</v>
      </c>
      <c r="R14" s="24" t="s">
        <v>127</v>
      </c>
      <c r="S14" s="20">
        <v>43496</v>
      </c>
      <c r="T14" s="20">
        <v>43814</v>
      </c>
      <c r="U14" s="19" t="s">
        <v>123</v>
      </c>
      <c r="V14" s="18"/>
      <c r="W14" s="18"/>
      <c r="X14" s="18"/>
      <c r="Y14" s="18"/>
      <c r="Z14" s="18"/>
      <c r="AA14" s="18"/>
      <c r="AB14" s="18"/>
      <c r="AC14" s="18"/>
      <c r="AD14" s="18"/>
      <c r="AE14" s="18"/>
      <c r="AF14" s="18"/>
      <c r="AG14" s="18"/>
      <c r="AH14" s="18"/>
      <c r="AI14" s="18"/>
    </row>
    <row r="15" spans="1:35" s="17" customFormat="1" ht="99" x14ac:dyDescent="0.25">
      <c r="A15" s="134">
        <v>4</v>
      </c>
      <c r="B15" s="148" t="str">
        <f>+[5]Identificacion!B7</f>
        <v>GESTION JURIDICA</v>
      </c>
      <c r="C15" s="148" t="str">
        <f>+[5]Identificacion!C7</f>
        <v>Asesorar, representar y coordinar en tematicas relacionadas con procesos judiciales y extrajudiciales a la Agencia Nacional de Mineria, a través del cumplimiento y aplicación de la normatividad vigente.</v>
      </c>
      <c r="D15" s="148" t="str">
        <f>+[5]Identificacion!D7</f>
        <v>1. No realizar Backup de la información en forma periódica 
2. Fallas en la base de datos por su capacidad, y peso de la información que contiene.
3. Falta de infraestructura para custodia de los titulos</v>
      </c>
      <c r="E15" s="148" t="str">
        <f>+[5]Identificacion!E7</f>
        <v>Perdida y/o manipulación inapropiada de la base de datos de procesos de Cobro Coactivo</v>
      </c>
      <c r="F15" s="148" t="str">
        <f>+[5]Identificacion!F7</f>
        <v xml:space="preserve">1. Afectación al seguimiento del proceso de cobro coactivo 
2. Prescripción de  términos proceso de cobro coactivo.
3. Falta de credibilidad en la información suministrada por el Grupo de Cobro Coactivo  
4. Sanciones disciplinarias
</v>
      </c>
      <c r="G15" s="134">
        <f>+[5]Probabilidad!E17</f>
        <v>3</v>
      </c>
      <c r="H15" s="134">
        <f>+'[5]Impacto '!D9</f>
        <v>3</v>
      </c>
      <c r="I15" s="23">
        <f t="shared" si="0"/>
        <v>9</v>
      </c>
      <c r="J15" s="159" t="str">
        <f>IF(AND(I15&gt;=0,I15&lt;=4),'[5]Calificación de Riesgos'!$H$10,IF(I15&lt;7,'[5]Calificación de Riesgos'!$H$9,IF(I15&lt;12,'[5]Calificación de Riesgos'!$H$8,IF(I15&lt;=25,'[5]Calificación de Riesgos'!$H$7))))</f>
        <v>ALTA</v>
      </c>
      <c r="K15" s="148" t="s">
        <v>129</v>
      </c>
      <c r="L15" s="134">
        <v>1</v>
      </c>
      <c r="M15" s="134">
        <v>3</v>
      </c>
      <c r="N15" s="23">
        <f t="shared" si="1"/>
        <v>3</v>
      </c>
      <c r="O15" s="157" t="str">
        <f>IF(AND(N15&gt;=0,N15&lt;=4),'[5]Calificación de Riesgos'!$H$10,IF(N15&lt;7,'[5]Calificación de Riesgos'!$H$9,IF(N15&lt;13,'[5]Calificación de Riesgos'!$H$8,IF(N15&lt;=25,'[5]Calificación de Riesgos'!$H$7))))</f>
        <v>BAJA</v>
      </c>
      <c r="P15" s="134" t="s">
        <v>10</v>
      </c>
      <c r="Q15" s="22" t="s">
        <v>130</v>
      </c>
      <c r="R15" s="24" t="s">
        <v>131</v>
      </c>
      <c r="S15" s="20">
        <v>43496</v>
      </c>
      <c r="T15" s="20">
        <v>43814</v>
      </c>
      <c r="U15" s="72" t="s">
        <v>132</v>
      </c>
      <c r="V15" s="18"/>
      <c r="W15" s="18"/>
      <c r="X15" s="18"/>
      <c r="Y15" s="18"/>
      <c r="Z15" s="18"/>
      <c r="AA15" s="18"/>
      <c r="AB15" s="18"/>
      <c r="AC15" s="18"/>
      <c r="AD15" s="18"/>
      <c r="AE15" s="18"/>
      <c r="AF15" s="18"/>
      <c r="AG15" s="18"/>
      <c r="AH15" s="18"/>
      <c r="AI15" s="18"/>
    </row>
    <row r="16" spans="1:35" s="17" customFormat="1" ht="99" x14ac:dyDescent="0.25">
      <c r="A16" s="136"/>
      <c r="B16" s="150"/>
      <c r="C16" s="150"/>
      <c r="D16" s="150"/>
      <c r="E16" s="150"/>
      <c r="F16" s="150"/>
      <c r="G16" s="136"/>
      <c r="H16" s="136"/>
      <c r="I16" s="23"/>
      <c r="J16" s="160"/>
      <c r="K16" s="150"/>
      <c r="L16" s="136"/>
      <c r="M16" s="136"/>
      <c r="N16" s="23"/>
      <c r="O16" s="158"/>
      <c r="P16" s="136"/>
      <c r="Q16" s="22" t="s">
        <v>133</v>
      </c>
      <c r="R16" s="24" t="s">
        <v>131</v>
      </c>
      <c r="S16" s="20">
        <v>43496</v>
      </c>
      <c r="T16" s="20">
        <v>43814</v>
      </c>
      <c r="U16" s="72" t="s">
        <v>132</v>
      </c>
      <c r="V16" s="18"/>
      <c r="W16" s="18"/>
      <c r="X16" s="18"/>
      <c r="Y16" s="18"/>
      <c r="Z16" s="18"/>
      <c r="AA16" s="18"/>
      <c r="AB16" s="18"/>
      <c r="AC16" s="18"/>
      <c r="AD16" s="18"/>
      <c r="AE16" s="18"/>
      <c r="AF16" s="18"/>
      <c r="AG16" s="18"/>
      <c r="AH16" s="18"/>
      <c r="AI16" s="18"/>
    </row>
    <row r="17" spans="1:35" ht="66" x14ac:dyDescent="0.3">
      <c r="A17" s="134">
        <v>5</v>
      </c>
      <c r="B17" s="148" t="str">
        <f>+[5]Identificacion!B8</f>
        <v>GESTION JURIDICA</v>
      </c>
      <c r="C17" s="148" t="str">
        <f>+[5]Identificacion!C8</f>
        <v>Asesorar, representar y coordinar en tematicas relacionadas con procesos judiciales y extrajudiciales a la Agencia Nacional de Mineria, a través del cumplimiento y aplicación de la normatividad vigente.</v>
      </c>
      <c r="D17" s="148" t="str">
        <f>+[5]Identificacion!D8</f>
        <v>1. Falta de control de términos 
2. Carga Laboral excesiva 
3. Inoportunidad en la remisión de titulos ejecutvos por parte de areas misionales.</v>
      </c>
      <c r="E17" s="148" t="str">
        <f>+[5]Identificacion!E8</f>
        <v>Vencimiento de términos en los procesos a cargo del grupo de Cobro Coactivo</v>
      </c>
      <c r="F17" s="148" t="str">
        <f>+[5]Identificacion!F8</f>
        <v xml:space="preserve">1. Pérdida de la competencia para ejercer la acción de cobro coactivo 
2. Detrimento patrimonial 
3. Responsabilidad disciplinaria 
</v>
      </c>
      <c r="G17" s="134">
        <f>+[5]Probabilidad!E18</f>
        <v>3</v>
      </c>
      <c r="H17" s="134">
        <f>+'[5]Impacto '!D10</f>
        <v>4</v>
      </c>
      <c r="I17" s="23">
        <f t="shared" ref="I17" si="2">+G17*H17</f>
        <v>12</v>
      </c>
      <c r="J17" s="143" t="str">
        <f>IF(AND(I17&gt;=0,I17&lt;=4),'[5]Calificación de Riesgos'!$H$10,IF(I17&lt;7,'[5]Calificación de Riesgos'!$H$9,IF(I17&lt;12,'[5]Calificación de Riesgos'!$H$8,IF(I17&lt;=25,'[5]Calificación de Riesgos'!$H$7))))</f>
        <v>EXTREMA</v>
      </c>
      <c r="K17" s="148" t="s">
        <v>134</v>
      </c>
      <c r="L17" s="134">
        <v>2</v>
      </c>
      <c r="M17" s="134">
        <v>3</v>
      </c>
      <c r="N17" s="23">
        <f t="shared" ref="N17" si="3">+L17*M17</f>
        <v>6</v>
      </c>
      <c r="O17" s="155" t="str">
        <f>IF(AND(N17&gt;=0,N17&lt;=4),'[5]Calificación de Riesgos'!$H$10,IF(N17&lt;7,'[5]Calificación de Riesgos'!$H$9,IF(N17&lt;13,'[5]Calificación de Riesgos'!$H$8,IF(N17&lt;=25,'[5]Calificación de Riesgos'!$H$7))))</f>
        <v>MODERADA</v>
      </c>
      <c r="P17" s="134" t="s">
        <v>10</v>
      </c>
      <c r="Q17" s="22" t="s">
        <v>135</v>
      </c>
      <c r="R17" s="24" t="s">
        <v>136</v>
      </c>
      <c r="S17" s="20">
        <v>43496</v>
      </c>
      <c r="T17" s="20">
        <v>43814</v>
      </c>
      <c r="U17" s="72" t="s">
        <v>132</v>
      </c>
      <c r="V17" s="18"/>
      <c r="W17" s="18"/>
      <c r="X17" s="18"/>
      <c r="Y17" s="18"/>
      <c r="Z17" s="18"/>
      <c r="AA17" s="18"/>
      <c r="AB17" s="18"/>
      <c r="AC17" s="18"/>
      <c r="AD17" s="18"/>
      <c r="AE17" s="18"/>
      <c r="AF17" s="18"/>
      <c r="AG17" s="18"/>
      <c r="AH17" s="18"/>
      <c r="AI17" s="18"/>
    </row>
    <row r="18" spans="1:35" ht="99" x14ac:dyDescent="0.3">
      <c r="A18" s="135"/>
      <c r="B18" s="149"/>
      <c r="C18" s="149"/>
      <c r="D18" s="149"/>
      <c r="E18" s="149"/>
      <c r="F18" s="149"/>
      <c r="G18" s="135"/>
      <c r="H18" s="135"/>
      <c r="I18" s="23"/>
      <c r="J18" s="144"/>
      <c r="K18" s="149"/>
      <c r="L18" s="135"/>
      <c r="M18" s="135"/>
      <c r="N18" s="23"/>
      <c r="O18" s="161"/>
      <c r="P18" s="135"/>
      <c r="Q18" s="22" t="s">
        <v>137</v>
      </c>
      <c r="R18" s="24" t="s">
        <v>138</v>
      </c>
      <c r="S18" s="20">
        <v>43496</v>
      </c>
      <c r="T18" s="20">
        <v>43814</v>
      </c>
      <c r="U18" s="72" t="s">
        <v>132</v>
      </c>
      <c r="V18" s="18"/>
      <c r="W18" s="18"/>
      <c r="X18" s="18"/>
      <c r="Y18" s="18"/>
      <c r="Z18" s="18"/>
      <c r="AA18" s="18"/>
      <c r="AB18" s="18"/>
      <c r="AC18" s="18"/>
      <c r="AD18" s="18"/>
      <c r="AE18" s="18"/>
      <c r="AF18" s="18"/>
      <c r="AG18" s="18"/>
      <c r="AH18" s="18"/>
      <c r="AI18" s="18"/>
    </row>
    <row r="19" spans="1:35" ht="66" x14ac:dyDescent="0.3">
      <c r="A19" s="136"/>
      <c r="B19" s="150"/>
      <c r="C19" s="150"/>
      <c r="D19" s="150"/>
      <c r="E19" s="150"/>
      <c r="F19" s="150"/>
      <c r="G19" s="136"/>
      <c r="H19" s="136"/>
      <c r="I19" s="23"/>
      <c r="J19" s="145"/>
      <c r="K19" s="150"/>
      <c r="L19" s="136"/>
      <c r="M19" s="136"/>
      <c r="N19" s="23"/>
      <c r="O19" s="156"/>
      <c r="P19" s="136"/>
      <c r="Q19" s="22" t="s">
        <v>139</v>
      </c>
      <c r="R19" s="24" t="s">
        <v>140</v>
      </c>
      <c r="S19" s="20">
        <v>43496</v>
      </c>
      <c r="T19" s="20">
        <v>43814</v>
      </c>
      <c r="U19" s="72" t="s">
        <v>132</v>
      </c>
      <c r="V19" s="18"/>
      <c r="W19" s="18"/>
      <c r="X19" s="18"/>
      <c r="Y19" s="18"/>
      <c r="Z19" s="18"/>
      <c r="AA19" s="18"/>
      <c r="AB19" s="18"/>
      <c r="AC19" s="18"/>
      <c r="AD19" s="18"/>
      <c r="AE19" s="18"/>
      <c r="AF19" s="18"/>
      <c r="AG19" s="18"/>
      <c r="AH19" s="18"/>
      <c r="AI19" s="18"/>
    </row>
  </sheetData>
  <mergeCells count="80">
    <mergeCell ref="O17:O19"/>
    <mergeCell ref="P17:P19"/>
    <mergeCell ref="A1:U5"/>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AB6:AI7"/>
    <mergeCell ref="G7:J7"/>
    <mergeCell ref="L7:M7"/>
    <mergeCell ref="O7:P7"/>
    <mergeCell ref="V6:AA7"/>
    <mergeCell ref="F9:F10"/>
    <mergeCell ref="A6:F7"/>
    <mergeCell ref="G6:J6"/>
    <mergeCell ref="L6:P6"/>
    <mergeCell ref="Q6:U7"/>
    <mergeCell ref="A9:A10"/>
    <mergeCell ref="B9:B10"/>
    <mergeCell ref="C9:C10"/>
    <mergeCell ref="D9:D10"/>
    <mergeCell ref="E9:E10"/>
    <mergeCell ref="L9:L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AAB5C12-4694-4276-974E-71669A4E5F68}">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A111BC23-0DF4-43A2-9D1F-58DEC1FFAFD6}">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B57C5406-3BB3-4388-8497-175A3AB8540B}">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2807830C-F82F-431C-8DE5-7327A366E36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A924C4DB-2A34-4498-9943-61D9252F18EF}">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25B5C5D6-D987-48E6-B788-52C605D49ECF}">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8B6342DE-C2B5-43E7-9160-EC787B54338A}">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A12D3C1B-0410-4319-95D6-30701B2927A2}">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C8716228-AB12-4C78-AC0E-56820AB9D6A3}">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DA386B6A-8E09-4ADE-8C65-5FA161F5BC65}">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A7F0A273-BE1D-4A09-A7D5-0728E1EFC725}">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7CF0E77A-D749-4BE6-A179-95D640D3EC1D}">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B02E7EAD-FC99-4CEF-9630-91F3444C3459}">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x14:cfRule>
          <x14:cfRule type="containsText" priority="9" operator="containsText" id="{43CA95A2-2397-4D52-BF25-9D1D036B11D7}">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E0D72378-73A6-4BE8-BA9F-9D72CFAAD2EC}">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4FE7D563-A1B3-41ED-984E-2FCE8B7DC7F7}">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D1F554AA-14FE-4DA6-8ABB-5D2440EB935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D4DA6CF3-A0C3-4399-99CC-B2BF8980AA1D}">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x14:cfRule>
          <x14:cfRule type="containsText" priority="4" operator="containsText" id="{39165734-0D0B-4340-BB4C-D469639F8316}">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8BC32C06-4A1F-4594-9848-9C33F273448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P11 P13 P15 P17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zoomScale="93" zoomScaleNormal="93" workbookViewId="0">
      <selection activeCell="A10" sqref="A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30.42578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0.42578125" style="14" customWidth="1"/>
    <col min="14" max="14" width="13.5703125" style="14" hidden="1" customWidth="1"/>
    <col min="15" max="15" width="17"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177</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+[6]Identificacion!B4</f>
        <v>GESTIÓN DEL TALENTO HUMANO</v>
      </c>
      <c r="C9" s="22" t="str">
        <f>+[6]Identificacion!C4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22" t="str">
        <f>+[6]Identificacion!D4</f>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
      <c r="E9" s="22" t="str">
        <f>+[6]Identificacion!E4</f>
        <v>Incumplimiento del Plan Estratégico de Talento Humano de la  vigencia</v>
      </c>
      <c r="F9" s="22" t="str">
        <f>+[6]Identificacion!F4</f>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
      <c r="G9" s="23">
        <f>+[6]Probabilidad!E14</f>
        <v>3</v>
      </c>
      <c r="H9" s="23">
        <f>+'[6]Impacto '!D6</f>
        <v>4</v>
      </c>
      <c r="I9" s="23">
        <f t="shared" ref="I9:I13" si="0">+G9*H9</f>
        <v>12</v>
      </c>
      <c r="J9" s="86" t="str">
        <f>IF(AND(I9&gt;=0,I9&lt;=4),'[6]Calificación de Riesgos'!$H$10,IF(I9&lt;7,'[6]Calificación de Riesgos'!$H$9,IF(I9&lt;12,'[6]Calificación de Riesgos'!$H$8,IF(I9&lt;=25,'[6]Calificación de Riesgos'!$H$7))))</f>
        <v>EXTREMA</v>
      </c>
      <c r="K9" s="22" t="s">
        <v>143</v>
      </c>
      <c r="L9" s="23">
        <v>1</v>
      </c>
      <c r="M9" s="23">
        <v>4</v>
      </c>
      <c r="N9" s="23">
        <f>+L9*M9</f>
        <v>4</v>
      </c>
      <c r="O9" s="83" t="str">
        <f>+'[6]Calificación de Riesgos'!H8</f>
        <v>ALTA</v>
      </c>
      <c r="P9" s="18" t="s">
        <v>10</v>
      </c>
      <c r="Q9" s="22" t="s">
        <v>144</v>
      </c>
      <c r="R9" s="21" t="s">
        <v>145</v>
      </c>
      <c r="S9" s="20">
        <v>43132</v>
      </c>
      <c r="T9" s="20">
        <v>43814</v>
      </c>
      <c r="U9" s="19" t="s">
        <v>146</v>
      </c>
      <c r="V9" s="18"/>
      <c r="W9" s="18"/>
      <c r="X9" s="18"/>
      <c r="Y9" s="18"/>
      <c r="Z9" s="18"/>
      <c r="AA9" s="18"/>
      <c r="AB9" s="18"/>
      <c r="AC9" s="18"/>
      <c r="AD9" s="18"/>
      <c r="AE9" s="18"/>
      <c r="AF9" s="18"/>
      <c r="AG9" s="18"/>
      <c r="AH9" s="18"/>
      <c r="AI9" s="18"/>
    </row>
    <row r="10" spans="1:35" s="17" customFormat="1" ht="90.75" customHeight="1" x14ac:dyDescent="0.25">
      <c r="A10" s="23">
        <v>2</v>
      </c>
      <c r="B10" s="22" t="str">
        <f>+[6]Identificacion!B5</f>
        <v>GESTIÓN DEL TALENTO HUMANO</v>
      </c>
      <c r="C10" s="22" t="str">
        <f>+[6]Identificacion!C5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22" t="str">
        <f>+[6]Identificacion!D5</f>
        <v xml:space="preserve">1. Proceso manual de registro de la información en planta de personal, información desactualizada.
2. Manejo de alto volumen de documentación que puede ocasionar fallas en la entrega de la información.
</v>
      </c>
      <c r="E10" s="22" t="str">
        <f>+[6]Identificacion!E5</f>
        <v xml:space="preserve">Inconsistencias en la información certificada de la planta de personal a funcionarios y/o terceros.
</v>
      </c>
      <c r="F10" s="22" t="str">
        <f>+[6]Identificacion!F5</f>
        <v xml:space="preserve">1. Investigaciones disciplinarias
2. Mala imagen del grupo.
3. Reproceso en la prestación del servicio.
4. Acciones judiciales en contra de la Entidad.
</v>
      </c>
      <c r="G10" s="23">
        <f>+[6]Probabilidad!E15</f>
        <v>3</v>
      </c>
      <c r="H10" s="23">
        <f>+'[6]Impacto '!D7</f>
        <v>4</v>
      </c>
      <c r="I10" s="23">
        <f t="shared" si="0"/>
        <v>12</v>
      </c>
      <c r="J10" s="86" t="str">
        <f>IF(AND(I10&gt;=0,I10&lt;=4),'[6]Calificación de Riesgos'!$H$10,IF(I10&lt;7,'[6]Calificación de Riesgos'!$H$9,IF(I10&lt;12,'[6]Calificación de Riesgos'!$H$8,IF(I10&lt;=25,'[6]Calificación de Riesgos'!$H$7))))</f>
        <v>EXTREMA</v>
      </c>
      <c r="K10" s="22" t="s">
        <v>147</v>
      </c>
      <c r="L10" s="23">
        <v>1</v>
      </c>
      <c r="M10" s="23">
        <v>4</v>
      </c>
      <c r="N10" s="23">
        <f t="shared" ref="N10:N18" si="1">+L10*M10</f>
        <v>4</v>
      </c>
      <c r="O10" s="83" t="str">
        <f>+'[6]Calificación de Riesgos'!H8</f>
        <v>ALTA</v>
      </c>
      <c r="P10" s="18" t="s">
        <v>10</v>
      </c>
      <c r="Q10" s="22" t="s">
        <v>148</v>
      </c>
      <c r="R10" s="21" t="s">
        <v>149</v>
      </c>
      <c r="S10" s="20">
        <v>43132</v>
      </c>
      <c r="T10" s="20">
        <v>43814</v>
      </c>
      <c r="U10" s="19" t="s">
        <v>146</v>
      </c>
      <c r="V10" s="18"/>
      <c r="W10" s="18"/>
      <c r="X10" s="18"/>
      <c r="Y10" s="18"/>
      <c r="Z10" s="18"/>
      <c r="AA10" s="18"/>
      <c r="AB10" s="18"/>
      <c r="AC10" s="18"/>
      <c r="AD10" s="18"/>
      <c r="AE10" s="18"/>
      <c r="AF10" s="18"/>
      <c r="AG10" s="18"/>
      <c r="AH10" s="18"/>
      <c r="AI10" s="18"/>
    </row>
    <row r="11" spans="1:35" s="17" customFormat="1" ht="164.25" customHeight="1" x14ac:dyDescent="0.25">
      <c r="A11" s="23">
        <v>3</v>
      </c>
      <c r="B11" s="22" t="str">
        <f>+[6]Identificacion!B6</f>
        <v>GESTIÓN DEL TALENTO HUMANO</v>
      </c>
      <c r="C11" s="22" t="str">
        <f>+[6]Identificacion!C6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22" t="str">
        <f>+[6]Identificacion!D6</f>
        <v xml:space="preserve">1. Manejo unipersonal del programa de nómina
2. Recursos insuficientes.
3. Errores en reportes de novedades.
4. Fallas técnicas del sistema.
</v>
      </c>
      <c r="E11" s="22" t="str">
        <f>+[6]Identificacion!E6</f>
        <v xml:space="preserve">Liquidación inexacta y/o no oportuna de salarios, prestaciones sociales, aportes parafiscales, etc. 
</v>
      </c>
      <c r="F11" s="22" t="str">
        <f>+[6]Identificacion!F6</f>
        <v xml:space="preserve">1. Sanciones fiscales por pagos extemporáneos.
2. Detrimento patrimonial.
3. Sanciones disciplinarias
</v>
      </c>
      <c r="G11" s="23">
        <f>+[6]Probabilidad!E16</f>
        <v>1</v>
      </c>
      <c r="H11" s="23">
        <f>+'[6]Impacto '!D8</f>
        <v>5</v>
      </c>
      <c r="I11" s="23">
        <f t="shared" si="0"/>
        <v>5</v>
      </c>
      <c r="J11" s="86" t="str">
        <f>+'[6]Calificación de Riesgos'!H7</f>
        <v>EXTREMA</v>
      </c>
      <c r="K11" s="22" t="s">
        <v>150</v>
      </c>
      <c r="L11" s="23">
        <v>1</v>
      </c>
      <c r="M11" s="23">
        <v>3</v>
      </c>
      <c r="N11" s="23">
        <f t="shared" si="1"/>
        <v>3</v>
      </c>
      <c r="O11" s="84" t="str">
        <f>+'[6]Calificación de Riesgos'!H9</f>
        <v>MODERADA</v>
      </c>
      <c r="P11" s="18" t="s">
        <v>10</v>
      </c>
      <c r="Q11" s="22" t="s">
        <v>151</v>
      </c>
      <c r="R11" s="21" t="s">
        <v>152</v>
      </c>
      <c r="S11" s="20">
        <v>43132</v>
      </c>
      <c r="T11" s="20">
        <v>43814</v>
      </c>
      <c r="U11" s="19" t="s">
        <v>146</v>
      </c>
      <c r="V11" s="18"/>
      <c r="W11" s="18"/>
      <c r="X11" s="18"/>
      <c r="Y11" s="18"/>
      <c r="Z11" s="18"/>
      <c r="AA11" s="18"/>
      <c r="AB11" s="18"/>
      <c r="AC11" s="18"/>
      <c r="AD11" s="18"/>
      <c r="AE11" s="18"/>
      <c r="AF11" s="18"/>
      <c r="AG11" s="18"/>
      <c r="AH11" s="18"/>
      <c r="AI11" s="18"/>
    </row>
    <row r="12" spans="1:35" s="17" customFormat="1" ht="134.25" customHeight="1" x14ac:dyDescent="0.25">
      <c r="A12" s="23">
        <v>4</v>
      </c>
      <c r="B12" s="22" t="str">
        <f>+[6]Identificacion!B7</f>
        <v>GESTIÓN DEL TALENTO HUMANO</v>
      </c>
      <c r="C12" s="22" t="str">
        <f>+[6]Identificacion!C7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22" t="str">
        <f>+[6]Identificacion!D7</f>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
      <c r="E12" s="22" t="str">
        <f>+[6]Identificacion!E7</f>
        <v>Historias laborales incompletas</v>
      </c>
      <c r="F12" s="22" t="str">
        <f>+[6]Identificacion!F7</f>
        <v xml:space="preserve">1. Sanciones disciplinarias al custodio.
2. Hallazgos en auditorías.
3. Alteración en la prestación del servicio por demoras en la búsqueda de los documentos.
4. Reprocesos en el manejo de la información.                             
</v>
      </c>
      <c r="G12" s="23">
        <f>+[6]Probabilidad!E17</f>
        <v>2</v>
      </c>
      <c r="H12" s="23">
        <f>+'[6]Impacto '!D9</f>
        <v>4</v>
      </c>
      <c r="I12" s="23">
        <f t="shared" si="0"/>
        <v>8</v>
      </c>
      <c r="J12" s="83" t="str">
        <f>IF(AND(I12&gt;=0,I12&lt;=4),'[6]Calificación de Riesgos'!$H$10,IF(I12&lt;7,'[6]Calificación de Riesgos'!$H$9,IF(I12&lt;13,'[6]Calificación de Riesgos'!$H$8,IF(I12&lt;=25,'[6]Calificación de Riesgos'!$H$7))))</f>
        <v>ALTA</v>
      </c>
      <c r="K12" s="22" t="s">
        <v>153</v>
      </c>
      <c r="L12" s="23">
        <v>2</v>
      </c>
      <c r="M12" s="23">
        <v>2</v>
      </c>
      <c r="N12" s="23">
        <f t="shared" si="1"/>
        <v>4</v>
      </c>
      <c r="O12" s="85" t="str">
        <f>IF(AND(N12&gt;=0,N12&lt;=4),'[6]Calificación de Riesgos'!$H$10,IF(N12&lt;7,'[6]Calificación de Riesgos'!$H$9,IF(N12&lt;13,'[6]Calificación de Riesgos'!$H$8,IF(N12&lt;=25,'[6]Calificación de Riesgos'!$H$7))))</f>
        <v>BAJA</v>
      </c>
      <c r="P12" s="18" t="s">
        <v>10</v>
      </c>
      <c r="Q12" s="22" t="s">
        <v>154</v>
      </c>
      <c r="R12" s="21" t="s">
        <v>155</v>
      </c>
      <c r="S12" s="20">
        <v>43132</v>
      </c>
      <c r="T12" s="20">
        <v>43814</v>
      </c>
      <c r="U12" s="19" t="s">
        <v>146</v>
      </c>
      <c r="V12" s="18"/>
      <c r="W12" s="18"/>
      <c r="X12" s="18"/>
      <c r="Y12" s="18"/>
      <c r="Z12" s="18"/>
      <c r="AA12" s="18"/>
      <c r="AB12" s="18"/>
      <c r="AC12" s="18"/>
      <c r="AD12" s="18"/>
      <c r="AE12" s="18"/>
      <c r="AF12" s="18"/>
      <c r="AG12" s="18"/>
      <c r="AH12" s="18"/>
      <c r="AI12" s="18"/>
    </row>
    <row r="13" spans="1:35" s="17" customFormat="1" ht="134.25" customHeight="1" x14ac:dyDescent="0.25">
      <c r="A13" s="23">
        <v>5</v>
      </c>
      <c r="B13" s="22" t="str">
        <f>+[6]Identificacion!B8</f>
        <v>GESTIÓN DEL TALENTO HUMANO</v>
      </c>
      <c r="C13" s="22" t="str">
        <f>+[6]Identificacion!C8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22" t="str">
        <f>+[6]Identificacion!D8</f>
        <v>1. Falta de presupuesto para la ejecución de las actividades que se deben llevar a cabo de conformidad con la normatividad.                                                                        2. Personal insuficiente para el cumplimiento de las actividades.                                                                           3. Desconocimiento de la normatividad.</v>
      </c>
      <c r="E13" s="22" t="str">
        <f>+[6]Identificacion!E8</f>
        <v>Incumplimiento de las políticas del Sistema de Gestión de Seguridad y Salud en el Trabajo SGSST</v>
      </c>
      <c r="F13" s="22" t="str">
        <f>+[6]Identificacion!F8</f>
        <v>1. Sanciones disciplinarias.                                                      2. Sanciones por parte del Ministerio de Trabajo.                     3. Ocurrencia de accidentes laborales.</v>
      </c>
      <c r="G13" s="23">
        <f>+[6]Probabilidad!E18</f>
        <v>1</v>
      </c>
      <c r="H13" s="23">
        <f>+'[6]Impacto '!D10</f>
        <v>5</v>
      </c>
      <c r="I13" s="23">
        <f t="shared" si="0"/>
        <v>5</v>
      </c>
      <c r="J13" s="86" t="str">
        <f>+'[6]Calificación de Riesgos'!H7</f>
        <v>EXTREMA</v>
      </c>
      <c r="K13" s="22" t="s">
        <v>156</v>
      </c>
      <c r="L13" s="23">
        <v>1</v>
      </c>
      <c r="M13" s="23">
        <v>3</v>
      </c>
      <c r="N13" s="23">
        <f t="shared" si="1"/>
        <v>3</v>
      </c>
      <c r="O13" s="84" t="str">
        <f>+'[6]Calificación de Riesgos'!H9</f>
        <v>MODERADA</v>
      </c>
      <c r="P13" s="18" t="s">
        <v>10</v>
      </c>
      <c r="Q13" s="22" t="s">
        <v>157</v>
      </c>
      <c r="R13" s="21" t="s">
        <v>158</v>
      </c>
      <c r="S13" s="20">
        <v>43132</v>
      </c>
      <c r="T13" s="20">
        <v>43814</v>
      </c>
      <c r="U13" s="19" t="s">
        <v>146</v>
      </c>
      <c r="V13" s="18"/>
      <c r="W13" s="18"/>
      <c r="X13" s="18"/>
      <c r="Y13" s="18"/>
      <c r="Z13" s="18"/>
      <c r="AA13" s="18"/>
      <c r="AB13" s="18"/>
      <c r="AC13" s="18"/>
      <c r="AD13" s="18"/>
      <c r="AE13" s="18"/>
      <c r="AF13" s="18"/>
      <c r="AG13" s="18"/>
      <c r="AH13" s="18"/>
      <c r="AI13" s="18"/>
    </row>
    <row r="14" spans="1:35" ht="169.5" customHeight="1" x14ac:dyDescent="0.3">
      <c r="A14" s="23">
        <v>6</v>
      </c>
      <c r="B14" s="22" t="str">
        <f>+[6]Identificacion!B9</f>
        <v>GESTIÓN DEL TALENTO HUMANO - CONTROL INTERNO DISCIPLINARIO</v>
      </c>
      <c r="C14" s="22" t="str">
        <f>+[6]Identificacion!C9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22" t="str">
        <f>+[6]Identificacion!D9</f>
        <v>1. Falencias en el seguimiento de los procesos disciplinarios en curso.
2. Información desactualizada en el Sistema de Información Disciplinaria SID.</v>
      </c>
      <c r="E14" s="22" t="str">
        <f>+[6]Identificacion!E9</f>
        <v>Dilación de las actuaciones procesales, o acaecimiento de prescripciones o caducidades</v>
      </c>
      <c r="F14" s="22" t="str">
        <f>+[6]Identificacion!F9</f>
        <v>1. Investigaciones y sanciones por parte de los órganos de control.      
2. Pérdida de Imagen y credibilidad.          
3. Imposibilidad o retraso en la adopción de decisiones de fondo.</v>
      </c>
      <c r="G14" s="23">
        <f>+[6]Probabilidad!E19</f>
        <v>4</v>
      </c>
      <c r="H14" s="23">
        <f>+'[6]Impacto '!D11</f>
        <v>3</v>
      </c>
      <c r="J14" s="83" t="str">
        <f>+'[6]Calificación de Riesgos'!H8</f>
        <v>ALTA</v>
      </c>
      <c r="K14" s="67" t="s">
        <v>159</v>
      </c>
      <c r="L14" s="23">
        <v>2</v>
      </c>
      <c r="M14" s="23">
        <v>3</v>
      </c>
      <c r="N14" s="23">
        <f t="shared" si="1"/>
        <v>6</v>
      </c>
      <c r="O14" s="84" t="str">
        <f>+'[6]Calificación de Riesgos'!H9</f>
        <v>MODERADA</v>
      </c>
      <c r="P14" s="18" t="s">
        <v>10</v>
      </c>
      <c r="Q14" s="22" t="s">
        <v>160</v>
      </c>
      <c r="R14" s="21" t="s">
        <v>161</v>
      </c>
      <c r="S14" s="20">
        <v>43132</v>
      </c>
      <c r="T14" s="20">
        <v>43814</v>
      </c>
      <c r="U14" s="19" t="s">
        <v>162</v>
      </c>
      <c r="V14" s="18"/>
      <c r="W14" s="18"/>
      <c r="X14" s="18"/>
      <c r="Y14" s="18"/>
      <c r="Z14" s="18"/>
      <c r="AA14" s="18"/>
      <c r="AB14" s="18"/>
      <c r="AC14" s="18"/>
      <c r="AD14" s="18"/>
      <c r="AE14" s="18"/>
      <c r="AF14" s="18"/>
      <c r="AG14" s="18"/>
      <c r="AH14" s="18"/>
      <c r="AI14" s="18"/>
    </row>
    <row r="15" spans="1:35" ht="49.5" x14ac:dyDescent="0.3">
      <c r="A15" s="134">
        <v>7</v>
      </c>
      <c r="B15" s="162" t="str">
        <f>+[6]Identificacion!B10</f>
        <v>GESTIÓN DEL TALENTO HUMANO - CONTROL INTERNO DISCIPLINARIO</v>
      </c>
      <c r="C15" s="162" t="str">
        <f>+[6]Identificacion!C10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62" t="str">
        <f>+[6]Identificacion!D10</f>
        <v>1. Falta de conocimiento y de aplicación correcta de la norma que regula una situación especifica dentro del proceso disciplinario.
2. Alta rotación de personal</v>
      </c>
      <c r="E15" s="162" t="str">
        <f>+[6]Identificacion!E10</f>
        <v>Toma de decisiones erróneas al momento de adoptar las decisiones correspondientes dentro del trámite de la actuación procesal</v>
      </c>
      <c r="F15" s="162" t="str">
        <f>+[6]Identificacion!F10</f>
        <v>Pérdida de Imagen y credibilidad. Revocatorias. Demandas contra la entidad. Investigaciones y sanciones por parte de los órgano de control.</v>
      </c>
      <c r="G15" s="134">
        <f>+[6]Probabilidad!E20</f>
        <v>2</v>
      </c>
      <c r="H15" s="134">
        <f>+'[6]Impacto '!D12</f>
        <v>3</v>
      </c>
      <c r="J15" s="165" t="str">
        <f>+'[6]Calificación de Riesgos'!H9</f>
        <v>MODERADA</v>
      </c>
      <c r="K15" s="140" t="s">
        <v>163</v>
      </c>
      <c r="L15" s="134">
        <v>1</v>
      </c>
      <c r="M15" s="134">
        <v>3</v>
      </c>
      <c r="N15" s="23">
        <f t="shared" si="1"/>
        <v>3</v>
      </c>
      <c r="O15" s="165" t="str">
        <f>+'[6]Calificación de Riesgos'!H9</f>
        <v>MODERADA</v>
      </c>
      <c r="P15" s="134" t="s">
        <v>10</v>
      </c>
      <c r="Q15" s="22" t="s">
        <v>164</v>
      </c>
      <c r="R15" s="21" t="s">
        <v>165</v>
      </c>
      <c r="S15" s="20">
        <v>43497</v>
      </c>
      <c r="T15" s="20">
        <v>43555</v>
      </c>
      <c r="U15" s="19" t="s">
        <v>162</v>
      </c>
      <c r="V15" s="18"/>
      <c r="W15" s="18"/>
      <c r="X15" s="18"/>
      <c r="Y15" s="18"/>
      <c r="Z15" s="18"/>
      <c r="AA15" s="18"/>
      <c r="AB15" s="18"/>
      <c r="AC15" s="18"/>
      <c r="AD15" s="18"/>
      <c r="AE15" s="18"/>
      <c r="AF15" s="18"/>
      <c r="AG15" s="18"/>
      <c r="AH15" s="18"/>
      <c r="AI15" s="18"/>
    </row>
    <row r="16" spans="1:35" ht="49.5" x14ac:dyDescent="0.3">
      <c r="A16" s="135"/>
      <c r="B16" s="163"/>
      <c r="C16" s="163"/>
      <c r="D16" s="163"/>
      <c r="E16" s="163"/>
      <c r="F16" s="163"/>
      <c r="G16" s="135"/>
      <c r="H16" s="135"/>
      <c r="J16" s="166"/>
      <c r="K16" s="141"/>
      <c r="L16" s="135"/>
      <c r="M16" s="135"/>
      <c r="N16" s="78"/>
      <c r="O16" s="166"/>
      <c r="P16" s="135"/>
      <c r="Q16" s="22" t="s">
        <v>166</v>
      </c>
      <c r="R16" s="21" t="s">
        <v>167</v>
      </c>
      <c r="S16" s="20">
        <v>43497</v>
      </c>
      <c r="T16" s="20">
        <v>43646</v>
      </c>
      <c r="U16" s="19" t="s">
        <v>162</v>
      </c>
      <c r="V16" s="18"/>
      <c r="W16" s="18"/>
      <c r="X16" s="18"/>
      <c r="Y16" s="18"/>
      <c r="Z16" s="18"/>
      <c r="AA16" s="18"/>
      <c r="AB16" s="18"/>
      <c r="AC16" s="18"/>
      <c r="AD16" s="18"/>
      <c r="AE16" s="18"/>
      <c r="AF16" s="18"/>
      <c r="AG16" s="18"/>
      <c r="AH16" s="18"/>
      <c r="AI16" s="18"/>
    </row>
    <row r="17" spans="1:35" ht="99" x14ac:dyDescent="0.3">
      <c r="A17" s="135"/>
      <c r="B17" s="163"/>
      <c r="C17" s="163"/>
      <c r="D17" s="163"/>
      <c r="E17" s="163"/>
      <c r="F17" s="163"/>
      <c r="G17" s="135"/>
      <c r="H17" s="135"/>
      <c r="J17" s="166"/>
      <c r="K17" s="141"/>
      <c r="L17" s="135"/>
      <c r="M17" s="135"/>
      <c r="N17" s="78"/>
      <c r="O17" s="166"/>
      <c r="P17" s="135"/>
      <c r="Q17" s="22" t="s">
        <v>168</v>
      </c>
      <c r="R17" s="21" t="s">
        <v>169</v>
      </c>
      <c r="S17" s="20">
        <v>43497</v>
      </c>
      <c r="T17" s="20">
        <v>43814</v>
      </c>
      <c r="U17" s="19" t="s">
        <v>162</v>
      </c>
      <c r="V17" s="18"/>
      <c r="W17" s="18"/>
      <c r="X17" s="18"/>
      <c r="Y17" s="18"/>
      <c r="Z17" s="18"/>
      <c r="AA17" s="18"/>
      <c r="AB17" s="18"/>
      <c r="AC17" s="18"/>
      <c r="AD17" s="18"/>
      <c r="AE17" s="18"/>
      <c r="AF17" s="18"/>
      <c r="AG17" s="18"/>
      <c r="AH17" s="18"/>
      <c r="AI17" s="18"/>
    </row>
    <row r="18" spans="1:35" ht="82.5" x14ac:dyDescent="0.3">
      <c r="A18" s="164">
        <v>8</v>
      </c>
      <c r="B18" s="167" t="str">
        <f>+[6]Identificacion!B11</f>
        <v>GESTIÓN DEL TALENTO HUMANO - CONTROL INTERNO DISCIPLINARIO</v>
      </c>
      <c r="C18" s="167" t="str">
        <f>+[6]Identificacion!C11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8" s="167" t="str">
        <f>+[6]Identificacion!D11</f>
        <v>1. Falencia en los controles institucionales, para ejercer la vigilancia o custodia de los expedientes.
2. Debilidades en la implementación de digitalización de los documentos que conforman los expedientes.</v>
      </c>
      <c r="E18" s="167" t="str">
        <f>+[6]Identificacion!E11</f>
        <v>Sustracción o destrucción de expedientes, pérdida de documentos, y violación de la reserva legal.</v>
      </c>
      <c r="F18" s="167" t="str">
        <f>+[6]Identificacion!F11</f>
        <v xml:space="preserve">1. Investigaciones y sanciones por parte de los órganos de control.        
2. Pérdida de Imagen y credibilidad. </v>
      </c>
      <c r="G18" s="164">
        <f>+[6]Probabilidad!E21</f>
        <v>2</v>
      </c>
      <c r="H18" s="164">
        <f>+'[6]Impacto '!D13</f>
        <v>3</v>
      </c>
      <c r="I18" s="81"/>
      <c r="J18" s="168" t="str">
        <f>+'[6]Calificación de Riesgos'!H9</f>
        <v>MODERADA</v>
      </c>
      <c r="K18" s="169" t="s">
        <v>170</v>
      </c>
      <c r="L18" s="164">
        <v>1</v>
      </c>
      <c r="M18" s="164">
        <v>3</v>
      </c>
      <c r="N18" s="23">
        <f t="shared" si="1"/>
        <v>3</v>
      </c>
      <c r="O18" s="168" t="str">
        <f>+'[6]Calificación de Riesgos'!H9</f>
        <v>MODERADA</v>
      </c>
      <c r="P18" s="164" t="s">
        <v>10</v>
      </c>
      <c r="Q18" s="22" t="s">
        <v>171</v>
      </c>
      <c r="R18" s="21" t="s">
        <v>172</v>
      </c>
      <c r="S18" s="20">
        <v>43497</v>
      </c>
      <c r="T18" s="20">
        <v>43814</v>
      </c>
      <c r="U18" s="19" t="s">
        <v>162</v>
      </c>
      <c r="V18" s="18"/>
      <c r="W18" s="18"/>
      <c r="X18" s="18"/>
      <c r="Y18" s="18"/>
      <c r="Z18" s="18"/>
      <c r="AA18" s="18"/>
      <c r="AB18" s="18"/>
      <c r="AC18" s="18"/>
      <c r="AD18" s="18"/>
      <c r="AE18" s="18"/>
      <c r="AF18" s="18"/>
      <c r="AG18" s="18"/>
      <c r="AH18" s="18"/>
      <c r="AI18" s="18"/>
    </row>
    <row r="19" spans="1:35" ht="33" x14ac:dyDescent="0.3">
      <c r="A19" s="164"/>
      <c r="B19" s="167"/>
      <c r="C19" s="167"/>
      <c r="D19" s="167"/>
      <c r="E19" s="167"/>
      <c r="F19" s="167"/>
      <c r="G19" s="164"/>
      <c r="H19" s="164"/>
      <c r="I19" s="81"/>
      <c r="J19" s="168"/>
      <c r="K19" s="169"/>
      <c r="L19" s="164"/>
      <c r="M19" s="164"/>
      <c r="N19" s="81"/>
      <c r="O19" s="168"/>
      <c r="P19" s="164"/>
      <c r="Q19" s="22" t="s">
        <v>173</v>
      </c>
      <c r="R19" s="21" t="s">
        <v>174</v>
      </c>
      <c r="S19" s="20">
        <v>43497</v>
      </c>
      <c r="T19" s="20">
        <v>43814</v>
      </c>
      <c r="U19" s="19" t="s">
        <v>162</v>
      </c>
      <c r="V19" s="18"/>
      <c r="W19" s="18"/>
      <c r="X19" s="18"/>
      <c r="Y19" s="18"/>
      <c r="Z19" s="18"/>
      <c r="AA19" s="18"/>
      <c r="AB19" s="18"/>
      <c r="AC19" s="18"/>
      <c r="AD19" s="18"/>
      <c r="AE19" s="18"/>
      <c r="AF19" s="18"/>
      <c r="AG19" s="18"/>
      <c r="AH19" s="18"/>
      <c r="AI19" s="18"/>
    </row>
    <row r="20" spans="1:35" ht="33" x14ac:dyDescent="0.3">
      <c r="A20" s="164"/>
      <c r="B20" s="167"/>
      <c r="C20" s="167"/>
      <c r="D20" s="167"/>
      <c r="E20" s="167"/>
      <c r="F20" s="167"/>
      <c r="G20" s="164"/>
      <c r="H20" s="164"/>
      <c r="I20" s="81"/>
      <c r="J20" s="168"/>
      <c r="K20" s="169"/>
      <c r="L20" s="164"/>
      <c r="M20" s="164"/>
      <c r="N20" s="81"/>
      <c r="O20" s="168"/>
      <c r="P20" s="164"/>
      <c r="Q20" s="22" t="s">
        <v>175</v>
      </c>
      <c r="R20" s="21" t="s">
        <v>176</v>
      </c>
      <c r="S20" s="20">
        <v>43497</v>
      </c>
      <c r="T20" s="20">
        <v>43814</v>
      </c>
      <c r="U20" s="19" t="s">
        <v>162</v>
      </c>
      <c r="V20" s="18"/>
      <c r="W20" s="18"/>
      <c r="X20" s="18"/>
      <c r="Y20" s="18"/>
      <c r="Z20" s="18"/>
      <c r="AA20" s="18"/>
      <c r="AB20" s="18"/>
      <c r="AC20" s="18"/>
      <c r="AD20" s="18"/>
      <c r="AE20" s="18"/>
      <c r="AF20" s="18"/>
      <c r="AG20" s="18"/>
      <c r="AH20" s="18"/>
      <c r="AI20" s="18"/>
    </row>
  </sheetData>
  <mergeCells count="38">
    <mergeCell ref="J18:J20"/>
    <mergeCell ref="K18:K20"/>
    <mergeCell ref="L18:L20"/>
    <mergeCell ref="M18:M20"/>
    <mergeCell ref="O18:O20"/>
    <mergeCell ref="P18:P20"/>
    <mergeCell ref="O15:O17"/>
    <mergeCell ref="P15:P17"/>
    <mergeCell ref="A18:A20"/>
    <mergeCell ref="B18:B20"/>
    <mergeCell ref="C18:C20"/>
    <mergeCell ref="D18:D20"/>
    <mergeCell ref="E18:E20"/>
    <mergeCell ref="F18:F20"/>
    <mergeCell ref="G18:G20"/>
    <mergeCell ref="H18:H20"/>
    <mergeCell ref="G15:G17"/>
    <mergeCell ref="H15:H17"/>
    <mergeCell ref="J15:J17"/>
    <mergeCell ref="K15:K17"/>
    <mergeCell ref="L15:L17"/>
    <mergeCell ref="AB6:AI7"/>
    <mergeCell ref="G7:J7"/>
    <mergeCell ref="L7:M7"/>
    <mergeCell ref="O7:P7"/>
    <mergeCell ref="V6:AA7"/>
    <mergeCell ref="A1:U5"/>
    <mergeCell ref="F15:F17"/>
    <mergeCell ref="A6:F7"/>
    <mergeCell ref="G6:J6"/>
    <mergeCell ref="L6:P6"/>
    <mergeCell ref="Q6:U7"/>
    <mergeCell ref="A15:A17"/>
    <mergeCell ref="B15:B17"/>
    <mergeCell ref="C15:C17"/>
    <mergeCell ref="D15:D17"/>
    <mergeCell ref="E15:E17"/>
    <mergeCell ref="M15:M1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23C37C25-DC8C-4803-A6C5-E8FAA893DE83}">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C000"/>
                </patternFill>
              </fill>
            </x14:dxf>
          </x14:cfRule>
          <x14:cfRule type="containsText" priority="27" operator="containsText" id="{637E796C-2D8E-45B1-BC5F-DD247CD423EB}">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0000"/>
                </patternFill>
              </fill>
            </x14:dxf>
          </x14:cfRule>
          <x14:cfRule type="containsText" priority="28" operator="containsText" id="{58161923-9F04-41A2-BA70-AA9941FFBA46}">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x14:cfRule>
          <x14:cfRule type="containsText" priority="29" operator="containsText" id="{2ADBF0B6-D9C7-44D1-88B5-6CF2482A9A77}">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FF00"/>
                </patternFill>
              </fill>
            </x14:dxf>
          </x14:cfRule>
          <x14:cfRule type="containsText" priority="30" operator="containsText" id="{5F2E0FD7-718B-4ED2-9BC2-D5295A1119F5}">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00B050"/>
                </patternFill>
              </fill>
            </x14:dxf>
          </x14:cfRule>
          <xm:sqref>J9:J10</xm:sqref>
        </x14:conditionalFormatting>
        <x14:conditionalFormatting xmlns:xm="http://schemas.microsoft.com/office/excel/2006/main">
          <x14:cfRule type="containsText" priority="21" operator="containsText" id="{7422F2E2-1E56-4FCA-A870-4129D910A708}">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C000"/>
                </patternFill>
              </fill>
            </x14:dxf>
          </x14:cfRule>
          <x14:cfRule type="containsText" priority="22" operator="containsText" id="{A41659BB-26BA-4361-917F-149468105342}">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0000"/>
                </patternFill>
              </fill>
            </x14:dxf>
          </x14:cfRule>
          <x14:cfRule type="containsText" priority="23" operator="containsText" id="{F422BAF6-9DA3-47EB-86BB-DEE4B89F18E5}">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x14:cfRule>
          <x14:cfRule type="containsText" priority="24" operator="containsText" id="{EDDFC7B4-4CC7-4673-835D-60E4E1F2A5AE}">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FF00"/>
                </patternFill>
              </fill>
            </x14:dxf>
          </x14:cfRule>
          <x14:cfRule type="containsText" priority="25" operator="containsText" id="{1A63FCE8-9ADD-406F-BDBF-1DC29186E364}">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00B050"/>
                </patternFill>
              </fill>
            </x14:dxf>
          </x14:cfRule>
          <xm:sqref>O9:O12</xm:sqref>
        </x14:conditionalFormatting>
        <x14:conditionalFormatting xmlns:xm="http://schemas.microsoft.com/office/excel/2006/main">
          <x14:cfRule type="containsText" priority="16" operator="containsText" id="{9A7A6CCB-80C2-419D-9437-99182A43624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C000"/>
                </patternFill>
              </fill>
            </x14:dxf>
          </x14:cfRule>
          <x14:cfRule type="containsText" priority="17" operator="containsText" id="{04767EF6-7DC2-4B51-A8FA-5F140013E0E2}">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0000"/>
                </patternFill>
              </fill>
            </x14:dxf>
          </x14:cfRule>
          <x14:cfRule type="containsText" priority="18" operator="containsText" id="{44F518F8-2E27-48D9-8237-8E1A8DD5BD98}">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x14:cfRule>
          <x14:cfRule type="containsText" priority="19" operator="containsText" id="{46C46674-1D27-400F-8000-FCD9AA45079F}">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FF00"/>
                </patternFill>
              </fill>
            </x14:dxf>
          </x14:cfRule>
          <x14:cfRule type="containsText" priority="20" operator="containsText" id="{60C83CEA-6C37-4DA3-9CDF-4C2B4C59895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00B050"/>
                </patternFill>
              </fill>
            </x14:dxf>
          </x14:cfRule>
          <xm:sqref>J11:J13</xm:sqref>
        </x14:conditionalFormatting>
        <x14:conditionalFormatting xmlns:xm="http://schemas.microsoft.com/office/excel/2006/main">
          <x14:cfRule type="containsText" priority="11" operator="containsText" id="{D7BA9017-C56D-437D-B4EE-1D20E34AE72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C000"/>
                </patternFill>
              </fill>
            </x14:dxf>
          </x14:cfRule>
          <x14:cfRule type="containsText" priority="12" operator="containsText" id="{A87D7822-B4E9-48A3-B9F3-49F0822702A2}">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0000"/>
                </patternFill>
              </fill>
            </x14:dxf>
          </x14:cfRule>
          <x14:cfRule type="containsText" priority="13" operator="containsText" id="{9783C996-4EF0-445C-9B4D-3ECA2BC949E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x14:cfRule>
          <x14:cfRule type="containsText" priority="14" operator="containsText" id="{4103197B-5A0F-4211-B5AA-6DBE01B3C436}">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FF00"/>
                </patternFill>
              </fill>
            </x14:dxf>
          </x14:cfRule>
          <x14:cfRule type="containsText" priority="15" operator="containsText" id="{061CF331-37C1-49B2-AD09-A841B02B0F2D}">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00B050"/>
                </patternFill>
              </fill>
            </x14:dxf>
          </x14:cfRule>
          <xm:sqref>O13</xm:sqref>
        </x14:conditionalFormatting>
        <x14:conditionalFormatting xmlns:xm="http://schemas.microsoft.com/office/excel/2006/main">
          <x14:cfRule type="containsText" priority="6" operator="containsText" id="{B5864E45-D5EC-4300-82F0-43F4B594289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C000"/>
                </patternFill>
              </fill>
            </x14:dxf>
          </x14:cfRule>
          <x14:cfRule type="containsText" priority="7" operator="containsText" id="{FBC1F405-5FEE-436C-8EB3-52E9E68ADF7B}">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0000"/>
                </patternFill>
              </fill>
            </x14:dxf>
          </x14:cfRule>
          <x14:cfRule type="containsText" priority="8" operator="containsText" id="{423820DE-5D5D-45FE-BECD-8C309AB11C5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x14:cfRule>
          <x14:cfRule type="containsText" priority="9" operator="containsText" id="{0F7C78CE-E723-4DBF-9C7B-19129A85D8A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FF00"/>
                </patternFill>
              </fill>
            </x14:dxf>
          </x14:cfRule>
          <x14:cfRule type="containsText" priority="10" operator="containsText" id="{D05C0B82-E515-49E1-B697-1287044D8C03}">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00B050"/>
                </patternFill>
              </fill>
            </x14:dxf>
          </x14:cfRule>
          <xm:sqref>J14:J16 J18</xm:sqref>
        </x14:conditionalFormatting>
        <x14:conditionalFormatting xmlns:xm="http://schemas.microsoft.com/office/excel/2006/main">
          <x14:cfRule type="containsText" priority="1" operator="containsText" id="{A68D3D7E-62A9-4BA8-8F68-CF173CF8E20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C000"/>
                </patternFill>
              </fill>
            </x14:dxf>
          </x14:cfRule>
          <x14:cfRule type="containsText" priority="2" operator="containsText" id="{6C87BED2-1D62-435C-9D44-5D47697FA856}">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0000"/>
                </patternFill>
              </fill>
            </x14:dxf>
          </x14:cfRule>
          <x14:cfRule type="containsText" priority="3" operator="containsText" id="{B1223FE8-16A1-43A5-91FD-1A37A8067A34}">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x14:cfRule>
          <x14:cfRule type="containsText" priority="4" operator="containsText" id="{72B8994B-A353-4CCB-B9F9-7FEEB10D9EED}">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FF00"/>
                </patternFill>
              </fill>
            </x14:dxf>
          </x14:cfRule>
          <x14:cfRule type="containsText" priority="5" operator="containsText" id="{52873581-2DB6-42D8-9518-DFE63F05A43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00B050"/>
                </patternFill>
              </fill>
            </x14:dxf>
          </x14:cfRule>
          <xm:sqref>O14:O16 O18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'[6]Calificación de Riesgos'!#REF!</xm:f>
          </x14:formula1>
          <xm:sqref>P9:P12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8"/>
  <sheetViews>
    <sheetView zoomScale="75" zoomScaleNormal="75" workbookViewId="0">
      <selection activeCell="E12" sqref="E12:E15"/>
    </sheetView>
  </sheetViews>
  <sheetFormatPr baseColWidth="10" defaultRowHeight="16.5" x14ac:dyDescent="0.3"/>
  <cols>
    <col min="1" max="1" width="11.42578125" style="14"/>
    <col min="2" max="2" width="19.28515625" style="16" customWidth="1"/>
    <col min="3" max="3" width="43.28515625" style="14" customWidth="1"/>
    <col min="4" max="4" width="59"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227</v>
      </c>
      <c r="B1" s="146"/>
      <c r="C1" s="146"/>
      <c r="D1" s="146"/>
      <c r="E1" s="146"/>
      <c r="F1" s="146"/>
      <c r="G1" s="146"/>
      <c r="H1" s="146"/>
      <c r="I1" s="146"/>
      <c r="J1" s="146"/>
      <c r="K1" s="146"/>
      <c r="L1" s="146"/>
      <c r="M1" s="146"/>
      <c r="N1" s="146"/>
      <c r="O1" s="146"/>
      <c r="P1" s="146"/>
      <c r="Q1" s="146"/>
      <c r="R1" s="146"/>
      <c r="S1" s="146"/>
      <c r="T1" s="146"/>
      <c r="U1" s="175"/>
      <c r="V1" s="73"/>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75"/>
      <c r="V2" s="73"/>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75"/>
      <c r="V3" s="73"/>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75"/>
      <c r="V4" s="73"/>
      <c r="W4" s="29"/>
    </row>
    <row r="5" spans="1:35" ht="13.5" customHeight="1" x14ac:dyDescent="0.3">
      <c r="A5" s="146"/>
      <c r="B5" s="146"/>
      <c r="C5" s="146"/>
      <c r="D5" s="146"/>
      <c r="E5" s="146"/>
      <c r="F5" s="146"/>
      <c r="G5" s="146"/>
      <c r="H5" s="146"/>
      <c r="I5" s="146"/>
      <c r="J5" s="146"/>
      <c r="K5" s="146"/>
      <c r="L5" s="146"/>
      <c r="M5" s="146"/>
      <c r="N5" s="146"/>
      <c r="O5" s="146"/>
      <c r="P5" s="146"/>
      <c r="Q5" s="146"/>
      <c r="R5" s="146"/>
      <c r="S5" s="146"/>
      <c r="T5" s="146"/>
      <c r="U5" s="175"/>
      <c r="V5" s="74"/>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26" t="s">
        <v>59</v>
      </c>
      <c r="W6" s="127"/>
      <c r="X6" s="127"/>
      <c r="Y6" s="127"/>
      <c r="Z6" s="127"/>
      <c r="AA6" s="128"/>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29"/>
      <c r="W7" s="130"/>
      <c r="X7" s="130"/>
      <c r="Y7" s="130"/>
      <c r="Z7" s="130"/>
      <c r="AA7" s="131"/>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49.5" x14ac:dyDescent="0.25">
      <c r="A9" s="134">
        <v>1</v>
      </c>
      <c r="B9" s="148" t="str">
        <f>+[7]Identificacion!B4</f>
        <v>ADMINISTRACIÓN DE TECNOLOGÍAS E INFORMACIÓN</v>
      </c>
      <c r="C9" s="148"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148" t="str">
        <f>+[7]Identificacion!D4</f>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
      <c r="E9" s="148" t="str">
        <f>+[7]Identificacion!E4</f>
        <v xml:space="preserve">Falta de oportunidad en el seguimiento y control de los proyectos con componente tecnológico. </v>
      </c>
      <c r="F9" s="148" t="str">
        <f>+[7]Identificacion!F4</f>
        <v>Incumplimiento de las metas 
Ejecución presupuestal  retardada</v>
      </c>
      <c r="G9" s="134">
        <f>+[7]Probabilidad!E14</f>
        <v>4</v>
      </c>
      <c r="H9" s="134">
        <f>+'[7]Impacto '!D6</f>
        <v>2</v>
      </c>
      <c r="I9" s="23">
        <f t="shared" ref="I9:I20" si="0">+G9*H9</f>
        <v>8</v>
      </c>
      <c r="J9" s="159" t="str">
        <f>IF(AND(I9&gt;=0,I9&lt;=4),'[7]Calificación de Riesgos'!$H$10,IF(I9&lt;7,'[7]Calificación de Riesgos'!$H$9,IF(I9&lt;13,'[7]Calificación de Riesgos'!$H$8,IF(I9&lt;=25,'[7]Calificación de Riesgos'!$H$7))))</f>
        <v>ALTA</v>
      </c>
      <c r="K9" s="148" t="s">
        <v>178</v>
      </c>
      <c r="L9" s="171">
        <f>+G9-1</f>
        <v>3</v>
      </c>
      <c r="M9" s="171">
        <f>+H9-1</f>
        <v>1</v>
      </c>
      <c r="N9" s="23">
        <f>+L9*M9</f>
        <v>3</v>
      </c>
      <c r="O9" s="157" t="str">
        <f>IF(AND(N9&gt;=0,N9&lt;=4),'[7]Calificación de Riesgos'!$H$10,IF(N9&lt;7,'[7]Calificación de Riesgos'!$H$9,IF(N9&lt;13,'[7]Calificación de Riesgos'!$H$8,IF(N9&lt;=25,'[7]Calificación de Riesgos'!$H$7))))</f>
        <v>BAJA</v>
      </c>
      <c r="P9" s="134" t="s">
        <v>10</v>
      </c>
      <c r="Q9" s="67" t="s">
        <v>179</v>
      </c>
      <c r="R9" s="24" t="s">
        <v>180</v>
      </c>
      <c r="S9" s="87">
        <v>43497</v>
      </c>
      <c r="T9" s="87">
        <v>43830</v>
      </c>
      <c r="U9" s="88" t="s">
        <v>181</v>
      </c>
      <c r="V9" s="18"/>
      <c r="W9" s="18"/>
      <c r="X9" s="18"/>
      <c r="Y9" s="18"/>
      <c r="Z9" s="18"/>
      <c r="AA9" s="18"/>
      <c r="AB9" s="18"/>
      <c r="AC9" s="18"/>
      <c r="AD9" s="18"/>
      <c r="AE9" s="18"/>
      <c r="AF9" s="18"/>
      <c r="AG9" s="18"/>
      <c r="AH9" s="18"/>
      <c r="AI9" s="18"/>
    </row>
    <row r="10" spans="1:35" s="17" customFormat="1" ht="49.5" x14ac:dyDescent="0.25">
      <c r="A10" s="135"/>
      <c r="B10" s="149"/>
      <c r="C10" s="149"/>
      <c r="D10" s="149"/>
      <c r="E10" s="149"/>
      <c r="F10" s="149"/>
      <c r="G10" s="135"/>
      <c r="H10" s="135"/>
      <c r="I10" s="23"/>
      <c r="J10" s="170"/>
      <c r="K10" s="149"/>
      <c r="L10" s="172"/>
      <c r="M10" s="172"/>
      <c r="N10" s="23"/>
      <c r="O10" s="174"/>
      <c r="P10" s="135"/>
      <c r="Q10" s="67" t="s">
        <v>182</v>
      </c>
      <c r="R10" s="24" t="s">
        <v>183</v>
      </c>
      <c r="S10" s="87">
        <v>43497</v>
      </c>
      <c r="T10" s="87">
        <v>43830</v>
      </c>
      <c r="U10" s="88" t="s">
        <v>181</v>
      </c>
      <c r="V10" s="18"/>
      <c r="W10" s="18"/>
      <c r="X10" s="18"/>
      <c r="Y10" s="18"/>
      <c r="Z10" s="18"/>
      <c r="AA10" s="18"/>
      <c r="AB10" s="18"/>
      <c r="AC10" s="18"/>
      <c r="AD10" s="18"/>
      <c r="AE10" s="18"/>
      <c r="AF10" s="18"/>
      <c r="AG10" s="18"/>
      <c r="AH10" s="18"/>
      <c r="AI10" s="18"/>
    </row>
    <row r="11" spans="1:35" s="17" customFormat="1" ht="49.5" x14ac:dyDescent="0.25">
      <c r="A11" s="136"/>
      <c r="B11" s="150"/>
      <c r="C11" s="150"/>
      <c r="D11" s="150"/>
      <c r="E11" s="150"/>
      <c r="F11" s="150"/>
      <c r="G11" s="136"/>
      <c r="H11" s="136"/>
      <c r="I11" s="23"/>
      <c r="J11" s="160"/>
      <c r="K11" s="150"/>
      <c r="L11" s="173"/>
      <c r="M11" s="173"/>
      <c r="N11" s="23"/>
      <c r="O11" s="158"/>
      <c r="P11" s="136"/>
      <c r="Q11" s="67" t="s">
        <v>184</v>
      </c>
      <c r="R11" s="24" t="s">
        <v>185</v>
      </c>
      <c r="S11" s="87">
        <v>43497</v>
      </c>
      <c r="T11" s="87">
        <v>43830</v>
      </c>
      <c r="U11" s="88" t="s">
        <v>181</v>
      </c>
      <c r="V11" s="18"/>
      <c r="W11" s="18"/>
      <c r="X11" s="18"/>
      <c r="Y11" s="18"/>
      <c r="Z11" s="18"/>
      <c r="AA11" s="18"/>
      <c r="AB11" s="18"/>
      <c r="AC11" s="18"/>
      <c r="AD11" s="18"/>
      <c r="AE11" s="18"/>
      <c r="AF11" s="18"/>
      <c r="AG11" s="18"/>
      <c r="AH11" s="18"/>
      <c r="AI11" s="18"/>
    </row>
    <row r="12" spans="1:35" s="17" customFormat="1" ht="49.5" x14ac:dyDescent="0.25">
      <c r="A12" s="134">
        <v>2</v>
      </c>
      <c r="B12" s="148" t="str">
        <f>+[7]Identificacion!B5</f>
        <v>ADMINISTRACIÓN DE TECNOLOGÍAS E INFORMACIÓN</v>
      </c>
      <c r="C12" s="148"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148" t="str">
        <f>+[7]Identificacion!D5</f>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
      <c r="E12" s="148" t="str">
        <f>+[7]Identificacion!E5</f>
        <v xml:space="preserve">Atención inoportuna a las solicitudes que recibe la Oficina de Tecnología e Información  (OTI) </v>
      </c>
      <c r="F12" s="148" t="str">
        <f>+[7]Identificacion!F5</f>
        <v xml:space="preserve">Indisponibilidad de los servicios 
Pérdida de imagen 
Quejas por parte de los usuarios 
Afectación de la gestión de los trámites administrativos 
Incumplimiento normativo </v>
      </c>
      <c r="G12" s="134">
        <f>+[7]Probabilidad!E15</f>
        <v>4</v>
      </c>
      <c r="H12" s="134">
        <f>+'[7]Impacto '!D7</f>
        <v>3</v>
      </c>
      <c r="I12" s="23">
        <f t="shared" si="0"/>
        <v>12</v>
      </c>
      <c r="J12" s="159" t="str">
        <f>IF(AND(I12&gt;=0,I12&lt;=4),'[7]Calificación de Riesgos'!$H$10,IF(I12&lt;7,'[7]Calificación de Riesgos'!$H$9,IF(I12&lt;13,'[7]Calificación de Riesgos'!$H$8,IF(I12&lt;=25,'[7]Calificación de Riesgos'!$H$7))))</f>
        <v>ALTA</v>
      </c>
      <c r="K12" s="148" t="s">
        <v>186</v>
      </c>
      <c r="L12" s="171">
        <f t="shared" ref="L12:M38" si="1">+G12-1</f>
        <v>3</v>
      </c>
      <c r="M12" s="171">
        <f t="shared" si="1"/>
        <v>2</v>
      </c>
      <c r="N12" s="23">
        <f t="shared" ref="N12:N20" si="2">+L12*M12</f>
        <v>6</v>
      </c>
      <c r="O12" s="155" t="str">
        <f>IF(AND(N12&gt;=0,N12&lt;=4),'[7]Calificación de Riesgos'!$H$10,IF(N12&lt;7,'[7]Calificación de Riesgos'!$H$9,IF(N12&lt;13,'[7]Calificación de Riesgos'!$H$8,IF(N12&lt;=25,'[7]Calificación de Riesgos'!$H$7))))</f>
        <v>MODERADA</v>
      </c>
      <c r="P12" s="134" t="s">
        <v>10</v>
      </c>
      <c r="Q12" s="67" t="s">
        <v>187</v>
      </c>
      <c r="R12" s="24" t="s">
        <v>188</v>
      </c>
      <c r="S12" s="87">
        <v>43497</v>
      </c>
      <c r="T12" s="87">
        <v>43830</v>
      </c>
      <c r="U12" s="88" t="s">
        <v>181</v>
      </c>
      <c r="V12" s="18"/>
      <c r="W12" s="18"/>
      <c r="X12" s="18"/>
      <c r="Y12" s="18"/>
      <c r="Z12" s="18"/>
      <c r="AA12" s="18"/>
      <c r="AB12" s="18"/>
      <c r="AC12" s="18"/>
      <c r="AD12" s="18"/>
      <c r="AE12" s="18"/>
      <c r="AF12" s="18"/>
      <c r="AG12" s="18"/>
      <c r="AH12" s="18"/>
      <c r="AI12" s="18"/>
    </row>
    <row r="13" spans="1:35" s="17" customFormat="1" ht="49.5" x14ac:dyDescent="0.25">
      <c r="A13" s="135"/>
      <c r="B13" s="149"/>
      <c r="C13" s="149"/>
      <c r="D13" s="149"/>
      <c r="E13" s="149"/>
      <c r="F13" s="149"/>
      <c r="G13" s="135"/>
      <c r="H13" s="135"/>
      <c r="I13" s="23"/>
      <c r="J13" s="170"/>
      <c r="K13" s="149"/>
      <c r="L13" s="172"/>
      <c r="M13" s="172"/>
      <c r="N13" s="23"/>
      <c r="O13" s="161"/>
      <c r="P13" s="135"/>
      <c r="Q13" s="67" t="s">
        <v>189</v>
      </c>
      <c r="R13" s="24" t="s">
        <v>183</v>
      </c>
      <c r="S13" s="87">
        <v>43497</v>
      </c>
      <c r="T13" s="87">
        <v>43830</v>
      </c>
      <c r="U13" s="88" t="s">
        <v>181</v>
      </c>
      <c r="V13" s="18"/>
      <c r="W13" s="18"/>
      <c r="X13" s="18"/>
      <c r="Y13" s="18"/>
      <c r="Z13" s="18"/>
      <c r="AA13" s="18"/>
      <c r="AB13" s="18"/>
      <c r="AC13" s="18"/>
      <c r="AD13" s="18"/>
      <c r="AE13" s="18"/>
      <c r="AF13" s="18"/>
      <c r="AG13" s="18"/>
      <c r="AH13" s="18"/>
      <c r="AI13" s="18"/>
    </row>
    <row r="14" spans="1:35" s="17" customFormat="1" ht="49.5" x14ac:dyDescent="0.25">
      <c r="A14" s="135"/>
      <c r="B14" s="149"/>
      <c r="C14" s="149"/>
      <c r="D14" s="149"/>
      <c r="E14" s="149"/>
      <c r="F14" s="149"/>
      <c r="G14" s="135"/>
      <c r="H14" s="135"/>
      <c r="I14" s="23"/>
      <c r="J14" s="170"/>
      <c r="K14" s="149"/>
      <c r="L14" s="172"/>
      <c r="M14" s="172"/>
      <c r="N14" s="23"/>
      <c r="O14" s="161"/>
      <c r="P14" s="135"/>
      <c r="Q14" s="67" t="s">
        <v>190</v>
      </c>
      <c r="R14" s="24" t="s">
        <v>185</v>
      </c>
      <c r="S14" s="87">
        <v>43497</v>
      </c>
      <c r="T14" s="87">
        <v>43830</v>
      </c>
      <c r="U14" s="88" t="s">
        <v>181</v>
      </c>
      <c r="V14" s="18"/>
      <c r="W14" s="18"/>
      <c r="X14" s="18"/>
      <c r="Y14" s="18"/>
      <c r="Z14" s="18"/>
      <c r="AA14" s="18"/>
      <c r="AB14" s="18"/>
      <c r="AC14" s="18"/>
      <c r="AD14" s="18"/>
      <c r="AE14" s="18"/>
      <c r="AF14" s="18"/>
      <c r="AG14" s="18"/>
      <c r="AH14" s="18"/>
      <c r="AI14" s="18"/>
    </row>
    <row r="15" spans="1:35" s="17" customFormat="1" ht="49.5" x14ac:dyDescent="0.25">
      <c r="A15" s="136"/>
      <c r="B15" s="150"/>
      <c r="C15" s="150"/>
      <c r="D15" s="150"/>
      <c r="E15" s="150"/>
      <c r="F15" s="150"/>
      <c r="G15" s="136"/>
      <c r="H15" s="136"/>
      <c r="I15" s="23"/>
      <c r="J15" s="160"/>
      <c r="K15" s="150"/>
      <c r="L15" s="173"/>
      <c r="M15" s="173"/>
      <c r="N15" s="23"/>
      <c r="O15" s="156"/>
      <c r="P15" s="136"/>
      <c r="Q15" s="67" t="s">
        <v>191</v>
      </c>
      <c r="R15" s="24" t="s">
        <v>192</v>
      </c>
      <c r="S15" s="87">
        <v>43497</v>
      </c>
      <c r="T15" s="87">
        <v>43830</v>
      </c>
      <c r="U15" s="88" t="s">
        <v>181</v>
      </c>
      <c r="V15" s="18"/>
      <c r="W15" s="18"/>
      <c r="X15" s="18"/>
      <c r="Y15" s="18"/>
      <c r="Z15" s="18"/>
      <c r="AA15" s="18"/>
      <c r="AB15" s="18"/>
      <c r="AC15" s="18"/>
      <c r="AD15" s="18"/>
      <c r="AE15" s="18"/>
      <c r="AF15" s="18"/>
      <c r="AG15" s="18"/>
      <c r="AH15" s="18"/>
      <c r="AI15" s="18"/>
    </row>
    <row r="16" spans="1:35" s="17" customFormat="1" ht="49.5" x14ac:dyDescent="0.25">
      <c r="A16" s="134">
        <v>3</v>
      </c>
      <c r="B16" s="148" t="str">
        <f>+[7]Identificacion!B6</f>
        <v>ADMINISTRACIÓN DE TECNOLOGÍAS E INFORMACIÓN</v>
      </c>
      <c r="C16" s="148" t="str">
        <f>+[7]Identificacion!C6</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148" t="str">
        <f>+[7]Identificacion!D6</f>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
      <c r="E16" s="148" t="str">
        <f>+[7]Identificacion!E6</f>
        <v xml:space="preserve">Pérdida de información de alguno de los sistemas de información </v>
      </c>
      <c r="F16" s="148" t="str">
        <f>+[7]Identificacion!F6</f>
        <v xml:space="preserve">Indisponibilidad de los servicios 
Pérdida de imagen 
Quejas por parte de los usuarios 
Afectación de la gestión de los trámites administrativos 
Incumplimiento normativo </v>
      </c>
      <c r="G16" s="134">
        <f>+[7]Probabilidad!E16</f>
        <v>4</v>
      </c>
      <c r="H16" s="134">
        <f>+'[7]Impacto '!D8</f>
        <v>3</v>
      </c>
      <c r="I16" s="23">
        <f t="shared" si="0"/>
        <v>12</v>
      </c>
      <c r="J16" s="159" t="str">
        <f>IF(AND(I16&gt;=0,I16&lt;=4),'[7]Calificación de Riesgos'!$H$10,IF(I16&lt;7,'[7]Calificación de Riesgos'!$H$9,IF(I16&lt;13,'[7]Calificación de Riesgos'!$H$8,IF(I16&lt;=25,'[7]Calificación de Riesgos'!$H$7))))</f>
        <v>ALTA</v>
      </c>
      <c r="K16" s="148" t="s">
        <v>193</v>
      </c>
      <c r="L16" s="171">
        <f t="shared" si="1"/>
        <v>3</v>
      </c>
      <c r="M16" s="171">
        <f t="shared" si="1"/>
        <v>2</v>
      </c>
      <c r="N16" s="23">
        <f t="shared" si="2"/>
        <v>6</v>
      </c>
      <c r="O16" s="155" t="str">
        <f>IF(AND(N16&gt;=0,N16&lt;=4),'[7]Calificación de Riesgos'!$H$10,IF(N16&lt;7,'[7]Calificación de Riesgos'!$H$9,IF(N16&lt;13,'[7]Calificación de Riesgos'!$H$8,IF(N16&lt;=25,'[7]Calificación de Riesgos'!$H$7))))</f>
        <v>MODERADA</v>
      </c>
      <c r="P16" s="134" t="s">
        <v>10</v>
      </c>
      <c r="Q16" s="67" t="s">
        <v>194</v>
      </c>
      <c r="R16" s="24" t="s">
        <v>180</v>
      </c>
      <c r="S16" s="87">
        <v>43497</v>
      </c>
      <c r="T16" s="87">
        <v>43830</v>
      </c>
      <c r="U16" s="88" t="s">
        <v>181</v>
      </c>
      <c r="V16" s="18"/>
      <c r="W16" s="18"/>
      <c r="X16" s="18"/>
      <c r="Y16" s="18"/>
      <c r="Z16" s="18"/>
      <c r="AA16" s="18"/>
      <c r="AB16" s="18"/>
      <c r="AC16" s="18"/>
      <c r="AD16" s="18"/>
      <c r="AE16" s="18"/>
      <c r="AF16" s="18"/>
      <c r="AG16" s="18"/>
      <c r="AH16" s="18"/>
      <c r="AI16" s="18"/>
    </row>
    <row r="17" spans="1:35" s="17" customFormat="1" ht="49.5" x14ac:dyDescent="0.25">
      <c r="A17" s="135"/>
      <c r="B17" s="149"/>
      <c r="C17" s="149"/>
      <c r="D17" s="149"/>
      <c r="E17" s="149"/>
      <c r="F17" s="149"/>
      <c r="G17" s="135"/>
      <c r="H17" s="135"/>
      <c r="I17" s="23"/>
      <c r="J17" s="170"/>
      <c r="K17" s="149"/>
      <c r="L17" s="172"/>
      <c r="M17" s="172"/>
      <c r="N17" s="23"/>
      <c r="O17" s="161"/>
      <c r="P17" s="135"/>
      <c r="Q17" s="67" t="s">
        <v>195</v>
      </c>
      <c r="R17" s="24" t="s">
        <v>196</v>
      </c>
      <c r="S17" s="87">
        <v>43497</v>
      </c>
      <c r="T17" s="87">
        <v>43830</v>
      </c>
      <c r="U17" s="88" t="s">
        <v>181</v>
      </c>
      <c r="V17" s="18"/>
      <c r="W17" s="18"/>
      <c r="X17" s="18"/>
      <c r="Y17" s="18"/>
      <c r="Z17" s="18"/>
      <c r="AA17" s="18"/>
      <c r="AB17" s="18"/>
      <c r="AC17" s="18"/>
      <c r="AD17" s="18"/>
      <c r="AE17" s="18"/>
      <c r="AF17" s="18"/>
      <c r="AG17" s="18"/>
      <c r="AH17" s="18"/>
      <c r="AI17" s="18"/>
    </row>
    <row r="18" spans="1:35" s="17" customFormat="1" ht="66" x14ac:dyDescent="0.25">
      <c r="A18" s="135"/>
      <c r="B18" s="149"/>
      <c r="C18" s="149"/>
      <c r="D18" s="149"/>
      <c r="E18" s="149"/>
      <c r="F18" s="149"/>
      <c r="G18" s="135"/>
      <c r="H18" s="135"/>
      <c r="I18" s="23"/>
      <c r="J18" s="170"/>
      <c r="K18" s="149"/>
      <c r="L18" s="172"/>
      <c r="M18" s="172"/>
      <c r="N18" s="23"/>
      <c r="O18" s="161"/>
      <c r="P18" s="135"/>
      <c r="Q18" s="67" t="s">
        <v>197</v>
      </c>
      <c r="R18" s="24" t="s">
        <v>196</v>
      </c>
      <c r="S18" s="87">
        <v>43497</v>
      </c>
      <c r="T18" s="87">
        <v>43830</v>
      </c>
      <c r="U18" s="88" t="s">
        <v>181</v>
      </c>
      <c r="V18" s="18"/>
      <c r="W18" s="18"/>
      <c r="X18" s="18"/>
      <c r="Y18" s="18"/>
      <c r="Z18" s="18"/>
      <c r="AA18" s="18"/>
      <c r="AB18" s="18"/>
      <c r="AC18" s="18"/>
      <c r="AD18" s="18"/>
      <c r="AE18" s="18"/>
      <c r="AF18" s="18"/>
      <c r="AG18" s="18"/>
      <c r="AH18" s="18"/>
      <c r="AI18" s="18"/>
    </row>
    <row r="19" spans="1:35" s="17" customFormat="1" ht="49.5" x14ac:dyDescent="0.25">
      <c r="A19" s="136"/>
      <c r="B19" s="150"/>
      <c r="C19" s="150"/>
      <c r="D19" s="150"/>
      <c r="E19" s="150"/>
      <c r="F19" s="150"/>
      <c r="G19" s="136"/>
      <c r="H19" s="136"/>
      <c r="I19" s="23"/>
      <c r="J19" s="160"/>
      <c r="K19" s="150"/>
      <c r="L19" s="173"/>
      <c r="M19" s="173"/>
      <c r="N19" s="23"/>
      <c r="O19" s="156"/>
      <c r="P19" s="136"/>
      <c r="Q19" s="67" t="s">
        <v>198</v>
      </c>
      <c r="R19" s="24" t="s">
        <v>196</v>
      </c>
      <c r="S19" s="87">
        <v>43497</v>
      </c>
      <c r="T19" s="87">
        <v>43830</v>
      </c>
      <c r="U19" s="88" t="s">
        <v>181</v>
      </c>
      <c r="V19" s="18"/>
      <c r="W19" s="18"/>
      <c r="X19" s="18"/>
      <c r="Y19" s="18"/>
      <c r="Z19" s="18"/>
      <c r="AA19" s="18"/>
      <c r="AB19" s="18"/>
      <c r="AC19" s="18"/>
      <c r="AD19" s="18"/>
      <c r="AE19" s="18"/>
      <c r="AF19" s="18"/>
      <c r="AG19" s="18"/>
      <c r="AH19" s="18"/>
      <c r="AI19" s="18"/>
    </row>
    <row r="20" spans="1:35" s="17" customFormat="1" ht="66" x14ac:dyDescent="0.25">
      <c r="A20" s="134">
        <v>4</v>
      </c>
      <c r="B20" s="148" t="str">
        <f>+[7]Identificacion!B7</f>
        <v>ADMINISTRACIÓN DE TECNOLOGÍAS E INFORMACIÓN</v>
      </c>
      <c r="C20" s="148"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148" t="str">
        <f>+[7]Identificacion!D7</f>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
      <c r="E20" s="148" t="str">
        <f>+[7]Identificacion!E7</f>
        <v xml:space="preserve">Indisponibilidad de los servicios tecnológicos que  soporta la OTI. </v>
      </c>
      <c r="F20" s="148" t="str">
        <f>+[7]Identificacion!F7</f>
        <v xml:space="preserve">Servicios afectados para los usuarios
internos y externos.
Afectación a toda la Entidad
Afectación de la integridad, disponibilidad y confidencialidad de la información </v>
      </c>
      <c r="G20" s="134">
        <f>+[7]Probabilidad!E17</f>
        <v>5</v>
      </c>
      <c r="H20" s="134">
        <f>+'[7]Impacto '!D9</f>
        <v>4</v>
      </c>
      <c r="I20" s="23">
        <f t="shared" si="0"/>
        <v>20</v>
      </c>
      <c r="J20" s="143" t="str">
        <f>IF(AND(I20&gt;=0,I20&lt;=4),'[7]Calificación de Riesgos'!$H$10,IF(I20&lt;7,'[7]Calificación de Riesgos'!$H$9,IF(I20&lt;13,'[7]Calificación de Riesgos'!$H$8,IF(I20&lt;=25,'[7]Calificación de Riesgos'!$H$7))))</f>
        <v>EXTREMA</v>
      </c>
      <c r="K20" s="148" t="s">
        <v>199</v>
      </c>
      <c r="L20" s="171">
        <f t="shared" si="1"/>
        <v>4</v>
      </c>
      <c r="M20" s="171">
        <f t="shared" si="1"/>
        <v>3</v>
      </c>
      <c r="N20" s="23">
        <f t="shared" si="2"/>
        <v>12</v>
      </c>
      <c r="O20" s="159" t="str">
        <f>IF(AND(N20&gt;=0,N20&lt;=4),'[7]Calificación de Riesgos'!$H$10,IF(N20&lt;7,'[7]Calificación de Riesgos'!$H$9,IF(N20&lt;13,'[7]Calificación de Riesgos'!$H$8,IF(N20&lt;=25,'[7]Calificación de Riesgos'!$H$7))))</f>
        <v>ALTA</v>
      </c>
      <c r="P20" s="134" t="s">
        <v>10</v>
      </c>
      <c r="Q20" s="89" t="s">
        <v>200</v>
      </c>
      <c r="R20" s="24" t="s">
        <v>188</v>
      </c>
      <c r="S20" s="87">
        <v>43497</v>
      </c>
      <c r="T20" s="87">
        <v>43830</v>
      </c>
      <c r="U20" s="88" t="s">
        <v>181</v>
      </c>
      <c r="V20" s="18"/>
      <c r="W20" s="18"/>
      <c r="X20" s="18"/>
      <c r="Y20" s="18"/>
      <c r="Z20" s="18"/>
      <c r="AA20" s="18"/>
      <c r="AB20" s="18"/>
      <c r="AC20" s="18"/>
      <c r="AD20" s="18"/>
      <c r="AE20" s="18"/>
      <c r="AF20" s="18"/>
      <c r="AG20" s="18"/>
      <c r="AH20" s="18"/>
      <c r="AI20" s="18"/>
    </row>
    <row r="21" spans="1:35" s="17" customFormat="1" ht="49.5" x14ac:dyDescent="0.25">
      <c r="A21" s="135"/>
      <c r="B21" s="149"/>
      <c r="C21" s="149"/>
      <c r="D21" s="149"/>
      <c r="E21" s="149"/>
      <c r="F21" s="149"/>
      <c r="G21" s="135"/>
      <c r="H21" s="135"/>
      <c r="I21" s="23"/>
      <c r="J21" s="144"/>
      <c r="K21" s="149"/>
      <c r="L21" s="172"/>
      <c r="M21" s="172"/>
      <c r="N21" s="23"/>
      <c r="O21" s="170"/>
      <c r="P21" s="135"/>
      <c r="Q21" s="89" t="s">
        <v>201</v>
      </c>
      <c r="R21" s="24" t="s">
        <v>202</v>
      </c>
      <c r="S21" s="87">
        <v>43497</v>
      </c>
      <c r="T21" s="87">
        <v>43830</v>
      </c>
      <c r="U21" s="88" t="s">
        <v>181</v>
      </c>
      <c r="V21" s="18"/>
      <c r="W21" s="18"/>
      <c r="X21" s="18"/>
      <c r="Y21" s="18"/>
      <c r="Z21" s="18"/>
      <c r="AA21" s="18"/>
      <c r="AB21" s="18"/>
      <c r="AC21" s="18"/>
      <c r="AD21" s="18"/>
      <c r="AE21" s="18"/>
      <c r="AF21" s="18"/>
      <c r="AG21" s="18"/>
      <c r="AH21" s="18"/>
      <c r="AI21" s="18"/>
    </row>
    <row r="22" spans="1:35" s="17" customFormat="1" ht="49.5" x14ac:dyDescent="0.25">
      <c r="A22" s="135"/>
      <c r="B22" s="149"/>
      <c r="C22" s="149"/>
      <c r="D22" s="149"/>
      <c r="E22" s="149"/>
      <c r="F22" s="149"/>
      <c r="G22" s="135"/>
      <c r="H22" s="135"/>
      <c r="I22" s="23"/>
      <c r="J22" s="144"/>
      <c r="K22" s="149"/>
      <c r="L22" s="172"/>
      <c r="M22" s="172"/>
      <c r="N22" s="23"/>
      <c r="O22" s="170"/>
      <c r="P22" s="135"/>
      <c r="Q22" s="89" t="s">
        <v>203</v>
      </c>
      <c r="R22" s="24" t="s">
        <v>196</v>
      </c>
      <c r="S22" s="87">
        <v>43497</v>
      </c>
      <c r="T22" s="87">
        <v>43830</v>
      </c>
      <c r="U22" s="88" t="s">
        <v>181</v>
      </c>
      <c r="V22" s="18"/>
      <c r="W22" s="18"/>
      <c r="X22" s="18"/>
      <c r="Y22" s="18"/>
      <c r="Z22" s="18"/>
      <c r="AA22" s="18"/>
      <c r="AB22" s="18"/>
      <c r="AC22" s="18"/>
      <c r="AD22" s="18"/>
      <c r="AE22" s="18"/>
      <c r="AF22" s="18"/>
      <c r="AG22" s="18"/>
      <c r="AH22" s="18"/>
      <c r="AI22" s="18"/>
    </row>
    <row r="23" spans="1:35" s="17" customFormat="1" ht="49.5" x14ac:dyDescent="0.25">
      <c r="A23" s="135"/>
      <c r="B23" s="149"/>
      <c r="C23" s="149"/>
      <c r="D23" s="149"/>
      <c r="E23" s="149"/>
      <c r="F23" s="149"/>
      <c r="G23" s="135"/>
      <c r="H23" s="135"/>
      <c r="I23" s="23"/>
      <c r="J23" s="144"/>
      <c r="K23" s="149"/>
      <c r="L23" s="172"/>
      <c r="M23" s="172"/>
      <c r="N23" s="23"/>
      <c r="O23" s="170"/>
      <c r="P23" s="135"/>
      <c r="Q23" s="89" t="s">
        <v>204</v>
      </c>
      <c r="R23" s="24" t="s">
        <v>196</v>
      </c>
      <c r="S23" s="87">
        <v>43497</v>
      </c>
      <c r="T23" s="87">
        <v>43830</v>
      </c>
      <c r="U23" s="88" t="s">
        <v>181</v>
      </c>
      <c r="V23" s="18"/>
      <c r="W23" s="18"/>
      <c r="X23" s="18"/>
      <c r="Y23" s="18"/>
      <c r="Z23" s="18"/>
      <c r="AA23" s="18"/>
      <c r="AB23" s="18"/>
      <c r="AC23" s="18"/>
      <c r="AD23" s="18"/>
      <c r="AE23" s="18"/>
      <c r="AF23" s="18"/>
      <c r="AG23" s="18"/>
      <c r="AH23" s="18"/>
      <c r="AI23" s="18"/>
    </row>
    <row r="24" spans="1:35" s="17" customFormat="1" ht="49.5" x14ac:dyDescent="0.25">
      <c r="A24" s="136"/>
      <c r="B24" s="150"/>
      <c r="C24" s="150"/>
      <c r="D24" s="150"/>
      <c r="E24" s="150"/>
      <c r="F24" s="150"/>
      <c r="G24" s="136"/>
      <c r="H24" s="136"/>
      <c r="I24" s="23"/>
      <c r="J24" s="145"/>
      <c r="K24" s="150"/>
      <c r="L24" s="173"/>
      <c r="M24" s="173"/>
      <c r="N24" s="23"/>
      <c r="O24" s="160"/>
      <c r="P24" s="136"/>
      <c r="Q24" s="89" t="s">
        <v>205</v>
      </c>
      <c r="R24" s="24" t="s">
        <v>196</v>
      </c>
      <c r="S24" s="87">
        <v>43497</v>
      </c>
      <c r="T24" s="87">
        <v>43830</v>
      </c>
      <c r="U24" s="88" t="s">
        <v>181</v>
      </c>
      <c r="V24" s="18"/>
      <c r="W24" s="18"/>
      <c r="X24" s="18"/>
      <c r="Y24" s="18"/>
      <c r="Z24" s="18"/>
      <c r="AA24" s="18"/>
      <c r="AB24" s="18"/>
      <c r="AC24" s="18"/>
      <c r="AD24" s="18"/>
      <c r="AE24" s="18"/>
      <c r="AF24" s="18"/>
      <c r="AG24" s="18"/>
      <c r="AH24" s="18"/>
      <c r="AI24" s="18"/>
    </row>
    <row r="25" spans="1:35" ht="82.5" x14ac:dyDescent="0.3">
      <c r="A25" s="134">
        <v>5</v>
      </c>
      <c r="B25" s="148" t="str">
        <f>+[7]Identificacion!B8</f>
        <v>ADMINISTRACIÓN DE TECNOLOGÍAS E INFORMACIÓN</v>
      </c>
      <c r="C25" s="148" t="str">
        <f>+[7]Identificacion!C8</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5" s="148" t="str">
        <f>+[7]Identificacion!D8</f>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
      <c r="E25" s="148" t="str">
        <f>+[7]Identificacion!E8</f>
        <v>Accesos indebidos a la información No Pública de la Agencia afectando la integridad, disponibilidad y confidencialidad de la información.</v>
      </c>
      <c r="F25" s="148" t="str">
        <f>+[7]Identificacion!F8</f>
        <v xml:space="preserve">Afectación de la imagen institucional
Incumplimiento legal y llamados de atención
Investigaciones por parte de los órganos de control </v>
      </c>
      <c r="G25" s="134">
        <f>+[7]Probabilidad!E18</f>
        <v>4</v>
      </c>
      <c r="H25" s="134">
        <f>+'[7]Impacto '!D10</f>
        <v>3</v>
      </c>
      <c r="I25" s="23">
        <f t="shared" ref="I25:I38" si="3">+G25*H25</f>
        <v>12</v>
      </c>
      <c r="J25" s="159" t="str">
        <f>IF(AND(I25&gt;=0,I25&lt;=4),'[7]Calificación de Riesgos'!$H$10,IF(I25&lt;7,'[7]Calificación de Riesgos'!$H$9,IF(I25&lt;13,'[7]Calificación de Riesgos'!$H$8,IF(I25&lt;=25,'[7]Calificación de Riesgos'!$H$7))))</f>
        <v>ALTA</v>
      </c>
      <c r="K25" s="148" t="s">
        <v>206</v>
      </c>
      <c r="L25" s="171">
        <f t="shared" si="1"/>
        <v>3</v>
      </c>
      <c r="M25" s="171">
        <f t="shared" si="1"/>
        <v>2</v>
      </c>
      <c r="N25" s="23">
        <f t="shared" ref="N25:N38" si="4">+L25*M25</f>
        <v>6</v>
      </c>
      <c r="O25" s="155" t="str">
        <f>IF(AND(N25&gt;=0,N25&lt;=4),'[7]Calificación de Riesgos'!$H$10,IF(N25&lt;7,'[7]Calificación de Riesgos'!$H$9,IF(N25&lt;13,'[7]Calificación de Riesgos'!$H$8,IF(N25&lt;=25,'[7]Calificación de Riesgos'!$H$7))))</f>
        <v>MODERADA</v>
      </c>
      <c r="P25" s="134" t="s">
        <v>10</v>
      </c>
      <c r="Q25" s="89" t="s">
        <v>207</v>
      </c>
      <c r="R25" s="24" t="s">
        <v>188</v>
      </c>
      <c r="S25" s="87">
        <v>43497</v>
      </c>
      <c r="T25" s="87">
        <v>43830</v>
      </c>
      <c r="U25" s="88" t="s">
        <v>181</v>
      </c>
      <c r="V25" s="18"/>
      <c r="W25" s="18"/>
      <c r="X25" s="18"/>
      <c r="Y25" s="18"/>
      <c r="Z25" s="18"/>
      <c r="AA25" s="18"/>
      <c r="AB25" s="18"/>
      <c r="AC25" s="18"/>
      <c r="AD25" s="18"/>
      <c r="AE25" s="18"/>
      <c r="AF25" s="18"/>
      <c r="AG25" s="18"/>
      <c r="AH25" s="18"/>
      <c r="AI25" s="18"/>
    </row>
    <row r="26" spans="1:35" ht="49.5" x14ac:dyDescent="0.3">
      <c r="A26" s="136"/>
      <c r="B26" s="150"/>
      <c r="C26" s="150"/>
      <c r="D26" s="150"/>
      <c r="E26" s="150"/>
      <c r="F26" s="150"/>
      <c r="G26" s="136"/>
      <c r="H26" s="136"/>
      <c r="I26" s="23"/>
      <c r="J26" s="160"/>
      <c r="K26" s="150"/>
      <c r="L26" s="173"/>
      <c r="M26" s="173"/>
      <c r="N26" s="23"/>
      <c r="O26" s="156"/>
      <c r="P26" s="136"/>
      <c r="Q26" s="89" t="s">
        <v>208</v>
      </c>
      <c r="R26" s="24" t="s">
        <v>209</v>
      </c>
      <c r="S26" s="87">
        <v>43497</v>
      </c>
      <c r="T26" s="87">
        <v>43830</v>
      </c>
      <c r="U26" s="88" t="s">
        <v>181</v>
      </c>
      <c r="V26" s="18"/>
      <c r="W26" s="18"/>
      <c r="X26" s="18"/>
      <c r="Y26" s="18"/>
      <c r="Z26" s="18"/>
      <c r="AA26" s="18"/>
      <c r="AB26" s="18"/>
      <c r="AC26" s="18"/>
      <c r="AD26" s="18"/>
      <c r="AE26" s="18"/>
      <c r="AF26" s="18"/>
      <c r="AG26" s="18"/>
      <c r="AH26" s="18"/>
      <c r="AI26" s="18"/>
    </row>
    <row r="27" spans="1:35" ht="49.5" x14ac:dyDescent="0.3">
      <c r="A27" s="134">
        <v>6</v>
      </c>
      <c r="B27" s="148" t="str">
        <f>+[7]Identificacion!B9</f>
        <v>ADMINISTRACIÓN DE TECNOLOGÍAS E INFORMACIÓN</v>
      </c>
      <c r="C27" s="148" t="str">
        <f>+[7]Identificacion!C9</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7" s="148" t="str">
        <f>+[7]Identificacion!D9</f>
        <v xml:space="preserve">
Desconocimiento de las autoridades a las cuales reportar incidentes de seguridad
Ausencia de comunicación sobre seguridad de la información 
Fallas en el seguimiento a los procedimientos del proceso.
</v>
      </c>
      <c r="E27" s="148" t="str">
        <f>+[7]Identificacion!E9</f>
        <v>Exposición a incidentes por inadecuada gestión de los mismos afectando la  integridad, confidencialidad y disponibilidad de la información.</v>
      </c>
      <c r="F27" s="148" t="str">
        <f>+[7]Identificacion!F9</f>
        <v>Pérdida de imagen ante las autoridades en términos de Seguridad de la Información e incumplimiento normativo del Gobierno Nacional ( MinTic y demás entidades).</v>
      </c>
      <c r="G27" s="134">
        <f>+[7]Probabilidad!E19</f>
        <v>4</v>
      </c>
      <c r="H27" s="134">
        <f>+'[7]Impacto '!D11</f>
        <v>4</v>
      </c>
      <c r="I27" s="23">
        <f t="shared" si="3"/>
        <v>16</v>
      </c>
      <c r="J27" s="143" t="str">
        <f>IF(AND(I27&gt;=0,I27&lt;=4),'[7]Calificación de Riesgos'!$H$10,IF(I27&lt;7,'[7]Calificación de Riesgos'!$H$9,IF(I27&lt;13,'[7]Calificación de Riesgos'!$H$8,IF(I27&lt;=25,'[7]Calificación de Riesgos'!$H$7))))</f>
        <v>EXTREMA</v>
      </c>
      <c r="K27" s="148" t="s">
        <v>210</v>
      </c>
      <c r="L27" s="171">
        <f t="shared" si="1"/>
        <v>3</v>
      </c>
      <c r="M27" s="171">
        <f t="shared" si="1"/>
        <v>3</v>
      </c>
      <c r="N27" s="23">
        <f t="shared" si="4"/>
        <v>9</v>
      </c>
      <c r="O27" s="159" t="str">
        <f>IF(AND(N27&gt;=0,N27&lt;=4),'[7]Calificación de Riesgos'!$H$10,IF(N27&lt;7,'[7]Calificación de Riesgos'!$H$9,IF(N27&lt;13,'[7]Calificación de Riesgos'!$H$8,IF(N27&lt;=25,'[7]Calificación de Riesgos'!$H$7))))</f>
        <v>ALTA</v>
      </c>
      <c r="P27" s="134" t="s">
        <v>10</v>
      </c>
      <c r="Q27" s="22" t="s">
        <v>211</v>
      </c>
      <c r="R27" s="24" t="s">
        <v>188</v>
      </c>
      <c r="S27" s="87">
        <v>43497</v>
      </c>
      <c r="T27" s="87">
        <v>43830</v>
      </c>
      <c r="U27" s="88" t="s">
        <v>181</v>
      </c>
      <c r="V27" s="18"/>
      <c r="W27" s="18"/>
      <c r="X27" s="18"/>
      <c r="Y27" s="18"/>
      <c r="Z27" s="18"/>
      <c r="AA27" s="18"/>
      <c r="AB27" s="18"/>
      <c r="AC27" s="18"/>
      <c r="AD27" s="18"/>
      <c r="AE27" s="18"/>
      <c r="AF27" s="18"/>
      <c r="AG27" s="18"/>
      <c r="AH27" s="18"/>
      <c r="AI27" s="18"/>
    </row>
    <row r="28" spans="1:35" ht="49.5" x14ac:dyDescent="0.3">
      <c r="A28" s="136"/>
      <c r="B28" s="150"/>
      <c r="C28" s="150"/>
      <c r="D28" s="150"/>
      <c r="E28" s="150"/>
      <c r="F28" s="150"/>
      <c r="G28" s="136"/>
      <c r="H28" s="136"/>
      <c r="I28" s="23"/>
      <c r="J28" s="145"/>
      <c r="K28" s="150"/>
      <c r="L28" s="173"/>
      <c r="M28" s="173"/>
      <c r="N28" s="23"/>
      <c r="O28" s="160"/>
      <c r="P28" s="136"/>
      <c r="Q28" s="22" t="s">
        <v>212</v>
      </c>
      <c r="R28" s="24" t="s">
        <v>188</v>
      </c>
      <c r="S28" s="87">
        <v>43497</v>
      </c>
      <c r="T28" s="87">
        <v>43830</v>
      </c>
      <c r="U28" s="88" t="s">
        <v>181</v>
      </c>
      <c r="V28" s="18"/>
      <c r="W28" s="18"/>
      <c r="X28" s="18"/>
      <c r="Y28" s="18"/>
      <c r="Z28" s="18"/>
      <c r="AA28" s="18"/>
      <c r="AB28" s="18"/>
      <c r="AC28" s="18"/>
      <c r="AD28" s="18"/>
      <c r="AE28" s="18"/>
      <c r="AF28" s="18"/>
      <c r="AG28" s="18"/>
      <c r="AH28" s="18"/>
      <c r="AI28" s="18"/>
    </row>
    <row r="29" spans="1:35" ht="297" customHeight="1" x14ac:dyDescent="0.3">
      <c r="A29" s="134">
        <v>7</v>
      </c>
      <c r="B29" s="148" t="str">
        <f>+[7]Identificacion!B10</f>
        <v>ADMINISTRACIÓN DE TECNOLOGÍAS E INFORMACIÓN</v>
      </c>
      <c r="C29" s="148"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9" s="148" t="str">
        <f>+[7]Identificacion!D10</f>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
      <c r="E29" s="148" t="str">
        <f>+[7]Identificacion!E10</f>
        <v>Pérdida o fuga de información sensible de la Agencia Nacional de Minería afectando la integridad, disponibilidad y confidencialidad de la información.</v>
      </c>
      <c r="F29" s="148" t="str">
        <f>+[7]Identificacion!F10</f>
        <v>Afectación de imagen institucional e incumplimiento legal</v>
      </c>
      <c r="G29" s="134">
        <f>+[7]Probabilidad!E20</f>
        <v>3</v>
      </c>
      <c r="H29" s="134">
        <f>+'[7]Impacto '!D12</f>
        <v>4</v>
      </c>
      <c r="I29" s="23">
        <f t="shared" si="3"/>
        <v>12</v>
      </c>
      <c r="J29" s="159" t="str">
        <f>IF(AND(I29&gt;=0,I29&lt;=4),'[7]Calificación de Riesgos'!$H$10,IF(I29&lt;7,'[7]Calificación de Riesgos'!$H$9,IF(I29&lt;13,'[7]Calificación de Riesgos'!$H$8,IF(I29&lt;=25,'[7]Calificación de Riesgos'!$H$7))))</f>
        <v>ALTA</v>
      </c>
      <c r="K29" s="148" t="s">
        <v>213</v>
      </c>
      <c r="L29" s="171">
        <f t="shared" si="1"/>
        <v>2</v>
      </c>
      <c r="M29" s="171">
        <f t="shared" si="1"/>
        <v>3</v>
      </c>
      <c r="N29" s="23">
        <f t="shared" si="4"/>
        <v>6</v>
      </c>
      <c r="O29" s="155" t="str">
        <f>IF(AND(N29&gt;=0,N29&lt;=4),'[7]Calificación de Riesgos'!$H$10,IF(N29&lt;7,'[7]Calificación de Riesgos'!$H$9,IF(N29&lt;13,'[7]Calificación de Riesgos'!$H$8,IF(N29&lt;=25,'[7]Calificación de Riesgos'!$H$7))))</f>
        <v>MODERADA</v>
      </c>
      <c r="P29" s="134" t="s">
        <v>10</v>
      </c>
      <c r="Q29" s="22" t="s">
        <v>214</v>
      </c>
      <c r="R29" s="24" t="s">
        <v>188</v>
      </c>
      <c r="S29" s="87">
        <v>43497</v>
      </c>
      <c r="T29" s="87">
        <v>43830</v>
      </c>
      <c r="U29" s="88" t="s">
        <v>181</v>
      </c>
      <c r="V29" s="18"/>
      <c r="W29" s="18"/>
      <c r="X29" s="18"/>
      <c r="Y29" s="18"/>
      <c r="Z29" s="18"/>
      <c r="AA29" s="18"/>
      <c r="AB29" s="18"/>
      <c r="AC29" s="18"/>
      <c r="AD29" s="18"/>
      <c r="AE29" s="18"/>
      <c r="AF29" s="18"/>
      <c r="AG29" s="18"/>
      <c r="AH29" s="18"/>
      <c r="AI29" s="18"/>
    </row>
    <row r="30" spans="1:35" ht="49.5" x14ac:dyDescent="0.3">
      <c r="A30" s="135"/>
      <c r="B30" s="149"/>
      <c r="C30" s="149"/>
      <c r="D30" s="149"/>
      <c r="E30" s="149"/>
      <c r="F30" s="149"/>
      <c r="G30" s="135"/>
      <c r="H30" s="135"/>
      <c r="I30" s="23"/>
      <c r="J30" s="170"/>
      <c r="K30" s="149"/>
      <c r="L30" s="172"/>
      <c r="M30" s="172"/>
      <c r="N30" s="23"/>
      <c r="O30" s="161"/>
      <c r="P30" s="135"/>
      <c r="Q30" s="22" t="s">
        <v>215</v>
      </c>
      <c r="R30" s="24" t="s">
        <v>188</v>
      </c>
      <c r="S30" s="87">
        <v>43497</v>
      </c>
      <c r="T30" s="87">
        <v>43830</v>
      </c>
      <c r="U30" s="88" t="s">
        <v>181</v>
      </c>
      <c r="V30" s="18"/>
      <c r="W30" s="18"/>
      <c r="X30" s="18"/>
      <c r="Y30" s="18"/>
      <c r="Z30" s="18"/>
      <c r="AA30" s="18"/>
      <c r="AB30" s="18"/>
      <c r="AC30" s="18"/>
      <c r="AD30" s="18"/>
      <c r="AE30" s="18"/>
      <c r="AF30" s="18"/>
      <c r="AG30" s="18"/>
      <c r="AH30" s="18"/>
      <c r="AI30" s="18"/>
    </row>
    <row r="31" spans="1:35" ht="49.5" x14ac:dyDescent="0.3">
      <c r="A31" s="136"/>
      <c r="B31" s="150"/>
      <c r="C31" s="150"/>
      <c r="D31" s="150"/>
      <c r="E31" s="150"/>
      <c r="F31" s="150"/>
      <c r="G31" s="136"/>
      <c r="H31" s="136"/>
      <c r="I31" s="23"/>
      <c r="J31" s="160"/>
      <c r="K31" s="150"/>
      <c r="L31" s="173"/>
      <c r="M31" s="173"/>
      <c r="N31" s="23"/>
      <c r="O31" s="156"/>
      <c r="P31" s="136"/>
      <c r="Q31" s="22" t="s">
        <v>216</v>
      </c>
      <c r="R31" s="24" t="s">
        <v>188</v>
      </c>
      <c r="S31" s="87">
        <v>43497</v>
      </c>
      <c r="T31" s="87">
        <v>43830</v>
      </c>
      <c r="U31" s="88" t="s">
        <v>181</v>
      </c>
      <c r="V31" s="18"/>
      <c r="W31" s="18"/>
      <c r="X31" s="18"/>
      <c r="Y31" s="18"/>
      <c r="Z31" s="18"/>
      <c r="AA31" s="18"/>
      <c r="AB31" s="18"/>
      <c r="AC31" s="18"/>
      <c r="AD31" s="18"/>
      <c r="AE31" s="18"/>
      <c r="AF31" s="18"/>
      <c r="AG31" s="18"/>
      <c r="AH31" s="18"/>
      <c r="AI31" s="18"/>
    </row>
    <row r="32" spans="1:35" ht="49.5" x14ac:dyDescent="0.3">
      <c r="A32" s="134">
        <v>8</v>
      </c>
      <c r="B32" s="148" t="str">
        <f>+[7]Identificacion!B11</f>
        <v>ADMINISTRACIÓN DE TECNOLOGÍAS E INFORMACIÓN</v>
      </c>
      <c r="C32" s="148" t="str">
        <f>+[7]Identificacion!C11</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2" s="148" t="str">
        <f>+[7]Identificacion!D11</f>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
      <c r="E32" s="148" t="str">
        <f>+[7]Identificacion!E11</f>
        <v>Interrupción de los servicios tecnológicos de la Agencia Nacional de Minería afectando la integridad, disponibilidad de la información.</v>
      </c>
      <c r="F32" s="148" t="str">
        <f>+[7]Identificacion!F11</f>
        <v>Afectación de imagen y llamados de atención
Afectación en la oportunidad en la prestación de los servicios de la Entidad</v>
      </c>
      <c r="G32" s="134">
        <f>+[7]Probabilidad!E21</f>
        <v>3</v>
      </c>
      <c r="H32" s="134">
        <f>+'[7]Impacto '!D13</f>
        <v>5</v>
      </c>
      <c r="I32" s="23">
        <f t="shared" si="3"/>
        <v>15</v>
      </c>
      <c r="J32" s="143" t="str">
        <f>IF(AND(I32&gt;=0,I32&lt;=4),'[7]Calificación de Riesgos'!$H$10,IF(I32&lt;7,'[7]Calificación de Riesgos'!$H$9,IF(I32&lt;13,'[7]Calificación de Riesgos'!$H$8,IF(I32&lt;=25,'[7]Calificación de Riesgos'!$H$7))))</f>
        <v>EXTREMA</v>
      </c>
      <c r="K32" s="148" t="s">
        <v>217</v>
      </c>
      <c r="L32" s="171">
        <f t="shared" si="1"/>
        <v>2</v>
      </c>
      <c r="M32" s="171">
        <f t="shared" si="1"/>
        <v>4</v>
      </c>
      <c r="N32" s="23">
        <f t="shared" si="4"/>
        <v>8</v>
      </c>
      <c r="O32" s="159" t="str">
        <f>IF(AND(N32&gt;=0,N32&lt;=4),'[7]Calificación de Riesgos'!$H$10,IF(N32&lt;7,'[7]Calificación de Riesgos'!$H$9,IF(N32&lt;13,'[7]Calificación de Riesgos'!$H$8,IF(N32&lt;=25,'[7]Calificación de Riesgos'!$H$7))))</f>
        <v>ALTA</v>
      </c>
      <c r="P32" s="134" t="s">
        <v>10</v>
      </c>
      <c r="Q32" s="89" t="s">
        <v>218</v>
      </c>
      <c r="R32" s="24" t="s">
        <v>188</v>
      </c>
      <c r="S32" s="87">
        <v>43497</v>
      </c>
      <c r="T32" s="87">
        <v>43830</v>
      </c>
      <c r="U32" s="88" t="s">
        <v>181</v>
      </c>
      <c r="V32" s="18"/>
      <c r="W32" s="18"/>
      <c r="X32" s="18"/>
      <c r="Y32" s="18"/>
      <c r="Z32" s="18"/>
      <c r="AA32" s="18"/>
      <c r="AB32" s="18"/>
      <c r="AC32" s="18"/>
      <c r="AD32" s="18"/>
      <c r="AE32" s="18"/>
      <c r="AF32" s="18"/>
      <c r="AG32" s="18"/>
      <c r="AH32" s="18"/>
      <c r="AI32" s="18"/>
    </row>
    <row r="33" spans="1:35" ht="49.5" x14ac:dyDescent="0.3">
      <c r="A33" s="135"/>
      <c r="B33" s="149"/>
      <c r="C33" s="149"/>
      <c r="D33" s="149"/>
      <c r="E33" s="149"/>
      <c r="F33" s="149"/>
      <c r="G33" s="135"/>
      <c r="H33" s="135"/>
      <c r="I33" s="23"/>
      <c r="J33" s="144"/>
      <c r="K33" s="149"/>
      <c r="L33" s="172"/>
      <c r="M33" s="172"/>
      <c r="N33" s="23"/>
      <c r="O33" s="170"/>
      <c r="P33" s="135"/>
      <c r="Q33" s="89" t="s">
        <v>219</v>
      </c>
      <c r="R33" s="24" t="s">
        <v>188</v>
      </c>
      <c r="S33" s="87">
        <v>43497</v>
      </c>
      <c r="T33" s="87">
        <v>43830</v>
      </c>
      <c r="U33" s="88" t="s">
        <v>181</v>
      </c>
      <c r="V33" s="18"/>
      <c r="W33" s="18"/>
      <c r="X33" s="18"/>
      <c r="Y33" s="18"/>
      <c r="Z33" s="18"/>
      <c r="AA33" s="18"/>
      <c r="AB33" s="18"/>
      <c r="AC33" s="18"/>
      <c r="AD33" s="18"/>
      <c r="AE33" s="18"/>
      <c r="AF33" s="18"/>
      <c r="AG33" s="18"/>
      <c r="AH33" s="18"/>
      <c r="AI33" s="18"/>
    </row>
    <row r="34" spans="1:35" ht="49.5" x14ac:dyDescent="0.3">
      <c r="A34" s="136"/>
      <c r="B34" s="150"/>
      <c r="C34" s="150"/>
      <c r="D34" s="150"/>
      <c r="E34" s="150"/>
      <c r="F34" s="150"/>
      <c r="G34" s="136"/>
      <c r="H34" s="136"/>
      <c r="I34" s="23"/>
      <c r="J34" s="145"/>
      <c r="K34" s="150"/>
      <c r="L34" s="173"/>
      <c r="M34" s="173"/>
      <c r="N34" s="23"/>
      <c r="O34" s="160"/>
      <c r="P34" s="136"/>
      <c r="Q34" s="89" t="s">
        <v>220</v>
      </c>
      <c r="R34" s="24" t="s">
        <v>188</v>
      </c>
      <c r="S34" s="87">
        <v>43497</v>
      </c>
      <c r="T34" s="87">
        <v>43830</v>
      </c>
      <c r="U34" s="88" t="s">
        <v>181</v>
      </c>
      <c r="V34" s="18"/>
      <c r="W34" s="18"/>
      <c r="X34" s="18"/>
      <c r="Y34" s="18"/>
      <c r="Z34" s="18"/>
      <c r="AA34" s="18"/>
      <c r="AB34" s="18"/>
      <c r="AC34" s="18"/>
      <c r="AD34" s="18"/>
      <c r="AE34" s="18"/>
      <c r="AF34" s="18"/>
      <c r="AG34" s="18"/>
      <c r="AH34" s="18"/>
      <c r="AI34" s="18"/>
    </row>
    <row r="35" spans="1:35" ht="49.5" x14ac:dyDescent="0.3">
      <c r="A35" s="134">
        <v>9</v>
      </c>
      <c r="B35" s="148" t="str">
        <f>+[7]Identificacion!B12</f>
        <v>ADMINISTRACIÓN DE TECNOLOGÍAS E INFORMACIÓN</v>
      </c>
      <c r="C35" s="148" t="str">
        <f>+[7]Identificacion!C12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5" s="148" t="str">
        <f>+[7]Identificacion!D12</f>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
      <c r="E35" s="148" t="str">
        <f>+[7]Identificacion!E12</f>
        <v>Inapropiado funcionamiento de los sistemas de información propios de la agencia afectando la disponibilidad de la información.</v>
      </c>
      <c r="F35" s="148" t="str">
        <f>+[7]Identificacion!F12</f>
        <v>Afectación de imagen y llamados de atención
Afectación en la oportunidad en la prestación de los servicios de la Entidad</v>
      </c>
      <c r="G35" s="134">
        <f>+[7]Probabilidad!E22</f>
        <v>3</v>
      </c>
      <c r="H35" s="134">
        <f>+'[7]Impacto '!D14</f>
        <v>4</v>
      </c>
      <c r="I35" s="23">
        <f t="shared" si="3"/>
        <v>12</v>
      </c>
      <c r="J35" s="159" t="str">
        <f>IF(AND(I35&gt;=0,I35&lt;=4),'[7]Calificación de Riesgos'!$H$10,IF(I35&lt;7,'[7]Calificación de Riesgos'!$H$9,IF(I35&lt;13,'[7]Calificación de Riesgos'!$H$8,IF(I35&lt;=25,'[7]Calificación de Riesgos'!$H$7))))</f>
        <v>ALTA</v>
      </c>
      <c r="K35" s="148" t="s">
        <v>221</v>
      </c>
      <c r="L35" s="171">
        <f t="shared" si="1"/>
        <v>2</v>
      </c>
      <c r="M35" s="171">
        <f t="shared" si="1"/>
        <v>3</v>
      </c>
      <c r="N35" s="23">
        <f t="shared" si="4"/>
        <v>6</v>
      </c>
      <c r="O35" s="155" t="str">
        <f>IF(AND(N35&gt;=0,N35&lt;=4),'[7]Calificación de Riesgos'!$H$10,IF(N35&lt;7,'[7]Calificación de Riesgos'!$H$9,IF(N35&lt;13,'[7]Calificación de Riesgos'!$H$8,IF(N35&lt;=25,'[7]Calificación de Riesgos'!$H$7))))</f>
        <v>MODERADA</v>
      </c>
      <c r="P35" s="134" t="s">
        <v>10</v>
      </c>
      <c r="Q35" s="89" t="s">
        <v>222</v>
      </c>
      <c r="R35" s="24" t="s">
        <v>188</v>
      </c>
      <c r="S35" s="87">
        <v>43497</v>
      </c>
      <c r="T35" s="87">
        <v>43830</v>
      </c>
      <c r="U35" s="88" t="s">
        <v>181</v>
      </c>
      <c r="V35" s="18"/>
      <c r="W35" s="18"/>
      <c r="X35" s="18"/>
      <c r="Y35" s="18"/>
      <c r="Z35" s="18"/>
      <c r="AA35" s="18"/>
      <c r="AB35" s="18"/>
      <c r="AC35" s="18"/>
      <c r="AD35" s="18"/>
      <c r="AE35" s="18"/>
      <c r="AF35" s="18"/>
      <c r="AG35" s="18"/>
      <c r="AH35" s="18"/>
      <c r="AI35" s="18"/>
    </row>
    <row r="36" spans="1:35" ht="115.5" x14ac:dyDescent="0.3">
      <c r="A36" s="135"/>
      <c r="B36" s="149"/>
      <c r="C36" s="149"/>
      <c r="D36" s="149"/>
      <c r="E36" s="149"/>
      <c r="F36" s="149"/>
      <c r="G36" s="135"/>
      <c r="H36" s="135"/>
      <c r="I36" s="23"/>
      <c r="J36" s="170"/>
      <c r="K36" s="149"/>
      <c r="L36" s="172"/>
      <c r="M36" s="172"/>
      <c r="N36" s="23"/>
      <c r="O36" s="161"/>
      <c r="P36" s="135"/>
      <c r="Q36" s="89" t="s">
        <v>223</v>
      </c>
      <c r="R36" s="24" t="s">
        <v>188</v>
      </c>
      <c r="S36" s="87">
        <v>43497</v>
      </c>
      <c r="T36" s="87">
        <v>43830</v>
      </c>
      <c r="U36" s="88" t="s">
        <v>181</v>
      </c>
      <c r="V36" s="18"/>
      <c r="W36" s="18"/>
      <c r="X36" s="18"/>
      <c r="Y36" s="18"/>
      <c r="Z36" s="18"/>
      <c r="AA36" s="18"/>
      <c r="AB36" s="18"/>
      <c r="AC36" s="18"/>
      <c r="AD36" s="18"/>
      <c r="AE36" s="18"/>
      <c r="AF36" s="18"/>
      <c r="AG36" s="18"/>
      <c r="AH36" s="18"/>
      <c r="AI36" s="18"/>
    </row>
    <row r="37" spans="1:35" ht="49.5" x14ac:dyDescent="0.3">
      <c r="A37" s="136"/>
      <c r="B37" s="150"/>
      <c r="C37" s="150"/>
      <c r="D37" s="150"/>
      <c r="E37" s="150"/>
      <c r="F37" s="150"/>
      <c r="G37" s="136"/>
      <c r="H37" s="136"/>
      <c r="I37" s="23"/>
      <c r="J37" s="160"/>
      <c r="K37" s="150"/>
      <c r="L37" s="173"/>
      <c r="M37" s="173"/>
      <c r="N37" s="23"/>
      <c r="O37" s="156"/>
      <c r="P37" s="136"/>
      <c r="Q37" s="89" t="s">
        <v>224</v>
      </c>
      <c r="R37" s="24" t="s">
        <v>188</v>
      </c>
      <c r="S37" s="87">
        <v>43497</v>
      </c>
      <c r="T37" s="87">
        <v>43830</v>
      </c>
      <c r="U37" s="88" t="s">
        <v>181</v>
      </c>
      <c r="V37" s="18"/>
      <c r="W37" s="18"/>
      <c r="X37" s="18"/>
      <c r="Y37" s="18"/>
      <c r="Z37" s="18"/>
      <c r="AA37" s="18"/>
      <c r="AB37" s="18"/>
      <c r="AC37" s="18"/>
      <c r="AD37" s="18"/>
      <c r="AE37" s="18"/>
      <c r="AF37" s="18"/>
      <c r="AG37" s="18"/>
      <c r="AH37" s="18"/>
      <c r="AI37" s="18"/>
    </row>
    <row r="38" spans="1:35" ht="148.5" x14ac:dyDescent="0.3">
      <c r="A38" s="23">
        <v>10</v>
      </c>
      <c r="B38" s="22" t="str">
        <f>+[7]Identificacion!B13</f>
        <v>ADMINISTRACIÓN DE TECNOLOGÍAS E INFORMACIÓN</v>
      </c>
      <c r="C38" s="22" t="str">
        <f>+[7]Identificacion!C13</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8" s="22" t="str">
        <f>+[7]Identificacion!D13</f>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
      <c r="E38" s="22" t="str">
        <f>+[7]Identificacion!E13</f>
        <v>Falla parcial en los servicios tecnológicos de la Agencia afectando la disponibilidad de la información</v>
      </c>
      <c r="F38" s="22" t="str">
        <f>+[7]Identificacion!F13</f>
        <v>Afectación de imagen y llamados de atención
Afectación en la oportunidad en la prestación de los servicios de la Entidad</v>
      </c>
      <c r="G38" s="23">
        <f>+[7]Probabilidad!E23</f>
        <v>4</v>
      </c>
      <c r="H38" s="23">
        <f>+'[7]Impacto '!D15</f>
        <v>5</v>
      </c>
      <c r="I38" s="23">
        <f t="shared" si="3"/>
        <v>20</v>
      </c>
      <c r="J38" s="92" t="str">
        <f>IF(AND(I38&gt;=0,I38&lt;=4),'[7]Calificación de Riesgos'!$H$10,IF(I38&lt;7,'[7]Calificación de Riesgos'!$H$9,IF(I38&lt;13,'[7]Calificación de Riesgos'!$H$8,IF(I38&lt;=25,'[7]Calificación de Riesgos'!$H$7))))</f>
        <v>EXTREMA</v>
      </c>
      <c r="K38" s="22" t="s">
        <v>225</v>
      </c>
      <c r="L38" s="90">
        <f t="shared" si="1"/>
        <v>3</v>
      </c>
      <c r="M38" s="90">
        <f t="shared" si="1"/>
        <v>4</v>
      </c>
      <c r="N38" s="23">
        <f t="shared" si="4"/>
        <v>12</v>
      </c>
      <c r="O38" s="82" t="str">
        <f>IF(AND(N38&gt;=0,N38&lt;=4),'[7]Calificación de Riesgos'!$H$10,IF(N38&lt;7,'[7]Calificación de Riesgos'!$H$9,IF(N38&lt;13,'[7]Calificación de Riesgos'!$H$8,IF(N38&lt;=25,'[7]Calificación de Riesgos'!$H$7))))</f>
        <v>ALTA</v>
      </c>
      <c r="P38" s="18" t="s">
        <v>10</v>
      </c>
      <c r="Q38" s="89" t="s">
        <v>226</v>
      </c>
      <c r="R38" s="24" t="s">
        <v>188</v>
      </c>
      <c r="S38" s="87">
        <v>43497</v>
      </c>
      <c r="T38" s="87">
        <v>43830</v>
      </c>
      <c r="U38" s="88" t="s">
        <v>181</v>
      </c>
      <c r="V38" s="18"/>
      <c r="W38" s="18"/>
      <c r="X38" s="18"/>
      <c r="Y38" s="18"/>
      <c r="Z38" s="18"/>
      <c r="AA38" s="18"/>
      <c r="AB38" s="18"/>
      <c r="AC38" s="18"/>
      <c r="AD38" s="18"/>
      <c r="AE38" s="18"/>
      <c r="AF38" s="18"/>
      <c r="AG38" s="18"/>
      <c r="AH38" s="18"/>
      <c r="AI38" s="18"/>
    </row>
  </sheetData>
  <mergeCells count="136">
    <mergeCell ref="O35:O37"/>
    <mergeCell ref="P35:P37"/>
    <mergeCell ref="A1:U5"/>
    <mergeCell ref="G35:G37"/>
    <mergeCell ref="H35:H37"/>
    <mergeCell ref="J35:J37"/>
    <mergeCell ref="K35:K37"/>
    <mergeCell ref="L35:L37"/>
    <mergeCell ref="M35:M37"/>
    <mergeCell ref="A35:A37"/>
    <mergeCell ref="B35:B37"/>
    <mergeCell ref="C35:C37"/>
    <mergeCell ref="D35:D37"/>
    <mergeCell ref="E35:E37"/>
    <mergeCell ref="F35:F37"/>
    <mergeCell ref="J32:J34"/>
    <mergeCell ref="K32:K34"/>
    <mergeCell ref="L32:L34"/>
    <mergeCell ref="M32:M34"/>
    <mergeCell ref="O32:O34"/>
    <mergeCell ref="P32:P34"/>
    <mergeCell ref="O29:O31"/>
    <mergeCell ref="P29:P31"/>
    <mergeCell ref="A32:A34"/>
    <mergeCell ref="B32:B34"/>
    <mergeCell ref="C32:C34"/>
    <mergeCell ref="D32:D34"/>
    <mergeCell ref="E32:E34"/>
    <mergeCell ref="F32:F34"/>
    <mergeCell ref="G32:G34"/>
    <mergeCell ref="H32:H34"/>
    <mergeCell ref="G29:G31"/>
    <mergeCell ref="H29:H31"/>
    <mergeCell ref="J29:J31"/>
    <mergeCell ref="K29:K31"/>
    <mergeCell ref="L29:L31"/>
    <mergeCell ref="M29:M31"/>
    <mergeCell ref="A29:A31"/>
    <mergeCell ref="B29:B31"/>
    <mergeCell ref="C29:C31"/>
    <mergeCell ref="D29:D31"/>
    <mergeCell ref="E29:E31"/>
    <mergeCell ref="F29:F31"/>
    <mergeCell ref="J27:J28"/>
    <mergeCell ref="K27:K28"/>
    <mergeCell ref="L27:L28"/>
    <mergeCell ref="M27:M28"/>
    <mergeCell ref="O27:O28"/>
    <mergeCell ref="P27:P28"/>
    <mergeCell ref="O25:O26"/>
    <mergeCell ref="P25:P26"/>
    <mergeCell ref="A27:A28"/>
    <mergeCell ref="B27:B28"/>
    <mergeCell ref="C27:C28"/>
    <mergeCell ref="D27:D28"/>
    <mergeCell ref="E27:E28"/>
    <mergeCell ref="F27:F28"/>
    <mergeCell ref="G27:G28"/>
    <mergeCell ref="H27:H28"/>
    <mergeCell ref="G25:G26"/>
    <mergeCell ref="H25:H26"/>
    <mergeCell ref="J25:J26"/>
    <mergeCell ref="K25:K26"/>
    <mergeCell ref="L25:L26"/>
    <mergeCell ref="M25:M26"/>
    <mergeCell ref="A25:A26"/>
    <mergeCell ref="B25:B26"/>
    <mergeCell ref="C25:C26"/>
    <mergeCell ref="D25:D26"/>
    <mergeCell ref="E25:E26"/>
    <mergeCell ref="F25:F26"/>
    <mergeCell ref="J20:J24"/>
    <mergeCell ref="K20:K24"/>
    <mergeCell ref="L20:L24"/>
    <mergeCell ref="M20:M24"/>
    <mergeCell ref="O20:O24"/>
    <mergeCell ref="P20:P24"/>
    <mergeCell ref="O16:O19"/>
    <mergeCell ref="P16:P19"/>
    <mergeCell ref="A20:A24"/>
    <mergeCell ref="B20:B24"/>
    <mergeCell ref="C20:C24"/>
    <mergeCell ref="D20:D24"/>
    <mergeCell ref="E20:E24"/>
    <mergeCell ref="F20:F24"/>
    <mergeCell ref="G20:G24"/>
    <mergeCell ref="H20:H24"/>
    <mergeCell ref="G16:G19"/>
    <mergeCell ref="H16:H19"/>
    <mergeCell ref="J16:J19"/>
    <mergeCell ref="K16:K19"/>
    <mergeCell ref="L16:L19"/>
    <mergeCell ref="M16:M19"/>
    <mergeCell ref="A16:A19"/>
    <mergeCell ref="B16:B19"/>
    <mergeCell ref="C16:C19"/>
    <mergeCell ref="D16:D19"/>
    <mergeCell ref="E16:E19"/>
    <mergeCell ref="F16:F19"/>
    <mergeCell ref="J12:J15"/>
    <mergeCell ref="K12:K15"/>
    <mergeCell ref="L12:L15"/>
    <mergeCell ref="M12:M15"/>
    <mergeCell ref="O12:O15"/>
    <mergeCell ref="P12:P15"/>
    <mergeCell ref="O9:O11"/>
    <mergeCell ref="P9:P11"/>
    <mergeCell ref="A12:A15"/>
    <mergeCell ref="B12:B15"/>
    <mergeCell ref="C12:C15"/>
    <mergeCell ref="D12:D15"/>
    <mergeCell ref="E12:E15"/>
    <mergeCell ref="F12:F15"/>
    <mergeCell ref="G12:G15"/>
    <mergeCell ref="H12:H15"/>
    <mergeCell ref="G9:G11"/>
    <mergeCell ref="H9:H11"/>
    <mergeCell ref="J9:J11"/>
    <mergeCell ref="K9:K11"/>
    <mergeCell ref="L9:L11"/>
    <mergeCell ref="M9:M11"/>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561E2C16-96C2-4C87-85CE-055FD704A75C}">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A572BE36-804E-4F91-BA24-50DA248B5C3D}">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A479C86D-6421-43A7-94E8-BD6B49B02D0F}">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565E0648-D60E-451B-A4BE-3A2C41C006E9}">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CB057DB1-5D64-4EE5-BCC0-FE51DE49ED7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O16 J16 O20 J20 J29 O29 O32 J32 O35 J35 O38 J38</xm:sqref>
        </x14:conditionalFormatting>
        <x14:conditionalFormatting xmlns:xm="http://schemas.microsoft.com/office/excel/2006/main">
          <x14:cfRule type="containsText" priority="11" operator="containsText" id="{FCBD0E05-D0B9-4078-B6FE-8F9AE36D59E0}">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80462BF6-D55F-4B77-AE90-80B7E635E53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C85F17A1-0E92-4C68-9729-208A017889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542DD01-50C0-408E-808D-2CDEC78FD328}">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6412A005-2D63-482E-AC9E-0F99A7B46BE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 xmlns:xm="http://schemas.microsoft.com/office/excel/2006/main">
          <x14:cfRule type="containsText" priority="6" operator="containsText" id="{4FA18C99-9A78-47B7-BAEE-43B97816366A}">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C000"/>
                </patternFill>
              </fill>
            </x14:dxf>
          </x14:cfRule>
          <x14:cfRule type="containsText" priority="7" operator="containsText" id="{16D9146C-E68D-4BFB-91BB-F5CA690278EC}">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0000"/>
                </patternFill>
              </fill>
            </x14:dxf>
          </x14:cfRule>
          <x14:cfRule type="containsText" priority="8" operator="containsText" id="{956B509A-CF9B-4C6D-816C-C3F59EA7619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x14:cfRule>
          <x14:cfRule type="containsText" priority="9" operator="containsText" id="{74E064E5-BB9A-43F0-B32A-9A4A454AF012}">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FF00"/>
                </patternFill>
              </fill>
            </x14:dxf>
          </x14:cfRule>
          <x14:cfRule type="containsText" priority="10" operator="containsText" id="{9B14393D-5322-4281-AE3D-B83CA595CA4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00B050"/>
                </patternFill>
              </fill>
            </x14:dxf>
          </x14:cfRule>
          <xm:sqref>J25 J27</xm:sqref>
        </x14:conditionalFormatting>
        <x14:conditionalFormatting xmlns:xm="http://schemas.microsoft.com/office/excel/2006/main">
          <x14:cfRule type="containsText" priority="1" operator="containsText" id="{F44A9B46-9935-4AB7-A2E4-44F6BF8A2A1F}">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C000"/>
                </patternFill>
              </fill>
            </x14:dxf>
          </x14:cfRule>
          <x14:cfRule type="containsText" priority="2" operator="containsText" id="{40F3BA94-01A5-4F49-8C7C-E28A0FB88AF1}">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0000"/>
                </patternFill>
              </fill>
            </x14:dxf>
          </x14:cfRule>
          <x14:cfRule type="containsText" priority="3" operator="containsText" id="{5BE3370F-F65D-490F-91F1-1C07D9D4DC0A}">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x14:cfRule>
          <x14:cfRule type="containsText" priority="4" operator="containsText" id="{615417C2-F4D6-494E-98DF-990A8BCD50BE}">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FF00"/>
                </patternFill>
              </fill>
            </x14:dxf>
          </x14:cfRule>
          <x14:cfRule type="containsText" priority="5" operator="containsText" id="{AA23A27F-11E4-420F-B29B-1CF315B7A573}">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00B050"/>
                </patternFill>
              </fill>
            </x14:dxf>
          </x14:cfRule>
          <xm:sqref>O25 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P9 P12 P16 P20 P25 P27 P29 P32 P35 P38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7"/>
  <sheetViews>
    <sheetView topLeftCell="A4" zoomScale="77" zoomScaleNormal="77" workbookViewId="0">
      <selection activeCell="A15" sqref="A15:A16"/>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9.75" hidden="1" customHeight="1" x14ac:dyDescent="0.3">
      <c r="B1" s="176"/>
      <c r="C1" s="177"/>
      <c r="D1" s="177"/>
      <c r="E1" s="177"/>
      <c r="F1" s="177"/>
      <c r="G1" s="177"/>
      <c r="H1" s="177"/>
      <c r="I1" s="177"/>
      <c r="J1" s="177"/>
      <c r="K1" s="177"/>
      <c r="L1" s="177"/>
      <c r="M1" s="177"/>
      <c r="N1" s="177"/>
      <c r="O1" s="177"/>
      <c r="P1" s="177"/>
      <c r="Q1" s="177"/>
      <c r="R1" s="177"/>
      <c r="S1" s="177"/>
      <c r="T1" s="177"/>
      <c r="U1" s="177"/>
      <c r="V1" s="178"/>
    </row>
    <row r="2" spans="1:35" hidden="1" x14ac:dyDescent="0.3">
      <c r="B2" s="179"/>
      <c r="C2" s="180"/>
      <c r="D2" s="180"/>
      <c r="E2" s="180"/>
      <c r="F2" s="180"/>
      <c r="G2" s="180"/>
      <c r="H2" s="180"/>
      <c r="I2" s="180"/>
      <c r="J2" s="180"/>
      <c r="K2" s="180"/>
      <c r="L2" s="180"/>
      <c r="M2" s="180"/>
      <c r="N2" s="180"/>
      <c r="O2" s="180"/>
      <c r="P2" s="180"/>
      <c r="Q2" s="180"/>
      <c r="R2" s="180"/>
      <c r="S2" s="180"/>
      <c r="T2" s="180"/>
      <c r="U2" s="180"/>
      <c r="V2" s="181"/>
      <c r="W2" s="29"/>
    </row>
    <row r="3" spans="1:35" ht="28.5" hidden="1" customHeight="1" x14ac:dyDescent="0.3">
      <c r="B3" s="182"/>
      <c r="C3" s="182"/>
      <c r="D3" s="182"/>
      <c r="E3" s="182"/>
      <c r="F3" s="182"/>
      <c r="G3" s="182"/>
      <c r="H3" s="182"/>
      <c r="I3" s="182"/>
      <c r="J3" s="182"/>
      <c r="K3" s="182"/>
      <c r="L3" s="182"/>
      <c r="M3" s="182"/>
      <c r="N3" s="182"/>
      <c r="O3" s="182"/>
      <c r="P3" s="182"/>
      <c r="Q3" s="182"/>
      <c r="R3" s="182"/>
      <c r="S3" s="182"/>
      <c r="T3" s="182"/>
      <c r="U3" s="182"/>
      <c r="V3" s="182"/>
      <c r="W3" s="29"/>
    </row>
    <row r="4" spans="1:35" ht="16.5" customHeight="1" x14ac:dyDescent="0.3">
      <c r="A4" s="146" t="s">
        <v>242</v>
      </c>
      <c r="B4" s="146"/>
      <c r="C4" s="146"/>
      <c r="D4" s="146"/>
      <c r="E4" s="146"/>
      <c r="F4" s="146"/>
      <c r="G4" s="146"/>
      <c r="H4" s="146"/>
      <c r="I4" s="146"/>
      <c r="J4" s="146"/>
      <c r="K4" s="146"/>
      <c r="L4" s="146"/>
      <c r="M4" s="146"/>
      <c r="N4" s="146"/>
      <c r="O4" s="146"/>
      <c r="P4" s="146"/>
      <c r="Q4" s="146"/>
      <c r="R4" s="146"/>
      <c r="S4" s="146"/>
      <c r="T4" s="146"/>
      <c r="U4" s="146"/>
      <c r="V4" s="75"/>
      <c r="W4" s="29"/>
    </row>
    <row r="5" spans="1:35" ht="16.5" customHeight="1" x14ac:dyDescent="0.3">
      <c r="A5" s="146"/>
      <c r="B5" s="146"/>
      <c r="C5" s="146"/>
      <c r="D5" s="146"/>
      <c r="E5" s="146"/>
      <c r="F5" s="146"/>
      <c r="G5" s="146"/>
      <c r="H5" s="146"/>
      <c r="I5" s="146"/>
      <c r="J5" s="146"/>
      <c r="K5" s="146"/>
      <c r="L5" s="146"/>
      <c r="M5" s="146"/>
      <c r="N5" s="146"/>
      <c r="O5" s="146"/>
      <c r="P5" s="146"/>
      <c r="Q5" s="146"/>
      <c r="R5" s="146"/>
      <c r="S5" s="146"/>
      <c r="T5" s="146"/>
      <c r="U5" s="146"/>
      <c r="V5" s="75"/>
      <c r="W5" s="29"/>
    </row>
    <row r="6" spans="1:35" ht="13.5" customHeight="1" x14ac:dyDescent="0.3">
      <c r="A6" s="146"/>
      <c r="B6" s="146"/>
      <c r="C6" s="146"/>
      <c r="D6" s="146"/>
      <c r="E6" s="146"/>
      <c r="F6" s="146"/>
      <c r="G6" s="146"/>
      <c r="H6" s="146"/>
      <c r="I6" s="146"/>
      <c r="J6" s="146"/>
      <c r="K6" s="146"/>
      <c r="L6" s="146"/>
      <c r="M6" s="146"/>
      <c r="N6" s="146"/>
      <c r="O6" s="146"/>
      <c r="P6" s="146"/>
      <c r="Q6" s="146"/>
      <c r="R6" s="146"/>
      <c r="S6" s="146"/>
      <c r="T6" s="146"/>
      <c r="U6" s="146"/>
      <c r="V6" s="75"/>
      <c r="W6" s="29"/>
    </row>
    <row r="7" spans="1:35" ht="13.5" customHeight="1" x14ac:dyDescent="0.3">
      <c r="A7" s="146"/>
      <c r="B7" s="146"/>
      <c r="C7" s="146"/>
      <c r="D7" s="146"/>
      <c r="E7" s="146"/>
      <c r="F7" s="146"/>
      <c r="G7" s="146"/>
      <c r="H7" s="146"/>
      <c r="I7" s="146"/>
      <c r="J7" s="146"/>
      <c r="K7" s="146"/>
      <c r="L7" s="146"/>
      <c r="M7" s="146"/>
      <c r="N7" s="146"/>
      <c r="O7" s="146"/>
      <c r="P7" s="146"/>
      <c r="Q7" s="146"/>
      <c r="R7" s="146"/>
      <c r="S7" s="146"/>
      <c r="T7" s="146"/>
      <c r="U7" s="146"/>
      <c r="V7" s="75"/>
      <c r="W7" s="29"/>
    </row>
    <row r="8" spans="1:35" ht="13.5" customHeight="1" x14ac:dyDescent="0.3">
      <c r="A8" s="147"/>
      <c r="B8" s="147"/>
      <c r="C8" s="147"/>
      <c r="D8" s="147"/>
      <c r="E8" s="147"/>
      <c r="F8" s="147"/>
      <c r="G8" s="147"/>
      <c r="H8" s="147"/>
      <c r="I8" s="147"/>
      <c r="J8" s="147"/>
      <c r="K8" s="147"/>
      <c r="L8" s="147"/>
      <c r="M8" s="147"/>
      <c r="N8" s="147"/>
      <c r="O8" s="147"/>
      <c r="P8" s="147"/>
      <c r="Q8" s="147"/>
      <c r="R8" s="147"/>
      <c r="S8" s="147"/>
      <c r="T8" s="147"/>
      <c r="U8" s="147"/>
      <c r="V8" s="75"/>
      <c r="W8" s="29"/>
    </row>
    <row r="9" spans="1:35" s="25" customFormat="1" ht="20.25" customHeight="1" x14ac:dyDescent="0.3">
      <c r="A9" s="133" t="s">
        <v>64</v>
      </c>
      <c r="B9" s="133"/>
      <c r="C9" s="133"/>
      <c r="D9" s="133"/>
      <c r="E9" s="133"/>
      <c r="F9" s="133"/>
      <c r="G9" s="132" t="s">
        <v>63</v>
      </c>
      <c r="H9" s="132"/>
      <c r="I9" s="132"/>
      <c r="J9" s="132"/>
      <c r="K9" s="26" t="s">
        <v>62</v>
      </c>
      <c r="L9" s="133" t="s">
        <v>61</v>
      </c>
      <c r="M9" s="133"/>
      <c r="N9" s="133"/>
      <c r="O9" s="133"/>
      <c r="P9" s="133"/>
      <c r="Q9" s="133" t="s">
        <v>60</v>
      </c>
      <c r="R9" s="133"/>
      <c r="S9" s="133"/>
      <c r="T9" s="133"/>
      <c r="U9" s="133"/>
      <c r="V9" s="133" t="s">
        <v>59</v>
      </c>
      <c r="W9" s="133"/>
      <c r="X9" s="133"/>
      <c r="Y9" s="133"/>
      <c r="Z9" s="133"/>
      <c r="AA9" s="133"/>
      <c r="AB9" s="126" t="s">
        <v>58</v>
      </c>
      <c r="AC9" s="127"/>
      <c r="AD9" s="127"/>
      <c r="AE9" s="127"/>
      <c r="AF9" s="127"/>
      <c r="AG9" s="127"/>
      <c r="AH9" s="127"/>
      <c r="AI9" s="128"/>
    </row>
    <row r="10" spans="1:35" s="25" customFormat="1" ht="43.5" customHeight="1" x14ac:dyDescent="0.3">
      <c r="A10" s="133"/>
      <c r="B10" s="133"/>
      <c r="C10" s="133"/>
      <c r="D10" s="133"/>
      <c r="E10" s="133"/>
      <c r="F10" s="133"/>
      <c r="G10" s="132" t="s">
        <v>57</v>
      </c>
      <c r="H10" s="132"/>
      <c r="I10" s="132"/>
      <c r="J10" s="132"/>
      <c r="K10" s="26" t="s">
        <v>56</v>
      </c>
      <c r="L10" s="132" t="s">
        <v>55</v>
      </c>
      <c r="M10" s="132"/>
      <c r="N10" s="28"/>
      <c r="O10" s="132" t="s">
        <v>54</v>
      </c>
      <c r="P10" s="132"/>
      <c r="Q10" s="133"/>
      <c r="R10" s="133"/>
      <c r="S10" s="133"/>
      <c r="T10" s="133"/>
      <c r="U10" s="133"/>
      <c r="V10" s="133"/>
      <c r="W10" s="133"/>
      <c r="X10" s="133"/>
      <c r="Y10" s="133"/>
      <c r="Z10" s="133"/>
      <c r="AA10" s="133"/>
      <c r="AB10" s="129"/>
      <c r="AC10" s="130"/>
      <c r="AD10" s="130"/>
      <c r="AE10" s="130"/>
      <c r="AF10" s="130"/>
      <c r="AG10" s="130"/>
      <c r="AH10" s="130"/>
      <c r="AI10" s="131"/>
    </row>
    <row r="11" spans="1:35" s="25" customFormat="1" ht="66" customHeight="1" x14ac:dyDescent="0.3">
      <c r="A11" s="26" t="s">
        <v>53</v>
      </c>
      <c r="B11" s="26" t="s">
        <v>52</v>
      </c>
      <c r="C11" s="26" t="s">
        <v>51</v>
      </c>
      <c r="D11" s="26" t="s">
        <v>50</v>
      </c>
      <c r="E11" s="26" t="s">
        <v>49</v>
      </c>
      <c r="F11" s="26" t="s">
        <v>48</v>
      </c>
      <c r="G11" s="26" t="s">
        <v>44</v>
      </c>
      <c r="H11" s="26" t="s">
        <v>43</v>
      </c>
      <c r="I11" s="26" t="s">
        <v>47</v>
      </c>
      <c r="J11" s="26" t="s">
        <v>46</v>
      </c>
      <c r="K11" s="26" t="s">
        <v>45</v>
      </c>
      <c r="L11" s="26" t="s">
        <v>44</v>
      </c>
      <c r="M11" s="26" t="s">
        <v>43</v>
      </c>
      <c r="N11" s="26" t="s">
        <v>42</v>
      </c>
      <c r="O11" s="26" t="s">
        <v>41</v>
      </c>
      <c r="P11" s="26" t="s">
        <v>40</v>
      </c>
      <c r="Q11" s="26" t="s">
        <v>39</v>
      </c>
      <c r="R11" s="26" t="s">
        <v>38</v>
      </c>
      <c r="S11" s="26" t="s">
        <v>37</v>
      </c>
      <c r="T11" s="26" t="s">
        <v>36</v>
      </c>
      <c r="U11" s="26" t="s">
        <v>35</v>
      </c>
      <c r="V11" s="26" t="s">
        <v>34</v>
      </c>
      <c r="W11" s="26" t="s">
        <v>33</v>
      </c>
      <c r="X11" s="26" t="s">
        <v>32</v>
      </c>
      <c r="Y11" s="26" t="s">
        <v>28</v>
      </c>
      <c r="Z11" s="26" t="s">
        <v>27</v>
      </c>
      <c r="AA11" s="26" t="s">
        <v>26</v>
      </c>
      <c r="AB11" s="26" t="s">
        <v>31</v>
      </c>
      <c r="AC11" s="26" t="s">
        <v>30</v>
      </c>
      <c r="AD11" s="26" t="s">
        <v>29</v>
      </c>
      <c r="AE11" s="26" t="s">
        <v>28</v>
      </c>
      <c r="AF11" s="26" t="s">
        <v>27</v>
      </c>
      <c r="AG11" s="26" t="s">
        <v>26</v>
      </c>
      <c r="AH11" s="26" t="s">
        <v>25</v>
      </c>
      <c r="AI11" s="26" t="s">
        <v>24</v>
      </c>
    </row>
    <row r="12" spans="1:35" s="17" customFormat="1" ht="33" x14ac:dyDescent="0.25">
      <c r="A12" s="134">
        <v>1</v>
      </c>
      <c r="B12" s="148" t="str">
        <f>+[8]Identificacion!B4</f>
        <v>GESTIÓN FINANCIERA</v>
      </c>
      <c r="C12" s="148" t="str">
        <f>+[8]Identificacion!C4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12" s="148" t="str">
        <f>+[8]Identificacion!D4</f>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
      <c r="E12" s="151" t="str">
        <f>+[8]Identificacion!E4</f>
        <v>Incumplimiento en  las Responsabilidades Tributarias</v>
      </c>
      <c r="F12" s="151" t="str">
        <f>+[8]Identificacion!F4</f>
        <v>1. Sanciones económicas a la entidad.</v>
      </c>
      <c r="G12" s="134">
        <f>+[8]Probabilidad!E14</f>
        <v>3</v>
      </c>
      <c r="H12" s="134">
        <f>+'[8]Impacto '!D6</f>
        <v>3</v>
      </c>
      <c r="I12" s="23">
        <f t="shared" ref="I12:I17" si="0">+G12*H12</f>
        <v>9</v>
      </c>
      <c r="J12" s="159" t="str">
        <f>IF(AND(I12&gt;=0,I12&lt;=4),'[8]Calificación de Riesgos'!$H$10,IF(I12&lt;7,'[8]Calificación de Riesgos'!$H$9,IF(I12&lt;13,'[8]Calificación de Riesgos'!$H$8,IF(I12&lt;=25,'[8]Calificación de Riesgos'!$H$7))))</f>
        <v>ALTA</v>
      </c>
      <c r="K12" s="183" t="s">
        <v>228</v>
      </c>
      <c r="L12" s="134">
        <v>1</v>
      </c>
      <c r="M12" s="134">
        <v>1</v>
      </c>
      <c r="N12" s="23">
        <f>+L12*M12</f>
        <v>1</v>
      </c>
      <c r="O12" s="157" t="str">
        <f>IF(AND(N12&gt;=0,N12&lt;=4),'[8]Calificación de Riesgos'!$H$10,IF(N12&lt;7,'[8]Calificación de Riesgos'!$H$9,IF(N12&lt;13,'[8]Calificación de Riesgos'!$H$8,IF(N12&lt;=25,'[8]Calificación de Riesgos'!$H$7))))</f>
        <v>BAJA</v>
      </c>
      <c r="P12" s="134" t="s">
        <v>10</v>
      </c>
      <c r="Q12" s="22" t="s">
        <v>229</v>
      </c>
      <c r="R12" s="24" t="s">
        <v>230</v>
      </c>
      <c r="S12" s="20">
        <v>43466</v>
      </c>
      <c r="T12" s="20">
        <v>43830</v>
      </c>
      <c r="U12" s="19" t="s">
        <v>231</v>
      </c>
      <c r="V12" s="18"/>
      <c r="W12" s="18"/>
      <c r="X12" s="18"/>
      <c r="Y12" s="18"/>
      <c r="Z12" s="18"/>
      <c r="AA12" s="18"/>
      <c r="AB12" s="18"/>
      <c r="AC12" s="18"/>
      <c r="AD12" s="18"/>
      <c r="AE12" s="18"/>
      <c r="AF12" s="18"/>
      <c r="AG12" s="18"/>
      <c r="AH12" s="18"/>
      <c r="AI12" s="18"/>
    </row>
    <row r="13" spans="1:35" s="17" customFormat="1" ht="49.5" x14ac:dyDescent="0.25">
      <c r="A13" s="135"/>
      <c r="B13" s="149"/>
      <c r="C13" s="149"/>
      <c r="D13" s="149"/>
      <c r="E13" s="152"/>
      <c r="F13" s="152"/>
      <c r="G13" s="135"/>
      <c r="H13" s="135"/>
      <c r="I13" s="23"/>
      <c r="J13" s="170"/>
      <c r="K13" s="184"/>
      <c r="L13" s="135"/>
      <c r="M13" s="135"/>
      <c r="N13" s="23"/>
      <c r="O13" s="174"/>
      <c r="P13" s="135"/>
      <c r="Q13" s="22" t="s">
        <v>232</v>
      </c>
      <c r="R13" s="24" t="s">
        <v>230</v>
      </c>
      <c r="S13" s="20">
        <v>43466</v>
      </c>
      <c r="T13" s="20">
        <v>43830</v>
      </c>
      <c r="U13" s="19" t="s">
        <v>231</v>
      </c>
      <c r="V13" s="18"/>
      <c r="W13" s="18"/>
      <c r="X13" s="18"/>
      <c r="Y13" s="18"/>
      <c r="Z13" s="18"/>
      <c r="AA13" s="18"/>
      <c r="AB13" s="18"/>
      <c r="AC13" s="18"/>
      <c r="AD13" s="18"/>
      <c r="AE13" s="18"/>
      <c r="AF13" s="18"/>
      <c r="AG13" s="18"/>
      <c r="AH13" s="18"/>
      <c r="AI13" s="18"/>
    </row>
    <row r="14" spans="1:35" s="17" customFormat="1" ht="49.5" x14ac:dyDescent="0.25">
      <c r="A14" s="136"/>
      <c r="B14" s="150"/>
      <c r="C14" s="150"/>
      <c r="D14" s="150"/>
      <c r="E14" s="153"/>
      <c r="F14" s="153"/>
      <c r="G14" s="136"/>
      <c r="H14" s="136"/>
      <c r="I14" s="23"/>
      <c r="J14" s="160"/>
      <c r="K14" s="185"/>
      <c r="L14" s="136"/>
      <c r="M14" s="136"/>
      <c r="N14" s="23"/>
      <c r="O14" s="158"/>
      <c r="P14" s="136"/>
      <c r="Q14" s="22" t="s">
        <v>233</v>
      </c>
      <c r="R14" s="24" t="s">
        <v>230</v>
      </c>
      <c r="S14" s="20">
        <v>43466</v>
      </c>
      <c r="T14" s="20">
        <v>43830</v>
      </c>
      <c r="U14" s="19" t="s">
        <v>231</v>
      </c>
      <c r="V14" s="18"/>
      <c r="W14" s="18"/>
      <c r="X14" s="18"/>
      <c r="Y14" s="18"/>
      <c r="Z14" s="18"/>
      <c r="AA14" s="18"/>
      <c r="AB14" s="18"/>
      <c r="AC14" s="18"/>
      <c r="AD14" s="18"/>
      <c r="AE14" s="18"/>
      <c r="AF14" s="18"/>
      <c r="AG14" s="18"/>
      <c r="AH14" s="18"/>
      <c r="AI14" s="18"/>
    </row>
    <row r="15" spans="1:35" s="17" customFormat="1" ht="123" customHeight="1" x14ac:dyDescent="0.25">
      <c r="A15" s="134">
        <v>2</v>
      </c>
      <c r="B15" s="148" t="str">
        <f>+[8]Identificacion!B5</f>
        <v>GESTIÓN FINANCIERA</v>
      </c>
      <c r="C15" s="148" t="str">
        <f>+[8]Identificacion!C5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15" s="148" t="str">
        <f>+[8]Identificacion!D5</f>
        <v xml:space="preserve">1. La documentación correspondiente se encuentra en diferentes archivos, lo cual no permite tener la trazabilidad completa de cada solicitud y no se cuenta con el acceso a toda la información.  
</v>
      </c>
      <c r="E15" s="151" t="str">
        <f>+[8]Identificacion!E5</f>
        <v>Atender las devoluciones sin el lleno de los requisitos establecidos en la Resolución No. 313 de 2018  o las normas que la sustituyan modifique o adicionen.</v>
      </c>
      <c r="F15" s="151" t="str">
        <f>+[8]Identificacion!F5</f>
        <v>1. Sanción disciplinaria al servidor público a cargo del trámite.</v>
      </c>
      <c r="G15" s="134">
        <f>+[8]Probabilidad!E15</f>
        <v>2</v>
      </c>
      <c r="H15" s="134">
        <f>+'[8]Impacto '!D7</f>
        <v>2</v>
      </c>
      <c r="I15" s="23">
        <f t="shared" si="0"/>
        <v>4</v>
      </c>
      <c r="J15" s="157" t="str">
        <f>IF(AND(I15&gt;=0,I15&lt;=4),'[8]Calificación de Riesgos'!$H$10,IF(I15&lt;7,'[8]Calificación de Riesgos'!$H$9,IF(I15&lt;12,'[8]Calificación de Riesgos'!$H$8,IF(I15&lt;=25,'[8]Calificación de Riesgos'!$H$7))))</f>
        <v>BAJA</v>
      </c>
      <c r="K15" s="183" t="s">
        <v>234</v>
      </c>
      <c r="L15" s="134">
        <v>1</v>
      </c>
      <c r="M15" s="134">
        <v>1</v>
      </c>
      <c r="N15" s="23">
        <f t="shared" ref="N15:N17" si="1">+L15*M15</f>
        <v>1</v>
      </c>
      <c r="O15" s="157" t="str">
        <f>IF(AND(N15&gt;=0,N15&lt;=4),'[8]Calificación de Riesgos'!$H$10,IF(N15&lt;7,'[8]Calificación de Riesgos'!$H$9,IF(N15&lt;13,'[8]Calificación de Riesgos'!$H$8,IF(N15&lt;=25,'[8]Calificación de Riesgos'!$H$7))))</f>
        <v>BAJA</v>
      </c>
      <c r="P15" s="134" t="s">
        <v>10</v>
      </c>
      <c r="Q15" s="22" t="s">
        <v>235</v>
      </c>
      <c r="R15" s="21" t="s">
        <v>236</v>
      </c>
      <c r="S15" s="20">
        <v>43466</v>
      </c>
      <c r="T15" s="20">
        <v>43830</v>
      </c>
      <c r="U15" s="19" t="s">
        <v>237</v>
      </c>
      <c r="V15" s="18"/>
      <c r="W15" s="18"/>
      <c r="X15" s="18"/>
      <c r="Y15" s="18"/>
      <c r="Z15" s="18"/>
      <c r="AA15" s="18"/>
      <c r="AB15" s="18"/>
      <c r="AC15" s="18"/>
      <c r="AD15" s="18"/>
      <c r="AE15" s="18"/>
      <c r="AF15" s="18"/>
      <c r="AG15" s="18"/>
      <c r="AH15" s="18"/>
      <c r="AI15" s="18"/>
    </row>
    <row r="16" spans="1:35" s="17" customFormat="1" ht="123" customHeight="1" x14ac:dyDescent="0.25">
      <c r="A16" s="136"/>
      <c r="B16" s="150"/>
      <c r="C16" s="150"/>
      <c r="D16" s="150"/>
      <c r="E16" s="153"/>
      <c r="F16" s="153"/>
      <c r="G16" s="136"/>
      <c r="H16" s="136"/>
      <c r="I16" s="23"/>
      <c r="J16" s="158"/>
      <c r="K16" s="185"/>
      <c r="L16" s="136"/>
      <c r="M16" s="136"/>
      <c r="N16" s="23"/>
      <c r="O16" s="158"/>
      <c r="P16" s="136"/>
      <c r="Q16" s="22" t="s">
        <v>238</v>
      </c>
      <c r="R16" s="21" t="s">
        <v>236</v>
      </c>
      <c r="S16" s="20">
        <v>43466</v>
      </c>
      <c r="T16" s="20">
        <v>43830</v>
      </c>
      <c r="U16" s="19" t="s">
        <v>237</v>
      </c>
      <c r="V16" s="18"/>
      <c r="W16" s="18"/>
      <c r="X16" s="18"/>
      <c r="Y16" s="18"/>
      <c r="Z16" s="18"/>
      <c r="AA16" s="18"/>
      <c r="AB16" s="18"/>
      <c r="AC16" s="18"/>
      <c r="AD16" s="18"/>
      <c r="AE16" s="18"/>
      <c r="AF16" s="18"/>
      <c r="AG16" s="18"/>
      <c r="AH16" s="18"/>
      <c r="AI16" s="18"/>
    </row>
    <row r="17" spans="1:35" s="17" customFormat="1" ht="172.5" customHeight="1" x14ac:dyDescent="0.25">
      <c r="A17" s="23">
        <v>3</v>
      </c>
      <c r="B17" s="22" t="str">
        <f>+[8]Identificacion!B6</f>
        <v>GESTIÓN FINANCIERA</v>
      </c>
      <c r="C17" s="22" t="str">
        <f>+[8]Identificacion!C6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7" s="22" t="str">
        <f>+[8]Identificacion!D6</f>
        <v>1. Inadecuada revisión de los soportes presentados para el trámite de las cuentas.
2. Restricción de acceso a los archivos de contratación, a la plataforma SECOP II, incide en la generación del pago.</v>
      </c>
      <c r="E17" s="18" t="str">
        <f>+[8]Identificacion!E6</f>
        <v>Ordenar o efectuar pagos sin el lleno de los requisitos legales.</v>
      </c>
      <c r="F17" s="18" t="str">
        <f>+[8]Identificacion!F6</f>
        <v>1. Demoras en el trámite de pagos, investigaciones fiscales y disciplinarias.</v>
      </c>
      <c r="G17" s="23">
        <f>+[8]Probabilidad!E16</f>
        <v>2</v>
      </c>
      <c r="H17" s="23">
        <f>+'[8]Impacto '!D8</f>
        <v>3</v>
      </c>
      <c r="I17" s="23">
        <f t="shared" si="0"/>
        <v>6</v>
      </c>
      <c r="J17" s="91" t="str">
        <f>IF(AND(I17&gt;=0,I17&lt;=4),'[8]Calificación de Riesgos'!$H$10,IF(I17&lt;7,'[8]Calificación de Riesgos'!$H$9,IF(I17&lt;13,'[8]Calificación de Riesgos'!$H$8,IF(I17&lt;=25,'[8]Calificación de Riesgos'!$H$7))))</f>
        <v>MODERADA</v>
      </c>
      <c r="K17" s="66" t="s">
        <v>239</v>
      </c>
      <c r="L17" s="23">
        <v>1</v>
      </c>
      <c r="M17" s="23">
        <v>1</v>
      </c>
      <c r="N17" s="23">
        <f t="shared" si="1"/>
        <v>1</v>
      </c>
      <c r="O17" s="93" t="str">
        <f>IF(AND(N17&gt;=0,N17&lt;=4),'[8]Calificación de Riesgos'!$H$10,IF(N17&lt;7,'[8]Calificación de Riesgos'!$H$9,IF(N17&lt;13,'[8]Calificación de Riesgos'!$H$8,IF(N17&lt;=25,'[8]Calificación de Riesgos'!$H$7))))</f>
        <v>BAJA</v>
      </c>
      <c r="P17" s="23" t="s">
        <v>10</v>
      </c>
      <c r="Q17" s="24" t="s">
        <v>240</v>
      </c>
      <c r="R17" s="21" t="s">
        <v>241</v>
      </c>
      <c r="S17" s="20">
        <v>43466</v>
      </c>
      <c r="T17" s="20">
        <v>43830</v>
      </c>
      <c r="U17" s="19" t="s">
        <v>231</v>
      </c>
      <c r="V17" s="18"/>
      <c r="W17" s="18"/>
      <c r="X17" s="18"/>
      <c r="Y17" s="18"/>
      <c r="Z17" s="18"/>
      <c r="AA17" s="18"/>
      <c r="AB17" s="18"/>
      <c r="AC17" s="18"/>
      <c r="AD17" s="18"/>
      <c r="AE17" s="18"/>
      <c r="AF17" s="18"/>
      <c r="AG17" s="18"/>
      <c r="AH17" s="18"/>
      <c r="AI17" s="18"/>
    </row>
  </sheetData>
  <mergeCells count="40">
    <mergeCell ref="F15:F16"/>
    <mergeCell ref="G15:G16"/>
    <mergeCell ref="H15:H16"/>
    <mergeCell ref="G12:G14"/>
    <mergeCell ref="H12:H14"/>
    <mergeCell ref="A15:A16"/>
    <mergeCell ref="B15:B16"/>
    <mergeCell ref="C15:C16"/>
    <mergeCell ref="D15:D16"/>
    <mergeCell ref="E15:E16"/>
    <mergeCell ref="AB9:AI10"/>
    <mergeCell ref="G10:J10"/>
    <mergeCell ref="L10:M10"/>
    <mergeCell ref="O10:P10"/>
    <mergeCell ref="P15:P16"/>
    <mergeCell ref="O12:O14"/>
    <mergeCell ref="P12:P14"/>
    <mergeCell ref="J12:J14"/>
    <mergeCell ref="K12:K14"/>
    <mergeCell ref="L12:L14"/>
    <mergeCell ref="J15:J16"/>
    <mergeCell ref="K15:K16"/>
    <mergeCell ref="L15:L16"/>
    <mergeCell ref="M15:M16"/>
    <mergeCell ref="O15:O16"/>
    <mergeCell ref="F12:F14"/>
    <mergeCell ref="B1:V2"/>
    <mergeCell ref="B3:V3"/>
    <mergeCell ref="A9:F10"/>
    <mergeCell ref="G9:J9"/>
    <mergeCell ref="L9:P9"/>
    <mergeCell ref="Q9:U10"/>
    <mergeCell ref="V9:AA10"/>
    <mergeCell ref="A4:U8"/>
    <mergeCell ref="A12:A14"/>
    <mergeCell ref="B12:B14"/>
    <mergeCell ref="C12:C14"/>
    <mergeCell ref="D12:D14"/>
    <mergeCell ref="E12:E14"/>
    <mergeCell ref="M12:M14"/>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E6B7EE44-2C26-4728-860C-D3AD7D314833}">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203D10BD-0700-4428-BAC1-C44F6322262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F8EE1D8F-070D-41DC-8C8D-460DC907BF59}">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E9B3B3C-5403-4853-8BDE-6725F8E8B8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B0B52330-FE9A-4591-B314-B44D557F60C8}">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A60FD75F-9280-478D-A828-9E92EFEDE66D}">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DC416513-6C69-4487-9C69-F1BEC05382D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D300403-C65C-4374-8633-D89F96A359E7}">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877133B6-2788-4006-A4D8-5DC87E769A4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C88867B-C246-4F8A-A23C-C9073BF58CD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P12 P15 P17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zoomScale="82" zoomScaleNormal="82" workbookViewId="0">
      <selection activeCell="B9" sqref="B9:B11"/>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7109375" style="14" customWidth="1"/>
    <col min="12" max="12" width="14.140625" style="14" customWidth="1"/>
    <col min="13" max="13" width="10.42578125" style="14" customWidth="1"/>
    <col min="14" max="14" width="13.5703125" style="14" hidden="1" customWidth="1"/>
    <col min="15" max="15" width="11.42578125" style="14"/>
    <col min="16" max="16" width="14" style="14" customWidth="1"/>
    <col min="17" max="17" width="52.8554687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260</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49.5" x14ac:dyDescent="0.25">
      <c r="A9" s="134">
        <v>1</v>
      </c>
      <c r="B9" s="148" t="str">
        <f>+[9]Identificacion!B4</f>
        <v>ADMINISTRACIÓN DE BIENES Y SERVICIOS</v>
      </c>
      <c r="C9" s="148" t="str">
        <f>+[9]Identificacion!C4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148" t="str">
        <f>+[9]Identificacion!D4</f>
        <v>1. Deficiencia en los controles de traslados de bienes  de los funcionarios y contratistas.
2. Desconocimiento de procedimiento "Inventarios y almacén" en cuanto a devolución o traslado de inventarios. 
3. Falta de cuidado en los bienes asignados a funcioanrios y contratistas.</v>
      </c>
      <c r="E9" s="151" t="str">
        <f>+[9]Identificacion!E4</f>
        <v>Perdida de bienes de la ANM</v>
      </c>
      <c r="F9" s="151" t="str">
        <f>+[9]Identificacion!F4</f>
        <v>1. Denuncia a las autoridades del hecho.
2. Alteración temporal del inventario
3. No disponibilidad de los elementos para adelantar la gestión de la Entidad.
4. Aumento de la siniestralidad en la pólizas</v>
      </c>
      <c r="G9" s="134">
        <f>+[9]Probabilidad!E14</f>
        <v>4</v>
      </c>
      <c r="H9" s="134">
        <f>+'[9]Impacto '!D6</f>
        <v>2</v>
      </c>
      <c r="I9" s="23">
        <f t="shared" ref="I9:I15" si="0">+G9*H9</f>
        <v>8</v>
      </c>
      <c r="J9" s="159" t="str">
        <f>IF(AND(I9&gt;=0,I9&lt;=4),'[9]Calificación de Riesgos'!$H$10,IF(I9&lt;7,'[9]Calificación de Riesgos'!$H$9,IF(I9&lt;13,'[9]Calificación de Riesgos'!$H$8,IF(I9&lt;=25,'[9]Calificación de Riesgos'!$H$7))))</f>
        <v>ALTA</v>
      </c>
      <c r="K9" s="183" t="s">
        <v>243</v>
      </c>
      <c r="L9" s="134">
        <v>3</v>
      </c>
      <c r="M9" s="134">
        <v>1</v>
      </c>
      <c r="N9" s="23">
        <f>+L9*M9</f>
        <v>3</v>
      </c>
      <c r="O9" s="157" t="str">
        <f>IF(AND(N9&gt;=0,N9&lt;=4),'[9]Calificación de Riesgos'!$H$10,IF(N9&lt;7,'[9]Calificación de Riesgos'!$H$9,IF(N9&lt;13,'[9]Calificación de Riesgos'!$H$8,IF(N9&lt;=25,'[9]Calificación de Riesgos'!$H$7))))</f>
        <v>BAJA</v>
      </c>
      <c r="P9" s="134" t="s">
        <v>10</v>
      </c>
      <c r="Q9" s="94" t="s">
        <v>244</v>
      </c>
      <c r="R9" s="95" t="s">
        <v>245</v>
      </c>
      <c r="S9" s="20">
        <v>43528</v>
      </c>
      <c r="T9" s="20">
        <v>43814</v>
      </c>
      <c r="U9" s="19" t="s">
        <v>246</v>
      </c>
      <c r="V9" s="18"/>
      <c r="W9" s="18"/>
      <c r="X9" s="18"/>
      <c r="Y9" s="18"/>
      <c r="Z9" s="18"/>
      <c r="AA9" s="18"/>
      <c r="AB9" s="18"/>
      <c r="AC9" s="18"/>
      <c r="AD9" s="18"/>
      <c r="AE9" s="18"/>
      <c r="AF9" s="18"/>
      <c r="AG9" s="18"/>
      <c r="AH9" s="18"/>
      <c r="AI9" s="18"/>
    </row>
    <row r="10" spans="1:35" s="17" customFormat="1" ht="49.5" x14ac:dyDescent="0.25">
      <c r="A10" s="135"/>
      <c r="B10" s="149"/>
      <c r="C10" s="149"/>
      <c r="D10" s="149"/>
      <c r="E10" s="152"/>
      <c r="F10" s="152"/>
      <c r="G10" s="135"/>
      <c r="H10" s="135"/>
      <c r="I10" s="23"/>
      <c r="J10" s="170"/>
      <c r="K10" s="184"/>
      <c r="L10" s="135"/>
      <c r="M10" s="135"/>
      <c r="N10" s="23"/>
      <c r="O10" s="174"/>
      <c r="P10" s="135"/>
      <c r="Q10" s="94" t="s">
        <v>247</v>
      </c>
      <c r="R10" s="95" t="s">
        <v>245</v>
      </c>
      <c r="S10" s="20">
        <v>43528</v>
      </c>
      <c r="T10" s="20">
        <v>43814</v>
      </c>
      <c r="U10" s="19" t="s">
        <v>246</v>
      </c>
      <c r="V10" s="18"/>
      <c r="W10" s="18"/>
      <c r="X10" s="18"/>
      <c r="Y10" s="18"/>
      <c r="Z10" s="18"/>
      <c r="AA10" s="18"/>
      <c r="AB10" s="18"/>
      <c r="AC10" s="18"/>
      <c r="AD10" s="18"/>
      <c r="AE10" s="18"/>
      <c r="AF10" s="18"/>
      <c r="AG10" s="18"/>
      <c r="AH10" s="18"/>
      <c r="AI10" s="18"/>
    </row>
    <row r="11" spans="1:35" s="17" customFormat="1" ht="49.5" x14ac:dyDescent="0.25">
      <c r="A11" s="136"/>
      <c r="B11" s="150"/>
      <c r="C11" s="150"/>
      <c r="D11" s="150"/>
      <c r="E11" s="153"/>
      <c r="F11" s="153"/>
      <c r="G11" s="136"/>
      <c r="H11" s="136"/>
      <c r="I11" s="23"/>
      <c r="J11" s="160"/>
      <c r="K11" s="185"/>
      <c r="L11" s="136"/>
      <c r="M11" s="136"/>
      <c r="N11" s="23"/>
      <c r="O11" s="158"/>
      <c r="P11" s="136"/>
      <c r="Q11" s="94" t="s">
        <v>248</v>
      </c>
      <c r="R11" s="95" t="s">
        <v>245</v>
      </c>
      <c r="S11" s="20">
        <v>43528</v>
      </c>
      <c r="T11" s="20">
        <v>43814</v>
      </c>
      <c r="U11" s="19" t="s">
        <v>246</v>
      </c>
      <c r="V11" s="18"/>
      <c r="W11" s="18"/>
      <c r="X11" s="18"/>
      <c r="Y11" s="18"/>
      <c r="Z11" s="18"/>
      <c r="AA11" s="18"/>
      <c r="AB11" s="18"/>
      <c r="AC11" s="18"/>
      <c r="AD11" s="18"/>
      <c r="AE11" s="18"/>
      <c r="AF11" s="18"/>
      <c r="AG11" s="18"/>
      <c r="AH11" s="18"/>
      <c r="AI11" s="18"/>
    </row>
    <row r="12" spans="1:35" s="17" customFormat="1" ht="66" x14ac:dyDescent="0.25">
      <c r="A12" s="134">
        <v>2</v>
      </c>
      <c r="B12" s="148" t="str">
        <f>+[9]Identificacion!B5</f>
        <v>ADMINISTRACIÓN DE BIENES Y SERVICIOS</v>
      </c>
      <c r="C12" s="148" t="str">
        <f>+[9]Identificacion!C5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2" s="148" t="str">
        <f>+[9]Identificacion!D5</f>
        <v>1. Falta de oferta de bienes inmuebles en la zona con las condiciones requeridas para el funcionamiento de la ESSM.
2. Dificultades propias de la región que impidan reunir las condiciones para cumplir las actividades previstas.</v>
      </c>
      <c r="E12" s="151" t="str">
        <f>+[9]Identificacion!E5</f>
        <v xml:space="preserve">Incumplimiento de las actividades planificadas para garantizar la prestación del servicio en la Sede de Amagá.
</v>
      </c>
      <c r="F12" s="151" t="str">
        <f>+[9]Identificacion!F5</f>
        <v xml:space="preserve">
1. No prestación del servicio en la sede de Amaga.</v>
      </c>
      <c r="G12" s="134">
        <f>+[9]Probabilidad!E15</f>
        <v>2</v>
      </c>
      <c r="H12" s="134">
        <f>+'[9]Impacto '!D7</f>
        <v>4</v>
      </c>
      <c r="I12" s="23">
        <f t="shared" si="0"/>
        <v>8</v>
      </c>
      <c r="J12" s="159" t="str">
        <f>IF(AND(I12&gt;=0,I12&lt;=4),'[9]Calificación de Riesgos'!$H$10,IF(I12&lt;7,'[9]Calificación de Riesgos'!$H$9,IF(I12&lt;13,'[9]Calificación de Riesgos'!$H$8,IF(I12&lt;=25,'[9]Calificación de Riesgos'!$H$7))))</f>
        <v>ALTA</v>
      </c>
      <c r="K12" s="183" t="s">
        <v>249</v>
      </c>
      <c r="L12" s="134">
        <v>1</v>
      </c>
      <c r="M12" s="134">
        <v>3</v>
      </c>
      <c r="N12" s="23">
        <f t="shared" ref="N12:N15" si="1">+L12*M12</f>
        <v>3</v>
      </c>
      <c r="O12" s="157" t="str">
        <f>IF(AND(N12&gt;=0,N12&lt;=4),'[9]Calificación de Riesgos'!$H$10,IF(N12&lt;7,'[9]Calificación de Riesgos'!$H$9,IF(N12&lt;13,'[9]Calificación de Riesgos'!$H$8,IF(N12&lt;=25,'[9]Calificación de Riesgos'!$H$7))))</f>
        <v>BAJA</v>
      </c>
      <c r="P12" s="134" t="s">
        <v>10</v>
      </c>
      <c r="Q12" s="67" t="s">
        <v>250</v>
      </c>
      <c r="R12" s="96" t="s">
        <v>251</v>
      </c>
      <c r="S12" s="20">
        <v>43495</v>
      </c>
      <c r="T12" s="20">
        <v>43677</v>
      </c>
      <c r="U12" s="19" t="s">
        <v>246</v>
      </c>
      <c r="V12" s="18"/>
      <c r="W12" s="18"/>
      <c r="X12" s="18"/>
      <c r="Y12" s="18"/>
      <c r="Z12" s="18"/>
      <c r="AA12" s="18"/>
      <c r="AB12" s="18"/>
      <c r="AC12" s="18"/>
      <c r="AD12" s="18"/>
      <c r="AE12" s="18"/>
      <c r="AF12" s="18"/>
      <c r="AG12" s="18"/>
      <c r="AH12" s="18"/>
      <c r="AI12" s="18"/>
    </row>
    <row r="13" spans="1:35" s="17" customFormat="1" ht="66" x14ac:dyDescent="0.25">
      <c r="A13" s="135"/>
      <c r="B13" s="149"/>
      <c r="C13" s="149"/>
      <c r="D13" s="149"/>
      <c r="E13" s="152"/>
      <c r="F13" s="152"/>
      <c r="G13" s="135"/>
      <c r="H13" s="135"/>
      <c r="I13" s="23"/>
      <c r="J13" s="170"/>
      <c r="K13" s="184"/>
      <c r="L13" s="135"/>
      <c r="M13" s="135"/>
      <c r="N13" s="23"/>
      <c r="O13" s="174"/>
      <c r="P13" s="135"/>
      <c r="Q13" s="67" t="s">
        <v>252</v>
      </c>
      <c r="R13" s="96" t="s">
        <v>253</v>
      </c>
      <c r="S13" s="20">
        <v>43495</v>
      </c>
      <c r="T13" s="20">
        <v>43677</v>
      </c>
      <c r="U13" s="19" t="s">
        <v>246</v>
      </c>
      <c r="V13" s="18"/>
      <c r="W13" s="18"/>
      <c r="X13" s="18"/>
      <c r="Y13" s="18"/>
      <c r="Z13" s="18"/>
      <c r="AA13" s="18"/>
      <c r="AB13" s="18"/>
      <c r="AC13" s="18"/>
      <c r="AD13" s="18"/>
      <c r="AE13" s="18"/>
      <c r="AF13" s="18"/>
      <c r="AG13" s="18"/>
      <c r="AH13" s="18"/>
      <c r="AI13" s="18"/>
    </row>
    <row r="14" spans="1:35" s="17" customFormat="1" ht="66" x14ac:dyDescent="0.25">
      <c r="A14" s="136"/>
      <c r="B14" s="150"/>
      <c r="C14" s="150"/>
      <c r="D14" s="150"/>
      <c r="E14" s="153"/>
      <c r="F14" s="153"/>
      <c r="G14" s="136"/>
      <c r="H14" s="136"/>
      <c r="I14" s="23"/>
      <c r="J14" s="160"/>
      <c r="K14" s="185"/>
      <c r="L14" s="136"/>
      <c r="M14" s="136"/>
      <c r="N14" s="23"/>
      <c r="O14" s="158"/>
      <c r="P14" s="136"/>
      <c r="Q14" s="67" t="s">
        <v>254</v>
      </c>
      <c r="R14" s="96" t="s">
        <v>253</v>
      </c>
      <c r="S14" s="20">
        <v>43495</v>
      </c>
      <c r="T14" s="20">
        <v>43677</v>
      </c>
      <c r="U14" s="19" t="s">
        <v>246</v>
      </c>
      <c r="V14" s="18"/>
      <c r="W14" s="18"/>
      <c r="X14" s="18"/>
      <c r="Y14" s="18"/>
      <c r="Z14" s="18"/>
      <c r="AA14" s="18"/>
      <c r="AB14" s="18"/>
      <c r="AC14" s="18"/>
      <c r="AD14" s="18"/>
      <c r="AE14" s="18"/>
      <c r="AF14" s="18"/>
      <c r="AG14" s="18"/>
      <c r="AH14" s="18"/>
      <c r="AI14" s="18"/>
    </row>
    <row r="15" spans="1:35" s="17" customFormat="1" ht="49.5" x14ac:dyDescent="0.25">
      <c r="A15" s="134">
        <v>3</v>
      </c>
      <c r="B15" s="148" t="str">
        <f>+[9]Identificacion!B6</f>
        <v>ADMINISTRACIÓN DE BIENES Y SERVICIOS</v>
      </c>
      <c r="C15" s="148" t="str">
        <f>+[9]Identificacion!C6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5" s="148" t="str">
        <f>+[9]Identificacion!D6</f>
        <v xml:space="preserve">1. Incumplimiento de los proveedores de las obligaciones legales en la facturación de bienes y servicios. 
2. Inconsistencias en la facturación lo que genera reprocesos.
</v>
      </c>
      <c r="E15" s="151" t="str">
        <f>+[9]Identificacion!E6</f>
        <v xml:space="preserve">Incumplimiento de PAC programado </v>
      </c>
      <c r="F15" s="151" t="str">
        <f>+[9]Identificacion!F6</f>
        <v xml:space="preserve">1. No pagos oportuno de la programación de PAC de bienes o servicios  recibidos. 
2. Incumplimiento en las metas de la programación de ejecución presupuestal. </v>
      </c>
      <c r="G15" s="134">
        <f>+[9]Probabilidad!E16</f>
        <v>3</v>
      </c>
      <c r="H15" s="134">
        <f>+'[9]Impacto '!D8</f>
        <v>3</v>
      </c>
      <c r="I15" s="23">
        <f t="shared" si="0"/>
        <v>9</v>
      </c>
      <c r="J15" s="159" t="str">
        <f>IF(AND(I15&gt;=0,I15&lt;=4),'[9]Calificación de Riesgos'!$H$10,IF(I15&lt;7,'[9]Calificación de Riesgos'!$H$9,IF(I15&lt;13,'[9]Calificación de Riesgos'!$H$8,IF(I15&lt;=25,'[9]Calificación de Riesgos'!$H$7))))</f>
        <v>ALTA</v>
      </c>
      <c r="K15" s="183" t="s">
        <v>255</v>
      </c>
      <c r="L15" s="134">
        <v>2</v>
      </c>
      <c r="M15" s="134">
        <v>2</v>
      </c>
      <c r="N15" s="23">
        <f t="shared" si="1"/>
        <v>4</v>
      </c>
      <c r="O15" s="157" t="str">
        <f>IF(AND(N15&gt;=0,N15&lt;=4),'[9]Calificación de Riesgos'!$H$10,IF(N15&lt;7,'[9]Calificación de Riesgos'!$H$9,IF(N15&lt;13,'[9]Calificación de Riesgos'!$H$8,IF(N15&lt;=25,'[9]Calificación de Riesgos'!$H$7))))</f>
        <v>BAJA</v>
      </c>
      <c r="P15" s="134" t="s">
        <v>10</v>
      </c>
      <c r="Q15" s="97" t="s">
        <v>256</v>
      </c>
      <c r="R15" s="96" t="s">
        <v>257</v>
      </c>
      <c r="S15" s="20">
        <v>43504</v>
      </c>
      <c r="T15" s="20">
        <v>43814</v>
      </c>
      <c r="U15" s="19" t="s">
        <v>246</v>
      </c>
      <c r="V15" s="18"/>
      <c r="W15" s="18"/>
      <c r="X15" s="18"/>
      <c r="Y15" s="18"/>
      <c r="Z15" s="18"/>
      <c r="AA15" s="18"/>
      <c r="AB15" s="18"/>
      <c r="AC15" s="18"/>
      <c r="AD15" s="18"/>
      <c r="AE15" s="18"/>
      <c r="AF15" s="18"/>
      <c r="AG15" s="18"/>
      <c r="AH15" s="18"/>
      <c r="AI15" s="18"/>
    </row>
    <row r="16" spans="1:35" s="17" customFormat="1" ht="49.5" x14ac:dyDescent="0.25">
      <c r="A16" s="136"/>
      <c r="B16" s="150"/>
      <c r="C16" s="150"/>
      <c r="D16" s="150"/>
      <c r="E16" s="153"/>
      <c r="F16" s="153"/>
      <c r="G16" s="136"/>
      <c r="H16" s="136"/>
      <c r="I16" s="23"/>
      <c r="J16" s="160"/>
      <c r="K16" s="185"/>
      <c r="L16" s="136"/>
      <c r="M16" s="136"/>
      <c r="N16" s="23"/>
      <c r="O16" s="158"/>
      <c r="P16" s="136"/>
      <c r="Q16" s="97" t="s">
        <v>258</v>
      </c>
      <c r="R16" s="96" t="s">
        <v>259</v>
      </c>
      <c r="S16" s="20">
        <v>43504</v>
      </c>
      <c r="T16" s="20">
        <v>43814</v>
      </c>
      <c r="U16" s="19" t="s">
        <v>246</v>
      </c>
      <c r="V16" s="18"/>
      <c r="W16" s="18"/>
      <c r="X16" s="18"/>
      <c r="Y16" s="18"/>
      <c r="Z16" s="18"/>
      <c r="AA16" s="18"/>
      <c r="AB16" s="18"/>
      <c r="AC16" s="18"/>
      <c r="AD16" s="18"/>
      <c r="AE16" s="18"/>
      <c r="AF16" s="18"/>
      <c r="AG16" s="18"/>
      <c r="AH16" s="18"/>
      <c r="AI16" s="18"/>
    </row>
  </sheetData>
  <mergeCells count="52">
    <mergeCell ref="A1:U5"/>
    <mergeCell ref="G15:G16"/>
    <mergeCell ref="H15:H16"/>
    <mergeCell ref="J15:J16"/>
    <mergeCell ref="K15:K16"/>
    <mergeCell ref="L15:L16"/>
    <mergeCell ref="M15:M16"/>
    <mergeCell ref="A15:A16"/>
    <mergeCell ref="B15:B16"/>
    <mergeCell ref="C15:C16"/>
    <mergeCell ref="D15:D16"/>
    <mergeCell ref="E15:E16"/>
    <mergeCell ref="F15:F16"/>
    <mergeCell ref="J12:J14"/>
    <mergeCell ref="L12:L14"/>
    <mergeCell ref="M12:M14"/>
    <mergeCell ref="O12:O14"/>
    <mergeCell ref="P12:P14"/>
    <mergeCell ref="O15:O16"/>
    <mergeCell ref="P15:P16"/>
    <mergeCell ref="P9:P11"/>
    <mergeCell ref="A12:A14"/>
    <mergeCell ref="B12:B14"/>
    <mergeCell ref="C12:C14"/>
    <mergeCell ref="D12:D14"/>
    <mergeCell ref="E12:E14"/>
    <mergeCell ref="F12:F14"/>
    <mergeCell ref="G12:G14"/>
    <mergeCell ref="H12:H14"/>
    <mergeCell ref="G9:G11"/>
    <mergeCell ref="H9:H11"/>
    <mergeCell ref="J9:J11"/>
    <mergeCell ref="K9:K11"/>
    <mergeCell ref="L9:L11"/>
    <mergeCell ref="M9:M11"/>
    <mergeCell ref="K12:K14"/>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O9:O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91FEF2E-3418-445D-A52D-5D15C41BA2C2}">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C000"/>
                </patternFill>
              </fill>
            </x14:dxf>
          </x14:cfRule>
          <x14:cfRule type="containsText" priority="7" operator="containsText" id="{904AD6E1-E859-4A78-979C-7F3411A223FF}">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0000"/>
                </patternFill>
              </fill>
            </x14:dxf>
          </x14:cfRule>
          <x14:cfRule type="containsText" priority="8" operator="containsText" id="{9A613DEC-A3AC-4566-8B31-742C8F6252DB}">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x14:cfRule>
          <x14:cfRule type="containsText" priority="9" operator="containsText" id="{6A236163-B973-4A77-8E5C-863CC7334397}">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FF00"/>
                </patternFill>
              </fill>
            </x14:dxf>
          </x14:cfRule>
          <x14:cfRule type="containsText" priority="10" operator="containsText" id="{38F72FB4-349A-4A23-9E85-9285970E6EC9}">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00B050"/>
                </patternFill>
              </fill>
            </x14:dxf>
          </x14:cfRule>
          <xm:sqref>J9 J12 J15</xm:sqref>
        </x14:conditionalFormatting>
        <x14:conditionalFormatting xmlns:xm="http://schemas.microsoft.com/office/excel/2006/main">
          <x14:cfRule type="containsText" priority="1" operator="containsText" id="{F1E759B4-1608-43EC-BAA5-B5707C67441E}">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C000"/>
                </patternFill>
              </fill>
            </x14:dxf>
          </x14:cfRule>
          <x14:cfRule type="containsText" priority="2" operator="containsText" id="{321BF9C8-48DC-414C-8D78-0252AC698B5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0000"/>
                </patternFill>
              </fill>
            </x14:dxf>
          </x14:cfRule>
          <x14:cfRule type="containsText" priority="3" operator="containsText" id="{727A25AD-D1A4-4B71-8B7F-0F1DA964599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x14:cfRule>
          <x14:cfRule type="containsText" priority="4" operator="containsText" id="{CD81596B-6FB1-44E5-A4E5-3B65898B3BF6}">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FF00"/>
                </patternFill>
              </fill>
            </x14:dxf>
          </x14:cfRule>
          <x14:cfRule type="containsText" priority="5" operator="containsText" id="{372CD0A4-F91A-4D91-8C20-4D066B39F4BA}">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00B050"/>
                </patternFill>
              </fill>
            </x14:dxf>
          </x14:cfRule>
          <xm:sqref>O9 O12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P9 P12 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77" zoomScaleNormal="77" workbookViewId="0">
      <selection activeCell="A9" sqref="A9"/>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279</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+[10]Identificacion!B4</f>
        <v xml:space="preserve">ADQUISICIÓN DE BIENES Y SERVICIOS </v>
      </c>
      <c r="C9" s="22" t="str">
        <f>+[10]Identificacion!C4</f>
        <v>Gestionar las acciones requeridas para llevar a cabo la adquisición de bienes y servicios necesarios para la operación de los procesos de la Agencia Nacional de Minería, a través del cumplimiento del marco normativo vigente.</v>
      </c>
      <c r="D9" s="22" t="str">
        <f>+[10]Identificacion!D4</f>
        <v xml:space="preserve">Desconocimiento de la normatividad aplicada                       
Afán en la contratación por improvisación y descoordinación en la estructuración del proceso 
Proceso manual que puede generar registros erróneos. </v>
      </c>
      <c r="E9" s="22" t="str">
        <f>+[10]Identificacion!E4</f>
        <v xml:space="preserve">Trámite y suscripción de contratos no contemplados en el Plan Anual de Adquisiciones </v>
      </c>
      <c r="F9" s="22" t="str">
        <f>+[10]Identificacion!F4</f>
        <v xml:space="preserve">Sanciones Disciplinarias </v>
      </c>
      <c r="G9" s="23">
        <f>+[10]Probabilidad!E14</f>
        <v>3</v>
      </c>
      <c r="H9" s="23">
        <f>+'[10]Impacto '!D6</f>
        <v>3</v>
      </c>
      <c r="I9" s="23">
        <f t="shared" ref="I9:I14" si="0">+G9*H9</f>
        <v>9</v>
      </c>
      <c r="J9" s="65" t="str">
        <f>IF(AND(I9&gt;=0,I9&lt;=4),'[10]Calificación de Riesgos'!$H$10,IF(I9&lt;7,'[10]Calificación de Riesgos'!$H$9,IF(I9&lt;13,'[10]Calificación de Riesgos'!$H$8,IF(I9&lt;=25,'[10]Calificación de Riesgos'!$H$7))))</f>
        <v>ALTA</v>
      </c>
      <c r="K9" s="98" t="s">
        <v>261</v>
      </c>
      <c r="L9" s="23">
        <v>1</v>
      </c>
      <c r="M9" s="23">
        <v>3</v>
      </c>
      <c r="N9" s="23">
        <f>+L9*M9</f>
        <v>3</v>
      </c>
      <c r="O9" s="71" t="str">
        <f>+'[10]Calificación de Riesgos'!H9</f>
        <v>MODERADA</v>
      </c>
      <c r="P9" s="18" t="s">
        <v>10</v>
      </c>
      <c r="Q9" s="97" t="s">
        <v>262</v>
      </c>
      <c r="R9" s="21" t="s">
        <v>263</v>
      </c>
      <c r="S9" s="20">
        <v>43496</v>
      </c>
      <c r="T9" s="20">
        <v>43814</v>
      </c>
      <c r="U9" s="19" t="s">
        <v>264</v>
      </c>
      <c r="V9" s="18"/>
      <c r="W9" s="18"/>
      <c r="X9" s="18"/>
      <c r="Y9" s="18"/>
      <c r="Z9" s="18"/>
      <c r="AA9" s="18"/>
      <c r="AB9" s="18"/>
      <c r="AC9" s="18"/>
      <c r="AD9" s="18"/>
      <c r="AE9" s="18"/>
      <c r="AF9" s="18"/>
      <c r="AG9" s="18"/>
      <c r="AH9" s="18"/>
      <c r="AI9" s="18"/>
    </row>
    <row r="10" spans="1:35" s="17" customFormat="1" ht="90.75" customHeight="1" x14ac:dyDescent="0.25">
      <c r="A10" s="23">
        <v>2</v>
      </c>
      <c r="B10" s="22" t="str">
        <f>+[10]Identificacion!B5</f>
        <v xml:space="preserve">ADQUISICIÓN DE BIENES Y SERVICIOS </v>
      </c>
      <c r="C10" s="22" t="str">
        <f>+[10]Identificacion!C5</f>
        <v>Gestionar las acciones requeridas para llevar a cabo la adquisición de bienes y servicios necesarios para la operación de los procesos de la Agencia Nacional de Minería, a través del cumplimiento del marco normativo vigente.</v>
      </c>
      <c r="D10" s="22" t="str">
        <f>+[10]Identificacion!D5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22" t="str">
        <f>+[10]Identificacion!E5</f>
        <v>Vencimiento de los plazos de liquidación de contratos que deben contar con esta actividad.</v>
      </c>
      <c r="F10" s="22" t="str">
        <f>+[10]Identificacion!F5</f>
        <v>Sanciones Disciplinarias y fiscales. Daño antijurídico por eventuales reclamaciones en sede judicial.</v>
      </c>
      <c r="G10" s="23">
        <f>+[10]Probabilidad!E15</f>
        <v>4</v>
      </c>
      <c r="H10" s="23">
        <f>+'[10]Impacto '!D7</f>
        <v>4</v>
      </c>
      <c r="I10" s="23">
        <f t="shared" si="0"/>
        <v>16</v>
      </c>
      <c r="J10" s="64" t="str">
        <f>IF(AND(I10&gt;=0,I10&lt;=4),'[10]Calificación de Riesgos'!$H$10,IF(I10&lt;7,'[10]Calificación de Riesgos'!$H$9,IF(I10&lt;13,'[10]Calificación de Riesgos'!$H$8,IF(I10&lt;=25,'[10]Calificación de Riesgos'!$H$7))))</f>
        <v>EXTREMA</v>
      </c>
      <c r="K10" s="18" t="s">
        <v>265</v>
      </c>
      <c r="L10" s="23">
        <v>2</v>
      </c>
      <c r="M10" s="23">
        <v>4</v>
      </c>
      <c r="N10" s="23">
        <f t="shared" ref="N10:N14" si="1">+L10*M10</f>
        <v>8</v>
      </c>
      <c r="O10" s="65" t="str">
        <f>IF(AND(N10&gt;=0,N10&lt;=4),'[10]Calificación de Riesgos'!$H$10,IF(N10&lt;7,'[10]Calificación de Riesgos'!$H$9,IF(N10&lt;13,'[10]Calificación de Riesgos'!$H$8,IF(N10&lt;=25,'[10]Calificación de Riesgos'!$H$7))))</f>
        <v>ALTA</v>
      </c>
      <c r="P10" s="18" t="s">
        <v>10</v>
      </c>
      <c r="Q10" s="97" t="s">
        <v>266</v>
      </c>
      <c r="R10" s="21" t="s">
        <v>267</v>
      </c>
      <c r="S10" s="20">
        <v>43496</v>
      </c>
      <c r="T10" s="20">
        <v>43814</v>
      </c>
      <c r="U10" s="19" t="s">
        <v>264</v>
      </c>
      <c r="V10" s="18"/>
      <c r="W10" s="18"/>
      <c r="X10" s="18"/>
      <c r="Y10" s="18"/>
      <c r="Z10" s="18"/>
      <c r="AA10" s="18"/>
      <c r="AB10" s="18"/>
      <c r="AC10" s="18"/>
      <c r="AD10" s="18"/>
      <c r="AE10" s="18"/>
      <c r="AF10" s="18"/>
      <c r="AG10" s="18"/>
      <c r="AH10" s="18"/>
      <c r="AI10" s="18"/>
    </row>
    <row r="11" spans="1:35" s="17" customFormat="1" ht="164.25" customHeight="1" x14ac:dyDescent="0.25">
      <c r="A11" s="23">
        <v>3</v>
      </c>
      <c r="B11" s="22" t="str">
        <f>+[10]Identificacion!B6</f>
        <v xml:space="preserve">ADQUISICIÓN DE BIENES Y SERVICIOS </v>
      </c>
      <c r="C11" s="22" t="str">
        <f>+[10]Identificacion!C6</f>
        <v>Gestionar las acciones requeridas para llevar a cabo la adquisición de bienes y servicios necesarios para la operación de los procesos de la Agencia Nacional de Minería, a través del cumplimiento del marco normativo vigente.</v>
      </c>
      <c r="D11" s="22" t="str">
        <f>+[10]Identificacion!D6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22" t="str">
        <f>+[10]Identificacion!E6</f>
        <v>Pérdida de documentos contenidos en los expedientes contractuales.</v>
      </c>
      <c r="F11" s="22" t="str">
        <f>+[10]Identificacion!F6</f>
        <v>Sanciones Disciplinarias. Pérdida de memoria institucional representada en los documentos contractuales. Imposibilidad de gestionar adecuadamente los contratos suscritos por la Entidad.</v>
      </c>
      <c r="G11" s="23">
        <f>+[10]Probabilidad!E16</f>
        <v>3</v>
      </c>
      <c r="H11" s="23">
        <f>+'[10]Impacto '!D8</f>
        <v>4</v>
      </c>
      <c r="I11" s="23">
        <f t="shared" si="0"/>
        <v>12</v>
      </c>
      <c r="J11" s="64" t="str">
        <f>IF(AND(I11&gt;=0,I11&lt;=4),'[10]Calificación de Riesgos'!$H$10,IF(I11&lt;7,'[10]Calificación de Riesgos'!$H$9,IF(I11&lt;12,'[10]Calificación de Riesgos'!$H$8,IF(I11&lt;=25,'[10]Calificación de Riesgos'!$H$7))))</f>
        <v>EXTREMA</v>
      </c>
      <c r="K11" s="22" t="s">
        <v>268</v>
      </c>
      <c r="L11" s="23">
        <v>1</v>
      </c>
      <c r="M11" s="23">
        <v>4</v>
      </c>
      <c r="N11" s="23">
        <f t="shared" si="1"/>
        <v>4</v>
      </c>
      <c r="O11" s="65" t="str">
        <f>+'[10]Calificación de Riesgos'!H8</f>
        <v>ALTA</v>
      </c>
      <c r="P11" s="18" t="s">
        <v>10</v>
      </c>
      <c r="Q11" s="97" t="s">
        <v>269</v>
      </c>
      <c r="R11" s="21" t="s">
        <v>270</v>
      </c>
      <c r="S11" s="20">
        <v>43496</v>
      </c>
      <c r="T11" s="20">
        <v>43814</v>
      </c>
      <c r="U11" s="19" t="s">
        <v>264</v>
      </c>
      <c r="V11" s="18"/>
      <c r="W11" s="18"/>
      <c r="X11" s="18"/>
      <c r="Y11" s="18"/>
      <c r="Z11" s="18"/>
      <c r="AA11" s="18"/>
      <c r="AB11" s="18"/>
      <c r="AC11" s="18"/>
      <c r="AD11" s="18"/>
      <c r="AE11" s="18"/>
      <c r="AF11" s="18"/>
      <c r="AG11" s="18"/>
      <c r="AH11" s="18"/>
      <c r="AI11" s="18"/>
    </row>
    <row r="12" spans="1:35" s="17" customFormat="1" ht="134.25" customHeight="1" x14ac:dyDescent="0.25">
      <c r="A12" s="23">
        <v>4</v>
      </c>
      <c r="B12" s="22" t="str">
        <f>+[10]Identificacion!B7</f>
        <v xml:space="preserve">ADQUISICIÓN DE BIENES Y SERVICIOS </v>
      </c>
      <c r="C12" s="22" t="str">
        <f>+[10]Identificacion!C7</f>
        <v>Gestionar las acciones requeridas para llevar a cabo la adquisición de bienes y servicios necesarios para la operación de los procesos de la Agencia Nacional de Minería, a través del cumplimiento del marco normativo vigente.</v>
      </c>
      <c r="D12" s="22" t="str">
        <f>+[10]Identificacion!D7</f>
        <v>Inadecuada estructuración de los procesos contractuales  
Escogencia equivocada del proceso de selección respectivo.</v>
      </c>
      <c r="E12" s="22" t="str">
        <f>+[10]Identificacion!E7</f>
        <v>Incumplimiento de los procedimientos contractuales o legalmente previstos para la adquisición de bienes y servicios</v>
      </c>
      <c r="F12" s="22" t="str">
        <f>+[10]Identificacion!F7</f>
        <v>Sanciones Disciplinarias, penales, fiscales y de responsabilidad civil. Reprocesos con los consecuentes retrasos en la consecución de los bienes y servicios requeridos.</v>
      </c>
      <c r="G12" s="23">
        <f>+[10]Probabilidad!E17</f>
        <v>3</v>
      </c>
      <c r="H12" s="23">
        <f>+'[10]Impacto '!D9</f>
        <v>5</v>
      </c>
      <c r="I12" s="23">
        <f t="shared" si="0"/>
        <v>15</v>
      </c>
      <c r="J12" s="64" t="str">
        <f>IF(AND(I12&gt;=0,I12&lt;=4),'[10]Calificación de Riesgos'!$H$10,IF(I12&lt;7,'[10]Calificación de Riesgos'!$H$9,IF(I12&lt;13,'[10]Calificación de Riesgos'!$H$8,IF(I12&lt;=25,'[10]Calificación de Riesgos'!$H$7))))</f>
        <v>EXTREMA</v>
      </c>
      <c r="K12" s="18" t="s">
        <v>271</v>
      </c>
      <c r="L12" s="23">
        <v>3</v>
      </c>
      <c r="M12" s="23">
        <v>3</v>
      </c>
      <c r="N12" s="23">
        <f t="shared" si="1"/>
        <v>9</v>
      </c>
      <c r="O12" s="65" t="str">
        <f>IF(AND(N12&gt;=0,N12&lt;=4),'[10]Calificación de Riesgos'!$H$10,IF(N12&lt;7,'[10]Calificación de Riesgos'!$H$9,IF(N12&lt;13,'[10]Calificación de Riesgos'!$H$8,IF(N12&lt;=25,'[10]Calificación de Riesgos'!$H$7))))</f>
        <v>ALTA</v>
      </c>
      <c r="P12" s="18" t="s">
        <v>10</v>
      </c>
      <c r="Q12" s="89" t="s">
        <v>272</v>
      </c>
      <c r="R12" s="21" t="s">
        <v>273</v>
      </c>
      <c r="S12" s="20">
        <v>43496</v>
      </c>
      <c r="T12" s="20">
        <v>43814</v>
      </c>
      <c r="U12" s="19" t="s">
        <v>264</v>
      </c>
      <c r="V12" s="18"/>
      <c r="W12" s="18"/>
      <c r="X12" s="18"/>
      <c r="Y12" s="18"/>
      <c r="Z12" s="18"/>
      <c r="AA12" s="18"/>
      <c r="AB12" s="18"/>
      <c r="AC12" s="18"/>
      <c r="AD12" s="18"/>
      <c r="AE12" s="18"/>
      <c r="AF12" s="18"/>
      <c r="AG12" s="18"/>
      <c r="AH12" s="18"/>
      <c r="AI12" s="18"/>
    </row>
    <row r="13" spans="1:35" ht="132" x14ac:dyDescent="0.3">
      <c r="A13" s="23">
        <v>5</v>
      </c>
      <c r="B13" s="22" t="str">
        <f>+[10]Identificacion!B8</f>
        <v xml:space="preserve">ADQUISICIÓN DE BIENES Y SERVICIOS </v>
      </c>
      <c r="C13" s="22" t="str">
        <f>+[10]Identificacion!C8</f>
        <v>Gestionar las acciones requeridas para llevar a cabo la adquisición de bienes y servicios necesarios para la operación de los procesos de la Agencia Nacional de Minería, a través del cumplimiento del marco normativo vigente.</v>
      </c>
      <c r="D13" s="22" t="str">
        <f>+[10]Identificacion!D8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3" s="22" t="str">
        <f>+[10]Identificacion!E8</f>
        <v>Inadecuada ejecución contractual</v>
      </c>
      <c r="F13" s="22" t="str">
        <f>+[10]Identificacion!F8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3" s="23">
        <f>+[10]Probabilidad!E18</f>
        <v>3</v>
      </c>
      <c r="H13" s="23">
        <f>+'[10]Impacto '!D10</f>
        <v>4</v>
      </c>
      <c r="I13" s="23">
        <f t="shared" si="0"/>
        <v>12</v>
      </c>
      <c r="J13" s="64" t="str">
        <f>IF(AND(I13&gt;=0,I13&lt;=4),'[10]Calificación de Riesgos'!$H$10,IF(I13&lt;7,'[10]Calificación de Riesgos'!$H$9,IF(I13&lt;12,'[10]Calificación de Riesgos'!$H$8,IF(I13&lt;=25,'[10]Calificación de Riesgos'!$H$7))))</f>
        <v>EXTREMA</v>
      </c>
      <c r="K13" s="18" t="s">
        <v>274</v>
      </c>
      <c r="L13" s="23">
        <v>1</v>
      </c>
      <c r="M13" s="23">
        <v>4</v>
      </c>
      <c r="N13" s="23">
        <f t="shared" si="1"/>
        <v>4</v>
      </c>
      <c r="O13" s="65" t="str">
        <f>+'[10]Calificación de Riesgos'!H8</f>
        <v>ALTA</v>
      </c>
      <c r="P13" s="18" t="s">
        <v>10</v>
      </c>
      <c r="Q13" s="89" t="s">
        <v>275</v>
      </c>
      <c r="R13" s="21" t="s">
        <v>167</v>
      </c>
      <c r="S13" s="20">
        <v>43496</v>
      </c>
      <c r="T13" s="20">
        <v>43814</v>
      </c>
      <c r="U13" s="19" t="s">
        <v>264</v>
      </c>
      <c r="V13" s="18"/>
      <c r="W13" s="18"/>
      <c r="X13" s="18"/>
      <c r="Y13" s="18"/>
      <c r="Z13" s="18"/>
      <c r="AA13" s="18"/>
      <c r="AB13" s="18"/>
      <c r="AC13" s="18"/>
      <c r="AD13" s="18"/>
      <c r="AE13" s="18"/>
      <c r="AF13" s="18"/>
      <c r="AG13" s="18"/>
      <c r="AH13" s="18"/>
      <c r="AI13" s="18"/>
    </row>
    <row r="14" spans="1:35" ht="99" x14ac:dyDescent="0.3">
      <c r="A14" s="23">
        <v>6</v>
      </c>
      <c r="B14" s="22" t="str">
        <f>+[10]Identificacion!B9</f>
        <v xml:space="preserve">ADQUISICIÓN DE BIENES Y SERVICIOS </v>
      </c>
      <c r="C14" s="22" t="str">
        <f>+[10]Identificacion!C9</f>
        <v>Gestionar las acciones requeridas para llevar a cabo la adquisición de bienes y servicios necesarios para la operación de los procesos de la Agencia Nacional de Minería, a través del cumplimiento del marco normativo vigente.</v>
      </c>
      <c r="D14" s="22" t="str">
        <f>+[10]Identificacion!D9</f>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
      <c r="E14" s="22" t="str">
        <f>+[10]Identificacion!E9</f>
        <v>No publicación en término legal (3 días hábiles) de los documentos contractuales pertinentes en SECOP I</v>
      </c>
      <c r="F14" s="22" t="str">
        <f>+[10]Identificacion!F9</f>
        <v>Posible comisión de falta disciplinaria y consecuencias en la medición de transparencia de la Entidad por inadecuada publicación de los documentos.</v>
      </c>
      <c r="G14" s="23">
        <f>+[10]Probabilidad!E19</f>
        <v>3</v>
      </c>
      <c r="H14" s="23">
        <f>+'[10]Impacto '!D11</f>
        <v>3</v>
      </c>
      <c r="I14" s="23">
        <f t="shared" si="0"/>
        <v>9</v>
      </c>
      <c r="J14" s="65" t="str">
        <f>IF(AND(I14&gt;=0,I14&lt;=4),'[10]Calificación de Riesgos'!$H$10,IF(I14&lt;7,'[10]Calificación de Riesgos'!$H$9,IF(I14&lt;13,'[10]Calificación de Riesgos'!$H$8,IF(I14&lt;=25,'[10]Calificación de Riesgos'!$H$7))))</f>
        <v>ALTA</v>
      </c>
      <c r="K14" s="18" t="s">
        <v>276</v>
      </c>
      <c r="L14" s="23">
        <v>1</v>
      </c>
      <c r="M14" s="23">
        <v>3</v>
      </c>
      <c r="N14" s="23">
        <f t="shared" si="1"/>
        <v>3</v>
      </c>
      <c r="O14" s="71" t="str">
        <f>+'[10]Calificación de Riesgos'!H9</f>
        <v>MODERADA</v>
      </c>
      <c r="P14" s="18" t="s">
        <v>10</v>
      </c>
      <c r="Q14" s="89" t="s">
        <v>277</v>
      </c>
      <c r="R14" s="21" t="s">
        <v>278</v>
      </c>
      <c r="S14" s="20">
        <v>43496</v>
      </c>
      <c r="T14" s="20">
        <v>43814</v>
      </c>
      <c r="U14" s="19" t="s">
        <v>264</v>
      </c>
      <c r="V14" s="18"/>
      <c r="W14" s="18"/>
      <c r="X14" s="18"/>
      <c r="Y14" s="18"/>
      <c r="Z14" s="18"/>
      <c r="AA14" s="18"/>
      <c r="AB14" s="18"/>
      <c r="AC14" s="18"/>
      <c r="AD14" s="18"/>
      <c r="AE14" s="18"/>
      <c r="AF14" s="18"/>
      <c r="AG14" s="18"/>
      <c r="AH14" s="18"/>
      <c r="AI14"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53A74C6-B6BB-4EE3-B44C-090D20F24620}">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7" operator="containsText" id="{4F843953-217E-4332-9DB0-A7F33EE7171B}">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8" operator="containsText" id="{B219EC7B-7BFC-4F2E-B42C-544B2F7E18D4}">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x14:cfRule>
          <x14:cfRule type="containsText" priority="19" operator="containsText" id="{2D2A2C1B-888A-4059-AC27-84CFBEAF587C}">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20" operator="containsText" id="{A3D96804-87DC-4B94-BB8B-4C5B0DEFB7FF}">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1" operator="containsText" id="{61FCB4B0-E2A1-4BB4-AC5A-E6F76D447C33}">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2" operator="containsText" id="{7B02073A-A172-4160-B36B-9E0BA7B9294A}">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3" operator="containsText" id="{02666D5A-8E87-427F-BE8C-1034E819FCB7}">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x14:cfRule>
          <x14:cfRule type="containsText" priority="14" operator="containsText" id="{999207F6-84F5-444C-AA73-679C9C99BC69}">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5" operator="containsText" id="{AF0EFFF4-3BC0-419A-8800-1241AB6A4B25}">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00B050"/>
                </patternFill>
              </fill>
            </x14:dxf>
          </x14:cfRule>
          <xm:sqref>O9:O12</xm:sqref>
        </x14:conditionalFormatting>
        <x14:conditionalFormatting xmlns:xm="http://schemas.microsoft.com/office/excel/2006/main">
          <x14:cfRule type="containsText" priority="6" operator="containsText" id="{4DD56E4D-4F18-4F33-ADCB-1286FE92740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7" operator="containsText" id="{4690781B-FFAA-4915-AD2A-D18536FAE6E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8" operator="containsText" id="{88589789-29D1-429C-8F69-4E650340D4F8}">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x14:cfRule>
          <x14:cfRule type="containsText" priority="9" operator="containsText" id="{E7F7D3A3-1D24-494D-A36D-384BDA94F3E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0" operator="containsText" id="{5ACFAA7A-03C6-475F-9826-37625B9F534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00B050"/>
                </patternFill>
              </fill>
            </x14:dxf>
          </x14:cfRule>
          <xm:sqref>J13:J14</xm:sqref>
        </x14:conditionalFormatting>
        <x14:conditionalFormatting xmlns:xm="http://schemas.microsoft.com/office/excel/2006/main">
          <x14:cfRule type="containsText" priority="1" operator="containsText" id="{FA4D9766-BFD1-441B-BBD8-0F60732E027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2" operator="containsText" id="{1B388972-3B32-485B-9270-72F72D3B1118}">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3" operator="containsText" id="{17C8A821-34F1-4779-83BF-4B5CA6178D8B}">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x14:cfRule>
          <x14:cfRule type="containsText" priority="4" operator="containsText" id="{4C640946-4224-4406-A208-91BB6C3452B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5" operator="containsText" id="{68025BB0-972E-422A-A83D-5F7A1051FA32}">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00B050"/>
                </patternFill>
              </fill>
            </x14:dxf>
          </x14:cfRule>
          <xm:sqref>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'[10]Calificación de Riesgos'!#REF!</xm:f>
          </x14:formula1>
          <xm:sqref>P9:P14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6"/>
  <sheetViews>
    <sheetView zoomScale="87" zoomScaleNormal="87" workbookViewId="0">
      <selection activeCell="B9" sqref="B9:B12"/>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14" customWidth="1"/>
    <col min="17" max="17" width="31.85546875" style="14" customWidth="1"/>
    <col min="18" max="18" width="40"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325</v>
      </c>
      <c r="B1" s="146"/>
      <c r="C1" s="146"/>
      <c r="D1" s="146"/>
      <c r="E1" s="146"/>
      <c r="F1" s="146"/>
      <c r="G1" s="146"/>
      <c r="H1" s="146"/>
      <c r="I1" s="146"/>
      <c r="J1" s="146"/>
      <c r="K1" s="146"/>
      <c r="L1" s="146"/>
      <c r="M1" s="146"/>
      <c r="N1" s="146"/>
      <c r="O1" s="146"/>
      <c r="P1" s="146"/>
      <c r="Q1" s="146"/>
      <c r="R1" s="146"/>
      <c r="S1" s="146"/>
      <c r="T1" s="146"/>
      <c r="U1" s="175"/>
      <c r="V1" s="73"/>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75"/>
      <c r="V2" s="73"/>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75"/>
      <c r="V3" s="73"/>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75"/>
      <c r="V4" s="73"/>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88"/>
      <c r="V5" s="74"/>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26" t="s">
        <v>59</v>
      </c>
      <c r="W6" s="127"/>
      <c r="X6" s="127"/>
      <c r="Y6" s="127"/>
      <c r="Z6" s="127"/>
      <c r="AA6" s="128"/>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29"/>
      <c r="W7" s="130"/>
      <c r="X7" s="130"/>
      <c r="Y7" s="130"/>
      <c r="Z7" s="130"/>
      <c r="AA7" s="131"/>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2" customHeight="1" x14ac:dyDescent="0.25">
      <c r="A9" s="162">
        <v>1</v>
      </c>
      <c r="B9" s="148" t="str">
        <f>+[11]Identificacion!B4</f>
        <v>ATENCIÓN INTEGRAL Y SERVICIOS A GRUPOS DE INTERÉS</v>
      </c>
      <c r="C9" s="148" t="str">
        <f>+[11]Identificacion!C4</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9" s="148" t="str">
        <f>+[11]Identificacion!D4</f>
        <v xml:space="preserve">1. Falta de concientización a la hora de  custodia en los sistemas de información. 
2. Desactualización de la información publicada por parte de las fuentes de información.
3. Error humano en el manejo de la información
</v>
      </c>
      <c r="E9" s="148" t="str">
        <f>+[11]Identificacion!E4</f>
        <v xml:space="preserve">Suministro de información errónea y/o desactualizada a los usuarios externos. </v>
      </c>
      <c r="F9" s="148" t="str">
        <f>+[11]Identificacion!F4</f>
        <v xml:space="preserve">1. Inconformidad por parte del usuario externo.
2. Desmejoramiento de la imagen institucional
3. Pérdida de credibilidad de la ANM
4. Incumplimiento de los requerimientos exigidos a los usuarios.
</v>
      </c>
      <c r="G9" s="134">
        <f>+[11]Probabilidad!E14</f>
        <v>3</v>
      </c>
      <c r="H9" s="134">
        <f>+'[11]Impacto '!D6</f>
        <v>3</v>
      </c>
      <c r="I9" s="18">
        <f t="shared" ref="I9:I19" si="0">+G9*H9</f>
        <v>9</v>
      </c>
      <c r="J9" s="159" t="str">
        <f>IF(AND(I9&gt;=0,I9&lt;=4),'[11]Calificación de Riesgos'!$H$10,IF(I9&lt;7,'[11]Calificación de Riesgos'!$H$9,IF(I9&lt;13,'[11]Calificación de Riesgos'!$H$8,IF(I9&lt;=25,'[11]Calificación de Riesgos'!$H$7))))</f>
        <v>ALTA</v>
      </c>
      <c r="K9" s="148" t="s">
        <v>280</v>
      </c>
      <c r="L9" s="134">
        <v>1</v>
      </c>
      <c r="M9" s="134">
        <v>3</v>
      </c>
      <c r="N9" s="23">
        <f>+L9*M9</f>
        <v>3</v>
      </c>
      <c r="O9" s="155" t="str">
        <f>+'[11]Calificación de Riesgos'!H9</f>
        <v>MODERADA</v>
      </c>
      <c r="P9" s="134" t="s">
        <v>10</v>
      </c>
      <c r="Q9" s="22" t="s">
        <v>281</v>
      </c>
      <c r="R9" s="22" t="s">
        <v>282</v>
      </c>
      <c r="S9" s="20">
        <v>43493</v>
      </c>
      <c r="T9" s="20">
        <v>43830</v>
      </c>
      <c r="U9" s="19" t="s">
        <v>283</v>
      </c>
      <c r="V9" s="18"/>
      <c r="W9" s="18"/>
      <c r="X9" s="18"/>
      <c r="Y9" s="18"/>
      <c r="Z9" s="18"/>
      <c r="AA9" s="18"/>
      <c r="AB9" s="18"/>
      <c r="AC9" s="18"/>
      <c r="AD9" s="18"/>
      <c r="AE9" s="18"/>
      <c r="AF9" s="18"/>
      <c r="AG9" s="18"/>
      <c r="AH9" s="18"/>
      <c r="AI9" s="18"/>
    </row>
    <row r="10" spans="1:35" s="17" customFormat="1" ht="66" x14ac:dyDescent="0.25">
      <c r="A10" s="163"/>
      <c r="B10" s="149"/>
      <c r="C10" s="149"/>
      <c r="D10" s="149"/>
      <c r="E10" s="149"/>
      <c r="F10" s="149"/>
      <c r="G10" s="135"/>
      <c r="H10" s="135"/>
      <c r="I10" s="18"/>
      <c r="J10" s="170"/>
      <c r="K10" s="149"/>
      <c r="L10" s="135"/>
      <c r="M10" s="135"/>
      <c r="N10" s="23"/>
      <c r="O10" s="161"/>
      <c r="P10" s="135"/>
      <c r="Q10" s="22" t="s">
        <v>284</v>
      </c>
      <c r="R10" s="22" t="s">
        <v>285</v>
      </c>
      <c r="S10" s="20">
        <v>43493</v>
      </c>
      <c r="T10" s="20">
        <v>43830</v>
      </c>
      <c r="U10" s="19" t="s">
        <v>283</v>
      </c>
      <c r="V10" s="18"/>
      <c r="W10" s="18"/>
      <c r="X10" s="18"/>
      <c r="Y10" s="18"/>
      <c r="Z10" s="18"/>
      <c r="AA10" s="18"/>
      <c r="AB10" s="18"/>
      <c r="AC10" s="18"/>
      <c r="AD10" s="18"/>
      <c r="AE10" s="18"/>
      <c r="AF10" s="18"/>
      <c r="AG10" s="18"/>
      <c r="AH10" s="18"/>
      <c r="AI10" s="18"/>
    </row>
    <row r="11" spans="1:35" s="17" customFormat="1" ht="49.5" x14ac:dyDescent="0.25">
      <c r="A11" s="163"/>
      <c r="B11" s="149"/>
      <c r="C11" s="149"/>
      <c r="D11" s="149"/>
      <c r="E11" s="149"/>
      <c r="F11" s="149"/>
      <c r="G11" s="135"/>
      <c r="H11" s="135"/>
      <c r="I11" s="18"/>
      <c r="J11" s="170"/>
      <c r="K11" s="149"/>
      <c r="L11" s="135"/>
      <c r="M11" s="135"/>
      <c r="N11" s="23"/>
      <c r="O11" s="161"/>
      <c r="P11" s="135"/>
      <c r="Q11" s="22" t="s">
        <v>286</v>
      </c>
      <c r="R11" s="22" t="s">
        <v>287</v>
      </c>
      <c r="S11" s="20">
        <v>43493</v>
      </c>
      <c r="T11" s="20">
        <v>43830</v>
      </c>
      <c r="U11" s="19" t="s">
        <v>283</v>
      </c>
      <c r="V11" s="18"/>
      <c r="W11" s="18"/>
      <c r="X11" s="18"/>
      <c r="Y11" s="18"/>
      <c r="Z11" s="18"/>
      <c r="AA11" s="18"/>
      <c r="AB11" s="18"/>
      <c r="AC11" s="18"/>
      <c r="AD11" s="18"/>
      <c r="AE11" s="18"/>
      <c r="AF11" s="18"/>
      <c r="AG11" s="18"/>
      <c r="AH11" s="18"/>
      <c r="AI11" s="18"/>
    </row>
    <row r="12" spans="1:35" s="17" customFormat="1" ht="82.5" x14ac:dyDescent="0.25">
      <c r="A12" s="186"/>
      <c r="B12" s="150"/>
      <c r="C12" s="150"/>
      <c r="D12" s="150"/>
      <c r="E12" s="150"/>
      <c r="F12" s="150"/>
      <c r="G12" s="136"/>
      <c r="H12" s="136"/>
      <c r="I12" s="18"/>
      <c r="J12" s="160"/>
      <c r="K12" s="150"/>
      <c r="L12" s="136"/>
      <c r="M12" s="136"/>
      <c r="N12" s="23"/>
      <c r="O12" s="156"/>
      <c r="P12" s="136"/>
      <c r="Q12" s="22" t="s">
        <v>288</v>
      </c>
      <c r="R12" s="22" t="s">
        <v>289</v>
      </c>
      <c r="S12" s="20">
        <v>43493</v>
      </c>
      <c r="T12" s="20">
        <v>43830</v>
      </c>
      <c r="U12" s="19" t="s">
        <v>283</v>
      </c>
      <c r="V12" s="18"/>
      <c r="W12" s="18"/>
      <c r="X12" s="18"/>
      <c r="Y12" s="18"/>
      <c r="Z12" s="18"/>
      <c r="AA12" s="18"/>
      <c r="AB12" s="18"/>
      <c r="AC12" s="18"/>
      <c r="AD12" s="18"/>
      <c r="AE12" s="18"/>
      <c r="AF12" s="18"/>
      <c r="AG12" s="18"/>
      <c r="AH12" s="18"/>
      <c r="AI12" s="18"/>
    </row>
    <row r="13" spans="1:35" s="17" customFormat="1" ht="124.5" customHeight="1" x14ac:dyDescent="0.25">
      <c r="A13" s="162">
        <v>2</v>
      </c>
      <c r="B13" s="148" t="str">
        <f>+[11]Identificacion!B5</f>
        <v>ATENCIÓN INTEGRAL Y SERVICIOS A GRUPOS DE INTERÉS</v>
      </c>
      <c r="C13" s="148" t="str">
        <f>+[11]Identificacion!C5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148" t="str">
        <f>+[11]Identificacion!D5</f>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
      <c r="E13" s="148" t="str">
        <f>+[11]Identificacion!E5</f>
        <v xml:space="preserve">Inicio de la notificación de Actos Administrativos por fuera de los cinco (5) días al recibo del acto administrativo. </v>
      </c>
      <c r="F13" s="148" t="str">
        <f>+[11]Identificacion!F5</f>
        <v xml:space="preserve">1. Inconformidad por parte de los proponentes o titulares de los expedientes mineros.
2. Desgaste administrativo y operativo.
3. Pérdida de credibilidad de la ANM
4. Inconformidad por parte de los proponentes o titulares que lleven a una tutela o demanda.
</v>
      </c>
      <c r="G13" s="134">
        <f>+[11]Probabilidad!E15</f>
        <v>4</v>
      </c>
      <c r="H13" s="134">
        <f>+'[11]Impacto '!D7</f>
        <v>4</v>
      </c>
      <c r="I13" s="18">
        <f t="shared" si="0"/>
        <v>16</v>
      </c>
      <c r="J13" s="143" t="str">
        <f>IF(AND(I13&gt;=0,I13&lt;=4),'[11]Calificación de Riesgos'!$H$10,IF(I13&lt;7,'[11]Calificación de Riesgos'!$H$9,IF(I13&lt;13,'[11]Calificación de Riesgos'!$H$8,IF(I13&lt;=25,'[11]Calificación de Riesgos'!$H$7))))</f>
        <v>EXTREMA</v>
      </c>
      <c r="K13" s="148" t="s">
        <v>290</v>
      </c>
      <c r="L13" s="151">
        <v>2</v>
      </c>
      <c r="M13" s="151">
        <v>4</v>
      </c>
      <c r="N13" s="18">
        <f t="shared" ref="N13:N19" si="1">+L13*M13</f>
        <v>8</v>
      </c>
      <c r="O13" s="159" t="str">
        <f>IF(AND(N13&gt;=0,N13&lt;=4),'[11]Calificación de Riesgos'!$H$10,IF(N13&lt;7,'[11]Calificación de Riesgos'!$H$9,IF(N13&lt;13,'[11]Calificación de Riesgos'!$H$8,IF(N13&lt;=25,'[11]Calificación de Riesgos'!$H$7))))</f>
        <v>ALTA</v>
      </c>
      <c r="P13" s="151" t="s">
        <v>10</v>
      </c>
      <c r="Q13" s="22" t="s">
        <v>291</v>
      </c>
      <c r="R13" s="22" t="s">
        <v>292</v>
      </c>
      <c r="S13" s="20">
        <v>43493</v>
      </c>
      <c r="T13" s="20">
        <v>43830</v>
      </c>
      <c r="U13" s="19" t="s">
        <v>283</v>
      </c>
      <c r="V13" s="18"/>
      <c r="W13" s="18"/>
      <c r="X13" s="18"/>
      <c r="Y13" s="18"/>
      <c r="Z13" s="18"/>
      <c r="AA13" s="18"/>
      <c r="AB13" s="18"/>
      <c r="AC13" s="18"/>
      <c r="AD13" s="18"/>
      <c r="AE13" s="18"/>
      <c r="AF13" s="18"/>
      <c r="AG13" s="18"/>
      <c r="AH13" s="18"/>
      <c r="AI13" s="18"/>
    </row>
    <row r="14" spans="1:35" s="17" customFormat="1" ht="89.25" customHeight="1" x14ac:dyDescent="0.25">
      <c r="A14" s="163"/>
      <c r="B14" s="149"/>
      <c r="C14" s="149"/>
      <c r="D14" s="149"/>
      <c r="E14" s="149"/>
      <c r="F14" s="149"/>
      <c r="G14" s="135"/>
      <c r="H14" s="135"/>
      <c r="I14" s="18"/>
      <c r="J14" s="144"/>
      <c r="K14" s="149"/>
      <c r="L14" s="152"/>
      <c r="M14" s="152"/>
      <c r="N14" s="18"/>
      <c r="O14" s="170"/>
      <c r="P14" s="152"/>
      <c r="Q14" s="22" t="s">
        <v>293</v>
      </c>
      <c r="R14" s="22" t="s">
        <v>294</v>
      </c>
      <c r="S14" s="20">
        <v>43493</v>
      </c>
      <c r="T14" s="20">
        <v>43830</v>
      </c>
      <c r="U14" s="19" t="s">
        <v>283</v>
      </c>
      <c r="V14" s="18"/>
      <c r="W14" s="18"/>
      <c r="X14" s="18"/>
      <c r="Y14" s="18"/>
      <c r="Z14" s="18"/>
      <c r="AA14" s="18"/>
      <c r="AB14" s="18"/>
      <c r="AC14" s="18"/>
      <c r="AD14" s="18"/>
      <c r="AE14" s="18"/>
      <c r="AF14" s="18"/>
      <c r="AG14" s="18"/>
      <c r="AH14" s="18"/>
      <c r="AI14" s="18"/>
    </row>
    <row r="15" spans="1:35" s="17" customFormat="1" ht="103.5" customHeight="1" x14ac:dyDescent="0.25">
      <c r="A15" s="186"/>
      <c r="B15" s="150"/>
      <c r="C15" s="150"/>
      <c r="D15" s="150"/>
      <c r="E15" s="150"/>
      <c r="F15" s="150"/>
      <c r="G15" s="136"/>
      <c r="H15" s="136"/>
      <c r="I15" s="18"/>
      <c r="J15" s="145"/>
      <c r="K15" s="150"/>
      <c r="L15" s="153"/>
      <c r="M15" s="153"/>
      <c r="N15" s="18"/>
      <c r="O15" s="160"/>
      <c r="P15" s="153"/>
      <c r="Q15" s="22" t="s">
        <v>295</v>
      </c>
      <c r="R15" s="22" t="s">
        <v>296</v>
      </c>
      <c r="S15" s="20">
        <v>43493</v>
      </c>
      <c r="T15" s="20">
        <v>43830</v>
      </c>
      <c r="U15" s="19" t="s">
        <v>283</v>
      </c>
      <c r="V15" s="18"/>
      <c r="W15" s="18"/>
      <c r="X15" s="18"/>
      <c r="Y15" s="18"/>
      <c r="Z15" s="18"/>
      <c r="AA15" s="18"/>
      <c r="AB15" s="18"/>
      <c r="AC15" s="18"/>
      <c r="AD15" s="18"/>
      <c r="AE15" s="18"/>
      <c r="AF15" s="18"/>
      <c r="AG15" s="18"/>
      <c r="AH15" s="18"/>
      <c r="AI15" s="18"/>
    </row>
    <row r="16" spans="1:35" s="17" customFormat="1" ht="164.25" customHeight="1" x14ac:dyDescent="0.25">
      <c r="A16" s="162">
        <v>3</v>
      </c>
      <c r="B16" s="148" t="str">
        <f>+[11]Identificacion!B6</f>
        <v>ATENCIÓN INTEGRAL Y SERVICIOS A GRUPOS DE INTERÉS</v>
      </c>
      <c r="C16" s="148" t="str">
        <f>+[11]Identificacion!C6</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148" t="str">
        <f>+[11]Identificacion!D6</f>
        <v xml:space="preserve">1. Incorrecta foliación del expediente minero. 
2. Desconocer las normas de Gestion documental y archivo de folios dentro de un expediente.
3. Error humano en la manipulación de los expedientes mineros.
</v>
      </c>
      <c r="E16" s="148" t="str">
        <f>+[11]Identificacion!E6</f>
        <v>Perdida de documentos que reposen dentro de los expedientes mineros.</v>
      </c>
      <c r="F16" s="148" t="str">
        <f>+[11]Identificacion!F6</f>
        <v>1. Indebida notificación de los Actos Administrativos.
2. Desgaste administrativo y operativo.
3. Pérdida de credibilidad de la ANM
4. Toma de medidas incorrectas en las evaluaciones técnicas o jurídicas que lleven a un rechazo de las solicitudes.</v>
      </c>
      <c r="G16" s="134">
        <f>+[11]Probabilidad!E16</f>
        <v>2</v>
      </c>
      <c r="H16" s="134">
        <f>+'[11]Impacto '!D8</f>
        <v>4</v>
      </c>
      <c r="I16" s="18">
        <f t="shared" si="0"/>
        <v>8</v>
      </c>
      <c r="J16" s="159" t="str">
        <f>IF(AND(I16&gt;=0,I16&lt;=4),'[11]Calificación de Riesgos'!$H$10,IF(I16&lt;7,'[11]Calificación de Riesgos'!$H$9,IF(I16&lt;13,'[11]Calificación de Riesgos'!$H$8,IF(I16&lt;=25,'[11]Calificación de Riesgos'!$H$7))))</f>
        <v>ALTA</v>
      </c>
      <c r="K16" s="148" t="s">
        <v>297</v>
      </c>
      <c r="L16" s="134">
        <v>1</v>
      </c>
      <c r="M16" s="134">
        <v>4</v>
      </c>
      <c r="N16" s="18">
        <f t="shared" si="1"/>
        <v>4</v>
      </c>
      <c r="O16" s="159" t="str">
        <f>+'[11]Calificación de Riesgos'!H8</f>
        <v>ALTA</v>
      </c>
      <c r="P16" s="151" t="s">
        <v>10</v>
      </c>
      <c r="Q16" s="22" t="s">
        <v>298</v>
      </c>
      <c r="R16" s="22" t="s">
        <v>299</v>
      </c>
      <c r="S16" s="20">
        <v>43493</v>
      </c>
      <c r="T16" s="20">
        <v>43830</v>
      </c>
      <c r="U16" s="19" t="s">
        <v>283</v>
      </c>
      <c r="V16" s="18"/>
      <c r="W16" s="18"/>
      <c r="X16" s="18"/>
      <c r="Y16" s="18"/>
      <c r="Z16" s="18"/>
      <c r="AA16" s="18"/>
      <c r="AB16" s="18"/>
      <c r="AC16" s="18"/>
      <c r="AD16" s="18"/>
      <c r="AE16" s="18"/>
      <c r="AF16" s="18"/>
      <c r="AG16" s="18"/>
      <c r="AH16" s="18"/>
      <c r="AI16" s="18"/>
    </row>
    <row r="17" spans="1:35" s="17" customFormat="1" ht="164.25" customHeight="1" x14ac:dyDescent="0.25">
      <c r="A17" s="163"/>
      <c r="B17" s="149"/>
      <c r="C17" s="149"/>
      <c r="D17" s="149"/>
      <c r="E17" s="149"/>
      <c r="F17" s="149"/>
      <c r="G17" s="135"/>
      <c r="H17" s="135"/>
      <c r="I17" s="18"/>
      <c r="J17" s="170"/>
      <c r="K17" s="149"/>
      <c r="L17" s="135"/>
      <c r="M17" s="135"/>
      <c r="N17" s="18"/>
      <c r="O17" s="170"/>
      <c r="P17" s="152"/>
      <c r="Q17" s="22" t="s">
        <v>300</v>
      </c>
      <c r="R17" s="22" t="s">
        <v>301</v>
      </c>
      <c r="S17" s="20">
        <v>43493</v>
      </c>
      <c r="T17" s="20">
        <v>43830</v>
      </c>
      <c r="U17" s="19" t="s">
        <v>283</v>
      </c>
      <c r="V17" s="18"/>
      <c r="W17" s="18"/>
      <c r="X17" s="18"/>
      <c r="Y17" s="18"/>
      <c r="Z17" s="18"/>
      <c r="AA17" s="18"/>
      <c r="AB17" s="18"/>
      <c r="AC17" s="18"/>
      <c r="AD17" s="18"/>
      <c r="AE17" s="18"/>
      <c r="AF17" s="18"/>
      <c r="AG17" s="18"/>
      <c r="AH17" s="18"/>
      <c r="AI17" s="18"/>
    </row>
    <row r="18" spans="1:35" s="17" customFormat="1" ht="96.75" customHeight="1" x14ac:dyDescent="0.25">
      <c r="A18" s="186"/>
      <c r="B18" s="150"/>
      <c r="C18" s="150"/>
      <c r="D18" s="150"/>
      <c r="E18" s="150"/>
      <c r="F18" s="150"/>
      <c r="G18" s="136"/>
      <c r="H18" s="136"/>
      <c r="I18" s="18"/>
      <c r="J18" s="160"/>
      <c r="K18" s="150"/>
      <c r="L18" s="136"/>
      <c r="M18" s="136"/>
      <c r="N18" s="18"/>
      <c r="O18" s="160"/>
      <c r="P18" s="153"/>
      <c r="Q18" s="22" t="s">
        <v>302</v>
      </c>
      <c r="R18" s="22" t="s">
        <v>303</v>
      </c>
      <c r="S18" s="20">
        <v>43493</v>
      </c>
      <c r="T18" s="20">
        <v>43830</v>
      </c>
      <c r="U18" s="19" t="s">
        <v>283</v>
      </c>
      <c r="V18" s="18"/>
      <c r="W18" s="18"/>
      <c r="X18" s="18"/>
      <c r="Y18" s="18"/>
      <c r="Z18" s="18"/>
      <c r="AA18" s="18"/>
      <c r="AB18" s="18"/>
      <c r="AC18" s="18"/>
      <c r="AD18" s="18"/>
      <c r="AE18" s="18"/>
      <c r="AF18" s="18"/>
      <c r="AG18" s="18"/>
      <c r="AH18" s="18"/>
      <c r="AI18" s="18"/>
    </row>
    <row r="19" spans="1:35" s="17" customFormat="1" ht="134.25" customHeight="1" x14ac:dyDescent="0.25">
      <c r="A19" s="187">
        <v>4</v>
      </c>
      <c r="B19" s="167" t="str">
        <f>+[11]Identificacion!B7</f>
        <v>ATENCIÓN INTEGRAL Y SERVICIOS A GRUPOS DE INTERÉS</v>
      </c>
      <c r="C19" s="167" t="str">
        <f>+[11]Identificacion!C7</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9" s="167" t="str">
        <f>+[11]Identificacion!D7</f>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
      <c r="E19" s="167" t="str">
        <f>+[11]Identificacion!E7</f>
        <v>Perdida de los expedientes mineros.</v>
      </c>
      <c r="F19" s="167" t="str">
        <f>+[11]Identificacion!F7</f>
        <v xml:space="preserve">1. Investigaciones dentro de la Entidad por la pérdida del expediente minero.
2. Desgaste administrativo y operativo.
3. Pérdida de credibilidad de la ANM
4. Reprocesos en todo ámbito dentro de la ANM.
</v>
      </c>
      <c r="G19" s="164">
        <f>+[11]Probabilidad!E17</f>
        <v>2</v>
      </c>
      <c r="H19" s="164">
        <f>+'[11]Impacto '!D9</f>
        <v>4</v>
      </c>
      <c r="I19" s="134">
        <f t="shared" si="0"/>
        <v>8</v>
      </c>
      <c r="J19" s="159" t="str">
        <f>IF(AND(I19&gt;=0,I19&lt;=4),'[11]Calificación de Riesgos'!$H$10,IF(I19&lt;7,'[11]Calificación de Riesgos'!$H$9,IF(I19&lt;13,'[11]Calificación de Riesgos'!$H$8,IF(I19&lt;=25,'[11]Calificación de Riesgos'!$H$7))))</f>
        <v>ALTA</v>
      </c>
      <c r="K19" s="167" t="s">
        <v>304</v>
      </c>
      <c r="L19" s="164">
        <v>1</v>
      </c>
      <c r="M19" s="164">
        <v>4</v>
      </c>
      <c r="N19" s="134">
        <f t="shared" si="1"/>
        <v>4</v>
      </c>
      <c r="O19" s="159" t="str">
        <f>+'[11]Calificación de Riesgos'!H8</f>
        <v>ALTA</v>
      </c>
      <c r="P19" s="164" t="s">
        <v>10</v>
      </c>
      <c r="Q19" s="22" t="s">
        <v>305</v>
      </c>
      <c r="R19" s="22" t="s">
        <v>306</v>
      </c>
      <c r="S19" s="20">
        <v>43493</v>
      </c>
      <c r="T19" s="20">
        <v>43830</v>
      </c>
      <c r="U19" s="19" t="s">
        <v>283</v>
      </c>
      <c r="V19" s="18"/>
      <c r="W19" s="18"/>
      <c r="X19" s="18"/>
      <c r="Y19" s="18"/>
      <c r="Z19" s="18"/>
      <c r="AA19" s="18"/>
      <c r="AB19" s="18"/>
      <c r="AC19" s="18"/>
      <c r="AD19" s="18"/>
      <c r="AE19" s="18"/>
      <c r="AF19" s="18"/>
      <c r="AG19" s="18"/>
      <c r="AH19" s="18"/>
      <c r="AI19" s="18"/>
    </row>
    <row r="20" spans="1:35" ht="82.5" x14ac:dyDescent="0.3">
      <c r="A20" s="187"/>
      <c r="B20" s="167"/>
      <c r="C20" s="167"/>
      <c r="D20" s="167"/>
      <c r="E20" s="167"/>
      <c r="F20" s="167"/>
      <c r="G20" s="164"/>
      <c r="H20" s="164"/>
      <c r="I20" s="135"/>
      <c r="J20" s="170"/>
      <c r="K20" s="167"/>
      <c r="L20" s="164"/>
      <c r="M20" s="164"/>
      <c r="N20" s="135"/>
      <c r="O20" s="170"/>
      <c r="P20" s="164"/>
      <c r="Q20" s="22" t="s">
        <v>307</v>
      </c>
      <c r="R20" s="22" t="s">
        <v>308</v>
      </c>
      <c r="S20" s="20">
        <v>43493</v>
      </c>
      <c r="T20" s="20">
        <v>43830</v>
      </c>
      <c r="U20" s="19" t="s">
        <v>283</v>
      </c>
      <c r="V20" s="81"/>
      <c r="W20" s="81"/>
      <c r="X20" s="81"/>
      <c r="Y20" s="81"/>
      <c r="Z20" s="81"/>
      <c r="AA20" s="81"/>
      <c r="AB20" s="81"/>
      <c r="AC20" s="81"/>
      <c r="AD20" s="81"/>
      <c r="AE20" s="81"/>
      <c r="AF20" s="81"/>
      <c r="AG20" s="81"/>
      <c r="AH20" s="81"/>
      <c r="AI20" s="81"/>
    </row>
    <row r="21" spans="1:35" ht="66" x14ac:dyDescent="0.3">
      <c r="A21" s="187"/>
      <c r="B21" s="167"/>
      <c r="C21" s="167"/>
      <c r="D21" s="167"/>
      <c r="E21" s="167"/>
      <c r="F21" s="167"/>
      <c r="G21" s="164"/>
      <c r="H21" s="164"/>
      <c r="I21" s="135"/>
      <c r="J21" s="170"/>
      <c r="K21" s="167"/>
      <c r="L21" s="164"/>
      <c r="M21" s="164"/>
      <c r="N21" s="135"/>
      <c r="O21" s="170"/>
      <c r="P21" s="164"/>
      <c r="Q21" s="22" t="s">
        <v>302</v>
      </c>
      <c r="R21" s="22" t="s">
        <v>309</v>
      </c>
      <c r="S21" s="20">
        <v>43493</v>
      </c>
      <c r="T21" s="20">
        <v>43830</v>
      </c>
      <c r="U21" s="19" t="s">
        <v>283</v>
      </c>
      <c r="V21" s="81"/>
      <c r="W21" s="81"/>
      <c r="X21" s="81"/>
      <c r="Y21" s="81"/>
      <c r="Z21" s="81"/>
      <c r="AA21" s="81"/>
      <c r="AB21" s="81"/>
      <c r="AC21" s="81"/>
      <c r="AD21" s="81"/>
      <c r="AE21" s="81"/>
      <c r="AF21" s="81"/>
      <c r="AG21" s="81"/>
      <c r="AH21" s="81"/>
      <c r="AI21" s="81"/>
    </row>
    <row r="22" spans="1:35" ht="49.5" x14ac:dyDescent="0.3">
      <c r="A22" s="187"/>
      <c r="B22" s="167"/>
      <c r="C22" s="167"/>
      <c r="D22" s="167"/>
      <c r="E22" s="167"/>
      <c r="F22" s="167"/>
      <c r="G22" s="164"/>
      <c r="H22" s="164"/>
      <c r="I22" s="135"/>
      <c r="J22" s="170"/>
      <c r="K22" s="167"/>
      <c r="L22" s="164"/>
      <c r="M22" s="164"/>
      <c r="N22" s="135"/>
      <c r="O22" s="170"/>
      <c r="P22" s="164"/>
      <c r="Q22" s="22" t="s">
        <v>310</v>
      </c>
      <c r="R22" s="22" t="s">
        <v>311</v>
      </c>
      <c r="S22" s="20">
        <v>43493</v>
      </c>
      <c r="T22" s="20">
        <v>43830</v>
      </c>
      <c r="U22" s="19" t="s">
        <v>283</v>
      </c>
      <c r="V22" s="81"/>
      <c r="W22" s="81"/>
      <c r="X22" s="81"/>
      <c r="Y22" s="81"/>
      <c r="Z22" s="81"/>
      <c r="AA22" s="81"/>
      <c r="AB22" s="81"/>
      <c r="AC22" s="81"/>
      <c r="AD22" s="81"/>
      <c r="AE22" s="81"/>
      <c r="AF22" s="81"/>
      <c r="AG22" s="81"/>
      <c r="AH22" s="81"/>
      <c r="AI22" s="81"/>
    </row>
    <row r="23" spans="1:35" ht="115.5" x14ac:dyDescent="0.3">
      <c r="A23" s="187"/>
      <c r="B23" s="167"/>
      <c r="C23" s="167"/>
      <c r="D23" s="167"/>
      <c r="E23" s="167"/>
      <c r="F23" s="167"/>
      <c r="G23" s="164"/>
      <c r="H23" s="164"/>
      <c r="I23" s="136"/>
      <c r="J23" s="160"/>
      <c r="K23" s="167"/>
      <c r="L23" s="164"/>
      <c r="M23" s="164"/>
      <c r="N23" s="136"/>
      <c r="O23" s="160"/>
      <c r="P23" s="164"/>
      <c r="Q23" s="22" t="s">
        <v>312</v>
      </c>
      <c r="R23" s="22" t="s">
        <v>313</v>
      </c>
      <c r="S23" s="20">
        <v>43493</v>
      </c>
      <c r="T23" s="20">
        <v>43830</v>
      </c>
      <c r="U23" s="19" t="s">
        <v>283</v>
      </c>
      <c r="V23" s="81"/>
      <c r="W23" s="81"/>
      <c r="X23" s="81"/>
      <c r="Y23" s="81"/>
      <c r="Z23" s="81"/>
      <c r="AA23" s="81"/>
      <c r="AB23" s="81"/>
      <c r="AC23" s="81"/>
      <c r="AD23" s="81"/>
      <c r="AE23" s="81"/>
      <c r="AF23" s="81"/>
      <c r="AG23" s="81"/>
      <c r="AH23" s="81"/>
      <c r="AI23" s="81"/>
    </row>
    <row r="24" spans="1:35" ht="81.75" customHeight="1" x14ac:dyDescent="0.3">
      <c r="A24" s="23">
        <v>5</v>
      </c>
      <c r="B24" s="22" t="str">
        <f>+[11]Identificacion!B8</f>
        <v>ATENCIÓN INTEGRAL Y SERVICIOS A GRUPOS DE INTERÉS</v>
      </c>
      <c r="C24" s="22" t="str">
        <f>+[11]Identificacion!C8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4" s="22" t="str">
        <f>+[11]Identificacion!D8</f>
        <v>1. Error humano al no vincular de manera correcta las respuestas en el SGD
2. No generar a tiempo las alertas tempranas sobre el estado de la PQRS
3. No contar con toda la información requerida debido a las fallas de la aplicación</v>
      </c>
      <c r="E24" s="22" t="str">
        <f>+[11]Identificacion!E8</f>
        <v>No generar las alertas sobre la gestión de las PQRS, a tiempo.</v>
      </c>
      <c r="F24" s="22" t="str">
        <f>+[11]Identificacion!F8</f>
        <v>1. Sanciones disciplinarias a funcionarios y a la Entidad.
2. Desmejoramiento de la imagen institucional
3. Pérdida de credibilidad de la ANM</v>
      </c>
      <c r="G24" s="23">
        <f>+[11]Probabilidad!E18</f>
        <v>3</v>
      </c>
      <c r="H24" s="23">
        <f>+'[11]Impacto '!D10</f>
        <v>3</v>
      </c>
      <c r="I24" s="23">
        <f>+G24*H24</f>
        <v>9</v>
      </c>
      <c r="J24" s="82" t="str">
        <f>IF(AND(I24&gt;=0,I24&lt;=4),'[11]Calificación de Riesgos'!$H$10,IF(I24&lt;7,'[11]Calificación de Riesgos'!$H$9,IF(I24&lt;13,'[11]Calificación de Riesgos'!$H$8,IF(I24&lt;=25,'[11]Calificación de Riesgos'!$H$7))))</f>
        <v>ALTA</v>
      </c>
      <c r="K24" s="22" t="s">
        <v>314</v>
      </c>
      <c r="L24" s="23">
        <v>1</v>
      </c>
      <c r="M24" s="23">
        <v>3</v>
      </c>
      <c r="N24" s="23">
        <f>+L24*M24</f>
        <v>3</v>
      </c>
      <c r="O24" s="91" t="str">
        <f>+'[11]Calificación de Riesgos'!H9</f>
        <v>MODERADA</v>
      </c>
      <c r="P24" s="19" t="s">
        <v>10</v>
      </c>
      <c r="Q24" s="22" t="s">
        <v>315</v>
      </c>
      <c r="R24" s="21" t="s">
        <v>316</v>
      </c>
      <c r="S24" s="20">
        <v>43466</v>
      </c>
      <c r="T24" s="20">
        <v>43830</v>
      </c>
      <c r="U24" s="19" t="s">
        <v>317</v>
      </c>
      <c r="V24" s="81"/>
      <c r="W24" s="81"/>
      <c r="X24" s="81"/>
      <c r="Y24" s="81"/>
      <c r="Z24" s="81"/>
      <c r="AA24" s="81"/>
      <c r="AB24" s="81"/>
      <c r="AC24" s="81"/>
      <c r="AD24" s="81"/>
      <c r="AE24" s="81"/>
      <c r="AF24" s="81"/>
      <c r="AG24" s="81"/>
      <c r="AH24" s="81"/>
      <c r="AI24" s="81"/>
    </row>
    <row r="25" spans="1:35" ht="156" customHeight="1" x14ac:dyDescent="0.3">
      <c r="A25" s="164">
        <v>6</v>
      </c>
      <c r="B25" s="167" t="str">
        <f>+[11]Identificacion!B9</f>
        <v>ATENCIÓN INTEGRAL Y SERVICIOS A GRUPOS DE INTERÉS</v>
      </c>
      <c r="C25" s="167" t="str">
        <f>+[11]Identificacion!C9</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5" s="167" t="str">
        <f>+[11]Identificacion!D9</f>
        <v>1. Continuos cambios en la información de origen técnico y económico 
2. Desactualización de la información publicada por parte de las fuentes de información técnica y/o económica
3. Error humano en el manejo de la información</v>
      </c>
      <c r="E25" s="167" t="str">
        <f>+[11]Identificacion!E9</f>
        <v xml:space="preserve">Suministro de información errónea y/o desactualizada al publico objetivo para la promoción del sector minero </v>
      </c>
      <c r="F25" s="167" t="str">
        <f>+[11]Identificacion!F9</f>
        <v>1. Desgaste administrativo 
2. Desmejoramiento de la imagen institucional
3. Perdida de credibilidad de la ANM</v>
      </c>
      <c r="G25" s="164">
        <f>+[11]Probabilidad!E19</f>
        <v>3</v>
      </c>
      <c r="H25" s="164">
        <f>+'[11]Impacto '!D11</f>
        <v>3</v>
      </c>
      <c r="I25" s="164">
        <f>+G25*H25</f>
        <v>9</v>
      </c>
      <c r="J25" s="189" t="str">
        <f>IF(AND(I25&gt;=0,I25&lt;=4),'[11]Calificación de Riesgos'!$H$10,IF(I25&lt;7,'[11]Calificación de Riesgos'!$H$9,IF(I25&lt;13,'[11]Calificación de Riesgos'!$H$8,IF(I25&lt;=25,'[11]Calificación de Riesgos'!$H$7))))</f>
        <v>ALTA</v>
      </c>
      <c r="K25" s="167" t="s">
        <v>318</v>
      </c>
      <c r="L25" s="164">
        <v>1</v>
      </c>
      <c r="M25" s="164">
        <v>3</v>
      </c>
      <c r="N25" s="23"/>
      <c r="O25" s="190" t="str">
        <f>+'[11]Calificación de Riesgos'!H9</f>
        <v>MODERADA</v>
      </c>
      <c r="P25" s="187" t="s">
        <v>10</v>
      </c>
      <c r="Q25" s="22" t="s">
        <v>319</v>
      </c>
      <c r="R25" s="97" t="s">
        <v>320</v>
      </c>
      <c r="S25" s="20">
        <v>43496</v>
      </c>
      <c r="T25" s="20">
        <v>43631</v>
      </c>
      <c r="U25" s="19" t="s">
        <v>321</v>
      </c>
      <c r="V25" s="81"/>
      <c r="W25" s="81"/>
      <c r="X25" s="81"/>
      <c r="Y25" s="81"/>
      <c r="Z25" s="81"/>
      <c r="AA25" s="81"/>
      <c r="AB25" s="81"/>
      <c r="AC25" s="81"/>
      <c r="AD25" s="81"/>
      <c r="AE25" s="81"/>
      <c r="AF25" s="81"/>
      <c r="AG25" s="81"/>
      <c r="AH25" s="81"/>
      <c r="AI25" s="81"/>
    </row>
    <row r="26" spans="1:35" ht="82.5" x14ac:dyDescent="0.3">
      <c r="A26" s="164"/>
      <c r="B26" s="167"/>
      <c r="C26" s="167"/>
      <c r="D26" s="167"/>
      <c r="E26" s="167"/>
      <c r="F26" s="167"/>
      <c r="G26" s="164"/>
      <c r="H26" s="164"/>
      <c r="I26" s="164"/>
      <c r="J26" s="189"/>
      <c r="K26" s="167"/>
      <c r="L26" s="164"/>
      <c r="M26" s="164"/>
      <c r="N26" s="81"/>
      <c r="O26" s="190"/>
      <c r="P26" s="187"/>
      <c r="Q26" s="22" t="s">
        <v>322</v>
      </c>
      <c r="R26" s="97" t="s">
        <v>323</v>
      </c>
      <c r="S26" s="20">
        <v>43496</v>
      </c>
      <c r="T26" s="20">
        <v>43814</v>
      </c>
      <c r="U26" s="19" t="s">
        <v>324</v>
      </c>
    </row>
  </sheetData>
  <mergeCells count="83">
    <mergeCell ref="P25:P26"/>
    <mergeCell ref="A1:U5"/>
    <mergeCell ref="I25:I26"/>
    <mergeCell ref="J25:J26"/>
    <mergeCell ref="K25:K26"/>
    <mergeCell ref="L25:L26"/>
    <mergeCell ref="M25:M26"/>
    <mergeCell ref="O25:O26"/>
    <mergeCell ref="O19:O23"/>
    <mergeCell ref="P19:P23"/>
    <mergeCell ref="A25:A26"/>
    <mergeCell ref="B25:B26"/>
    <mergeCell ref="C25:C26"/>
    <mergeCell ref="D25:D26"/>
    <mergeCell ref="E25:E26"/>
    <mergeCell ref="F25:F26"/>
    <mergeCell ref="G25:G26"/>
    <mergeCell ref="H25:H26"/>
    <mergeCell ref="I19:I23"/>
    <mergeCell ref="J19:J23"/>
    <mergeCell ref="K19:K23"/>
    <mergeCell ref="L19:L23"/>
    <mergeCell ref="M19:M23"/>
    <mergeCell ref="N19:N23"/>
    <mergeCell ref="O16:O18"/>
    <mergeCell ref="P16:P18"/>
    <mergeCell ref="A19:A23"/>
    <mergeCell ref="B19:B23"/>
    <mergeCell ref="C19:C23"/>
    <mergeCell ref="D19:D23"/>
    <mergeCell ref="E19:E23"/>
    <mergeCell ref="F19:F23"/>
    <mergeCell ref="G19:G23"/>
    <mergeCell ref="H19:H23"/>
    <mergeCell ref="G16:G18"/>
    <mergeCell ref="H16:H18"/>
    <mergeCell ref="J16:J18"/>
    <mergeCell ref="K16:K18"/>
    <mergeCell ref="L16:L18"/>
    <mergeCell ref="M16:M18"/>
    <mergeCell ref="A16:A18"/>
    <mergeCell ref="B16:B18"/>
    <mergeCell ref="C16:C18"/>
    <mergeCell ref="D16:D18"/>
    <mergeCell ref="E16:E18"/>
    <mergeCell ref="F16:F1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913A8139-4AE0-4EF9-AACC-7842421A4008}">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C000"/>
                </patternFill>
              </fill>
            </x14:dxf>
          </x14:cfRule>
          <x14:cfRule type="containsText" priority="27" operator="containsText" id="{15CCD6FF-9355-4B24-BE65-BBEC8B4F5755}">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0000"/>
                </patternFill>
              </fill>
            </x14:dxf>
          </x14:cfRule>
          <x14:cfRule type="containsText" priority="28" operator="containsText" id="{4A1814FE-1EF0-4EF3-B70B-F0F8ACA37056}">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x14:cfRule>
          <x14:cfRule type="containsText" priority="29" operator="containsText" id="{26EB8B3E-1619-42B6-A65A-6E6458928CB7}">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FF00"/>
                </patternFill>
              </fill>
            </x14:dxf>
          </x14:cfRule>
          <x14:cfRule type="containsText" priority="30" operator="containsText" id="{5D6E8CF1-8DDC-4A8C-8EC5-FFD0714067EB}">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00B050"/>
                </patternFill>
              </fill>
            </x14:dxf>
          </x14:cfRule>
          <xm:sqref>J9 J13 J16 J19</xm:sqref>
        </x14:conditionalFormatting>
        <x14:conditionalFormatting xmlns:xm="http://schemas.microsoft.com/office/excel/2006/main">
          <x14:cfRule type="containsText" priority="21" operator="containsText" id="{AC18F02B-B0D3-4C73-B533-E7DF20225953}">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C000"/>
                </patternFill>
              </fill>
            </x14:dxf>
          </x14:cfRule>
          <x14:cfRule type="containsText" priority="22" operator="containsText" id="{4A5F7FFB-E2B3-44F5-A14B-3B38C5F381C4}">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0000"/>
                </patternFill>
              </fill>
            </x14:dxf>
          </x14:cfRule>
          <x14:cfRule type="containsText" priority="23" operator="containsText" id="{AE9775BD-F3E8-4DAF-A1D4-0B39492673C2}">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x14:cfRule>
          <x14:cfRule type="containsText" priority="24" operator="containsText" id="{16DA85BA-9F6D-4E12-B328-419478D9EC50}">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FF00"/>
                </patternFill>
              </fill>
            </x14:dxf>
          </x14:cfRule>
          <x14:cfRule type="containsText" priority="25" operator="containsText" id="{15EF4072-A3CB-4C31-A042-68DC76F6CCC1}">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00B050"/>
                </patternFill>
              </fill>
            </x14:dxf>
          </x14:cfRule>
          <xm:sqref>O9 O13 O16 O19</xm:sqref>
        </x14:conditionalFormatting>
        <x14:conditionalFormatting xmlns:xm="http://schemas.microsoft.com/office/excel/2006/main">
          <x14:cfRule type="containsText" priority="16" operator="containsText" id="{1E1C78B5-3540-461F-8850-EF1C3873DD36}">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C000"/>
                </patternFill>
              </fill>
            </x14:dxf>
          </x14:cfRule>
          <x14:cfRule type="containsText" priority="17" operator="containsText" id="{44ABC4A3-1AAD-4D71-ADBF-BA5B5A9F64E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0000"/>
                </patternFill>
              </fill>
            </x14:dxf>
          </x14:cfRule>
          <x14:cfRule type="containsText" priority="18" operator="containsText" id="{FE5E6744-C9DC-4368-9E38-D919348E7F1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x14:cfRule>
          <x14:cfRule type="containsText" priority="19" operator="containsText" id="{BC42FB91-512F-4528-9A0F-BCF6AFE809F3}">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FF00"/>
                </patternFill>
              </fill>
            </x14:dxf>
          </x14:cfRule>
          <x14:cfRule type="containsText" priority="20" operator="containsText" id="{D87BF5B0-7AD6-4A02-9949-3F1C29AA9A3A}">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C43A9AF-CEDC-4BD4-807A-5EDEE3FA5782}">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C000"/>
                </patternFill>
              </fill>
            </x14:dxf>
          </x14:cfRule>
          <x14:cfRule type="containsText" priority="12" operator="containsText" id="{59778EA8-FAB5-435F-B7A9-D3D782407CCF}">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0000"/>
                </patternFill>
              </fill>
            </x14:dxf>
          </x14:cfRule>
          <x14:cfRule type="containsText" priority="13" operator="containsText" id="{8B65ED6B-A211-40FE-AF70-DBE5D4C50D07}">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x14:cfRule>
          <x14:cfRule type="containsText" priority="14" operator="containsText" id="{1912C835-7433-4379-99C6-41E530D6C6DC}">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FF00"/>
                </patternFill>
              </fill>
            </x14:dxf>
          </x14:cfRule>
          <x14:cfRule type="containsText" priority="15" operator="containsText" id="{534B30EF-7E6C-4C6D-9A8E-A7944F0151AB}">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00B050"/>
                </patternFill>
              </fill>
            </x14:dxf>
          </x14:cfRule>
          <xm:sqref>O24</xm:sqref>
        </x14:conditionalFormatting>
        <x14:conditionalFormatting xmlns:xm="http://schemas.microsoft.com/office/excel/2006/main">
          <x14:cfRule type="containsText" priority="6" operator="containsText" id="{7A5EA6F5-DD9A-4183-8D48-0561894A1F5D}">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C000"/>
                </patternFill>
              </fill>
            </x14:dxf>
          </x14:cfRule>
          <x14:cfRule type="containsText" priority="7" operator="containsText" id="{48F1A7D3-F1A3-4D3F-8384-0C01D53805F7}">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0000"/>
                </patternFill>
              </fill>
            </x14:dxf>
          </x14:cfRule>
          <x14:cfRule type="containsText" priority="8" operator="containsText" id="{A958BB15-BDFC-489A-B69F-BCF0173E5696}">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x14:cfRule>
          <x14:cfRule type="containsText" priority="9" operator="containsText" id="{7CC59478-2631-4F5C-A61B-A3745AB732A9}">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FF00"/>
                </patternFill>
              </fill>
            </x14:dxf>
          </x14:cfRule>
          <x14:cfRule type="containsText" priority="10" operator="containsText" id="{29C95927-9B5E-4330-A782-0F97B51E3E74}">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00B050"/>
                </patternFill>
              </fill>
            </x14:dxf>
          </x14:cfRule>
          <xm:sqref>J25</xm:sqref>
        </x14:conditionalFormatting>
        <x14:conditionalFormatting xmlns:xm="http://schemas.microsoft.com/office/excel/2006/main">
          <x14:cfRule type="containsText" priority="1" operator="containsText" id="{F2A29465-8754-47ED-A794-6DF95B830F89}">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C000"/>
                </patternFill>
              </fill>
            </x14:dxf>
          </x14:cfRule>
          <x14:cfRule type="containsText" priority="2" operator="containsText" id="{50176493-A633-4734-9BBF-C5235E599C0F}">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0000"/>
                </patternFill>
              </fill>
            </x14:dxf>
          </x14:cfRule>
          <x14:cfRule type="containsText" priority="3" operator="containsText" id="{5549D0EC-CB01-4F70-AADD-FBCA4DD0EF4E}">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x14:cfRule>
          <x14:cfRule type="containsText" priority="4" operator="containsText" id="{0CFE4428-13ED-409C-AA33-E0C5BE605A66}">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FF00"/>
                </patternFill>
              </fill>
            </x14:dxf>
          </x14:cfRule>
          <x14:cfRule type="containsText" priority="5" operator="containsText" id="{738010EF-A865-4C22-8A74-4FDD4322F85D}">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00B050"/>
                </patternFill>
              </fill>
            </x14:dxf>
          </x14:cfRule>
          <xm:sqref>O25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P9 P13 P16 P19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activeCell="C9" sqref="C9"/>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0.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338</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91"/>
      <c r="V6" s="133" t="s">
        <v>59</v>
      </c>
      <c r="W6" s="133"/>
      <c r="X6" s="133"/>
      <c r="Y6" s="133"/>
      <c r="Z6" s="133"/>
      <c r="AA6" s="133"/>
      <c r="AB6" s="127" t="s">
        <v>58</v>
      </c>
      <c r="AC6" s="127"/>
      <c r="AD6" s="127"/>
      <c r="AE6" s="127"/>
      <c r="AF6" s="127"/>
      <c r="AG6" s="127"/>
      <c r="AH6" s="127"/>
      <c r="AI6" s="128"/>
    </row>
    <row r="7" spans="1:35" s="25" customFormat="1" ht="27"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91"/>
      <c r="V7" s="133"/>
      <c r="W7" s="133"/>
      <c r="X7" s="133"/>
      <c r="Y7" s="133"/>
      <c r="Z7" s="133"/>
      <c r="AA7" s="133"/>
      <c r="AB7" s="130"/>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101" t="s">
        <v>34</v>
      </c>
      <c r="W8" s="101" t="s">
        <v>33</v>
      </c>
      <c r="X8" s="101" t="s">
        <v>32</v>
      </c>
      <c r="Y8" s="101" t="s">
        <v>28</v>
      </c>
      <c r="Z8" s="101" t="s">
        <v>27</v>
      </c>
      <c r="AA8" s="101" t="s">
        <v>26</v>
      </c>
      <c r="AB8" s="26" t="s">
        <v>31</v>
      </c>
      <c r="AC8" s="26" t="s">
        <v>30</v>
      </c>
      <c r="AD8" s="26" t="s">
        <v>29</v>
      </c>
      <c r="AE8" s="26" t="s">
        <v>28</v>
      </c>
      <c r="AF8" s="26" t="s">
        <v>27</v>
      </c>
      <c r="AG8" s="26" t="s">
        <v>26</v>
      </c>
      <c r="AH8" s="26" t="s">
        <v>25</v>
      </c>
      <c r="AI8" s="26" t="s">
        <v>24</v>
      </c>
    </row>
    <row r="9" spans="1:35" s="17" customFormat="1" ht="198.75" customHeight="1" x14ac:dyDescent="0.25">
      <c r="A9" s="23">
        <v>1</v>
      </c>
      <c r="B9" s="22" t="str">
        <f>+[12]Identificacion!B4</f>
        <v>GESTION INTEGRAL DE LA INFORMACIÓN MINERA</v>
      </c>
      <c r="C9" s="22" t="str">
        <f>+[12]Identificacion!C4</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9" s="22" t="str">
        <f>+[12]Identificacion!D4</f>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
      <c r="E9" s="18" t="str">
        <f>+[12]Identificacion!E4</f>
        <v>Incumplimiento de los términos establecidos en la Ley con relación a  la inscripción de actos administrativos en el Catastro Minero Colombiano</v>
      </c>
      <c r="F9" s="18" t="str">
        <f>+[12]Identificacion!F4</f>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
      <c r="G9" s="23">
        <f>+[12]Probabilidad!E14</f>
        <v>3</v>
      </c>
      <c r="H9" s="23">
        <f>+'[12]Impacto '!D6</f>
        <v>2</v>
      </c>
      <c r="I9" s="23">
        <f t="shared" ref="I9:I10" si="0">+G9*H9</f>
        <v>6</v>
      </c>
      <c r="J9" s="91" t="str">
        <f>IF(AND(I9&gt;=0,I9&lt;=4),'[12]Calificación de Riesgos'!$H$10,IF(I9&lt;7,'[12]Calificación de Riesgos'!$H$9,IF(I9&lt;13,'[12]Calificación de Riesgos'!$H$8,IF(I9&lt;=25,'[12]Calificación de Riesgos'!$H$7))))</f>
        <v>MODERADA</v>
      </c>
      <c r="K9" s="22" t="s">
        <v>333</v>
      </c>
      <c r="L9" s="23">
        <v>1</v>
      </c>
      <c r="M9" s="23">
        <v>2</v>
      </c>
      <c r="N9" s="23">
        <f>+L9*M9</f>
        <v>2</v>
      </c>
      <c r="O9" s="93" t="str">
        <f>IF(AND(N9&gt;=0,N9&lt;=4),'[12]Calificación de Riesgos'!$H$10,IF(N9&lt;7,'[12]Calificación de Riesgos'!$H$9,IF(N9&lt;13,'[12]Calificación de Riesgos'!$H$8,IF(N9&lt;=25,'[12]Calificación de Riesgos'!$H$7))))</f>
        <v>BAJA</v>
      </c>
      <c r="P9" s="18" t="s">
        <v>10</v>
      </c>
      <c r="Q9" s="100" t="s">
        <v>334</v>
      </c>
      <c r="R9" s="100" t="s">
        <v>335</v>
      </c>
      <c r="S9" s="20">
        <v>43496</v>
      </c>
      <c r="T9" s="20">
        <v>43814</v>
      </c>
      <c r="U9" s="19" t="s">
        <v>336</v>
      </c>
      <c r="V9" s="18"/>
      <c r="W9" s="18"/>
      <c r="X9" s="18"/>
      <c r="Y9" s="18"/>
      <c r="Z9" s="18"/>
      <c r="AA9" s="18"/>
      <c r="AB9" s="18"/>
      <c r="AC9" s="18"/>
      <c r="AD9" s="18"/>
      <c r="AE9" s="18"/>
      <c r="AF9" s="18"/>
      <c r="AG9" s="18"/>
      <c r="AH9" s="18"/>
      <c r="AI9" s="18"/>
    </row>
    <row r="10" spans="1:35" s="17" customFormat="1" ht="138" customHeight="1" x14ac:dyDescent="0.25">
      <c r="A10" s="23">
        <v>2</v>
      </c>
      <c r="B10" s="22" t="str">
        <f>+[12]Identificacion!B5</f>
        <v>GESTION INTEGRAL DE LA INFORMACIÓN MINERA</v>
      </c>
      <c r="C10" s="22" t="str">
        <f>+[12]Identificacion!C5</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10" s="22" t="str">
        <f>+[12]Identificacion!D5</f>
        <v>1. Información errónea y/o error humano
2. Debilidad en control de calidad</v>
      </c>
      <c r="E10" s="18" t="str">
        <f>+[12]Identificacion!E5</f>
        <v xml:space="preserve">Realizar la inscripción de ordenes judiciales y/o actos administratrivos que no cumplan con los requisitos de fondo y de forma establecido por la Ley.  </v>
      </c>
      <c r="F10" s="18" t="str">
        <f>+[12]Identificacion!F5</f>
        <v>1. Desactualización de la información en el CMC
2. Reclamaciones por inscripciones indebidas en el Registro Minero Nacional.
3. Falta de confiabilidad en la información</v>
      </c>
      <c r="G10" s="23">
        <f>+[12]Probabilidad!E15</f>
        <v>2</v>
      </c>
      <c r="H10" s="23">
        <f>+'[12]Impacto '!D7</f>
        <v>4</v>
      </c>
      <c r="I10" s="23">
        <f t="shared" si="0"/>
        <v>8</v>
      </c>
      <c r="J10" s="82" t="str">
        <f>IF(AND(I10&gt;=0,I10&lt;=4),'[12]Calificación de Riesgos'!$H$10,IF(I10&lt;7,'[12]Calificación de Riesgos'!$H$9,IF(I10&lt;13,'[12]Calificación de Riesgos'!$H$8,IF(I10&lt;=25,'[12]Calificación de Riesgos'!$H$7))))</f>
        <v>ALTA</v>
      </c>
      <c r="K10" s="22" t="s">
        <v>337</v>
      </c>
      <c r="L10" s="23">
        <v>1</v>
      </c>
      <c r="M10" s="23">
        <v>4</v>
      </c>
      <c r="N10" s="23">
        <f t="shared" ref="N10" si="1">+L10*M10</f>
        <v>4</v>
      </c>
      <c r="O10" s="82" t="str">
        <f>+'[12]Calificación de Riesgos'!H8</f>
        <v>ALTA</v>
      </c>
      <c r="P10" s="18" t="s">
        <v>10</v>
      </c>
      <c r="Q10" s="100" t="s">
        <v>334</v>
      </c>
      <c r="R10" s="100" t="s">
        <v>335</v>
      </c>
      <c r="S10" s="20">
        <v>43496</v>
      </c>
      <c r="T10" s="20">
        <v>43814</v>
      </c>
      <c r="U10" s="19" t="s">
        <v>336</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CF3EACB3-F3BD-408F-A204-B0BB0D1A527E}">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B393AA78-E67E-40F5-9B70-476595B52B3D}">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3C7D26C5-CA80-4DF9-A35B-63F12259C9C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9E55682B-0338-42AB-9B18-1DB164929D6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A1823223-A293-43BD-B9C1-D0EAA2307AD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0F43FE5B-A39F-492F-8025-2F47E983CF3E}">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4B5BDC10-EF9B-49E5-95F5-34BDCA47F046}">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13971B0E-006A-471D-B203-45BF6D2CCB84}">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B199F8BB-CDEB-474B-8E7D-7CD30C7D6EA8}">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28F3DE0-0451-4F9D-A13D-12ABA7982081}">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'[12]Calificación de Riesgos'!#REF!</xm:f>
          </x14:formula1>
          <xm:sqref>P9:P10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2" zoomScaleNormal="82" workbookViewId="0">
      <selection activeCell="F14" sqref="F14"/>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0.42578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17.28515625" style="14" customWidth="1"/>
    <col min="23" max="16384" width="11.42578125" style="14"/>
  </cols>
  <sheetData>
    <row r="1" spans="1:35" ht="16.5" customHeight="1" x14ac:dyDescent="0.3">
      <c r="A1" s="146" t="s">
        <v>332</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+[13]Identificacion!B4</f>
        <v>SEGURIDAD MINERA</v>
      </c>
      <c r="C9" s="22" t="str">
        <f>+[13]Identificacion!C4</f>
        <v>Promover y coordinar las actividades de seguridad y salvamento minero, a través de: la inspección, capacitación y asesoría para generar una cultura de prevención que reduzca la accidentalidad minera, y coordinar el sistema nacional de salvamento minero.</v>
      </c>
      <c r="D9" s="22" t="str">
        <f>+[13]Identificacion!D4</f>
        <v>Falta de lineamientos o políticas por parte de la Entidad para garantizar la atención en días y horas no laborales</v>
      </c>
      <c r="E9" s="18" t="str">
        <f>+[13]Identificacion!E4</f>
        <v>Falta de atención de emergencia mineras en días y horas no laborales</v>
      </c>
      <c r="F9" s="18" t="str">
        <f>+[13]Identificacion!F4</f>
        <v>1. No recuperación de los cuerpos en caso de victimas mortales.
2. Incremento en el numero de victimas mortales</v>
      </c>
      <c r="G9" s="23">
        <f>+[13]Probabilidad!E14</f>
        <v>5</v>
      </c>
      <c r="H9" s="23">
        <f>+'[13]Impacto '!D6</f>
        <v>5</v>
      </c>
      <c r="I9" s="23">
        <f t="shared" ref="I9:I10" si="0">+G9*H9</f>
        <v>25</v>
      </c>
      <c r="J9" s="64" t="str">
        <f>IF(AND(I9&gt;=0,I9&lt;=4),'[13]Calificación de Riesgos'!$H$10,IF(I9&lt;7,'[13]Calificación de Riesgos'!$H$9,IF(I9&lt;13,'[13]Calificación de Riesgos'!$H$8,IF(I9&lt;=25,'[13]Calificación de Riesgos'!$H$7))))</f>
        <v>EXTREMA</v>
      </c>
      <c r="K9" s="18" t="str">
        <f>+'[13]Controles R1'!F4</f>
        <v>Programación de disponibilidad de atención en horas y dias no laborales en cada uno de Puntos de Apoyo y/o Estaciones de Seguridad y Salvamento Minero</v>
      </c>
      <c r="L9" s="23">
        <v>4</v>
      </c>
      <c r="M9" s="23">
        <v>5</v>
      </c>
      <c r="N9" s="23">
        <f>+L9*M9</f>
        <v>20</v>
      </c>
      <c r="O9" s="64" t="str">
        <f>IF(AND(N9&gt;=0,N9&lt;=4),'[13]Calificación de Riesgos'!$H$10,IF(N9&lt;7,'[13]Calificación de Riesgos'!$H$9,IF(N9&lt;13,'[13]Calificación de Riesgos'!$H$8,IF(N9&lt;=25,'[13]Calificación de Riesgos'!$H$7))))</f>
        <v>EXTREMA</v>
      </c>
      <c r="P9" s="18" t="s">
        <v>10</v>
      </c>
      <c r="Q9" s="18" t="s">
        <v>326</v>
      </c>
      <c r="R9" s="18" t="s">
        <v>327</v>
      </c>
      <c r="S9" s="20">
        <v>43496</v>
      </c>
      <c r="T9" s="20">
        <v>43814</v>
      </c>
      <c r="U9" s="18" t="s">
        <v>328</v>
      </c>
      <c r="V9" s="18"/>
      <c r="W9" s="18"/>
      <c r="X9" s="18"/>
      <c r="Y9" s="18"/>
      <c r="Z9" s="18"/>
      <c r="AA9" s="18"/>
      <c r="AB9" s="18"/>
      <c r="AC9" s="18"/>
      <c r="AD9" s="18"/>
      <c r="AE9" s="18"/>
      <c r="AF9" s="18"/>
      <c r="AG9" s="18"/>
      <c r="AH9" s="18"/>
      <c r="AI9" s="18"/>
    </row>
    <row r="10" spans="1:35" s="17" customFormat="1" ht="111.75" customHeight="1" x14ac:dyDescent="0.25">
      <c r="A10" s="23">
        <v>2</v>
      </c>
      <c r="B10" s="22" t="str">
        <f>+[13]Identificacion!B5</f>
        <v>SEGURIDAD MINERA</v>
      </c>
      <c r="C10" s="22" t="str">
        <f>+[13]Identificacion!C5</f>
        <v>Promover y coordinar las actividades de seguridad y salvamento minero, a través de: la inspección, capacitación y asesoría para generar una cultura de prevención que reduzca la accidentalidad minera, y coordinar el sistema nacional de salvamento minero.</v>
      </c>
      <c r="D10" s="22" t="str">
        <f>+[13]Identificacion!D5</f>
        <v>Incumplimiento de los procedimientos para el mantenimiento de equipos por parte de los responsables.</v>
      </c>
      <c r="E10" s="18" t="str">
        <f>+[13]Identificacion!E5</f>
        <v>Equipos de Salvamento Minero sin el mantenimiento adecuado que interfieran en la adecuada atención de emergencias.</v>
      </c>
      <c r="F10" s="18" t="str">
        <f>+[13]Identificacion!F5</f>
        <v>1. Fallecimiento de los funcionarios y voluntarios que atienden la emergencia.
2. Atención de la emergencia sin equipos y/o con equipos inadecuados.</v>
      </c>
      <c r="G10" s="23">
        <f>+[13]Probabilidad!E15</f>
        <v>1</v>
      </c>
      <c r="H10" s="23">
        <f>+'[13]Impacto '!D7</f>
        <v>5</v>
      </c>
      <c r="I10" s="23">
        <f t="shared" si="0"/>
        <v>5</v>
      </c>
      <c r="J10" s="64" t="str">
        <f>+'[13]Calificación de Riesgos'!H7</f>
        <v>EXTREMA</v>
      </c>
      <c r="K10" s="18" t="str">
        <f>+'[13]Contrles R2'!F4</f>
        <v>Seguimiento permanente al cumplimiento de Plan operativo de ajuste y/o calibración de equipos de salvamento minero y el de mantenimiento de equipos de seguridad y salvamento minero</v>
      </c>
      <c r="L10" s="23">
        <v>1</v>
      </c>
      <c r="M10" s="23">
        <v>4</v>
      </c>
      <c r="N10" s="23">
        <f>+L10*M10</f>
        <v>4</v>
      </c>
      <c r="O10" s="65" t="str">
        <f>+'[13]Calificación de Riesgos'!H8</f>
        <v>ALTA</v>
      </c>
      <c r="P10" s="18" t="s">
        <v>10</v>
      </c>
      <c r="Q10" s="18" t="s">
        <v>329</v>
      </c>
      <c r="R10" s="18" t="s">
        <v>330</v>
      </c>
      <c r="S10" s="20">
        <v>43496</v>
      </c>
      <c r="T10" s="20">
        <v>43814</v>
      </c>
      <c r="U10" s="18" t="s">
        <v>331</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014BB5B-F581-4CDE-9F60-34E6B74C6C6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B06A5803-183B-4486-8661-42653BB1EB0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757EAD1A-A92A-44DE-A519-CDADFF5DE773}">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x14:cfRule>
          <x14:cfRule type="containsText" priority="9" operator="containsText" id="{5B9565A3-FC2B-4632-8B5D-AD317C41E811}">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5C8CECC4-31A5-4931-9874-DB4196B95B2B}">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B9E7ED5E-F658-43F8-9C7C-1EC11E6334B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F59E6CDA-9A54-486C-B9F8-15720E5F85ED}">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915D5901-B0B7-40C9-A856-765422E3F426}">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x14:cfRule>
          <x14:cfRule type="containsText" priority="4" operator="containsText" id="{1CC4A484-2136-4DDB-8308-D48A686D561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636B7DBA-63A4-4E74-BA16-135D673F333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P9:P10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topLeftCell="A22" zoomScale="96" zoomScaleNormal="96" workbookViewId="0">
      <selection activeCell="D25" sqref="D2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2.5703125" style="14" customWidth="1"/>
    <col min="12" max="12" width="17.5703125" style="14" customWidth="1"/>
    <col min="13" max="13" width="10.42578125" style="14" customWidth="1"/>
    <col min="14" max="14" width="13.5703125" style="14" hidden="1" customWidth="1"/>
    <col min="15" max="15" width="14.28515625" style="14" customWidth="1"/>
    <col min="16" max="16" width="14" style="14" customWidth="1"/>
    <col min="17" max="17" width="22.14062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431</v>
      </c>
      <c r="B1" s="146"/>
      <c r="C1" s="146"/>
      <c r="D1" s="146"/>
      <c r="E1" s="146"/>
      <c r="F1" s="146"/>
      <c r="G1" s="146"/>
      <c r="H1" s="146"/>
      <c r="I1" s="146"/>
      <c r="J1" s="146"/>
      <c r="K1" s="146"/>
      <c r="L1" s="146"/>
      <c r="M1" s="146"/>
      <c r="N1" s="146"/>
      <c r="O1" s="146"/>
      <c r="P1" s="146"/>
      <c r="Q1" s="146"/>
      <c r="R1" s="146"/>
      <c r="S1" s="146"/>
      <c r="T1" s="146"/>
      <c r="U1" s="146"/>
      <c r="V1" s="76"/>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6"/>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6"/>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6"/>
      <c r="W4" s="29"/>
    </row>
    <row r="5" spans="1:35" ht="13.5" customHeight="1" x14ac:dyDescent="0.3">
      <c r="A5" s="146"/>
      <c r="B5" s="146"/>
      <c r="C5" s="146"/>
      <c r="D5" s="146"/>
      <c r="E5" s="146"/>
      <c r="F5" s="146"/>
      <c r="G5" s="146"/>
      <c r="H5" s="146"/>
      <c r="I5" s="146"/>
      <c r="J5" s="146"/>
      <c r="K5" s="146"/>
      <c r="L5" s="146"/>
      <c r="M5" s="146"/>
      <c r="N5" s="146"/>
      <c r="O5" s="146"/>
      <c r="P5" s="146"/>
      <c r="Q5" s="146"/>
      <c r="R5" s="146"/>
      <c r="S5" s="146"/>
      <c r="T5" s="146"/>
      <c r="U5" s="146"/>
      <c r="V5" s="76"/>
      <c r="W5" s="29"/>
    </row>
    <row r="6" spans="1:35" s="25" customFormat="1" ht="45" customHeight="1" x14ac:dyDescent="0.3">
      <c r="A6" s="133" t="s">
        <v>64</v>
      </c>
      <c r="B6" s="133"/>
      <c r="C6" s="133"/>
      <c r="D6" s="133"/>
      <c r="E6" s="133"/>
      <c r="F6" s="133"/>
      <c r="G6" s="132" t="s">
        <v>63</v>
      </c>
      <c r="H6" s="132"/>
      <c r="I6" s="132"/>
      <c r="J6" s="132"/>
      <c r="K6" s="27"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7"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7" t="s">
        <v>53</v>
      </c>
      <c r="B8" s="27" t="s">
        <v>52</v>
      </c>
      <c r="C8" s="27" t="s">
        <v>51</v>
      </c>
      <c r="D8" s="27" t="s">
        <v>50</v>
      </c>
      <c r="E8" s="27" t="s">
        <v>49</v>
      </c>
      <c r="F8" s="27" t="s">
        <v>48</v>
      </c>
      <c r="G8" s="27" t="s">
        <v>44</v>
      </c>
      <c r="H8" s="27" t="s">
        <v>43</v>
      </c>
      <c r="I8" s="27" t="s">
        <v>47</v>
      </c>
      <c r="J8" s="27" t="s">
        <v>46</v>
      </c>
      <c r="K8" s="27" t="s">
        <v>45</v>
      </c>
      <c r="L8" s="27" t="s">
        <v>44</v>
      </c>
      <c r="M8" s="27" t="s">
        <v>43</v>
      </c>
      <c r="N8" s="27" t="s">
        <v>42</v>
      </c>
      <c r="O8" s="27" t="s">
        <v>41</v>
      </c>
      <c r="P8" s="27" t="s">
        <v>40</v>
      </c>
      <c r="Q8" s="27" t="s">
        <v>39</v>
      </c>
      <c r="R8" s="27" t="s">
        <v>38</v>
      </c>
      <c r="S8" s="27" t="s">
        <v>37</v>
      </c>
      <c r="T8" s="27" t="s">
        <v>36</v>
      </c>
      <c r="U8" s="27" t="s">
        <v>35</v>
      </c>
      <c r="V8" s="27" t="s">
        <v>34</v>
      </c>
      <c r="W8" s="27" t="s">
        <v>33</v>
      </c>
      <c r="X8" s="27" t="s">
        <v>32</v>
      </c>
      <c r="Y8" s="27" t="s">
        <v>28</v>
      </c>
      <c r="Z8" s="27" t="s">
        <v>27</v>
      </c>
      <c r="AA8" s="27" t="s">
        <v>26</v>
      </c>
      <c r="AB8" s="27" t="s">
        <v>31</v>
      </c>
      <c r="AC8" s="27" t="s">
        <v>30</v>
      </c>
      <c r="AD8" s="27" t="s">
        <v>29</v>
      </c>
      <c r="AE8" s="27" t="s">
        <v>28</v>
      </c>
      <c r="AF8" s="27" t="s">
        <v>27</v>
      </c>
      <c r="AG8" s="27" t="s">
        <v>26</v>
      </c>
      <c r="AH8" s="27" t="s">
        <v>25</v>
      </c>
      <c r="AI8" s="27" t="s">
        <v>24</v>
      </c>
    </row>
    <row r="9" spans="1:35" s="17" customFormat="1" ht="229.5" customHeight="1" x14ac:dyDescent="0.25">
      <c r="A9" s="79">
        <v>1</v>
      </c>
      <c r="B9" s="80" t="str">
        <f>+[14]Identificacion!B4</f>
        <v>GESTION INTEGRAL PARA EL SEGUIMIENTO Y CONTROL A LOS TITULOS MINEROS - REGALIAS</v>
      </c>
      <c r="C9" s="80" t="str">
        <f>+[14]Identificacion!C4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80" t="str">
        <f>+[14]Identificacion!D4</f>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
      <c r="E9" s="80" t="str">
        <f>+[14]Identificacion!E4</f>
        <v>No causación de la totalidad de los recursos</v>
      </c>
      <c r="F9" s="80" t="str">
        <f>+[14]Identificacion!F4</f>
        <v>1. Estados financieros de la Entidad no acordes a la realidad.
2. Expectativas frente a posibles recaudos.
3. Dificultades para sanear cartera</v>
      </c>
      <c r="G9" s="79">
        <f>+'[14]Cruce Variables'!L9</f>
        <v>3</v>
      </c>
      <c r="H9" s="79">
        <f>+'[14]Cruce Variables'!M9</f>
        <v>4</v>
      </c>
      <c r="I9" s="79">
        <f t="shared" ref="I9:I20" si="0">+G9*H9</f>
        <v>12</v>
      </c>
      <c r="J9" s="79" t="str">
        <f>IF(AND(I9&gt;=0,I9&lt;=4),'[14]Calificación de Riesgos'!$H$10,IF(I9&lt;7,'[14]Calificación de Riesgos'!$H$9,IF(I9&lt;13,'[14]Calificación de Riesgos'!$H$8,IF(I9&lt;=25,'[14]Calificación de Riesgos'!$H$7))))</f>
        <v>ALTA</v>
      </c>
      <c r="K9" s="80" t="s">
        <v>432</v>
      </c>
      <c r="L9" s="79">
        <v>2</v>
      </c>
      <c r="M9" s="79">
        <v>4</v>
      </c>
      <c r="N9" s="79">
        <f t="shared" ref="N9:N20" si="1">+L9*M9</f>
        <v>8</v>
      </c>
      <c r="O9" s="79" t="str">
        <f>IF(AND(N9&gt;=0,N9&lt;=4),'[14]Calificación de Riesgos'!$H$10,IF(N9&lt;7,'[14]Calificación de Riesgos'!$H$9,IF(N9&lt;13,'[14]Calificación de Riesgos'!$H$8,IF(N9&lt;=25,'[14]Calificación de Riesgos'!$H$7))))</f>
        <v>ALTA</v>
      </c>
      <c r="P9" s="18" t="s">
        <v>10</v>
      </c>
      <c r="Q9" s="66" t="s">
        <v>433</v>
      </c>
      <c r="R9" s="66" t="s">
        <v>434</v>
      </c>
      <c r="S9" s="102">
        <v>43556</v>
      </c>
      <c r="T9" s="102">
        <v>43829</v>
      </c>
      <c r="U9" s="80" t="s">
        <v>435</v>
      </c>
      <c r="V9" s="18"/>
      <c r="W9" s="18"/>
      <c r="X9" s="18"/>
      <c r="Y9" s="18"/>
      <c r="Z9" s="18"/>
      <c r="AA9" s="18"/>
      <c r="AB9" s="18"/>
      <c r="AC9" s="18"/>
      <c r="AD9" s="18"/>
      <c r="AE9" s="18"/>
      <c r="AF9" s="18"/>
      <c r="AG9" s="18"/>
      <c r="AH9" s="18"/>
      <c r="AI9" s="18"/>
    </row>
    <row r="10" spans="1:35" s="17" customFormat="1" ht="159" customHeight="1" x14ac:dyDescent="0.25">
      <c r="A10" s="79">
        <v>2</v>
      </c>
      <c r="B10" s="80" t="str">
        <f>+[14]Identificacion!B5</f>
        <v>GESTION INTEGRAL PARA EL SEGUIMIENTO Y CONTROL A LOS TITULOS MINEROS</v>
      </c>
      <c r="C10" s="80" t="str">
        <f>+[14]Identificacion!C5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80" t="str">
        <f>+[14]Identificacion!D5</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0" s="80" t="str">
        <f>+[14]Identificacion!E5</f>
        <v xml:space="preserve">No dar respuesta de fondo y ajustada al marco legal a las PQRS y trámites de los mineros y ciudadanos en general. </v>
      </c>
      <c r="F10" s="80" t="str">
        <f>+[14]Identificacion!F5</f>
        <v>1. Sanciones disciplinarias
2. Insatisfacción peticionarios.
3. Pérdida credibilidad en la Entidad.
4. Trámites inconclusos y cada día con mayor complejidad para resolver de fondo</v>
      </c>
      <c r="G10" s="79">
        <f>+'[14]Cruce Variables'!L10</f>
        <v>5</v>
      </c>
      <c r="H10" s="79">
        <f>+'[14]Cruce Variables'!M10</f>
        <v>4</v>
      </c>
      <c r="I10" s="79">
        <f t="shared" si="0"/>
        <v>20</v>
      </c>
      <c r="J10" s="79" t="str">
        <f>IF(AND(I10&gt;=0,I10&lt;=4),'[14]Calificación de Riesgos'!$H$10,IF(I10&lt;7,'[14]Calificación de Riesgos'!$H$9,IF(I10&lt;13,'[14]Calificación de Riesgos'!$H$8,IF(I10&lt;=25,'[14]Calificación de Riesgos'!$H$7))))</f>
        <v>EXTREMA</v>
      </c>
      <c r="K10" s="80" t="s">
        <v>339</v>
      </c>
      <c r="L10" s="79">
        <v>2</v>
      </c>
      <c r="M10" s="79">
        <v>4</v>
      </c>
      <c r="N10" s="79">
        <f t="shared" si="1"/>
        <v>8</v>
      </c>
      <c r="O10" s="79" t="str">
        <f>IF(AND(N10&gt;=0,N10&lt;=4),'[14]Calificación de Riesgos'!$H$10,IF(N10&lt;7,'[14]Calificación de Riesgos'!$H$9,IF(N10&lt;13,'[14]Calificación de Riesgos'!$H$8,IF(N10&lt;=25,'[14]Calificación de Riesgos'!$H$7))))</f>
        <v>ALTA</v>
      </c>
      <c r="P10" s="18" t="s">
        <v>10</v>
      </c>
      <c r="Q10" s="80" t="s">
        <v>340</v>
      </c>
      <c r="R10" s="80" t="s">
        <v>341</v>
      </c>
      <c r="S10" s="102">
        <v>43511</v>
      </c>
      <c r="T10" s="102">
        <v>43829</v>
      </c>
      <c r="U10" s="80" t="s">
        <v>342</v>
      </c>
      <c r="V10" s="18"/>
      <c r="W10" s="18"/>
      <c r="X10" s="18"/>
      <c r="Y10" s="18"/>
      <c r="Z10" s="18"/>
      <c r="AA10" s="18"/>
      <c r="AB10" s="18"/>
      <c r="AC10" s="18"/>
      <c r="AD10" s="18"/>
      <c r="AE10" s="18"/>
      <c r="AF10" s="18"/>
      <c r="AG10" s="18"/>
      <c r="AH10" s="18"/>
      <c r="AI10" s="18"/>
    </row>
    <row r="11" spans="1:35" s="17" customFormat="1" ht="148.5" customHeight="1" x14ac:dyDescent="0.25">
      <c r="A11" s="79">
        <v>3</v>
      </c>
      <c r="B11" s="80" t="str">
        <f>+[14]Identificacion!B6</f>
        <v>GESTION INTEGRAL PARA EL SEGUIMIENTO Y CONTROL A LOS TITULOS MINEROS</v>
      </c>
      <c r="C11" s="80" t="str">
        <f>+[14]Identificacion!C6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80" t="str">
        <f>+[14]Identificacion!D6</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1" s="80" t="str">
        <f>+[14]Identificacion!E6</f>
        <v xml:space="preserve">No dar respuesta oportuna a las PQRS y trámites de los mineros y ciudadanos en general. </v>
      </c>
      <c r="F11" s="80" t="str">
        <f>+[14]Identificacion!F6</f>
        <v>1. Sanciones disciplinarias
2. Insatisfacción peticionarios.
3. Pérdida credibilidad en la Entidad.
4. Trámites inconclusos y cada día con mayor complejidad para resolver de fondo</v>
      </c>
      <c r="G11" s="79">
        <f>+'[14]Cruce Variables'!L11</f>
        <v>5</v>
      </c>
      <c r="H11" s="79">
        <f>+'[14]Cruce Variables'!M11</f>
        <v>4</v>
      </c>
      <c r="I11" s="79">
        <f t="shared" si="0"/>
        <v>20</v>
      </c>
      <c r="J11" s="79" t="str">
        <f>IF(AND(I11&gt;=0,I11&lt;=4),'[14]Calificación de Riesgos'!$H$10,IF(I11&lt;7,'[14]Calificación de Riesgos'!$H$9,IF(I11&lt;13,'[14]Calificación de Riesgos'!$H$8,IF(I11&lt;=25,'[14]Calificación de Riesgos'!$H$7))))</f>
        <v>EXTREMA</v>
      </c>
      <c r="K11" s="80" t="s">
        <v>339</v>
      </c>
      <c r="L11" s="79">
        <v>2</v>
      </c>
      <c r="M11" s="79">
        <v>4</v>
      </c>
      <c r="N11" s="79">
        <f t="shared" si="1"/>
        <v>8</v>
      </c>
      <c r="O11" s="79" t="str">
        <f>IF(AND(N11&gt;=0,N11&lt;=4),'[14]Calificación de Riesgos'!$H$10,IF(N11&lt;7,'[14]Calificación de Riesgos'!$H$9,IF(N11&lt;13,'[14]Calificación de Riesgos'!$H$8,IF(N11&lt;=25,'[14]Calificación de Riesgos'!$H$7))))</f>
        <v>ALTA</v>
      </c>
      <c r="P11" s="18" t="s">
        <v>10</v>
      </c>
      <c r="Q11" s="80" t="s">
        <v>340</v>
      </c>
      <c r="R11" s="80" t="s">
        <v>341</v>
      </c>
      <c r="S11" s="102">
        <v>43511</v>
      </c>
      <c r="T11" s="102">
        <v>43829</v>
      </c>
      <c r="U11" s="80" t="s">
        <v>342</v>
      </c>
      <c r="V11" s="18"/>
      <c r="W11" s="18"/>
      <c r="X11" s="18"/>
      <c r="Y11" s="18"/>
      <c r="Z11" s="18"/>
      <c r="AA11" s="18"/>
      <c r="AB11" s="18"/>
      <c r="AC11" s="18"/>
      <c r="AD11" s="18"/>
      <c r="AE11" s="18"/>
      <c r="AF11" s="18"/>
      <c r="AG11" s="18"/>
      <c r="AH11" s="18"/>
      <c r="AI11" s="18"/>
    </row>
    <row r="12" spans="1:35" s="17" customFormat="1" ht="174" customHeight="1" x14ac:dyDescent="0.25">
      <c r="A12" s="79">
        <v>4</v>
      </c>
      <c r="B12" s="80" t="str">
        <f>+[14]Identificacion!B7</f>
        <v>GESTION INTEGRAL PARA EL SEGUIMIENTO Y CONTROL A LOS TITULOS MINEROS</v>
      </c>
      <c r="C12" s="80" t="str">
        <f>+[14]Identificacion!C7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80" t="str">
        <f>+[14]Identificacion!D7</f>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
      <c r="E12" s="80" t="str">
        <f>+[14]Identificacion!E7</f>
        <v xml:space="preserve">Incumplimiento de la normatividad Minera por parte de los funcionarios,  al no identificar y documentar el incumplimiento de las obligaciones por parte de los titulares mineros.
</v>
      </c>
      <c r="F12" s="80" t="str">
        <f>+[14]Identificacion!F7</f>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
      <c r="G12" s="79">
        <f>+'[14]Cruce Variables'!L12</f>
        <v>4</v>
      </c>
      <c r="H12" s="79">
        <f>+'[14]Cruce Variables'!M12</f>
        <v>4</v>
      </c>
      <c r="I12" s="79">
        <f t="shared" si="0"/>
        <v>16</v>
      </c>
      <c r="J12" s="79" t="str">
        <f>IF(AND(I12&gt;=0,I12&lt;=4),'[14]Calificación de Riesgos'!$H$10,IF(I12&lt;7,'[14]Calificación de Riesgos'!$H$9,IF(I12&lt;13,'[14]Calificación de Riesgos'!$H$8,IF(I12&lt;=25,'[14]Calificación de Riesgos'!$H$7))))</f>
        <v>EXTREMA</v>
      </c>
      <c r="K12" s="80" t="s">
        <v>343</v>
      </c>
      <c r="L12" s="79">
        <v>2</v>
      </c>
      <c r="M12" s="79">
        <v>4</v>
      </c>
      <c r="N12" s="79">
        <f t="shared" si="1"/>
        <v>8</v>
      </c>
      <c r="O12" s="79" t="str">
        <f>IF(AND(N12&gt;=0,N12&lt;=4),'[14]Calificación de Riesgos'!$H$10,IF(N12&lt;7,'[14]Calificación de Riesgos'!$H$9,IF(N12&lt;13,'[14]Calificación de Riesgos'!$H$8,IF(N12&lt;=25,'[14]Calificación de Riesgos'!$H$7))))</f>
        <v>ALTA</v>
      </c>
      <c r="P12" s="18" t="s">
        <v>10</v>
      </c>
      <c r="Q12" s="80" t="s">
        <v>344</v>
      </c>
      <c r="R12" s="80" t="s">
        <v>345</v>
      </c>
      <c r="S12" s="102">
        <v>43556</v>
      </c>
      <c r="T12" s="102">
        <v>43829</v>
      </c>
      <c r="U12" s="80" t="s">
        <v>346</v>
      </c>
      <c r="V12" s="18"/>
      <c r="W12" s="18"/>
      <c r="X12" s="18"/>
      <c r="Y12" s="18"/>
      <c r="Z12" s="18"/>
      <c r="AA12" s="18"/>
      <c r="AB12" s="18"/>
      <c r="AC12" s="18"/>
      <c r="AD12" s="18"/>
      <c r="AE12" s="18"/>
      <c r="AF12" s="18"/>
      <c r="AG12" s="18"/>
      <c r="AH12" s="18"/>
      <c r="AI12" s="18"/>
    </row>
    <row r="13" spans="1:35" s="17" customFormat="1" ht="183" customHeight="1" x14ac:dyDescent="0.25">
      <c r="A13" s="79">
        <v>5</v>
      </c>
      <c r="B13" s="80" t="str">
        <f>+[14]Identificacion!B8</f>
        <v>GESTION INTEGRAL PARA EL SEGUIMIENTO Y CONTROL A LOS TITULOS MINEROS</v>
      </c>
      <c r="C13" s="80" t="str">
        <f>+[14]Identificacion!C8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80" t="str">
        <f>+[14]Identificacion!D8</f>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
      <c r="E13" s="80" t="str">
        <f>+[14]Identificacion!E8</f>
        <v xml:space="preserve">Elaborar actos administrativos que no respondan a la realidad de los hechos, o que no cumplan el marco legal normativo (Actos que se desprende de las evaluaciones documentales o de las inspecciones de campo) 
</v>
      </c>
      <c r="F13" s="80" t="str">
        <f>+[14]Identificacion!F8</f>
        <v>1. Sanciones disciplinarias.
2. Quejas e insatisfacción de usuarios
3. Demandas contractuales a la Entidad
4. Decisiones sin fundamento técnico jurídico y nulas actuaciones de control y sanción.</v>
      </c>
      <c r="G13" s="79">
        <f>+'[14]Cruce Variables'!L13</f>
        <v>3</v>
      </c>
      <c r="H13" s="79">
        <f>+'[14]Cruce Variables'!M13</f>
        <v>5</v>
      </c>
      <c r="I13" s="79">
        <f t="shared" si="0"/>
        <v>15</v>
      </c>
      <c r="J13" s="79" t="str">
        <f>IF(AND(I13&gt;=0,I13&lt;=4),'[14]Calificación de Riesgos'!$H$10,IF(I13&lt;7,'[14]Calificación de Riesgos'!$H$9,IF(I13&lt;13,'[14]Calificación de Riesgos'!$H$8,IF(I13&lt;=25,'[14]Calificación de Riesgos'!$H$7))))</f>
        <v>EXTREMA</v>
      </c>
      <c r="K13" s="80" t="s">
        <v>347</v>
      </c>
      <c r="L13" s="79">
        <v>2</v>
      </c>
      <c r="M13" s="79">
        <v>5</v>
      </c>
      <c r="N13" s="79">
        <f t="shared" si="1"/>
        <v>10</v>
      </c>
      <c r="O13" s="79" t="str">
        <f>IF(AND(N13&gt;=0,N13&lt;=4),'[14]Calificación de Riesgos'!$H$10,IF(N13&lt;7,'[14]Calificación de Riesgos'!$H$9,IF(N13&lt;10,'[14]Calificación de Riesgos'!$H$8,IF(N13&lt;=25,'[14]Calificación de Riesgos'!$H$7))))</f>
        <v>EXTREMA</v>
      </c>
      <c r="P13" s="18" t="s">
        <v>10</v>
      </c>
      <c r="Q13" s="80" t="s">
        <v>344</v>
      </c>
      <c r="R13" s="80" t="s">
        <v>345</v>
      </c>
      <c r="S13" s="102">
        <v>43556</v>
      </c>
      <c r="T13" s="102">
        <v>43829</v>
      </c>
      <c r="U13" s="80" t="s">
        <v>346</v>
      </c>
      <c r="V13" s="18"/>
      <c r="W13" s="18"/>
      <c r="X13" s="18"/>
      <c r="Y13" s="18"/>
      <c r="Z13" s="18"/>
      <c r="AA13" s="18"/>
      <c r="AB13" s="18"/>
      <c r="AC13" s="18"/>
      <c r="AD13" s="18"/>
      <c r="AE13" s="18"/>
      <c r="AF13" s="18"/>
      <c r="AG13" s="18"/>
      <c r="AH13" s="18"/>
      <c r="AI13" s="18"/>
    </row>
    <row r="14" spans="1:35" s="17" customFormat="1" ht="134.25" customHeight="1" x14ac:dyDescent="0.25">
      <c r="A14" s="79">
        <v>6</v>
      </c>
      <c r="B14" s="80" t="str">
        <f>+[14]Identificacion!B9</f>
        <v>GESTION INTEGRAL PARA EL SEGUIMIENTO Y CONTROL A LOS TITULOS MINEROS</v>
      </c>
      <c r="C14" s="80" t="str">
        <f>+[14]Identificacion!C9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80" t="str">
        <f>+[14]Identificacion!D9</f>
        <v xml:space="preserve">  
1. Debilidades en la planeación para realizar la actividad antes de que venzan los términos legales</v>
      </c>
      <c r="E14" s="80" t="str">
        <f>+[14]Identificacion!E9</f>
        <v xml:space="preserve">Inoportunidad en la liquidación de títulos mineros, y omisión de aspectos definidos contractualmente  </v>
      </c>
      <c r="F14" s="80" t="str">
        <f>+[14]Identificacion!F9</f>
        <v>1. Pérdida de facultad para liquidación del contrato. 
2.Sanciones disciplinarias, demandas a lo contencioso para solicitar autorización de liquidación unilateral lo que trae como consecuencia desgaste administrativo</v>
      </c>
      <c r="G14" s="79">
        <f>+'[14]Cruce Variables'!L14</f>
        <v>5</v>
      </c>
      <c r="H14" s="79">
        <f>+'[14]Cruce Variables'!M14</f>
        <v>4</v>
      </c>
      <c r="I14" s="79">
        <f t="shared" si="0"/>
        <v>20</v>
      </c>
      <c r="J14" s="79" t="str">
        <f>IF(AND(I14&gt;=0,I14&lt;=4),'[14]Calificación de Riesgos'!$H$10,IF(I14&lt;7,'[14]Calificación de Riesgos'!$H$9,IF(I14&lt;13,'[14]Calificación de Riesgos'!$H$8,IF(I14&lt;=25,'[14]Calificación de Riesgos'!$H$7))))</f>
        <v>EXTREMA</v>
      </c>
      <c r="K14" s="80" t="s">
        <v>348</v>
      </c>
      <c r="L14" s="79">
        <v>3</v>
      </c>
      <c r="M14" s="79">
        <v>4</v>
      </c>
      <c r="N14" s="79">
        <f t="shared" si="1"/>
        <v>12</v>
      </c>
      <c r="O14" s="79" t="str">
        <f>IF(AND(N14&gt;=0,N14&lt;=4),'[14]Calificación de Riesgos'!$H$10,IF(N14&lt;7,'[14]Calificación de Riesgos'!$H$9,IF(N14&lt;12,'[14]Calificación de Riesgos'!$H$8,IF(N14&lt;=25,'[14]Calificación de Riesgos'!$H$7))))</f>
        <v>EXTREMA</v>
      </c>
      <c r="P14" s="18" t="s">
        <v>10</v>
      </c>
      <c r="Q14" s="80" t="s">
        <v>349</v>
      </c>
      <c r="R14" s="80" t="s">
        <v>350</v>
      </c>
      <c r="S14" s="102">
        <v>43556</v>
      </c>
      <c r="T14" s="102">
        <v>43829</v>
      </c>
      <c r="U14" s="80" t="s">
        <v>351</v>
      </c>
      <c r="V14" s="18"/>
      <c r="W14" s="18"/>
      <c r="X14" s="18"/>
      <c r="Y14" s="18"/>
      <c r="Z14" s="18"/>
      <c r="AA14" s="18"/>
      <c r="AB14" s="18"/>
      <c r="AC14" s="18"/>
      <c r="AD14" s="18"/>
      <c r="AE14" s="18"/>
      <c r="AF14" s="18"/>
      <c r="AG14" s="18"/>
      <c r="AH14" s="18"/>
      <c r="AI14" s="18"/>
    </row>
    <row r="15" spans="1:35" s="17" customFormat="1" ht="134.25" customHeight="1" x14ac:dyDescent="0.25">
      <c r="A15" s="79">
        <v>7</v>
      </c>
      <c r="B15" s="80" t="str">
        <f>+[14]Identificacion!B10</f>
        <v>GESTION INTEGRAL PARA EL SEGUIMIENTO Y CONTROL A LOS TITULOS MINEROS</v>
      </c>
      <c r="C15" s="80" t="str">
        <f>+[14]Identificacion!C10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80" t="str">
        <f>+[14]Identificacion!D10</f>
        <v>1. Debilidades en la revisión de las herramientas de expediente digital y SGD.
2. Debilidades en los controles de correspondencia, que ocasionan el direccionamiento de documentos a expedientes que no corresponden, por error del operador.</v>
      </c>
      <c r="E15" s="80" t="str">
        <f>+[14]Identificacion!E10</f>
        <v>Falta de disponibilidad de los documentos que conforman los expedientes de títulos mineros</v>
      </c>
      <c r="F15" s="80" t="str">
        <f>+[14]Identificacion!F10</f>
        <v>1. Evaluaciones incompletas al no tener toda la información allegada por titulares
2. Pérdida de información
3. Incumplimiento de los términos para adelantar los trámites y demoras en respuestas</v>
      </c>
      <c r="G15" s="79">
        <f>+'[14]Cruce Variables'!L15</f>
        <v>5</v>
      </c>
      <c r="H15" s="79">
        <f>+'[14]Cruce Variables'!M15</f>
        <v>4</v>
      </c>
      <c r="I15" s="79">
        <f t="shared" si="0"/>
        <v>20</v>
      </c>
      <c r="J15" s="79" t="str">
        <f>IF(AND(I15&gt;=0,I15&lt;=4),'[14]Calificación de Riesgos'!$H$10,IF(I15&lt;7,'[14]Calificación de Riesgos'!$H$9,IF(I15&lt;13,'[14]Calificación de Riesgos'!$H$8,IF(I15&lt;=25,'[14]Calificación de Riesgos'!$H$7))))</f>
        <v>EXTREMA</v>
      </c>
      <c r="K15" s="21" t="s">
        <v>352</v>
      </c>
      <c r="L15" s="79">
        <v>3</v>
      </c>
      <c r="M15" s="79">
        <v>4</v>
      </c>
      <c r="N15" s="79">
        <f t="shared" si="1"/>
        <v>12</v>
      </c>
      <c r="O15" s="79" t="str">
        <f>IF(AND(N15&gt;=0,N15&lt;=4),'[14]Calificación de Riesgos'!$H$10,IF(N15&lt;7,'[14]Calificación de Riesgos'!$H$9,IF(N15&lt;12,'[14]Calificación de Riesgos'!$H$8,IF(N15&lt;=25,'[14]Calificación de Riesgos'!$H$7))))</f>
        <v>EXTREMA</v>
      </c>
      <c r="P15" s="18" t="s">
        <v>10</v>
      </c>
      <c r="Q15" s="80" t="s">
        <v>353</v>
      </c>
      <c r="R15" s="80" t="s">
        <v>354</v>
      </c>
      <c r="S15" s="102">
        <v>43556</v>
      </c>
      <c r="T15" s="102">
        <v>43829</v>
      </c>
      <c r="U15" s="80" t="s">
        <v>351</v>
      </c>
      <c r="V15" s="18"/>
      <c r="W15" s="18"/>
      <c r="X15" s="18"/>
      <c r="Y15" s="18"/>
      <c r="Z15" s="18"/>
      <c r="AA15" s="18"/>
      <c r="AB15" s="18"/>
      <c r="AC15" s="18"/>
      <c r="AD15" s="18"/>
      <c r="AE15" s="18"/>
      <c r="AF15" s="18"/>
      <c r="AG15" s="18"/>
      <c r="AH15" s="18"/>
      <c r="AI15" s="18"/>
    </row>
    <row r="16" spans="1:35" s="17" customFormat="1" ht="134.25" customHeight="1" x14ac:dyDescent="0.25">
      <c r="A16" s="79">
        <v>8</v>
      </c>
      <c r="B16" s="80" t="str">
        <f>+[14]Identificacion!B11</f>
        <v>GESTION INTEGRAL PARA EL SEGUIMIENTO Y CONTROL A LOS TITULOS MINEROS</v>
      </c>
      <c r="C16" s="80" t="str">
        <f>+[14]Identificacion!C11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80" t="str">
        <f>+[14]Identificacion!D11</f>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
      <c r="E16" s="80" t="str">
        <f>+[14]Identificacion!E11</f>
        <v>Incumplimiento contractual de carácter técnico, por la falta de inspecciones de campo de los títulos mineros objeto de fiscalización</v>
      </c>
      <c r="F16" s="80" t="str">
        <f>+[14]Identificacion!F11</f>
        <v>1. No detección de problemas de seguridad minera que generen accidentes graves.
2. Investigaciones de organismos de control con posibles incidencias disciplinarias y administrativas</v>
      </c>
      <c r="G16" s="79">
        <f>+'[14]Cruce Variables'!L16</f>
        <v>4</v>
      </c>
      <c r="H16" s="79">
        <f>+'[14]Cruce Variables'!M16</f>
        <v>4</v>
      </c>
      <c r="I16" s="79">
        <f t="shared" si="0"/>
        <v>16</v>
      </c>
      <c r="J16" s="79" t="str">
        <f>IF(AND(I16&gt;=0,I16&lt;=4),'[14]Calificación de Riesgos'!$H$10,IF(I16&lt;7,'[14]Calificación de Riesgos'!$H$9,IF(I16&lt;13,'[14]Calificación de Riesgos'!$H$8,IF(I16&lt;=25,'[14]Calificación de Riesgos'!$H$7))))</f>
        <v>EXTREMA</v>
      </c>
      <c r="K16" s="80" t="s">
        <v>355</v>
      </c>
      <c r="L16" s="79">
        <v>2</v>
      </c>
      <c r="M16" s="79">
        <v>4</v>
      </c>
      <c r="N16" s="79">
        <f t="shared" si="1"/>
        <v>8</v>
      </c>
      <c r="O16" s="79" t="str">
        <f>IF(AND(N16&gt;=0,N16&lt;=4),'[14]Calificación de Riesgos'!$H$10,IF(N16&lt;7,'[14]Calificación de Riesgos'!$H$9,IF(N16&lt;13,'[14]Calificación de Riesgos'!$H$8,IF(N16&lt;=25,'[14]Calificación de Riesgos'!$H$7))))</f>
        <v>ALTA</v>
      </c>
      <c r="P16" s="18" t="s">
        <v>10</v>
      </c>
      <c r="Q16" s="80" t="s">
        <v>344</v>
      </c>
      <c r="R16" s="80" t="s">
        <v>345</v>
      </c>
      <c r="S16" s="102">
        <v>43556</v>
      </c>
      <c r="T16" s="102">
        <v>43829</v>
      </c>
      <c r="U16" s="80" t="s">
        <v>356</v>
      </c>
      <c r="V16" s="18"/>
      <c r="W16" s="18"/>
      <c r="X16" s="18"/>
      <c r="Y16" s="18"/>
      <c r="Z16" s="18"/>
      <c r="AA16" s="18"/>
      <c r="AB16" s="18"/>
      <c r="AC16" s="18"/>
      <c r="AD16" s="18"/>
      <c r="AE16" s="18"/>
      <c r="AF16" s="18"/>
      <c r="AG16" s="18"/>
      <c r="AH16" s="18"/>
      <c r="AI16" s="18"/>
    </row>
    <row r="17" spans="1:35" s="17" customFormat="1" ht="134.25" customHeight="1" x14ac:dyDescent="0.25">
      <c r="A17" s="79">
        <v>9</v>
      </c>
      <c r="B17" s="80" t="str">
        <f>+[14]Identificacion!B12</f>
        <v>GESTION INTEGRAL PARA EL SEGUIMIENTO Y CONTROL A LOS TITULOS MINEROS</v>
      </c>
      <c r="C17" s="80" t="str">
        <f>+[14]Identificacion!C12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80" t="str">
        <f>+[14]Identificacion!D12</f>
        <v>1. Debilidades en la fiscalización integral a los expedientes mineros.
2. Debilidades en la capacidad operativa y la planeación, para la realización de todas las labores que conlleva la fiscalización integral, de conformidad con lo establecido en la norma</v>
      </c>
      <c r="E17" s="80" t="str">
        <f>+[14]Identificacion!E12</f>
        <v xml:space="preserve">Inoportunidad en la generación de acciones de control posterior a la evaluación documental o visita de inspección </v>
      </c>
      <c r="F17" s="80" t="str">
        <f>+[14]Identificacion!F12</f>
        <v>1. Incumplimientos contractuales de carácter técnico, económico, jurídico.  
2. Dificultades para recuperación de carteras o imposibilidad por caducidad de facultades para cobro.  
3. Pérdida de credibilidad en la Entidad</v>
      </c>
      <c r="G17" s="79">
        <f>+'[14]Cruce Variables'!L17</f>
        <v>5</v>
      </c>
      <c r="H17" s="79">
        <f>+'[14]Cruce Variables'!M17</f>
        <v>4</v>
      </c>
      <c r="I17" s="79">
        <f t="shared" si="0"/>
        <v>20</v>
      </c>
      <c r="J17" s="79" t="str">
        <f>IF(AND(I17&gt;=0,I17&lt;=4),'[14]Calificación de Riesgos'!$H$10,IF(I17&lt;7,'[14]Calificación de Riesgos'!$H$9,IF(I17&lt;13,'[14]Calificación de Riesgos'!$H$8,IF(I17&lt;=25,'[14]Calificación de Riesgos'!$H$7))))</f>
        <v>EXTREMA</v>
      </c>
      <c r="K17" s="80" t="s">
        <v>357</v>
      </c>
      <c r="L17" s="79">
        <v>3</v>
      </c>
      <c r="M17" s="79">
        <v>4</v>
      </c>
      <c r="N17" s="79">
        <f t="shared" si="1"/>
        <v>12</v>
      </c>
      <c r="O17" s="79" t="str">
        <f>IF(AND(N17&gt;=0,N17&lt;=4),'[14]Calificación de Riesgos'!$H$10,IF(N17&lt;7,'[14]Calificación de Riesgos'!$H$9,IF(N17&lt;12,'[14]Calificación de Riesgos'!$H$8,IF(N17&lt;=25,'[14]Calificación de Riesgos'!$H$7))))</f>
        <v>EXTREMA</v>
      </c>
      <c r="P17" s="18" t="s">
        <v>10</v>
      </c>
      <c r="Q17" s="80" t="s">
        <v>344</v>
      </c>
      <c r="R17" s="80" t="s">
        <v>345</v>
      </c>
      <c r="S17" s="102">
        <v>43556</v>
      </c>
      <c r="T17" s="102">
        <v>43829</v>
      </c>
      <c r="U17" s="80" t="s">
        <v>358</v>
      </c>
      <c r="V17" s="18"/>
      <c r="W17" s="18"/>
      <c r="X17" s="18"/>
      <c r="Y17" s="18"/>
      <c r="Z17" s="18"/>
      <c r="AA17" s="18"/>
      <c r="AB17" s="18"/>
      <c r="AC17" s="18"/>
      <c r="AD17" s="18"/>
      <c r="AE17" s="18"/>
      <c r="AF17" s="18"/>
      <c r="AG17" s="18"/>
      <c r="AH17" s="18"/>
      <c r="AI17" s="18"/>
    </row>
    <row r="18" spans="1:35" s="17" customFormat="1" ht="134.25" customHeight="1" x14ac:dyDescent="0.25">
      <c r="A18" s="79">
        <v>10</v>
      </c>
      <c r="B18" s="80" t="str">
        <f>+[14]Identificacion!B13</f>
        <v>GESTION INTEGRAL PARA EL SEGUIMIENTO Y CONTROL A LOS TITULOS MINEROS</v>
      </c>
      <c r="C18" s="80" t="str">
        <f>+[14]Identificacion!C13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80" t="str">
        <f>+[14]Identificacion!D13</f>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
      <c r="E18" s="80" t="str">
        <f>+[14]Identificacion!E13</f>
        <v xml:space="preserve">Exigir requisitos respecto a trámites que no están inscritos ante el Sistema Único de Información de Trámites. </v>
      </c>
      <c r="F18" s="80" t="str">
        <f>+[14]Identificacion!F13</f>
        <v>1. Acciones disciplinarias
2. Incremento de las PQRs que desbordan capacidad operativa de la Entidad.
3. Reprocesos y desgaste administrativo</v>
      </c>
      <c r="G18" s="79">
        <f>+'[14]Cruce Variables'!L18</f>
        <v>4</v>
      </c>
      <c r="H18" s="79">
        <f>+'[14]Cruce Variables'!M18</f>
        <v>3</v>
      </c>
      <c r="I18" s="79">
        <f t="shared" si="0"/>
        <v>12</v>
      </c>
      <c r="J18" s="79" t="str">
        <f>IF(AND(I18&gt;=0,I18&lt;=4),'[14]Calificación de Riesgos'!$H$10,IF(I18&lt;7,'[14]Calificación de Riesgos'!$H$9,IF(I18&lt;13,'[14]Calificación de Riesgos'!$H$8,IF(I18&lt;=25,'[14]Calificación de Riesgos'!$H$7))))</f>
        <v>ALTA</v>
      </c>
      <c r="K18" s="80" t="s">
        <v>359</v>
      </c>
      <c r="L18" s="79">
        <v>2</v>
      </c>
      <c r="M18" s="79">
        <v>3</v>
      </c>
      <c r="N18" s="79">
        <f t="shared" si="1"/>
        <v>6</v>
      </c>
      <c r="O18" s="79" t="str">
        <f>IF(AND(N18&gt;=0,N18&lt;=4),'[14]Calificación de Riesgos'!$H$10,IF(N18&lt;7,'[14]Calificación de Riesgos'!$H$9,IF(N18&lt;13,'[14]Calificación de Riesgos'!$H$8,IF(N18&lt;=25,'[14]Calificación de Riesgos'!$H$7))))</f>
        <v>MODERADA</v>
      </c>
      <c r="P18" s="18" t="s">
        <v>10</v>
      </c>
      <c r="Q18" s="80" t="s">
        <v>360</v>
      </c>
      <c r="R18" s="80" t="s">
        <v>361</v>
      </c>
      <c r="S18" s="102">
        <v>43556</v>
      </c>
      <c r="T18" s="102">
        <v>43829</v>
      </c>
      <c r="U18" s="80" t="s">
        <v>358</v>
      </c>
      <c r="V18" s="18"/>
      <c r="W18" s="18"/>
      <c r="X18" s="18"/>
      <c r="Y18" s="18"/>
      <c r="Z18" s="18"/>
      <c r="AA18" s="18"/>
      <c r="AB18" s="18"/>
      <c r="AC18" s="18"/>
      <c r="AD18" s="18"/>
      <c r="AE18" s="18"/>
      <c r="AF18" s="18"/>
      <c r="AG18" s="18"/>
      <c r="AH18" s="18"/>
      <c r="AI18" s="18"/>
    </row>
    <row r="19" spans="1:35" s="17" customFormat="1" ht="177" customHeight="1" x14ac:dyDescent="0.25">
      <c r="A19" s="79">
        <v>11</v>
      </c>
      <c r="B19" s="80" t="str">
        <f>+[14]Identificacion!B14</f>
        <v>GESTION INTEGRAL PARA EL SEGUIMIENTO Y CONTROL A LOS TITULOS MINEROS</v>
      </c>
      <c r="C19" s="80" t="str">
        <f>+[14]Identificacion!C14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80" t="str">
        <f>+[14]Identificacion!D14</f>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
      <c r="E19" s="80" t="str">
        <f>+[14]Identificacion!E14</f>
        <v>Falta de oportunidad de respuesta en los trámites administrativos</v>
      </c>
      <c r="F19" s="80" t="str">
        <f>+[14]Identificacion!F14</f>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
      <c r="G19" s="79">
        <f>+'[14]Cruce Variables'!L19</f>
        <v>5</v>
      </c>
      <c r="H19" s="79">
        <f>+'[14]Cruce Variables'!M19</f>
        <v>3</v>
      </c>
      <c r="I19" s="79">
        <f t="shared" si="0"/>
        <v>15</v>
      </c>
      <c r="J19" s="79" t="str">
        <f>IF(AND(I19&gt;=0,I19&lt;=4),'[14]Calificación de Riesgos'!$H$10,IF(I19&lt;7,'[14]Calificación de Riesgos'!$H$9,IF(I19&lt;13,'[14]Calificación de Riesgos'!$H$8,IF(I19&lt;=25,'[14]Calificación de Riesgos'!$H$7))))</f>
        <v>EXTREMA</v>
      </c>
      <c r="K19" s="80" t="s">
        <v>362</v>
      </c>
      <c r="L19" s="79">
        <v>3</v>
      </c>
      <c r="M19" s="79">
        <v>3</v>
      </c>
      <c r="N19" s="79">
        <f t="shared" si="1"/>
        <v>9</v>
      </c>
      <c r="O19" s="79" t="str">
        <f>IF(AND(N19&gt;=0,N19&lt;=4),'[14]Calificación de Riesgos'!$H$10,IF(N19&lt;7,'[14]Calificación de Riesgos'!$H$9,IF(N19&lt;13,'[14]Calificación de Riesgos'!$H$8,IF(N19&lt;=25,'[14]Calificación de Riesgos'!$H$7))))</f>
        <v>ALTA</v>
      </c>
      <c r="P19" s="18" t="s">
        <v>10</v>
      </c>
      <c r="Q19" s="80" t="s">
        <v>363</v>
      </c>
      <c r="R19" s="80" t="s">
        <v>364</v>
      </c>
      <c r="S19" s="102">
        <v>43556</v>
      </c>
      <c r="T19" s="102">
        <v>43829</v>
      </c>
      <c r="U19" s="80" t="s">
        <v>365</v>
      </c>
      <c r="V19" s="18"/>
      <c r="W19" s="18"/>
      <c r="X19" s="18"/>
      <c r="Y19" s="18"/>
      <c r="Z19" s="18"/>
      <c r="AA19" s="18"/>
      <c r="AB19" s="18"/>
      <c r="AC19" s="18"/>
      <c r="AD19" s="18"/>
      <c r="AE19" s="18"/>
      <c r="AF19" s="18"/>
      <c r="AG19" s="18"/>
      <c r="AH19" s="18"/>
      <c r="AI19" s="18"/>
    </row>
    <row r="20" spans="1:35" s="17" customFormat="1" ht="93.75" customHeight="1" x14ac:dyDescent="0.25">
      <c r="A20" s="187">
        <v>12</v>
      </c>
      <c r="B20" s="167" t="str">
        <f>+[14]Identificacion!B15</f>
        <v>GESTION INTEGRAL PARA EL SEGUIMIENTO Y CONTROL A LOS TITULOS MINEROS - NOTIFICACIONES</v>
      </c>
      <c r="C20" s="167" t="str">
        <f>+[14]Identificacion!C15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167" t="str">
        <f>+[14]Identificacion!D15</f>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
      <c r="E20" s="167" t="str">
        <f>+[14]Identificacion!E15</f>
        <v>Falta de oportunidad de respuesta en los trámites administrativos</v>
      </c>
      <c r="F20" s="167" t="str">
        <f>+[14]Identificacion!F15</f>
        <v>1. Ausencia de cumplimiento de los términos legales.
2. Afecta las obligaciones económicas del título minero.
3. Afecta la ejecución del título minero.
4. Sanciones disciplinarias para los funcionarios del proceso.</v>
      </c>
      <c r="G20" s="187">
        <f>+'[14]Cruce Variables'!L20</f>
        <v>5</v>
      </c>
      <c r="H20" s="187">
        <f>+'[14]Cruce Variables'!M20</f>
        <v>4</v>
      </c>
      <c r="I20" s="79">
        <f t="shared" si="0"/>
        <v>20</v>
      </c>
      <c r="J20" s="164" t="str">
        <f>IF(AND(I20&gt;=0,I20&lt;=4),'[14]Calificación de Riesgos'!$H$10,IF(I20&lt;7,'[14]Calificación de Riesgos'!$H$9,IF(I20&lt;13,'[14]Calificación de Riesgos'!$H$8,IF(I20&lt;=25,'[14]Calificación de Riesgos'!$H$7))))</f>
        <v>EXTREMA</v>
      </c>
      <c r="K20" s="167" t="s">
        <v>366</v>
      </c>
      <c r="L20" s="164">
        <v>1</v>
      </c>
      <c r="M20" s="164">
        <v>4</v>
      </c>
      <c r="N20" s="79">
        <f t="shared" si="1"/>
        <v>4</v>
      </c>
      <c r="O20" s="164" t="str">
        <f>+'[14]Calificación de Riesgos'!H8</f>
        <v>ALTA</v>
      </c>
      <c r="P20" s="192" t="s">
        <v>10</v>
      </c>
      <c r="Q20" s="103" t="s">
        <v>367</v>
      </c>
      <c r="R20" s="104" t="s">
        <v>368</v>
      </c>
      <c r="S20" s="102">
        <v>43466</v>
      </c>
      <c r="T20" s="102">
        <v>43555</v>
      </c>
      <c r="U20" s="105" t="s">
        <v>369</v>
      </c>
      <c r="V20" s="18"/>
      <c r="W20" s="18"/>
      <c r="X20" s="18"/>
      <c r="Y20" s="18"/>
      <c r="Z20" s="18"/>
      <c r="AA20" s="18"/>
      <c r="AB20" s="18"/>
      <c r="AC20" s="18"/>
      <c r="AD20" s="18"/>
      <c r="AE20" s="18"/>
      <c r="AF20" s="18"/>
      <c r="AG20" s="18"/>
      <c r="AH20" s="18"/>
      <c r="AI20" s="18"/>
    </row>
    <row r="21" spans="1:35" ht="93.75" customHeight="1" x14ac:dyDescent="0.3">
      <c r="A21" s="193"/>
      <c r="B21" s="194"/>
      <c r="C21" s="194"/>
      <c r="D21" s="194"/>
      <c r="E21" s="194"/>
      <c r="F21" s="194"/>
      <c r="G21" s="193"/>
      <c r="H21" s="193"/>
      <c r="I21" s="81"/>
      <c r="J21" s="164"/>
      <c r="K21" s="167"/>
      <c r="L21" s="164"/>
      <c r="M21" s="164"/>
      <c r="N21" s="81"/>
      <c r="O21" s="164"/>
      <c r="P21" s="192"/>
      <c r="Q21" s="103" t="s">
        <v>436</v>
      </c>
      <c r="R21" s="104" t="s">
        <v>370</v>
      </c>
      <c r="S21" s="102">
        <v>43497</v>
      </c>
      <c r="T21" s="102">
        <v>43585</v>
      </c>
      <c r="U21" s="105" t="s">
        <v>369</v>
      </c>
      <c r="V21" s="81"/>
      <c r="W21" s="81"/>
      <c r="X21" s="81"/>
      <c r="Y21" s="81"/>
      <c r="Z21" s="81"/>
      <c r="AA21" s="81"/>
      <c r="AB21" s="81"/>
      <c r="AC21" s="81"/>
      <c r="AD21" s="81"/>
      <c r="AE21" s="81"/>
      <c r="AF21" s="81"/>
      <c r="AG21" s="81"/>
      <c r="AH21" s="81"/>
      <c r="AI21" s="81"/>
    </row>
    <row r="22" spans="1:35" ht="132" x14ac:dyDescent="0.3">
      <c r="A22" s="79">
        <v>13</v>
      </c>
      <c r="B22" s="80" t="str">
        <f>+[14]Identificacion!B16</f>
        <v>GESTION INTEGRAL PARA EL SEGUIMIENTO Y CONTROL A LOS TITULOS MINEROS - NOTIFICACIONES</v>
      </c>
      <c r="C22" s="80" t="str">
        <f>+[14]Identificacion!C16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80" t="str">
        <f>+[14]Identificacion!D16</f>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
      <c r="E22" s="80" t="str">
        <f>+[14]Identificacion!E16</f>
        <v>No realizar la distribución correcta de los recursos</v>
      </c>
      <c r="F22" s="80" t="str">
        <f>+[14]Identificacion!F16</f>
        <v>1. Investigaciones disciplinarias.
2. Investigaciones fiscales
3. Perdida de imagen institucional</v>
      </c>
      <c r="G22" s="79">
        <f>+'[14]Cruce Variables'!L21</f>
        <v>3</v>
      </c>
      <c r="H22" s="79">
        <f>+'[14]Cruce Variables'!M21</f>
        <v>4</v>
      </c>
      <c r="I22" s="79">
        <f t="shared" ref="I22:I25" si="2">+G22*H22</f>
        <v>12</v>
      </c>
      <c r="J22" s="79" t="str">
        <f>IF(AND(I22&gt;=0,I22&lt;=4),'[14]Calificación de Riesgos'!$H$10,IF(I22&lt;7,'[14]Calificación de Riesgos'!$H$9,IF(I22&lt;12,'[14]Calificación de Riesgos'!$H$8,IF(I22&lt;=25,'[14]Calificación de Riesgos'!$H$7))))</f>
        <v>EXTREMA</v>
      </c>
      <c r="K22" s="66" t="s">
        <v>437</v>
      </c>
      <c r="L22" s="79">
        <v>2</v>
      </c>
      <c r="M22" s="79">
        <v>4</v>
      </c>
      <c r="N22" s="79">
        <f t="shared" ref="N22:N25" si="3">+L22*M22</f>
        <v>8</v>
      </c>
      <c r="O22" s="79" t="str">
        <f>IF(AND(N22&gt;=0,N22&lt;=4),'[14]Calificación de Riesgos'!$H$10,IF(N22&lt;7,'[14]Calificación de Riesgos'!$H$9,IF(N22&lt;13,'[14]Calificación de Riesgos'!$H$8,IF(N22&lt;=25,'[14]Calificación de Riesgos'!$H$7))))</f>
        <v>ALTA</v>
      </c>
      <c r="P22" s="18" t="s">
        <v>10</v>
      </c>
      <c r="Q22" s="80" t="s">
        <v>438</v>
      </c>
      <c r="R22" s="24" t="s">
        <v>434</v>
      </c>
      <c r="S22" s="102">
        <v>43511</v>
      </c>
      <c r="T22" s="102">
        <v>43829</v>
      </c>
      <c r="U22" s="80" t="s">
        <v>435</v>
      </c>
      <c r="V22" s="18"/>
      <c r="W22" s="18"/>
      <c r="X22" s="18"/>
      <c r="Y22" s="18"/>
      <c r="Z22" s="18"/>
      <c r="AA22" s="18"/>
      <c r="AB22" s="18"/>
      <c r="AC22" s="18"/>
      <c r="AD22" s="18"/>
      <c r="AE22" s="18"/>
      <c r="AF22" s="18"/>
      <c r="AG22" s="18"/>
      <c r="AH22" s="18"/>
      <c r="AI22" s="18"/>
    </row>
    <row r="23" spans="1:35" ht="132" x14ac:dyDescent="0.3">
      <c r="A23" s="79">
        <v>14</v>
      </c>
      <c r="B23" s="80" t="str">
        <f>+[14]Identificacion!B17</f>
        <v>GESTION INTEGRAL PARA EL SEGUIMIENTO Y CONTROL A LOS TITULOS MINEROS - NOTIFICACIONES</v>
      </c>
      <c r="C23" s="80" t="str">
        <f>+[14]Identificacion!C17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80" t="str">
        <f>+[14]Identificacion!D17</f>
        <v>1. No se encuentra una metodologia para el calculo de ingresos propios del proceso de gestión integral.
2. Debilidades en la implementación de controles</v>
      </c>
      <c r="E23" s="80" t="str">
        <f>+[14]Identificacion!E17</f>
        <v>Generar expectativa de ingresos  der Regalias y Compensaciones no acordes con la realidad.</v>
      </c>
      <c r="F23" s="80" t="str">
        <f>+[14]Identificacion!F17</f>
        <v>1. Se puede generar deficit fiscal en la entidad.
2. Incumplimiento de metas y objetivos.
3. Generar falsa expectativas
4. Perdida de imagen institucional</v>
      </c>
      <c r="G23" s="79">
        <f>+'[14]Cruce Variables'!L22</f>
        <v>2</v>
      </c>
      <c r="H23" s="79">
        <f>+'[14]Cruce Variables'!M22</f>
        <v>4</v>
      </c>
      <c r="I23" s="79">
        <f t="shared" si="2"/>
        <v>8</v>
      </c>
      <c r="J23" s="79" t="str">
        <f>IF(AND(I23&gt;=0,I23&lt;=4),'[14]Calificación de Riesgos'!$H$10,IF(I23&lt;7,'[14]Calificación de Riesgos'!$H$9,IF(I23&lt;13,'[14]Calificación de Riesgos'!$H$8,IF(I23&lt;=25,'[14]Calificación de Riesgos'!$H$7))))</f>
        <v>ALTA</v>
      </c>
      <c r="K23" s="24" t="s">
        <v>439</v>
      </c>
      <c r="L23" s="79">
        <v>2</v>
      </c>
      <c r="M23" s="79">
        <v>4</v>
      </c>
      <c r="N23" s="79">
        <f t="shared" si="3"/>
        <v>8</v>
      </c>
      <c r="O23" s="79" t="str">
        <f>IF(AND(N23&gt;=0,N23&lt;=4),'[14]Calificación de Riesgos'!$H$10,IF(N23&lt;7,'[14]Calificación de Riesgos'!$H$9,IF(N23&lt;13,'[14]Calificación de Riesgos'!$H$8,IF(N23&lt;=25,'[14]Calificación de Riesgos'!$H$7))))</f>
        <v>ALTA</v>
      </c>
      <c r="P23" s="18" t="s">
        <v>10</v>
      </c>
      <c r="Q23" s="80" t="s">
        <v>440</v>
      </c>
      <c r="R23" s="80" t="s">
        <v>441</v>
      </c>
      <c r="S23" s="102">
        <v>43511</v>
      </c>
      <c r="T23" s="102">
        <v>43829</v>
      </c>
      <c r="U23" s="80" t="s">
        <v>435</v>
      </c>
      <c r="V23" s="18"/>
      <c r="W23" s="18"/>
      <c r="X23" s="18"/>
      <c r="Y23" s="18"/>
      <c r="Z23" s="18"/>
      <c r="AA23" s="18"/>
      <c r="AB23" s="18"/>
      <c r="AC23" s="18"/>
      <c r="AD23" s="18"/>
      <c r="AE23" s="18"/>
      <c r="AF23" s="18"/>
      <c r="AG23" s="18"/>
      <c r="AH23" s="18"/>
      <c r="AI23" s="18"/>
    </row>
    <row r="24" spans="1:35" ht="132" x14ac:dyDescent="0.3">
      <c r="A24" s="79">
        <v>15</v>
      </c>
      <c r="B24" s="80" t="str">
        <f>+[14]Identificacion!B18</f>
        <v>GESTION INTEGRAL PARA EL SEGUIMIENTO Y CONTROL A LOS TITULOS MINEROS - NOTIFICACIONES</v>
      </c>
      <c r="C24" s="80" t="str">
        <f>+[14]Identificacion!C18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80" t="str">
        <f>+[14]Identificacion!D18</f>
        <v>1. El desconocimiento de la normatividad vigente y la aplicación optima de la normatividad.
2. Debilidades en los controles</v>
      </c>
      <c r="E24" s="80" t="str">
        <f>+[14]Identificacion!E18</f>
        <v>Generación de VoBo a los  trámites de exportación de los diferentes minerales o registro de comercializadores (RUCOM) sin cumplimiento de requisitos</v>
      </c>
      <c r="F24" s="80" t="str">
        <f>+[14]Identificacion!F18</f>
        <v>1. Investigaciones disciplinarias.
2. Investigaciones fiscales
3. Perdida de imagen institucional</v>
      </c>
      <c r="G24" s="79">
        <f>+'[14]Cruce Variables'!L23</f>
        <v>3</v>
      </c>
      <c r="H24" s="79">
        <f>+'[14]Cruce Variables'!M23</f>
        <v>4</v>
      </c>
      <c r="I24" s="79">
        <f t="shared" si="2"/>
        <v>12</v>
      </c>
      <c r="J24" s="79" t="str">
        <f>IF(AND(I24&gt;=0,I24&lt;=4),'[14]Calificación de Riesgos'!$H$10,IF(I24&lt;7,'[14]Calificación de Riesgos'!$H$9,IF(I24&lt;12,'[14]Calificación de Riesgos'!$H$8,IF(I24&lt;=25,'[14]Calificación de Riesgos'!$H$7))))</f>
        <v>EXTREMA</v>
      </c>
      <c r="K24" s="24" t="s">
        <v>442</v>
      </c>
      <c r="L24" s="79">
        <v>2</v>
      </c>
      <c r="M24" s="79">
        <v>4</v>
      </c>
      <c r="N24" s="79">
        <f t="shared" si="3"/>
        <v>8</v>
      </c>
      <c r="O24" s="79" t="str">
        <f>IF(AND(N24&gt;=0,N24&lt;=4),'[14]Calificación de Riesgos'!$H$10,IF(N24&lt;7,'[14]Calificación de Riesgos'!$H$9,IF(N24&lt;13,'[14]Calificación de Riesgos'!$H$8,IF(N24&lt;=25,'[14]Calificación de Riesgos'!$H$7))))</f>
        <v>ALTA</v>
      </c>
      <c r="P24" s="18" t="s">
        <v>10</v>
      </c>
      <c r="Q24" s="80" t="s">
        <v>443</v>
      </c>
      <c r="R24" s="24" t="s">
        <v>434</v>
      </c>
      <c r="S24" s="102">
        <v>43511</v>
      </c>
      <c r="T24" s="102">
        <v>43829</v>
      </c>
      <c r="U24" s="80" t="s">
        <v>435</v>
      </c>
      <c r="V24" s="18"/>
      <c r="W24" s="18"/>
      <c r="X24" s="18"/>
      <c r="Y24" s="18"/>
      <c r="Z24" s="18"/>
      <c r="AA24" s="18"/>
      <c r="AB24" s="18"/>
      <c r="AC24" s="18"/>
      <c r="AD24" s="18"/>
      <c r="AE24" s="18"/>
      <c r="AF24" s="18"/>
      <c r="AG24" s="18"/>
      <c r="AH24" s="18"/>
      <c r="AI24" s="18"/>
    </row>
    <row r="25" spans="1:35" ht="132" x14ac:dyDescent="0.3">
      <c r="A25" s="79">
        <v>16</v>
      </c>
      <c r="B25" s="80" t="str">
        <f>+[14]Identificacion!B19</f>
        <v>GESTION INTEGRAL PARA EL SEGUIMIENTO Y CONTROL A LOS TITULOS MINEROS - NOTIFICACIONES</v>
      </c>
      <c r="C25" s="80" t="str">
        <f>+[14]Identificacion!C19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5" s="80" t="str">
        <f>+[14]Identificacion!D19</f>
        <v>1. Existencia deficiencias en el proceso de la información, debido a la carencia de herramientas tecnológicas optimas y la falta de parametrización para el procesamiento de la información por parte de todos los grupos de interés.</v>
      </c>
      <c r="E25" s="80" t="str">
        <f>+[14]Identificacion!E19</f>
        <v>No realizar la trasferencia de la totalidad de los recursos recaudados.</v>
      </c>
      <c r="F25" s="80" t="str">
        <f>+[14]Identificacion!F19</f>
        <v>1. Investigaciones disciplinarias.
2. Investigaciones fiscales
3. Perdida de imagen institucional</v>
      </c>
      <c r="G25" s="79">
        <f>+'[14]Cruce Variables'!L24</f>
        <v>3</v>
      </c>
      <c r="H25" s="79">
        <f>+'[14]Cruce Variables'!M24</f>
        <v>5</v>
      </c>
      <c r="I25" s="79">
        <f t="shared" si="2"/>
        <v>15</v>
      </c>
      <c r="J25" s="79" t="str">
        <f>IF(AND(I25&gt;=0,I25&lt;=4),'[14]Calificación de Riesgos'!$H$10,IF(I25&lt;7,'[14]Calificación de Riesgos'!$H$9,IF(I25&lt;13,'[14]Calificación de Riesgos'!$H$8,IF(I25&lt;=25,'[14]Calificación de Riesgos'!$H$7))))</f>
        <v>EXTREMA</v>
      </c>
      <c r="K25" s="24" t="s">
        <v>444</v>
      </c>
      <c r="L25" s="79">
        <v>2</v>
      </c>
      <c r="M25" s="79">
        <v>5</v>
      </c>
      <c r="N25" s="79">
        <f t="shared" si="3"/>
        <v>10</v>
      </c>
      <c r="O25" s="79" t="str">
        <f>IF(AND(N25&gt;=0,N25&lt;=4),'[14]Calificación de Riesgos'!$H$10,IF(N25&lt;7,'[14]Calificación de Riesgos'!$H$9,IF(N25&lt;13,'[14]Calificación de Riesgos'!$H$8,IF(N25&lt;=25,'[14]Calificación de Riesgos'!$H$7))))</f>
        <v>ALTA</v>
      </c>
      <c r="P25" s="18" t="s">
        <v>10</v>
      </c>
      <c r="Q25" s="80" t="s">
        <v>445</v>
      </c>
      <c r="R25" s="80" t="s">
        <v>446</v>
      </c>
      <c r="S25" s="102">
        <v>43556</v>
      </c>
      <c r="T25" s="102">
        <v>43829</v>
      </c>
      <c r="U25" s="80" t="s">
        <v>435</v>
      </c>
      <c r="V25" s="18"/>
      <c r="W25" s="18"/>
      <c r="X25" s="18"/>
      <c r="Y25" s="18"/>
      <c r="Z25" s="18"/>
      <c r="AA25" s="18"/>
      <c r="AB25" s="18"/>
      <c r="AC25" s="18"/>
      <c r="AD25" s="18"/>
      <c r="AE25" s="18"/>
      <c r="AF25" s="18"/>
      <c r="AG25" s="18"/>
      <c r="AH25" s="18"/>
      <c r="AI25" s="18"/>
    </row>
  </sheetData>
  <mergeCells count="24">
    <mergeCell ref="A1:U5"/>
    <mergeCell ref="A6:F7"/>
    <mergeCell ref="G6:J6"/>
    <mergeCell ref="L6:P6"/>
    <mergeCell ref="Q6:U7"/>
    <mergeCell ref="AB6:AI7"/>
    <mergeCell ref="G7:J7"/>
    <mergeCell ref="L7:M7"/>
    <mergeCell ref="O7:P7"/>
    <mergeCell ref="A20:A21"/>
    <mergeCell ref="B20:B21"/>
    <mergeCell ref="C20:C21"/>
    <mergeCell ref="D20:D21"/>
    <mergeCell ref="E20:E21"/>
    <mergeCell ref="F20:F21"/>
    <mergeCell ref="V6:AA7"/>
    <mergeCell ref="O20:O21"/>
    <mergeCell ref="P20:P21"/>
    <mergeCell ref="G20:G21"/>
    <mergeCell ref="H20:H21"/>
    <mergeCell ref="J20:J21"/>
    <mergeCell ref="K20:K21"/>
    <mergeCell ref="L20:L21"/>
    <mergeCell ref="M20:M2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17719B9C-E085-42F1-BC6E-92BBD69102A0}">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7" operator="containsText" id="{C0FE5962-E28A-4608-A34C-9DBF93A661FA}">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8" operator="containsText" id="{2A5139A2-06DD-47CB-9BFE-1058E17B2EF6}">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x14:cfRule>
          <x14:cfRule type="containsText" priority="19" operator="containsText" id="{3D2A047F-22A7-4740-842F-793194CC1561}">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FF00"/>
                </patternFill>
              </fill>
            </x14:dxf>
          </x14:cfRule>
          <x14:cfRule type="containsText" priority="20" operator="containsText" id="{F82760FE-97B9-45EC-B2EA-AEFBC9E2178E}">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00B050"/>
                </patternFill>
              </fill>
            </x14:dxf>
          </x14:cfRule>
          <xm:sqref>O9:O19 J9:J19</xm:sqref>
        </x14:conditionalFormatting>
        <x14:conditionalFormatting xmlns:xm="http://schemas.microsoft.com/office/excel/2006/main">
          <x14:cfRule type="containsText" priority="11" operator="containsText" id="{0ECA6898-95AD-426C-B045-81AB505029ED}">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2" operator="containsText" id="{44DCE805-69AE-4A75-9D57-DE057335EBF8}">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3" operator="containsText" id="{6C44BD8E-651B-461F-865F-66546B2E31A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x14:cfRule>
          <x14:cfRule type="containsText" priority="14" operator="containsText" id="{25B09C64-2CAB-413B-BE48-8D5D4FBA87C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5" operator="containsText" id="{311BAB56-CDDF-4701-B46C-AD2B7F120E93}">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00B050"/>
                </patternFill>
              </fill>
            </x14:dxf>
          </x14:cfRule>
          <xm:sqref>J20</xm:sqref>
        </x14:conditionalFormatting>
        <x14:conditionalFormatting xmlns:xm="http://schemas.microsoft.com/office/excel/2006/main">
          <x14:cfRule type="containsText" priority="6" operator="containsText" id="{0D1AD091-9AE2-46A9-B02A-900985640852}">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7" operator="containsText" id="{55A8BA51-24B1-4927-82FE-DF7E8F28B25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8" operator="containsText" id="{CA475826-E418-4AD7-9995-0807467632CA}">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x14:cfRule>
          <x14:cfRule type="containsText" priority="9" operator="containsText" id="{4A05240E-7850-45C8-87F4-D98346F700F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0" operator="containsText" id="{8B078843-8BE1-4662-8230-1CA243D3D4E8}">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00B050"/>
                </patternFill>
              </fill>
            </x14:dxf>
          </x14:cfRule>
          <xm:sqref>O20</xm:sqref>
        </x14:conditionalFormatting>
        <x14:conditionalFormatting xmlns:xm="http://schemas.microsoft.com/office/excel/2006/main">
          <x14:cfRule type="containsText" priority="1" operator="containsText" id="{90A77630-565A-42E6-9E03-448556FD1481}">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C000"/>
                </patternFill>
              </fill>
            </x14:dxf>
          </x14:cfRule>
          <x14:cfRule type="containsText" priority="2" operator="containsText" id="{9507FA8A-1E95-4110-AC8A-0B5194D83A4F}">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0000"/>
                </patternFill>
              </fill>
            </x14:dxf>
          </x14:cfRule>
          <x14:cfRule type="containsText" priority="3" operator="containsText" id="{B8341E07-FDB3-4D66-A2D7-2B911380EDE4}">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x14:cfRule>
          <x14:cfRule type="containsText" priority="4" operator="containsText" id="{D793C3C3-066E-4DAB-8EDA-3925AD11CBE0}">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FF00"/>
                </patternFill>
              </fill>
            </x14:dxf>
          </x14:cfRule>
          <x14:cfRule type="containsText" priority="5" operator="containsText" id="{8F29CFB5-0E90-4203-9494-921C784AC8D2}">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00B050"/>
                </patternFill>
              </fill>
            </x14:dxf>
          </x14:cfRule>
          <xm:sqref>O22:O25 J22:J25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'[14]Calificación de Riesgos'!#REF!</xm:f>
          </x14:formula1>
          <xm:sqref>P9:P19 P22:P25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activeCell="F10" sqref="F10"/>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46" t="s">
        <v>430</v>
      </c>
      <c r="B1" s="146"/>
      <c r="C1" s="146"/>
      <c r="D1" s="146"/>
      <c r="E1" s="146"/>
      <c r="F1" s="146"/>
      <c r="G1" s="146"/>
      <c r="H1" s="146"/>
      <c r="I1" s="146"/>
      <c r="J1" s="146"/>
      <c r="K1" s="146"/>
      <c r="L1" s="146"/>
      <c r="M1" s="146"/>
      <c r="N1" s="146"/>
      <c r="O1" s="146"/>
      <c r="P1" s="146"/>
      <c r="Q1" s="146"/>
      <c r="R1" s="146"/>
      <c r="S1" s="146"/>
      <c r="T1" s="146"/>
      <c r="U1" s="175"/>
      <c r="V1" s="73"/>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75"/>
      <c r="V2" s="73"/>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75"/>
      <c r="V3" s="73"/>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75"/>
      <c r="V4" s="73"/>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88"/>
      <c r="V5" s="74"/>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26" t="s">
        <v>59</v>
      </c>
      <c r="W6" s="127"/>
      <c r="X6" s="127"/>
      <c r="Y6" s="127"/>
      <c r="Z6" s="127"/>
      <c r="AA6" s="128"/>
      <c r="AB6" s="126" t="s">
        <v>58</v>
      </c>
      <c r="AC6" s="127"/>
      <c r="AD6" s="127"/>
      <c r="AE6" s="127"/>
      <c r="AF6" s="127"/>
      <c r="AG6" s="127"/>
      <c r="AH6" s="127"/>
      <c r="AI6" s="128"/>
    </row>
    <row r="7" spans="1:35" s="25" customFormat="1" ht="84"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29"/>
      <c r="W7" s="130"/>
      <c r="X7" s="130"/>
      <c r="Y7" s="130"/>
      <c r="Z7" s="130"/>
      <c r="AA7" s="131"/>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+[15]Identificacion!B4</f>
        <v>GENERACIÓN DE TITULOS MINEROS</v>
      </c>
      <c r="C9" s="22" t="str">
        <f>+[15]Identificacion!C4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9" s="22" t="str">
        <f>+[15]Identificacion!D4</f>
        <v>1. El Software CMC en su modulo de áreas no es confiable en cuanto a la información necesaria para la evaluación.
2. Debilidades en la aplicación de los controles de seguimiento de las evaluaciones técnicas que realiza el proceso.</v>
      </c>
      <c r="E9" s="22" t="str">
        <f>+[15]Identificacion!E4</f>
        <v>Deficiencias y generación incorrecta de evaluaciones técnicas para la generación de títulos mineros.</v>
      </c>
      <c r="F9" s="22" t="str">
        <f>+[15]Identificacion!F4</f>
        <v>1. Procesos disciplinarios
2. Quejas e insatisfacción
3. Sanciones
4. Pérdida de imagen credibilidad o confianza
5. Demoras y/o interrupción el servicio</v>
      </c>
      <c r="G9" s="23">
        <f>+[15]Probabilidad!E14</f>
        <v>5</v>
      </c>
      <c r="H9" s="23">
        <f>+'[15]Impacto '!D6</f>
        <v>4</v>
      </c>
      <c r="I9" s="23">
        <f t="shared" ref="I9:I10" si="0">+G9*H9</f>
        <v>20</v>
      </c>
      <c r="J9" s="18" t="str">
        <f>IF(AND(I9&gt;=0,I9&lt;=4),'[15]Calificación de Riesgos'!$H$10,IF(I9&lt;7,'[15]Calificación de Riesgos'!$H$9,IF(I9&lt;13,'[15]Calificación de Riesgos'!$H$8,IF(I9&lt;=25,'[15]Calificación de Riesgos'!$H$7))))</f>
        <v>EXTREMA</v>
      </c>
      <c r="K9" s="22" t="s">
        <v>422</v>
      </c>
      <c r="L9" s="23">
        <v>3</v>
      </c>
      <c r="M9" s="23">
        <v>4</v>
      </c>
      <c r="N9" s="23">
        <f>+L9*M9</f>
        <v>12</v>
      </c>
      <c r="O9" s="18" t="str">
        <f>+'[15]Calificación de Riesgos'!H7</f>
        <v>EXTREMA</v>
      </c>
      <c r="P9" s="18" t="s">
        <v>10</v>
      </c>
      <c r="Q9" s="22" t="s">
        <v>423</v>
      </c>
      <c r="R9" s="24" t="s">
        <v>424</v>
      </c>
      <c r="S9" s="20">
        <v>43496</v>
      </c>
      <c r="T9" s="20">
        <v>43814</v>
      </c>
      <c r="U9" s="114" t="s">
        <v>425</v>
      </c>
      <c r="V9" s="18"/>
      <c r="W9" s="18"/>
      <c r="X9" s="18"/>
      <c r="Y9" s="18"/>
      <c r="Z9" s="18"/>
      <c r="AA9" s="18"/>
      <c r="AB9" s="18"/>
      <c r="AC9" s="18"/>
      <c r="AD9" s="18"/>
      <c r="AE9" s="18"/>
      <c r="AF9" s="18"/>
      <c r="AG9" s="18"/>
      <c r="AH9" s="18"/>
      <c r="AI9" s="18"/>
    </row>
    <row r="10" spans="1:35" s="17" customFormat="1" ht="164.25" customHeight="1" x14ac:dyDescent="0.25">
      <c r="A10" s="23">
        <v>2</v>
      </c>
      <c r="B10" s="22" t="str">
        <f>+[15]Identificacion!B5</f>
        <v>GENERACIÓN DE TITULOS MINEROS
(Grupo de Legalización Minera)</v>
      </c>
      <c r="C10" s="22" t="str">
        <f>+[15]Identificacion!C5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10" s="22" t="str">
        <f>+[15]Identificacion!D5</f>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
      <c r="E10" s="22" t="str">
        <f>+[15]Identificacion!E5</f>
        <v>Falencias en la elaboración de los conceptos técnicos frente a áreas mal definidas.</v>
      </c>
      <c r="F10" s="22" t="str">
        <f>+[15]Identificacion!F5</f>
        <v>1. Sanciones de tipo disciplinario.
2. Quejas e insatisfacción
3. Pérdida de imagen credibilidad o confianza
4. Reprocesos.
5. Degaste Administrativo.</v>
      </c>
      <c r="G10" s="23">
        <f>+[15]Probabilidad!E15</f>
        <v>2</v>
      </c>
      <c r="H10" s="23">
        <f>+'[15]Impacto '!D7</f>
        <v>2</v>
      </c>
      <c r="I10" s="23">
        <f t="shared" si="0"/>
        <v>4</v>
      </c>
      <c r="J10" s="18" t="str">
        <f>IF(AND(I10&gt;=0,I10&lt;=4),'[15]Calificación de Riesgos'!$H$10,IF(I10&lt;7,'[15]Calificación de Riesgos'!$H$9,IF(I10&lt;13,'[15]Calificación de Riesgos'!$H$8,IF(I10&lt;=25,'[15]Calificación de Riesgos'!$H$7))))</f>
        <v>BAJA</v>
      </c>
      <c r="K10" s="21" t="s">
        <v>426</v>
      </c>
      <c r="L10" s="23">
        <v>1</v>
      </c>
      <c r="M10" s="23">
        <v>1</v>
      </c>
      <c r="N10" s="23">
        <f t="shared" ref="N10" si="1">+L10*M10</f>
        <v>1</v>
      </c>
      <c r="O10" s="18" t="str">
        <f>IF(AND(N10&gt;=0,N10&lt;=4),'[15]Calificación de Riesgos'!$H$10,IF(N10&lt;7,'[15]Calificación de Riesgos'!$H$9,IF(N10&lt;13,'[15]Calificación de Riesgos'!$H$8,IF(N10&lt;=25,'[15]Calificación de Riesgos'!$H$7))))</f>
        <v>BAJA</v>
      </c>
      <c r="P10" s="18" t="s">
        <v>10</v>
      </c>
      <c r="Q10" s="89" t="s">
        <v>427</v>
      </c>
      <c r="R10" s="97" t="s">
        <v>428</v>
      </c>
      <c r="S10" s="20">
        <v>43496</v>
      </c>
      <c r="T10" s="20">
        <v>43814</v>
      </c>
      <c r="U10" s="97" t="s">
        <v>429</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77DCEE-227B-4053-AFF1-616D38DFCD5A}">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2" operator="containsText" id="{9D45854D-76D7-4696-BD38-79A515B2B9D9}">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3" operator="containsText" id="{02D5D39D-EE54-4230-8751-F4C1A5A31617}">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4" operator="containsText" id="{2EAF7578-ED39-4512-AF4E-E62BB27E2E0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5" operator="containsText" id="{4E5E70DB-C5A0-498F-8F93-F551AE73658B}">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P9:P10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5"/>
  <sheetViews>
    <sheetView topLeftCell="A4" zoomScale="80" zoomScaleNormal="80" workbookViewId="0">
      <selection activeCell="K12" sqref="K12"/>
    </sheetView>
  </sheetViews>
  <sheetFormatPr baseColWidth="10"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9.75" hidden="1" customHeight="1" x14ac:dyDescent="0.3">
      <c r="B1" s="176"/>
      <c r="C1" s="177"/>
      <c r="D1" s="177"/>
      <c r="E1" s="177"/>
      <c r="F1" s="177"/>
      <c r="G1" s="177"/>
      <c r="H1" s="177"/>
      <c r="I1" s="177"/>
      <c r="J1" s="177"/>
      <c r="K1" s="177"/>
      <c r="L1" s="177"/>
      <c r="M1" s="177"/>
      <c r="N1" s="177"/>
      <c r="O1" s="177"/>
      <c r="P1" s="177"/>
      <c r="Q1" s="177"/>
      <c r="R1" s="177"/>
      <c r="S1" s="177"/>
      <c r="T1" s="177"/>
      <c r="U1" s="177"/>
      <c r="V1" s="178"/>
    </row>
    <row r="2" spans="1:35" hidden="1" x14ac:dyDescent="0.3">
      <c r="B2" s="179"/>
      <c r="C2" s="180"/>
      <c r="D2" s="180"/>
      <c r="E2" s="180"/>
      <c r="F2" s="180"/>
      <c r="G2" s="180"/>
      <c r="H2" s="180"/>
      <c r="I2" s="180"/>
      <c r="J2" s="180"/>
      <c r="K2" s="180"/>
      <c r="L2" s="180"/>
      <c r="M2" s="180"/>
      <c r="N2" s="180"/>
      <c r="O2" s="180"/>
      <c r="P2" s="180"/>
      <c r="Q2" s="180"/>
      <c r="R2" s="180"/>
      <c r="S2" s="180"/>
      <c r="T2" s="180"/>
      <c r="U2" s="180"/>
      <c r="V2" s="181"/>
      <c r="W2" s="29"/>
    </row>
    <row r="3" spans="1:35" ht="28.5" hidden="1" customHeight="1" x14ac:dyDescent="0.3">
      <c r="B3" s="182"/>
      <c r="C3" s="182"/>
      <c r="D3" s="182"/>
      <c r="E3" s="182"/>
      <c r="F3" s="182"/>
      <c r="G3" s="182"/>
      <c r="H3" s="182"/>
      <c r="I3" s="182"/>
      <c r="J3" s="182"/>
      <c r="K3" s="182"/>
      <c r="L3" s="182"/>
      <c r="M3" s="182"/>
      <c r="N3" s="182"/>
      <c r="O3" s="182"/>
      <c r="P3" s="182"/>
      <c r="Q3" s="182"/>
      <c r="R3" s="182"/>
      <c r="S3" s="182"/>
      <c r="T3" s="182"/>
      <c r="U3" s="182"/>
      <c r="V3" s="182"/>
      <c r="W3" s="29"/>
    </row>
    <row r="4" spans="1:35" ht="16.5" customHeight="1" x14ac:dyDescent="0.3">
      <c r="A4" s="146" t="s">
        <v>386</v>
      </c>
      <c r="B4" s="146"/>
      <c r="C4" s="146"/>
      <c r="D4" s="146"/>
      <c r="E4" s="146"/>
      <c r="F4" s="146"/>
      <c r="G4" s="146"/>
      <c r="H4" s="146"/>
      <c r="I4" s="146"/>
      <c r="J4" s="146"/>
      <c r="K4" s="146"/>
      <c r="L4" s="146"/>
      <c r="M4" s="146"/>
      <c r="N4" s="146"/>
      <c r="O4" s="146"/>
      <c r="P4" s="146"/>
      <c r="Q4" s="146"/>
      <c r="R4" s="146"/>
      <c r="S4" s="146"/>
      <c r="T4" s="146"/>
      <c r="U4" s="146"/>
      <c r="V4" s="75"/>
      <c r="W4" s="29"/>
    </row>
    <row r="5" spans="1:35" ht="16.5" customHeight="1" x14ac:dyDescent="0.3">
      <c r="A5" s="146"/>
      <c r="B5" s="146"/>
      <c r="C5" s="146"/>
      <c r="D5" s="146"/>
      <c r="E5" s="146"/>
      <c r="F5" s="146"/>
      <c r="G5" s="146"/>
      <c r="H5" s="146"/>
      <c r="I5" s="146"/>
      <c r="J5" s="146"/>
      <c r="K5" s="146"/>
      <c r="L5" s="146"/>
      <c r="M5" s="146"/>
      <c r="N5" s="146"/>
      <c r="O5" s="146"/>
      <c r="P5" s="146"/>
      <c r="Q5" s="146"/>
      <c r="R5" s="146"/>
      <c r="S5" s="146"/>
      <c r="T5" s="146"/>
      <c r="U5" s="146"/>
      <c r="V5" s="75"/>
      <c r="W5" s="29"/>
    </row>
    <row r="6" spans="1:35" ht="13.5" customHeight="1" x14ac:dyDescent="0.3">
      <c r="A6" s="146"/>
      <c r="B6" s="146"/>
      <c r="C6" s="146"/>
      <c r="D6" s="146"/>
      <c r="E6" s="146"/>
      <c r="F6" s="146"/>
      <c r="G6" s="146"/>
      <c r="H6" s="146"/>
      <c r="I6" s="146"/>
      <c r="J6" s="146"/>
      <c r="K6" s="146"/>
      <c r="L6" s="146"/>
      <c r="M6" s="146"/>
      <c r="N6" s="146"/>
      <c r="O6" s="146"/>
      <c r="P6" s="146"/>
      <c r="Q6" s="146"/>
      <c r="R6" s="146"/>
      <c r="S6" s="146"/>
      <c r="T6" s="146"/>
      <c r="U6" s="146"/>
      <c r="V6" s="75"/>
      <c r="W6" s="29"/>
    </row>
    <row r="7" spans="1:35" ht="13.5" customHeight="1" x14ac:dyDescent="0.3">
      <c r="A7" s="146"/>
      <c r="B7" s="146"/>
      <c r="C7" s="146"/>
      <c r="D7" s="146"/>
      <c r="E7" s="146"/>
      <c r="F7" s="146"/>
      <c r="G7" s="146"/>
      <c r="H7" s="146"/>
      <c r="I7" s="146"/>
      <c r="J7" s="146"/>
      <c r="K7" s="146"/>
      <c r="L7" s="146"/>
      <c r="M7" s="146"/>
      <c r="N7" s="146"/>
      <c r="O7" s="146"/>
      <c r="P7" s="146"/>
      <c r="Q7" s="146"/>
      <c r="R7" s="146"/>
      <c r="S7" s="146"/>
      <c r="T7" s="146"/>
      <c r="U7" s="146"/>
      <c r="V7" s="75"/>
      <c r="W7" s="29"/>
    </row>
    <row r="8" spans="1:35" ht="13.5" customHeight="1" x14ac:dyDescent="0.3">
      <c r="A8" s="147"/>
      <c r="B8" s="147"/>
      <c r="C8" s="147"/>
      <c r="D8" s="147"/>
      <c r="E8" s="147"/>
      <c r="F8" s="147"/>
      <c r="G8" s="147"/>
      <c r="H8" s="147"/>
      <c r="I8" s="147"/>
      <c r="J8" s="147"/>
      <c r="K8" s="147"/>
      <c r="L8" s="147"/>
      <c r="M8" s="147"/>
      <c r="N8" s="147"/>
      <c r="O8" s="147"/>
      <c r="P8" s="147"/>
      <c r="Q8" s="147"/>
      <c r="R8" s="147"/>
      <c r="S8" s="147"/>
      <c r="T8" s="147"/>
      <c r="U8" s="147"/>
      <c r="V8" s="75"/>
      <c r="W8" s="29"/>
    </row>
    <row r="9" spans="1:35" s="25" customFormat="1" ht="20.25" customHeight="1" x14ac:dyDescent="0.3">
      <c r="A9" s="133" t="s">
        <v>64</v>
      </c>
      <c r="B9" s="133"/>
      <c r="C9" s="133"/>
      <c r="D9" s="133"/>
      <c r="E9" s="133"/>
      <c r="F9" s="133"/>
      <c r="G9" s="132" t="s">
        <v>63</v>
      </c>
      <c r="H9" s="132"/>
      <c r="I9" s="132"/>
      <c r="J9" s="132"/>
      <c r="K9" s="26" t="s">
        <v>62</v>
      </c>
      <c r="L9" s="133" t="s">
        <v>61</v>
      </c>
      <c r="M9" s="133"/>
      <c r="N9" s="133"/>
      <c r="O9" s="133"/>
      <c r="P9" s="133"/>
      <c r="Q9" s="133" t="s">
        <v>60</v>
      </c>
      <c r="R9" s="133"/>
      <c r="S9" s="133"/>
      <c r="T9" s="133"/>
      <c r="U9" s="133"/>
      <c r="V9" s="133" t="s">
        <v>59</v>
      </c>
      <c r="W9" s="133"/>
      <c r="X9" s="133"/>
      <c r="Y9" s="133"/>
      <c r="Z9" s="133"/>
      <c r="AA9" s="133"/>
      <c r="AB9" s="126" t="s">
        <v>58</v>
      </c>
      <c r="AC9" s="127"/>
      <c r="AD9" s="127"/>
      <c r="AE9" s="127"/>
      <c r="AF9" s="127"/>
      <c r="AG9" s="127"/>
      <c r="AH9" s="127"/>
      <c r="AI9" s="128"/>
    </row>
    <row r="10" spans="1:35" s="25" customFormat="1" ht="46.5" customHeight="1" x14ac:dyDescent="0.3">
      <c r="A10" s="133"/>
      <c r="B10" s="133"/>
      <c r="C10" s="133"/>
      <c r="D10" s="133"/>
      <c r="E10" s="133"/>
      <c r="F10" s="133"/>
      <c r="G10" s="132" t="s">
        <v>57</v>
      </c>
      <c r="H10" s="132"/>
      <c r="I10" s="132"/>
      <c r="J10" s="132"/>
      <c r="K10" s="26" t="s">
        <v>56</v>
      </c>
      <c r="L10" s="132" t="s">
        <v>55</v>
      </c>
      <c r="M10" s="132"/>
      <c r="N10" s="28"/>
      <c r="O10" s="132" t="s">
        <v>54</v>
      </c>
      <c r="P10" s="132"/>
      <c r="Q10" s="133"/>
      <c r="R10" s="133"/>
      <c r="S10" s="133"/>
      <c r="T10" s="133"/>
      <c r="U10" s="133"/>
      <c r="V10" s="133"/>
      <c r="W10" s="133"/>
      <c r="X10" s="133"/>
      <c r="Y10" s="133"/>
      <c r="Z10" s="133"/>
      <c r="AA10" s="133"/>
      <c r="AB10" s="129"/>
      <c r="AC10" s="130"/>
      <c r="AD10" s="130"/>
      <c r="AE10" s="130"/>
      <c r="AF10" s="130"/>
      <c r="AG10" s="130"/>
      <c r="AH10" s="130"/>
      <c r="AI10" s="131"/>
    </row>
    <row r="11" spans="1:35" s="25" customFormat="1" ht="66" customHeight="1" x14ac:dyDescent="0.3">
      <c r="A11" s="26" t="s">
        <v>53</v>
      </c>
      <c r="B11" s="26" t="s">
        <v>52</v>
      </c>
      <c r="C11" s="26" t="s">
        <v>51</v>
      </c>
      <c r="D11" s="26" t="s">
        <v>50</v>
      </c>
      <c r="E11" s="26" t="s">
        <v>49</v>
      </c>
      <c r="F11" s="26" t="s">
        <v>48</v>
      </c>
      <c r="G11" s="26" t="s">
        <v>44</v>
      </c>
      <c r="H11" s="26" t="s">
        <v>43</v>
      </c>
      <c r="I11" s="26" t="s">
        <v>47</v>
      </c>
      <c r="J11" s="26" t="s">
        <v>46</v>
      </c>
      <c r="K11" s="26" t="s">
        <v>45</v>
      </c>
      <c r="L11" s="26" t="s">
        <v>44</v>
      </c>
      <c r="M11" s="26" t="s">
        <v>43</v>
      </c>
      <c r="N11" s="26" t="s">
        <v>42</v>
      </c>
      <c r="O11" s="26" t="s">
        <v>41</v>
      </c>
      <c r="P11" s="26" t="s">
        <v>40</v>
      </c>
      <c r="Q11" s="26" t="s">
        <v>39</v>
      </c>
      <c r="R11" s="26" t="s">
        <v>38</v>
      </c>
      <c r="S11" s="26" t="s">
        <v>37</v>
      </c>
      <c r="T11" s="26" t="s">
        <v>36</v>
      </c>
      <c r="U11" s="26" t="s">
        <v>35</v>
      </c>
      <c r="V11" s="26" t="s">
        <v>34</v>
      </c>
      <c r="W11" s="26" t="s">
        <v>33</v>
      </c>
      <c r="X11" s="26" t="s">
        <v>32</v>
      </c>
      <c r="Y11" s="26" t="s">
        <v>28</v>
      </c>
      <c r="Z11" s="26" t="s">
        <v>27</v>
      </c>
      <c r="AA11" s="26" t="s">
        <v>26</v>
      </c>
      <c r="AB11" s="26" t="s">
        <v>31</v>
      </c>
      <c r="AC11" s="26" t="s">
        <v>30</v>
      </c>
      <c r="AD11" s="26" t="s">
        <v>29</v>
      </c>
      <c r="AE11" s="26" t="s">
        <v>28</v>
      </c>
      <c r="AF11" s="26" t="s">
        <v>27</v>
      </c>
      <c r="AG11" s="26" t="s">
        <v>26</v>
      </c>
      <c r="AH11" s="26" t="s">
        <v>25</v>
      </c>
      <c r="AI11" s="26" t="s">
        <v>24</v>
      </c>
    </row>
    <row r="12" spans="1:35" s="17" customFormat="1" ht="143.25" customHeight="1" x14ac:dyDescent="0.25">
      <c r="A12" s="23">
        <v>1</v>
      </c>
      <c r="B12" s="22" t="str">
        <f>+[16]Identificacion!B4</f>
        <v xml:space="preserve">GESTION DE LA INVERSION MINERA </v>
      </c>
      <c r="C12" s="22" t="str">
        <f>+[16]Identificacion!C4</f>
        <v>Gestionar las actividades o mecanismos que contribuyan a la divulgación de las estrategias de Promoción de la Agencia Nacional de Minería (ANM), con el fin de promover la inversión en el sector minero colombiano.</v>
      </c>
      <c r="D12" s="22" t="str">
        <f>+[16]Identificacion!D4</f>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
      <c r="E12" s="18" t="str">
        <f>+[16]Identificacion!E4</f>
        <v xml:space="preserve">Cancelación evento de promoción del sector minero,  organizado por la ANM  </v>
      </c>
      <c r="F12" s="18" t="str">
        <f>+[16]Identificacion!F4</f>
        <v>1. Gastos no recuperables 
2. Detrimento de la imagen de la Entidad ante sus grupos de valor.
3. No divulgación de la estrategia de promoción
4. Desgaste administrativo y operativo.</v>
      </c>
      <c r="G12" s="23">
        <f>+[16]Probabilidad!E14</f>
        <v>3</v>
      </c>
      <c r="H12" s="23">
        <f>+'[16]Impacto '!D6</f>
        <v>3</v>
      </c>
      <c r="I12" s="23">
        <f t="shared" ref="I12:I15" si="0">+G12*H12</f>
        <v>9</v>
      </c>
      <c r="J12" s="82" t="str">
        <f>IF(AND(I12&gt;=0,I12&lt;=4),'[16]Calificación de Riesgos'!$H$10,IF(I12&lt;7,'[16]Calificación de Riesgos'!$H$9,IF(I12&lt;13,'[16]Calificación de Riesgos'!$H$8,IF(I12&lt;=25,'[16]Calificación de Riesgos'!$H$7))))</f>
        <v>ALTA</v>
      </c>
      <c r="K12" s="66" t="s">
        <v>371</v>
      </c>
      <c r="L12" s="23">
        <v>1</v>
      </c>
      <c r="M12" s="23">
        <v>1</v>
      </c>
      <c r="N12" s="23">
        <f>+L12*M12</f>
        <v>1</v>
      </c>
      <c r="O12" s="93" t="str">
        <f>IF(AND(N12&gt;=0,N12&lt;=4),'[16]Calificación de Riesgos'!$H$10,IF(N12&lt;7,'[16]Calificación de Riesgos'!$H$9,IF(N12&lt;13,'[16]Calificación de Riesgos'!$H$8,IF(N12&lt;=25,'[16]Calificación de Riesgos'!$H$7))))</f>
        <v>BAJA</v>
      </c>
      <c r="P12" s="23" t="s">
        <v>10</v>
      </c>
      <c r="Q12" s="22" t="s">
        <v>372</v>
      </c>
      <c r="R12" s="24" t="s">
        <v>373</v>
      </c>
      <c r="S12" s="20">
        <v>43496</v>
      </c>
      <c r="T12" s="20">
        <v>43814</v>
      </c>
      <c r="U12" s="19" t="s">
        <v>374</v>
      </c>
      <c r="V12" s="18"/>
      <c r="W12" s="18"/>
      <c r="X12" s="18"/>
      <c r="Y12" s="18"/>
      <c r="Z12" s="18"/>
      <c r="AA12" s="18"/>
      <c r="AB12" s="18"/>
      <c r="AC12" s="18"/>
      <c r="AD12" s="18"/>
      <c r="AE12" s="18"/>
      <c r="AF12" s="18"/>
      <c r="AG12" s="18"/>
      <c r="AH12" s="18"/>
      <c r="AI12" s="18"/>
    </row>
    <row r="13" spans="1:35" s="17" customFormat="1" ht="123" customHeight="1" x14ac:dyDescent="0.25">
      <c r="A13" s="23">
        <v>2</v>
      </c>
      <c r="B13" s="22" t="str">
        <f>+[16]Identificacion!B5</f>
        <v xml:space="preserve">GESTION DE LA INVERSION MINERA </v>
      </c>
      <c r="C13" s="22" t="str">
        <f>+[16]Identificacion!C5</f>
        <v>Gestionar las actividades o mecanismos que contribuyan a la divulgación de las estrategias de Promoción de la Agencia Nacional de Minería (ANM), con el fin de promover la inversión en el sector minero colombiano.</v>
      </c>
      <c r="D13" s="22" t="str">
        <f>+[16]Identificacion!D5</f>
        <v>1. Continuos cambios en la información de origen técnico y económico.
2. Desactualización de la información publicada por parte de las fuentes de información técnica y/o económica.
3. Error humano</v>
      </c>
      <c r="E13" s="18" t="str">
        <f>+[16]Identificacion!E5</f>
        <v xml:space="preserve">Suministro de información errónea y/o desactualizada al publico objetivo en los eventos de promoción minera </v>
      </c>
      <c r="F13" s="18" t="str">
        <f>+[16]Identificacion!F5</f>
        <v>1. Gastos no recuperables (material promocional) 
2. Desgaste administrativo y operativo.
3. Detrimento de la imagen de la Entidad ante sus grupos de valor..
4. Filtración de información inexacta de la ANM en otros medios de difusión.</v>
      </c>
      <c r="G13" s="23">
        <f>+[16]Probabilidad!E15</f>
        <v>3</v>
      </c>
      <c r="H13" s="23">
        <f>+'[16]Impacto '!D7</f>
        <v>4</v>
      </c>
      <c r="I13" s="23">
        <f t="shared" si="0"/>
        <v>12</v>
      </c>
      <c r="J13" s="92" t="str">
        <f>IF(AND(I13&gt;=0,I13&lt;=4),'[16]Calificación de Riesgos'!$H$10,IF(I13&lt;7,'[16]Calificación de Riesgos'!$H$9,IF(I13&lt;12,'[16]Calificación de Riesgos'!$H$8,IF(I13&lt;=25,'[16]Calificación de Riesgos'!$H$7))))</f>
        <v>EXTREMA</v>
      </c>
      <c r="K13" s="66" t="s">
        <v>375</v>
      </c>
      <c r="L13" s="23">
        <v>1</v>
      </c>
      <c r="M13" s="23">
        <v>2</v>
      </c>
      <c r="N13" s="23">
        <f t="shared" ref="N13:N15" si="1">+L13*M13</f>
        <v>2</v>
      </c>
      <c r="O13" s="93" t="str">
        <f>IF(AND(N13&gt;=0,N13&lt;=4),'[16]Calificación de Riesgos'!$H$10,IF(N13&lt;7,'[16]Calificación de Riesgos'!$H$9,IF(N13&lt;13,'[16]Calificación de Riesgos'!$H$8,IF(N13&lt;=25,'[16]Calificación de Riesgos'!$H$7))))</f>
        <v>BAJA</v>
      </c>
      <c r="P13" s="23" t="s">
        <v>10</v>
      </c>
      <c r="Q13" s="22" t="s">
        <v>376</v>
      </c>
      <c r="R13" s="21" t="s">
        <v>377</v>
      </c>
      <c r="S13" s="20">
        <v>43496</v>
      </c>
      <c r="T13" s="20">
        <v>43814</v>
      </c>
      <c r="U13" s="19" t="s">
        <v>378</v>
      </c>
      <c r="V13" s="18"/>
      <c r="W13" s="18"/>
      <c r="X13" s="18"/>
      <c r="Y13" s="18"/>
      <c r="Z13" s="18"/>
      <c r="AA13" s="18"/>
      <c r="AB13" s="18"/>
      <c r="AC13" s="18"/>
      <c r="AD13" s="18"/>
      <c r="AE13" s="18"/>
      <c r="AF13" s="18"/>
      <c r="AG13" s="18"/>
      <c r="AH13" s="18"/>
      <c r="AI13" s="18"/>
    </row>
    <row r="14" spans="1:35" s="17" customFormat="1" ht="172.5" customHeight="1" x14ac:dyDescent="0.25">
      <c r="A14" s="23">
        <v>3</v>
      </c>
      <c r="B14" s="22" t="str">
        <f>+[16]Identificacion!B6</f>
        <v xml:space="preserve">GESTION DE LA INVERSION MINERA </v>
      </c>
      <c r="C14" s="22" t="str">
        <f>+[16]Identificacion!C6</f>
        <v>Gestionar las actividades o mecanismos que contribuyan a la divulgación de las estrategias de Promoción de la Agencia Nacional de Minería (ANM), con el fin de promover la inversión en el sector minero colombiano.</v>
      </c>
      <c r="D14" s="22" t="str">
        <f>+[16]Identificacion!D6</f>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
      <c r="E14" s="18" t="str">
        <f>+[16]Identificacion!E6</f>
        <v>Deficiencias en la calidad del servicio prestado por la ANM en el evento de promoción del sector minero</v>
      </c>
      <c r="F14" s="18" t="str">
        <f>+[16]Identificacion!F6</f>
        <v>1. Detrimento de la imagen de la Entidad ante sus grupos de valor. 
2. Perdida de confianza en lo público por parte de terceros.</v>
      </c>
      <c r="G14" s="23">
        <f>+[16]Probabilidad!E16</f>
        <v>2</v>
      </c>
      <c r="H14" s="23">
        <f>+'[16]Impacto '!D8</f>
        <v>3</v>
      </c>
      <c r="I14" s="23">
        <f t="shared" si="0"/>
        <v>6</v>
      </c>
      <c r="J14" s="91" t="str">
        <f>IF(AND(I14&gt;=0,I14&lt;=4),'[16]Calificación de Riesgos'!$H$10,IF(I14&lt;7,'[16]Calificación de Riesgos'!$H$9,IF(I14&lt;13,'[16]Calificación de Riesgos'!$H$8,IF(I14&lt;=25,'[16]Calificación de Riesgos'!$H$7))))</f>
        <v>MODERADA</v>
      </c>
      <c r="K14" s="66" t="s">
        <v>379</v>
      </c>
      <c r="L14" s="23">
        <v>1</v>
      </c>
      <c r="M14" s="23">
        <v>1</v>
      </c>
      <c r="N14" s="23">
        <f t="shared" si="1"/>
        <v>1</v>
      </c>
      <c r="O14" s="93" t="str">
        <f>IF(AND(N14&gt;=0,N14&lt;=4),'[16]Calificación de Riesgos'!$H$10,IF(N14&lt;7,'[16]Calificación de Riesgos'!$H$9,IF(N14&lt;13,'[16]Calificación de Riesgos'!$H$8,IF(N14&lt;=25,'[16]Calificación de Riesgos'!$H$7))))</f>
        <v>BAJA</v>
      </c>
      <c r="P14" s="23" t="s">
        <v>10</v>
      </c>
      <c r="Q14" s="24" t="s">
        <v>380</v>
      </c>
      <c r="R14" s="21" t="s">
        <v>381</v>
      </c>
      <c r="S14" s="20">
        <v>43496</v>
      </c>
      <c r="T14" s="20">
        <v>43814</v>
      </c>
      <c r="U14" s="19" t="s">
        <v>374</v>
      </c>
      <c r="V14" s="18"/>
      <c r="W14" s="18"/>
      <c r="X14" s="18"/>
      <c r="Y14" s="18"/>
      <c r="Z14" s="18"/>
      <c r="AA14" s="18"/>
      <c r="AB14" s="18"/>
      <c r="AC14" s="18"/>
      <c r="AD14" s="18"/>
      <c r="AE14" s="18"/>
      <c r="AF14" s="18"/>
      <c r="AG14" s="18"/>
      <c r="AH14" s="18"/>
      <c r="AI14" s="18"/>
    </row>
    <row r="15" spans="1:35" s="17" customFormat="1" ht="180" customHeight="1" x14ac:dyDescent="0.25">
      <c r="A15" s="23">
        <v>4</v>
      </c>
      <c r="B15" s="22" t="str">
        <f>+[16]Identificacion!B7</f>
        <v xml:space="preserve">GESTION DE LA INVERSION MINERA </v>
      </c>
      <c r="C15" s="22" t="str">
        <f>+[16]Identificacion!C7</f>
        <v>Gestionar las actividades o mecanismos que contribuyan a la divulgación de las estrategias de Promoción de la Agencia Nacional de Minería (ANM), con el fin de promover la inversión en el sector minero colombiano.</v>
      </c>
      <c r="D15" s="22" t="str">
        <f>+[16]Identificacion!D7</f>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
      <c r="E15" s="18" t="str">
        <f>+[16]Identificacion!E7</f>
        <v xml:space="preserve">Deficiencias en la estructuración y desarrollo del proceso de selección objetiva para la adjudicación de Áreas Estratégicas Mineras   </v>
      </c>
      <c r="F15" s="18" t="str">
        <f>+[16]Identificacion!F7</f>
        <v>1. Baja participación de oferentes 
2. Incumplimiento del propósito para el cual se crearon las AEM
3. Deficiente ejecución del contrato de concesión
4. Detrimento de la imagen de la Entidad ante sus grupos de valor..</v>
      </c>
      <c r="G15" s="23">
        <f>+[16]Probabilidad!E17</f>
        <v>1</v>
      </c>
      <c r="H15" s="23">
        <f>+'[16]Impacto '!D9</f>
        <v>5</v>
      </c>
      <c r="I15" s="23">
        <f t="shared" si="0"/>
        <v>5</v>
      </c>
      <c r="J15" s="92" t="str">
        <f>IF(AND(I15&gt;=0,I15&lt;=1),'[16]Calificación de Riesgos'!$H$10,IF(I15&lt;2,'[16]Calificación de Riesgos'!$H$9,IF(I15&lt;3,'[16]Calificación de Riesgos'!$H$8,IF(I15&lt;=5,'[16]Calificación de Riesgos'!$H$7))))</f>
        <v>EXTREMA</v>
      </c>
      <c r="K15" s="66" t="s">
        <v>382</v>
      </c>
      <c r="L15" s="23">
        <v>1</v>
      </c>
      <c r="M15" s="23">
        <v>3</v>
      </c>
      <c r="N15" s="23">
        <f t="shared" si="1"/>
        <v>3</v>
      </c>
      <c r="O15" s="91" t="str">
        <f>+'[16]Calificación de Riesgos'!H9</f>
        <v>MODERADA</v>
      </c>
      <c r="P15" s="23" t="s">
        <v>10</v>
      </c>
      <c r="Q15" s="106" t="s">
        <v>383</v>
      </c>
      <c r="R15" s="21" t="s">
        <v>384</v>
      </c>
      <c r="S15" s="20">
        <v>43647</v>
      </c>
      <c r="T15" s="20">
        <v>43814</v>
      </c>
      <c r="U15" s="72" t="s">
        <v>385</v>
      </c>
      <c r="V15" s="18"/>
      <c r="W15" s="18"/>
      <c r="X15" s="18"/>
      <c r="Y15" s="18"/>
      <c r="Z15" s="18"/>
      <c r="AA15" s="18"/>
      <c r="AB15" s="18"/>
      <c r="AC15" s="18"/>
      <c r="AD15" s="18"/>
      <c r="AE15" s="18"/>
      <c r="AF15" s="18"/>
      <c r="AG15" s="18"/>
      <c r="AH15" s="18"/>
      <c r="AI15" s="18"/>
    </row>
  </sheetData>
  <mergeCells count="12">
    <mergeCell ref="AB9:AI10"/>
    <mergeCell ref="G10:J10"/>
    <mergeCell ref="L10:M10"/>
    <mergeCell ref="O10:P10"/>
    <mergeCell ref="A4:U8"/>
    <mergeCell ref="B1:V2"/>
    <mergeCell ref="B3:V3"/>
    <mergeCell ref="A9:F10"/>
    <mergeCell ref="G9:J9"/>
    <mergeCell ref="L9:P9"/>
    <mergeCell ref="Q9:U10"/>
    <mergeCell ref="V9:AA10"/>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E6D6A98-1E49-497E-8322-50F4FD9B4BAD}">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C000"/>
                </patternFill>
              </fill>
            </x14:dxf>
          </x14:cfRule>
          <x14:cfRule type="containsText" priority="7" operator="containsText" id="{6B15C255-4D49-4E76-A803-00570FDEEAC2}">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0000"/>
                </patternFill>
              </fill>
            </x14:dxf>
          </x14:cfRule>
          <x14:cfRule type="containsText" priority="8" operator="containsText" id="{0515D399-EF85-49F1-8BCB-0B65F4AF1A2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x14:cfRule>
          <x14:cfRule type="containsText" priority="9" operator="containsText" id="{2E713D1C-7AE1-4F4C-BD9C-3F51F117BE65}">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FF00"/>
                </patternFill>
              </fill>
            </x14:dxf>
          </x14:cfRule>
          <x14:cfRule type="containsText" priority="10" operator="containsText" id="{5393905A-C900-41FF-B938-F4661B11DEA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AEFAFAE7-773A-4F5C-85C0-F8BB4ED97D0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C000"/>
                </patternFill>
              </fill>
            </x14:dxf>
          </x14:cfRule>
          <x14:cfRule type="containsText" priority="2" operator="containsText" id="{08C23086-F667-4C7E-9195-A29A40BF7755}">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0000"/>
                </patternFill>
              </fill>
            </x14:dxf>
          </x14:cfRule>
          <x14:cfRule type="containsText" priority="3" operator="containsText" id="{6C3069ED-0029-4E63-A299-F166ADCBF0C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x14:cfRule>
          <x14:cfRule type="containsText" priority="4" operator="containsText" id="{83B13B7D-1C51-4B6A-980E-32F072633E5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FF00"/>
                </patternFill>
              </fill>
            </x14:dxf>
          </x14:cfRule>
          <x14:cfRule type="containsText" priority="5" operator="containsText" id="{97277580-041B-4578-A628-DBED113F58DD}">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00B050"/>
                </patternFill>
              </fill>
            </x14:dxf>
          </x14:cfRule>
          <xm:sqref>O12:O15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P12:P15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77" zoomScaleNormal="77" workbookViewId="0">
      <selection activeCell="A5" sqref="A5"/>
    </sheetView>
  </sheetViews>
  <sheetFormatPr baseColWidth="10" defaultColWidth="11.42578125" defaultRowHeight="16.5" x14ac:dyDescent="0.3"/>
  <cols>
    <col min="1" max="1" width="11.42578125" style="14"/>
    <col min="2" max="2" width="19.28515625" style="16" customWidth="1"/>
    <col min="3" max="3" width="43.28515625" style="14" customWidth="1"/>
    <col min="4" max="4" width="46.85546875" style="14" customWidth="1"/>
    <col min="5" max="5" width="22.5703125" style="14" customWidth="1"/>
    <col min="6" max="6" width="46" style="14" customWidth="1"/>
    <col min="7" max="7" width="12.7109375" style="14" customWidth="1"/>
    <col min="8" max="8" width="11.5703125" style="14" customWidth="1"/>
    <col min="9" max="9" width="11.42578125" style="14"/>
    <col min="10" max="10" width="16.28515625" style="14" customWidth="1"/>
    <col min="11" max="11" width="46.5703125" style="14" customWidth="1"/>
    <col min="12" max="12" width="12" style="14" customWidth="1"/>
    <col min="13" max="14" width="10.42578125" style="14" customWidth="1"/>
    <col min="15" max="15" width="16.28515625" style="14" customWidth="1"/>
    <col min="16" max="16" width="14" style="14" customWidth="1"/>
    <col min="17" max="17" width="59.5703125" style="14" customWidth="1"/>
    <col min="18" max="18" width="49.140625" style="14" customWidth="1"/>
    <col min="19" max="19" width="16.28515625" style="14" customWidth="1"/>
    <col min="20" max="20" width="16.28515625" style="15" customWidth="1"/>
    <col min="21" max="21" width="24.28515625" style="15" customWidth="1"/>
    <col min="22" max="22" width="17.28515625" style="14" customWidth="1"/>
    <col min="23" max="16384" width="11.42578125" style="14"/>
  </cols>
  <sheetData>
    <row r="1" spans="1:35" ht="80.25" customHeight="1" x14ac:dyDescent="0.3">
      <c r="A1" s="147" t="s">
        <v>416</v>
      </c>
      <c r="B1" s="147"/>
      <c r="C1" s="147"/>
      <c r="D1" s="147"/>
      <c r="E1" s="147"/>
      <c r="F1" s="147"/>
      <c r="G1" s="147"/>
      <c r="H1" s="147"/>
      <c r="I1" s="147"/>
      <c r="J1" s="147"/>
      <c r="K1" s="147"/>
      <c r="L1" s="147"/>
      <c r="M1" s="147"/>
      <c r="N1" s="147"/>
      <c r="O1" s="147"/>
      <c r="P1" s="147"/>
      <c r="Q1" s="147"/>
      <c r="R1" s="147"/>
      <c r="S1" s="147"/>
      <c r="T1" s="147"/>
      <c r="U1" s="147"/>
      <c r="V1" s="76"/>
      <c r="W1" s="29"/>
      <c r="X1" s="77"/>
    </row>
    <row r="2" spans="1:35" s="25" customFormat="1" ht="28.5" customHeight="1" x14ac:dyDescent="0.3">
      <c r="A2" s="133" t="s">
        <v>64</v>
      </c>
      <c r="B2" s="133"/>
      <c r="C2" s="133"/>
      <c r="D2" s="133"/>
      <c r="E2" s="133"/>
      <c r="F2" s="133"/>
      <c r="G2" s="132" t="s">
        <v>63</v>
      </c>
      <c r="H2" s="132"/>
      <c r="I2" s="132"/>
      <c r="J2" s="132"/>
      <c r="K2" s="26" t="s">
        <v>62</v>
      </c>
      <c r="L2" s="133" t="s">
        <v>61</v>
      </c>
      <c r="M2" s="133"/>
      <c r="N2" s="133"/>
      <c r="O2" s="133"/>
      <c r="P2" s="133"/>
      <c r="Q2" s="133" t="s">
        <v>60</v>
      </c>
      <c r="R2" s="133"/>
      <c r="S2" s="133"/>
      <c r="T2" s="133"/>
      <c r="U2" s="133"/>
      <c r="V2" s="133" t="s">
        <v>59</v>
      </c>
      <c r="W2" s="133"/>
      <c r="X2" s="133"/>
      <c r="Y2" s="133"/>
      <c r="Z2" s="133"/>
      <c r="AA2" s="133"/>
      <c r="AB2" s="126" t="s">
        <v>58</v>
      </c>
      <c r="AC2" s="127"/>
      <c r="AD2" s="127"/>
      <c r="AE2" s="127"/>
      <c r="AF2" s="127"/>
      <c r="AG2" s="127"/>
      <c r="AH2" s="127"/>
      <c r="AI2" s="128"/>
    </row>
    <row r="3" spans="1:35" s="25" customFormat="1" ht="35.25" customHeight="1" x14ac:dyDescent="0.3">
      <c r="A3" s="133"/>
      <c r="B3" s="133"/>
      <c r="C3" s="133"/>
      <c r="D3" s="133"/>
      <c r="E3" s="133"/>
      <c r="F3" s="133"/>
      <c r="G3" s="132" t="s">
        <v>57</v>
      </c>
      <c r="H3" s="132"/>
      <c r="I3" s="132"/>
      <c r="J3" s="132"/>
      <c r="K3" s="26" t="s">
        <v>56</v>
      </c>
      <c r="L3" s="132" t="s">
        <v>55</v>
      </c>
      <c r="M3" s="132"/>
      <c r="N3" s="28"/>
      <c r="O3" s="132" t="s">
        <v>54</v>
      </c>
      <c r="P3" s="132"/>
      <c r="Q3" s="133"/>
      <c r="R3" s="133"/>
      <c r="S3" s="133"/>
      <c r="T3" s="133"/>
      <c r="U3" s="133"/>
      <c r="V3" s="133"/>
      <c r="W3" s="133"/>
      <c r="X3" s="133"/>
      <c r="Y3" s="133"/>
      <c r="Z3" s="133"/>
      <c r="AA3" s="133"/>
      <c r="AB3" s="129"/>
      <c r="AC3" s="130"/>
      <c r="AD3" s="130"/>
      <c r="AE3" s="130"/>
      <c r="AF3" s="130"/>
      <c r="AG3" s="130"/>
      <c r="AH3" s="130"/>
      <c r="AI3" s="131"/>
    </row>
    <row r="4" spans="1:35" s="25" customFormat="1" ht="59.25" customHeight="1" x14ac:dyDescent="0.3">
      <c r="A4" s="26" t="s">
        <v>53</v>
      </c>
      <c r="B4" s="26" t="s">
        <v>52</v>
      </c>
      <c r="C4" s="26" t="s">
        <v>51</v>
      </c>
      <c r="D4" s="26" t="s">
        <v>50</v>
      </c>
      <c r="E4" s="26" t="s">
        <v>49</v>
      </c>
      <c r="F4" s="26" t="s">
        <v>48</v>
      </c>
      <c r="G4" s="26" t="s">
        <v>44</v>
      </c>
      <c r="H4" s="26" t="s">
        <v>43</v>
      </c>
      <c r="I4" s="26" t="s">
        <v>47</v>
      </c>
      <c r="J4" s="26" t="s">
        <v>46</v>
      </c>
      <c r="K4" s="26" t="s">
        <v>45</v>
      </c>
      <c r="L4" s="26" t="s">
        <v>44</v>
      </c>
      <c r="M4" s="26" t="s">
        <v>43</v>
      </c>
      <c r="N4" s="26" t="s">
        <v>42</v>
      </c>
      <c r="O4" s="26" t="s">
        <v>41</v>
      </c>
      <c r="P4" s="26" t="s">
        <v>40</v>
      </c>
      <c r="Q4" s="26" t="s">
        <v>39</v>
      </c>
      <c r="R4" s="26" t="s">
        <v>38</v>
      </c>
      <c r="S4" s="26" t="s">
        <v>37</v>
      </c>
      <c r="T4" s="26" t="s">
        <v>36</v>
      </c>
      <c r="U4" s="26" t="s">
        <v>35</v>
      </c>
      <c r="V4" s="26" t="s">
        <v>34</v>
      </c>
      <c r="W4" s="26" t="s">
        <v>33</v>
      </c>
      <c r="X4" s="26" t="s">
        <v>32</v>
      </c>
      <c r="Y4" s="26" t="s">
        <v>28</v>
      </c>
      <c r="Z4" s="26" t="s">
        <v>27</v>
      </c>
      <c r="AA4" s="26" t="s">
        <v>26</v>
      </c>
      <c r="AB4" s="26" t="s">
        <v>31</v>
      </c>
      <c r="AC4" s="26" t="s">
        <v>30</v>
      </c>
      <c r="AD4" s="26" t="s">
        <v>29</v>
      </c>
      <c r="AE4" s="26" t="s">
        <v>28</v>
      </c>
      <c r="AF4" s="26" t="s">
        <v>27</v>
      </c>
      <c r="AG4" s="26" t="s">
        <v>26</v>
      </c>
      <c r="AH4" s="26" t="s">
        <v>25</v>
      </c>
      <c r="AI4" s="26" t="s">
        <v>24</v>
      </c>
    </row>
    <row r="5" spans="1:35" s="17" customFormat="1" ht="135" customHeight="1" x14ac:dyDescent="0.25">
      <c r="A5" s="107">
        <v>1</v>
      </c>
      <c r="B5" s="24" t="str">
        <f>+[17]Identificacion!B4</f>
        <v>DELIMITACIÓN Y DECLARACIÓN DE ÁREAS Y ZONAS DE INTERÉS</v>
      </c>
      <c r="C5" s="24" t="str">
        <f>+[17]Identificacion!C4</f>
        <v>Desarrollar proyectos y acciones orientados a optimizar el uso de los recursos minerales del país teniendo en cuenta los aspectos sociales y económicos</v>
      </c>
      <c r="D5" s="24" t="str">
        <f>+[17]Identificacion!D4</f>
        <v xml:space="preserve">Cambios permanentes y continuos de la información catastral </v>
      </c>
      <c r="E5" s="22" t="str">
        <f>+[17]Identificacion!E4</f>
        <v>Superposición de Áreas Estratégicas Mineras con áreas que no estén libres</v>
      </c>
      <c r="F5" s="22" t="str">
        <f>+[17]Identificacion!F4</f>
        <v>1. Inconsistencias en la delimitación de AEM 
2. Desgaste técnico y administrativo por parte de la ANM
3.Desmejoramiento de la imagen institucional</v>
      </c>
      <c r="G5" s="23">
        <f>+[17]Probabilidad!E14</f>
        <v>2</v>
      </c>
      <c r="H5" s="23">
        <f>+'[17]Impacto '!D6</f>
        <v>4</v>
      </c>
      <c r="I5" s="23">
        <f t="shared" ref="I5:I17" si="0">+G5*H5</f>
        <v>8</v>
      </c>
      <c r="J5" s="82" t="str">
        <f>IF(AND(I5&gt;=0,I5&lt;=4),'[17]Calificación de Riesgos'!$H$10,IF(I5&lt;7,'[17]Calificación de Riesgos'!$H$9,IF(I5&lt;13,'[17]Calificación de Riesgos'!$H$8,IF(I5&lt;=25,'[17]Calificación de Riesgos'!$H$7))))</f>
        <v>ALTA</v>
      </c>
      <c r="K5" s="18" t="str">
        <f>+[17]Identificacion!G4</f>
        <v>1. Verificación previa de información catastral antes de la delimitación 
2. Solicitud del certificado de área libre con oportunidad 
3. Realizar recortes en la delimitación de las AEM (En caso de superposición)</v>
      </c>
      <c r="L5" s="23">
        <v>1</v>
      </c>
      <c r="M5" s="23">
        <v>2</v>
      </c>
      <c r="N5" s="23">
        <f>+L5*M5</f>
        <v>2</v>
      </c>
      <c r="O5" s="93" t="str">
        <f>IF(AND(N5&gt;=0,N5&lt;=4),'[17]Calificación de Riesgos'!$H$10,IF(N5&lt;7,'[17]Calificación de Riesgos'!$H$9,IF(N5&lt;13,'[17]Calificación de Riesgos'!$H$8,IF(N5&lt;=25,'[17]Calificación de Riesgos'!$H$7))))</f>
        <v>BAJA</v>
      </c>
      <c r="P5" s="99" t="s">
        <v>10</v>
      </c>
      <c r="Q5" s="108" t="s">
        <v>387</v>
      </c>
      <c r="R5" s="109" t="s">
        <v>388</v>
      </c>
      <c r="S5" s="110">
        <v>43497</v>
      </c>
      <c r="T5" s="110">
        <v>43814</v>
      </c>
      <c r="U5" s="78" t="s">
        <v>374</v>
      </c>
      <c r="V5" s="18"/>
      <c r="W5" s="18"/>
      <c r="X5" s="18"/>
      <c r="Y5" s="18"/>
      <c r="Z5" s="18"/>
      <c r="AA5" s="18"/>
      <c r="AB5" s="18"/>
      <c r="AC5" s="18"/>
      <c r="AD5" s="18"/>
      <c r="AE5" s="18"/>
      <c r="AF5" s="18"/>
      <c r="AG5" s="18"/>
      <c r="AH5" s="18"/>
      <c r="AI5" s="18"/>
    </row>
    <row r="6" spans="1:35" s="17" customFormat="1" ht="66" customHeight="1" x14ac:dyDescent="0.25">
      <c r="A6" s="195">
        <f>+A5+1</f>
        <v>2</v>
      </c>
      <c r="B6" s="198" t="str">
        <f>+[17]Identificacion!B5</f>
        <v>DELIMITACIÓN Y DECLARACIÓN DE ÁREAS Y ZONAS DE INTERÉS</v>
      </c>
      <c r="C6" s="198" t="str">
        <f>+[17]Identificacion!C5</f>
        <v>Desarrollar proyectos y acciones orientados a optimizar el uso de los recursos minerales del país teniendo en cuenta los aspectos sociales y económicos</v>
      </c>
      <c r="D6" s="198" t="str">
        <f>+[17]Identificacion!D5</f>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
      <c r="E6" s="151" t="str">
        <f>+[17]Identificacion!E5</f>
        <v>Superposición de Áreas de Reserva Especial y Zonas Mineras de Comunidades Étnicas con áreas restringidas o prohibidas de minería.</v>
      </c>
      <c r="F6" s="151" t="str">
        <f>+[17]Identificacion!F5</f>
        <v>1. Desgaste técnico y administrativo por parte de la ANM.
2. Posibles demandas para la Entidad.</v>
      </c>
      <c r="G6" s="134">
        <f>+[17]Probabilidad!E15</f>
        <v>3</v>
      </c>
      <c r="H6" s="134">
        <f>+'[17]Impacto '!D7</f>
        <v>4</v>
      </c>
      <c r="I6" s="134">
        <f t="shared" si="0"/>
        <v>12</v>
      </c>
      <c r="J6" s="143" t="str">
        <f>IF(AND(I6&gt;=0,I6&lt;=4),'[17]Calificación de Riesgos'!$H$10,IF(I6&lt;7,'[17]Calificación de Riesgos'!$H$9,IF(I6&lt;12,'[17]Calificación de Riesgos'!$H$8,IF(I6&lt;=25,'[17]Calificación de Riesgos'!$H$7))))</f>
        <v>EXTREMA</v>
      </c>
      <c r="K6" s="204" t="str">
        <f>+[17]Identificacion!G5</f>
        <v>1. Reporte grafico y de superposiciones de la zona solicitada.</v>
      </c>
      <c r="L6" s="134">
        <v>1</v>
      </c>
      <c r="M6" s="134">
        <v>4</v>
      </c>
      <c r="N6" s="134">
        <f t="shared" ref="N6:N17" si="1">+L6*M6</f>
        <v>4</v>
      </c>
      <c r="O6" s="159" t="str">
        <f>IF(AND(N6&gt;=0,N6&lt;=2),'[17]Calificación de Riesgos'!$H$10,IF(N6&lt;4,'[17]Calificación de Riesgos'!$H$9,IF(N6&lt;13,'[17]Calificación de Riesgos'!$H$8,IF(N6&lt;=25,'[17]Calificación de Riesgos'!$H$7))))</f>
        <v>ALTA</v>
      </c>
      <c r="P6" s="201" t="s">
        <v>10</v>
      </c>
      <c r="Q6" s="22" t="s">
        <v>389</v>
      </c>
      <c r="R6" s="22" t="s">
        <v>390</v>
      </c>
      <c r="S6" s="87">
        <v>43496</v>
      </c>
      <c r="T6" s="102">
        <v>43814</v>
      </c>
      <c r="U6" s="18" t="s">
        <v>391</v>
      </c>
      <c r="V6" s="18"/>
      <c r="W6" s="18"/>
      <c r="X6" s="18"/>
      <c r="Y6" s="18"/>
      <c r="Z6" s="18"/>
      <c r="AA6" s="18"/>
      <c r="AB6" s="18"/>
      <c r="AC6" s="18"/>
      <c r="AD6" s="18"/>
      <c r="AE6" s="18"/>
      <c r="AF6" s="18"/>
      <c r="AG6" s="18"/>
      <c r="AH6" s="18"/>
      <c r="AI6" s="18"/>
    </row>
    <row r="7" spans="1:35" s="17" customFormat="1" ht="66" x14ac:dyDescent="0.25">
      <c r="A7" s="196"/>
      <c r="B7" s="199"/>
      <c r="C7" s="199"/>
      <c r="D7" s="199"/>
      <c r="E7" s="152"/>
      <c r="F7" s="152"/>
      <c r="G7" s="135"/>
      <c r="H7" s="135"/>
      <c r="I7" s="135"/>
      <c r="J7" s="144"/>
      <c r="K7" s="205"/>
      <c r="L7" s="135"/>
      <c r="M7" s="135"/>
      <c r="N7" s="135"/>
      <c r="O7" s="170"/>
      <c r="P7" s="202"/>
      <c r="Q7" s="22" t="s">
        <v>392</v>
      </c>
      <c r="R7" s="22" t="s">
        <v>390</v>
      </c>
      <c r="S7" s="87">
        <v>43496</v>
      </c>
      <c r="T7" s="102">
        <v>43814</v>
      </c>
      <c r="U7" s="18" t="s">
        <v>391</v>
      </c>
      <c r="V7" s="18"/>
      <c r="W7" s="18"/>
      <c r="X7" s="18"/>
      <c r="Y7" s="18"/>
      <c r="Z7" s="18"/>
      <c r="AA7" s="18"/>
      <c r="AB7" s="18"/>
      <c r="AC7" s="18"/>
      <c r="AD7" s="18"/>
      <c r="AE7" s="18"/>
      <c r="AF7" s="18"/>
      <c r="AG7" s="18"/>
      <c r="AH7" s="18"/>
      <c r="AI7" s="18"/>
    </row>
    <row r="8" spans="1:35" s="17" customFormat="1" ht="66" x14ac:dyDescent="0.25">
      <c r="A8" s="196"/>
      <c r="B8" s="199"/>
      <c r="C8" s="199"/>
      <c r="D8" s="199"/>
      <c r="E8" s="152"/>
      <c r="F8" s="152"/>
      <c r="G8" s="135"/>
      <c r="H8" s="135"/>
      <c r="I8" s="135"/>
      <c r="J8" s="144"/>
      <c r="K8" s="205"/>
      <c r="L8" s="135"/>
      <c r="M8" s="135"/>
      <c r="N8" s="135"/>
      <c r="O8" s="170"/>
      <c r="P8" s="202"/>
      <c r="Q8" s="22" t="s">
        <v>393</v>
      </c>
      <c r="R8" s="22" t="s">
        <v>390</v>
      </c>
      <c r="S8" s="87">
        <v>43496</v>
      </c>
      <c r="T8" s="102">
        <v>43814</v>
      </c>
      <c r="U8" s="18" t="s">
        <v>391</v>
      </c>
      <c r="V8" s="18"/>
      <c r="W8" s="18"/>
      <c r="X8" s="18"/>
      <c r="Y8" s="18"/>
      <c r="Z8" s="18"/>
      <c r="AA8" s="18"/>
      <c r="AB8" s="18"/>
      <c r="AC8" s="18"/>
      <c r="AD8" s="18"/>
      <c r="AE8" s="18"/>
      <c r="AF8" s="18"/>
      <c r="AG8" s="18"/>
      <c r="AH8" s="18"/>
      <c r="AI8" s="18"/>
    </row>
    <row r="9" spans="1:35" s="17" customFormat="1" ht="66" x14ac:dyDescent="0.25">
      <c r="A9" s="197"/>
      <c r="B9" s="200"/>
      <c r="C9" s="200"/>
      <c r="D9" s="200"/>
      <c r="E9" s="153"/>
      <c r="F9" s="153"/>
      <c r="G9" s="136"/>
      <c r="H9" s="136"/>
      <c r="I9" s="136"/>
      <c r="J9" s="145"/>
      <c r="K9" s="206"/>
      <c r="L9" s="136"/>
      <c r="M9" s="136"/>
      <c r="N9" s="136"/>
      <c r="O9" s="160"/>
      <c r="P9" s="203"/>
      <c r="Q9" s="22" t="s">
        <v>394</v>
      </c>
      <c r="R9" s="22" t="s">
        <v>390</v>
      </c>
      <c r="S9" s="87">
        <v>43496</v>
      </c>
      <c r="T9" s="102">
        <v>43814</v>
      </c>
      <c r="U9" s="18" t="s">
        <v>391</v>
      </c>
      <c r="V9" s="18"/>
      <c r="W9" s="18"/>
      <c r="X9" s="18"/>
      <c r="Y9" s="18"/>
      <c r="Z9" s="18"/>
      <c r="AA9" s="18"/>
      <c r="AB9" s="18"/>
      <c r="AC9" s="18"/>
      <c r="AD9" s="18"/>
      <c r="AE9" s="18"/>
      <c r="AF9" s="18"/>
      <c r="AG9" s="18"/>
      <c r="AH9" s="18"/>
      <c r="AI9" s="18"/>
    </row>
    <row r="10" spans="1:35" s="17" customFormat="1" ht="115.5" customHeight="1" x14ac:dyDescent="0.25">
      <c r="A10" s="195">
        <f>+A6+1</f>
        <v>3</v>
      </c>
      <c r="B10" s="198" t="str">
        <f>+[17]Identificacion!B6</f>
        <v>DELIMITACIÓN Y DECLARACIÓN DE ÁREAS Y ZONAS DE INTERÉS</v>
      </c>
      <c r="C10" s="198" t="str">
        <f>+[17]Identificacion!C6</f>
        <v>Desarrollar proyectos y acciones orientados a optimizar el uso de los recursos minerales del país teniendo en cuenta los aspectos sociales y económicos</v>
      </c>
      <c r="D10" s="198" t="str">
        <f>+[17]Identificacion!D6</f>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
      <c r="E10" s="151" t="str">
        <f>+[17]Identificacion!E6</f>
        <v xml:space="preserve">Interrupción y dilatación en el tiempo  del proceso de delimitación y declaración de AEM </v>
      </c>
      <c r="F10" s="151" t="str">
        <f>+[17]Identificacion!F6</f>
        <v>1. Desgaste técnico y administrativo por parte de la ANM
2. Desmejoramiento de la imagen institucional</v>
      </c>
      <c r="G10" s="134">
        <f>+[17]Probabilidad!E16</f>
        <v>3</v>
      </c>
      <c r="H10" s="134">
        <f>+'[17]Impacto '!D8</f>
        <v>3</v>
      </c>
      <c r="I10" s="134">
        <f t="shared" si="0"/>
        <v>9</v>
      </c>
      <c r="J10" s="159" t="str">
        <f>IF(AND(I10&gt;=0,I10&lt;=4),'[17]Calificación de Riesgos'!$H$10,IF(I10&lt;7,'[17]Calificación de Riesgos'!$H$9,IF(I10&lt;13,'[17]Calificación de Riesgos'!$H$8,IF(I10&lt;=25,'[17]Calificación de Riesgos'!$H$7))))</f>
        <v>ALTA</v>
      </c>
      <c r="K10" s="151" t="str">
        <f>+[17]Identificacion!G6</f>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
      <c r="L10" s="134">
        <v>1</v>
      </c>
      <c r="M10" s="134">
        <v>1</v>
      </c>
      <c r="N10" s="134">
        <f t="shared" si="1"/>
        <v>1</v>
      </c>
      <c r="O10" s="157" t="str">
        <f>IF(AND(N10&gt;=0,N10&lt;=4),'[17]Calificación de Riesgos'!$H$10,IF(N10&lt;7,'[17]Calificación de Riesgos'!$H$9,IF(N10&lt;13,'[17]Calificación de Riesgos'!$H$8,IF(N10&lt;=25,'[17]Calificación de Riesgos'!$H$7))))</f>
        <v>BAJA</v>
      </c>
      <c r="P10" s="134" t="s">
        <v>10</v>
      </c>
      <c r="Q10" s="67" t="s">
        <v>395</v>
      </c>
      <c r="R10" s="67" t="s">
        <v>396</v>
      </c>
      <c r="S10" s="111">
        <v>43496</v>
      </c>
      <c r="T10" s="111">
        <v>43814</v>
      </c>
      <c r="U10" s="18" t="s">
        <v>397</v>
      </c>
      <c r="V10" s="18"/>
      <c r="W10" s="18"/>
      <c r="X10" s="18"/>
      <c r="Y10" s="18"/>
      <c r="Z10" s="18"/>
      <c r="AA10" s="18"/>
      <c r="AB10" s="18"/>
      <c r="AC10" s="18"/>
      <c r="AD10" s="18"/>
      <c r="AE10" s="18"/>
      <c r="AF10" s="18"/>
      <c r="AG10" s="18"/>
      <c r="AH10" s="18"/>
      <c r="AI10" s="18"/>
    </row>
    <row r="11" spans="1:35" s="17" customFormat="1" ht="115.5" customHeight="1" x14ac:dyDescent="0.25">
      <c r="A11" s="197"/>
      <c r="B11" s="200"/>
      <c r="C11" s="200"/>
      <c r="D11" s="200"/>
      <c r="E11" s="153"/>
      <c r="F11" s="153"/>
      <c r="G11" s="136"/>
      <c r="H11" s="136"/>
      <c r="I11" s="136"/>
      <c r="J11" s="160"/>
      <c r="K11" s="153"/>
      <c r="L11" s="136"/>
      <c r="M11" s="136"/>
      <c r="N11" s="136"/>
      <c r="O11" s="158"/>
      <c r="P11" s="136"/>
      <c r="Q11" s="67" t="s">
        <v>398</v>
      </c>
      <c r="R11" s="67" t="s">
        <v>399</v>
      </c>
      <c r="S11" s="111">
        <v>43496</v>
      </c>
      <c r="T11" s="111">
        <v>43814</v>
      </c>
      <c r="U11" s="18" t="s">
        <v>397</v>
      </c>
      <c r="V11" s="18"/>
      <c r="W11" s="18"/>
      <c r="X11" s="18"/>
      <c r="Y11" s="18"/>
      <c r="Z11" s="18"/>
      <c r="AA11" s="18"/>
      <c r="AB11" s="18"/>
      <c r="AC11" s="18"/>
      <c r="AD11" s="18"/>
      <c r="AE11" s="18"/>
      <c r="AF11" s="18"/>
      <c r="AG11" s="18"/>
      <c r="AH11" s="18"/>
      <c r="AI11" s="18"/>
    </row>
    <row r="12" spans="1:35" s="17" customFormat="1" ht="115.5" customHeight="1" x14ac:dyDescent="0.25">
      <c r="A12" s="195">
        <f>+A10+1</f>
        <v>4</v>
      </c>
      <c r="B12" s="198" t="str">
        <f>+[17]Identificacion!B7</f>
        <v>DELIMITACIÓN Y DECLARACIÓN DE ÁREAS Y ZONAS DE INTERÉS</v>
      </c>
      <c r="C12" s="198" t="str">
        <f>+[17]Identificacion!C7</f>
        <v>Desarrollar proyectos y acciones orientados a optimizar el uso de los recursos minerales del país teniendo en cuenta los aspectos sociales y económicos</v>
      </c>
      <c r="D12" s="198" t="str">
        <f>+[17]Identificacion!D7</f>
        <v>1. Cambios normativos 
2. Situaciones de orden público o conflictividad social que afecten la realización de las actividades tendientes a la declaración de AREs.</v>
      </c>
      <c r="E12" s="151" t="str">
        <f>+[17]Identificacion!E7</f>
        <v>Imposibilidad de declarar el área de reserva especial y/o realizar seguimiento efectivo a las obligaciones de la comunidad minera.</v>
      </c>
      <c r="F12" s="151" t="str">
        <f>+[17]Identificacion!F7</f>
        <v>1. No legalización de mineros tradicionales.
2. Perdida material o de vidas humanas.
3. Afectación al medio ambiente.
4. Posibles demandas para la Entidad.</v>
      </c>
      <c r="G12" s="134">
        <f>+[17]Probabilidad!E17</f>
        <v>3</v>
      </c>
      <c r="H12" s="134">
        <f>+'[17]Impacto '!D9</f>
        <v>3</v>
      </c>
      <c r="I12" s="134">
        <f t="shared" si="0"/>
        <v>9</v>
      </c>
      <c r="J12" s="159" t="str">
        <f>IF(AND(I12&gt;=0,I12&lt;=4),'[17]Calificación de Riesgos'!$H$10,IF(I12&lt;7,'[17]Calificación de Riesgos'!$H$9,IF(I12&lt;13,'[17]Calificación de Riesgos'!$H$8,IF(I12&lt;=25,'[17]Calificación de Riesgos'!$H$7))))</f>
        <v>ALTA</v>
      </c>
      <c r="K12" s="207" t="str">
        <f>+[17]Identificacion!G7</f>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
      <c r="L12" s="134">
        <v>1</v>
      </c>
      <c r="M12" s="134">
        <v>3</v>
      </c>
      <c r="N12" s="134">
        <f t="shared" si="1"/>
        <v>3</v>
      </c>
      <c r="O12" s="157" t="str">
        <f>IF(AND(N12&gt;=0,N12&lt;=4),'[17]Calificación de Riesgos'!$H$10,IF(N12&lt;7,'[17]Calificación de Riesgos'!$H$9,IF(N12&lt;13,'[17]Calificación de Riesgos'!$H$8,IF(N12&lt;=25,'[17]Calificación de Riesgos'!$H$7))))</f>
        <v>BAJA</v>
      </c>
      <c r="P12" s="201" t="s">
        <v>10</v>
      </c>
      <c r="Q12" s="22" t="s">
        <v>400</v>
      </c>
      <c r="R12" s="22" t="s">
        <v>401</v>
      </c>
      <c r="S12" s="111">
        <v>43496</v>
      </c>
      <c r="T12" s="111">
        <v>43829</v>
      </c>
      <c r="U12" s="18" t="s">
        <v>391</v>
      </c>
      <c r="V12" s="18"/>
      <c r="W12" s="18"/>
      <c r="X12" s="18"/>
      <c r="Y12" s="18"/>
      <c r="Z12" s="18"/>
      <c r="AA12" s="18"/>
      <c r="AB12" s="18"/>
      <c r="AC12" s="18"/>
      <c r="AD12" s="18"/>
      <c r="AE12" s="18"/>
      <c r="AF12" s="18"/>
      <c r="AG12" s="18"/>
      <c r="AH12" s="18"/>
      <c r="AI12" s="18"/>
    </row>
    <row r="13" spans="1:35" s="17" customFormat="1" ht="115.5" customHeight="1" x14ac:dyDescent="0.25">
      <c r="A13" s="196"/>
      <c r="B13" s="199"/>
      <c r="C13" s="199"/>
      <c r="D13" s="199"/>
      <c r="E13" s="152"/>
      <c r="F13" s="152"/>
      <c r="G13" s="135"/>
      <c r="H13" s="135"/>
      <c r="I13" s="135"/>
      <c r="J13" s="170"/>
      <c r="K13" s="208"/>
      <c r="L13" s="135"/>
      <c r="M13" s="135"/>
      <c r="N13" s="135"/>
      <c r="O13" s="174"/>
      <c r="P13" s="202"/>
      <c r="Q13" s="22" t="s">
        <v>402</v>
      </c>
      <c r="R13" s="22" t="s">
        <v>403</v>
      </c>
      <c r="S13" s="111">
        <v>43496</v>
      </c>
      <c r="T13" s="111">
        <v>43829</v>
      </c>
      <c r="U13" s="18" t="s">
        <v>391</v>
      </c>
      <c r="V13" s="18"/>
      <c r="W13" s="18"/>
      <c r="X13" s="18"/>
      <c r="Y13" s="18"/>
      <c r="Z13" s="18"/>
      <c r="AA13" s="18"/>
      <c r="AB13" s="18"/>
      <c r="AC13" s="18"/>
      <c r="AD13" s="18"/>
      <c r="AE13" s="18"/>
      <c r="AF13" s="18"/>
      <c r="AG13" s="18"/>
      <c r="AH13" s="18"/>
      <c r="AI13" s="18"/>
    </row>
    <row r="14" spans="1:35" s="17" customFormat="1" ht="115.5" customHeight="1" x14ac:dyDescent="0.25">
      <c r="A14" s="197"/>
      <c r="B14" s="200"/>
      <c r="C14" s="200"/>
      <c r="D14" s="200"/>
      <c r="E14" s="153"/>
      <c r="F14" s="153"/>
      <c r="G14" s="136"/>
      <c r="H14" s="136"/>
      <c r="I14" s="136"/>
      <c r="J14" s="160"/>
      <c r="K14" s="209"/>
      <c r="L14" s="136"/>
      <c r="M14" s="136"/>
      <c r="N14" s="136"/>
      <c r="O14" s="158"/>
      <c r="P14" s="203"/>
      <c r="Q14" s="22" t="s">
        <v>404</v>
      </c>
      <c r="R14" s="22" t="s">
        <v>405</v>
      </c>
      <c r="S14" s="111">
        <v>43496</v>
      </c>
      <c r="T14" s="111">
        <v>43829</v>
      </c>
      <c r="U14" s="18" t="s">
        <v>391</v>
      </c>
      <c r="V14" s="18"/>
      <c r="W14" s="18"/>
      <c r="X14" s="18"/>
      <c r="Y14" s="18"/>
      <c r="Z14" s="18"/>
      <c r="AA14" s="18"/>
      <c r="AB14" s="18"/>
      <c r="AC14" s="18"/>
      <c r="AD14" s="18"/>
      <c r="AE14" s="18"/>
      <c r="AF14" s="18"/>
      <c r="AG14" s="18"/>
      <c r="AH14" s="18"/>
      <c r="AI14" s="18"/>
    </row>
    <row r="15" spans="1:35" s="17" customFormat="1" ht="115.5" customHeight="1" x14ac:dyDescent="0.25">
      <c r="A15" s="195">
        <f>+A12+1</f>
        <v>5</v>
      </c>
      <c r="B15" s="198" t="str">
        <f>+[17]Identificacion!B8</f>
        <v>DELIMITACIÓN Y DECLARACIÓN DE ÁREAS Y ZONAS DE INTERÉS</v>
      </c>
      <c r="C15" s="198" t="str">
        <f>+[17]Identificacion!C8</f>
        <v>Desarrollar proyectos y acciones orientados a optimizar el uso de los recursos minerales del país teniendo en cuenta los aspectos sociales y económicos</v>
      </c>
      <c r="D15" s="198" t="str">
        <f>+[17]Identificacion!D8</f>
        <v xml:space="preserve">1. Decisiones jurídicas o de autoridades ambientales en la alinderación de zonas excluidas para minería.
2. Aparición de hechos jurídicos posteriores a la declaratoria de las Áreas Estratégicas Mineras que afecten la delimitación </v>
      </c>
      <c r="E15" s="151" t="str">
        <f>+[17]Identificacion!E8</f>
        <v>Afectación de la extensión de las áreas estratégicas mineras delimitadas y declaradas.</v>
      </c>
      <c r="F15" s="151" t="str">
        <f>+[17]Identificacion!F8</f>
        <v>1. Desgaste técnico y administrativo por parte de la ANM.
2. Perdida de áreas con potencial para minerales estratégicos.
3. Suspensión del área estratégica minera.</v>
      </c>
      <c r="G15" s="134">
        <f>+[17]Probabilidad!E18</f>
        <v>3</v>
      </c>
      <c r="H15" s="134">
        <f>+'[17]Impacto '!D10</f>
        <v>4</v>
      </c>
      <c r="I15" s="134">
        <f t="shared" si="0"/>
        <v>12</v>
      </c>
      <c r="J15" s="143" t="str">
        <f>IF(AND(I15&gt;=0,I15&lt;=4),'[17]Calificación de Riesgos'!$H$10,IF(I15&lt;7,'[17]Calificación de Riesgos'!$H$9,IF(I15&lt;12,'[17]Calificación de Riesgos'!$H$8,IF(I15&lt;=25,'[17]Calificación de Riesgos'!$H$7))))</f>
        <v>EXTREMA</v>
      </c>
      <c r="K15" s="151" t="str">
        <f>+[17]Identificacion!G8</f>
        <v xml:space="preserve">1. Acercamiento con autoridades ambientales y/o judiciales 
2. Realizar ajustes en la delimitación de las AEM (cuando se presenten hechos jurídicos posteriores a la declaratoria de las AEM) </v>
      </c>
      <c r="L15" s="134">
        <v>2</v>
      </c>
      <c r="M15" s="134">
        <v>3</v>
      </c>
      <c r="N15" s="134">
        <f t="shared" si="1"/>
        <v>6</v>
      </c>
      <c r="O15" s="155" t="str">
        <f>IF(AND(N15&gt;=0,N15&lt;=4),'[17]Calificación de Riesgos'!$H$10,IF(N15&lt;7,'[17]Calificación de Riesgos'!$H$9,IF(N15&lt;13,'[17]Calificación de Riesgos'!$H$8,IF(N15&lt;=25,'[17]Calificación de Riesgos'!$H$7))))</f>
        <v>MODERADA</v>
      </c>
      <c r="P15" s="134" t="s">
        <v>10</v>
      </c>
      <c r="Q15" s="67" t="s">
        <v>406</v>
      </c>
      <c r="R15" s="67" t="s">
        <v>407</v>
      </c>
      <c r="S15" s="111">
        <v>43496</v>
      </c>
      <c r="T15" s="111">
        <v>43814</v>
      </c>
      <c r="U15" s="18" t="s">
        <v>374</v>
      </c>
      <c r="V15" s="18"/>
      <c r="W15" s="18"/>
      <c r="X15" s="18"/>
      <c r="Y15" s="18"/>
      <c r="Z15" s="18"/>
      <c r="AA15" s="18"/>
      <c r="AB15" s="18"/>
      <c r="AC15" s="18"/>
      <c r="AD15" s="18"/>
      <c r="AE15" s="18"/>
      <c r="AF15" s="18"/>
      <c r="AG15" s="18"/>
      <c r="AH15" s="18"/>
      <c r="AI15" s="18"/>
    </row>
    <row r="16" spans="1:35" s="17" customFormat="1" ht="115.5" customHeight="1" x14ac:dyDescent="0.25">
      <c r="A16" s="197"/>
      <c r="B16" s="200"/>
      <c r="C16" s="200"/>
      <c r="D16" s="200"/>
      <c r="E16" s="153"/>
      <c r="F16" s="153"/>
      <c r="G16" s="136"/>
      <c r="H16" s="136"/>
      <c r="I16" s="136"/>
      <c r="J16" s="145"/>
      <c r="K16" s="153"/>
      <c r="L16" s="136"/>
      <c r="M16" s="136"/>
      <c r="N16" s="136"/>
      <c r="O16" s="156"/>
      <c r="P16" s="136"/>
      <c r="Q16" s="67" t="s">
        <v>408</v>
      </c>
      <c r="R16" s="67" t="s">
        <v>409</v>
      </c>
      <c r="S16" s="111">
        <v>43496</v>
      </c>
      <c r="T16" s="111">
        <v>43814</v>
      </c>
      <c r="U16" s="18" t="s">
        <v>374</v>
      </c>
      <c r="V16" s="18"/>
      <c r="W16" s="18"/>
      <c r="X16" s="18"/>
      <c r="Y16" s="18"/>
      <c r="Z16" s="18"/>
      <c r="AA16" s="18"/>
      <c r="AB16" s="18"/>
      <c r="AC16" s="18"/>
      <c r="AD16" s="18"/>
      <c r="AE16" s="18"/>
      <c r="AF16" s="18"/>
      <c r="AG16" s="18"/>
      <c r="AH16" s="18"/>
      <c r="AI16" s="18"/>
    </row>
    <row r="17" spans="1:35" s="17" customFormat="1" ht="115.5" customHeight="1" x14ac:dyDescent="0.25">
      <c r="A17" s="212">
        <f t="shared" ref="A17" si="2">+A15+1</f>
        <v>6</v>
      </c>
      <c r="B17" s="198" t="str">
        <f>+[17]Identificacion!B9</f>
        <v>DELIMITACIÓN Y DECLARACIÓN DE ÁREAS Y ZONAS DE INTERÉS</v>
      </c>
      <c r="C17" s="198" t="str">
        <f>+[17]Identificacion!C9</f>
        <v>Desarrollar proyectos y acciones orientados a optimizar el uso de los recursos minerales del país teniendo en cuenta los aspectos sociales y económicos</v>
      </c>
      <c r="D17" s="198" t="str">
        <f>+[17]Identificacion!D9</f>
        <v>1. Falta de identificación del territorio de comunidades étnicas.</v>
      </c>
      <c r="E17" s="151" t="str">
        <f>+[17]Identificacion!E9</f>
        <v xml:space="preserve">Imposibilidad de establecer la zona minera para comunidades étnicas </v>
      </c>
      <c r="F17" s="151" t="str">
        <f>+[17]Identificacion!F9</f>
        <v>1. Las comunidades étnicas no pueden ejercer su derecho de prelación.
2. Posibles demandas a la Entidad.
3. Congestión de trámites</v>
      </c>
      <c r="G17" s="164">
        <f>+[17]Probabilidad!E19</f>
        <v>3</v>
      </c>
      <c r="H17" s="164">
        <f>+'[17]Impacto '!D11</f>
        <v>3</v>
      </c>
      <c r="I17" s="164">
        <f t="shared" si="0"/>
        <v>9</v>
      </c>
      <c r="J17" s="189" t="str">
        <f>IF(AND(I17&gt;=0,I17&lt;=4),'[17]Calificación de Riesgos'!$H$10,IF(I17&lt;7,'[17]Calificación de Riesgos'!$H$9,IF(I17&lt;13,'[17]Calificación de Riesgos'!$H$8,IF(I17&lt;=25,'[17]Calificación de Riesgos'!$H$7))))</f>
        <v>ALTA</v>
      </c>
      <c r="K17" s="151" t="str">
        <f>+[17]Identificacion!G9</f>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
      <c r="L17" s="164">
        <v>1</v>
      </c>
      <c r="M17" s="164">
        <v>3</v>
      </c>
      <c r="N17" s="164">
        <f t="shared" si="1"/>
        <v>3</v>
      </c>
      <c r="O17" s="210" t="str">
        <f>IF(AND(N17&gt;=0,N17&lt;=4),'[17]Calificación de Riesgos'!$H$10,IF(N17&lt;7,'[17]Calificación de Riesgos'!$H$9,IF(N17&lt;13,'[17]Calificación de Riesgos'!$H$8,IF(N17&lt;=25,'[17]Calificación de Riesgos'!$H$7))))</f>
        <v>BAJA</v>
      </c>
      <c r="P17" s="211" t="s">
        <v>10</v>
      </c>
      <c r="Q17" s="22" t="s">
        <v>410</v>
      </c>
      <c r="R17" s="22" t="s">
        <v>411</v>
      </c>
      <c r="S17" s="111">
        <v>43496</v>
      </c>
      <c r="T17" s="111">
        <v>43829</v>
      </c>
      <c r="U17" s="18" t="s">
        <v>391</v>
      </c>
      <c r="V17" s="18"/>
      <c r="W17" s="18"/>
      <c r="X17" s="18"/>
      <c r="Y17" s="18"/>
      <c r="Z17" s="18"/>
      <c r="AA17" s="18"/>
      <c r="AB17" s="18"/>
      <c r="AC17" s="18"/>
      <c r="AD17" s="18"/>
      <c r="AE17" s="18"/>
      <c r="AF17" s="18"/>
      <c r="AG17" s="18"/>
      <c r="AH17" s="18"/>
      <c r="AI17" s="18"/>
    </row>
    <row r="18" spans="1:35" ht="33" x14ac:dyDescent="0.3">
      <c r="A18" s="212"/>
      <c r="B18" s="199"/>
      <c r="C18" s="199"/>
      <c r="D18" s="199"/>
      <c r="E18" s="152"/>
      <c r="F18" s="152"/>
      <c r="G18" s="164"/>
      <c r="H18" s="164"/>
      <c r="I18" s="164"/>
      <c r="J18" s="189"/>
      <c r="K18" s="152"/>
      <c r="L18" s="164"/>
      <c r="M18" s="164"/>
      <c r="N18" s="164"/>
      <c r="O18" s="210"/>
      <c r="P18" s="211"/>
      <c r="Q18" s="112" t="s">
        <v>412</v>
      </c>
      <c r="R18" s="18" t="s">
        <v>413</v>
      </c>
      <c r="S18" s="111">
        <v>43496</v>
      </c>
      <c r="T18" s="111">
        <v>43829</v>
      </c>
      <c r="U18" s="18" t="s">
        <v>391</v>
      </c>
      <c r="V18" s="81"/>
      <c r="W18" s="81"/>
      <c r="X18" s="81"/>
      <c r="Y18" s="81"/>
      <c r="Z18" s="81"/>
      <c r="AA18" s="81"/>
      <c r="AB18" s="81"/>
      <c r="AC18" s="81"/>
      <c r="AD18" s="81"/>
      <c r="AE18" s="81"/>
      <c r="AF18" s="81"/>
      <c r="AG18" s="81"/>
      <c r="AH18" s="81"/>
      <c r="AI18" s="81"/>
    </row>
    <row r="19" spans="1:35" x14ac:dyDescent="0.3">
      <c r="A19" s="212"/>
      <c r="B19" s="200"/>
      <c r="C19" s="200"/>
      <c r="D19" s="200"/>
      <c r="E19" s="153"/>
      <c r="F19" s="153"/>
      <c r="G19" s="164"/>
      <c r="H19" s="164"/>
      <c r="I19" s="164"/>
      <c r="J19" s="189"/>
      <c r="K19" s="153"/>
      <c r="L19" s="164"/>
      <c r="M19" s="164"/>
      <c r="N19" s="164"/>
      <c r="O19" s="210"/>
      <c r="P19" s="211"/>
      <c r="Q19" s="81" t="s">
        <v>414</v>
      </c>
      <c r="R19" s="18" t="s">
        <v>415</v>
      </c>
      <c r="S19" s="111">
        <v>43496</v>
      </c>
      <c r="T19" s="111">
        <v>43829</v>
      </c>
      <c r="U19" s="18" t="s">
        <v>391</v>
      </c>
      <c r="V19" s="81"/>
      <c r="W19" s="81"/>
      <c r="X19" s="81"/>
      <c r="Y19" s="81"/>
      <c r="Z19" s="81"/>
      <c r="AA19" s="81"/>
      <c r="AB19" s="81"/>
      <c r="AC19" s="81"/>
      <c r="AD19" s="81"/>
      <c r="AE19" s="81"/>
      <c r="AF19" s="81"/>
      <c r="AG19" s="81"/>
      <c r="AH19" s="81"/>
      <c r="AI19" s="81"/>
    </row>
  </sheetData>
  <mergeCells count="90">
    <mergeCell ref="M17:M19"/>
    <mergeCell ref="N17:N19"/>
    <mergeCell ref="O17:O19"/>
    <mergeCell ref="P17:P19"/>
    <mergeCell ref="A1:U1"/>
    <mergeCell ref="G17:G19"/>
    <mergeCell ref="H17:H19"/>
    <mergeCell ref="I17:I19"/>
    <mergeCell ref="J17:J19"/>
    <mergeCell ref="K17:K19"/>
    <mergeCell ref="L17:L19"/>
    <mergeCell ref="M15:M16"/>
    <mergeCell ref="N15:N16"/>
    <mergeCell ref="O15:O16"/>
    <mergeCell ref="P15:P16"/>
    <mergeCell ref="A17:A19"/>
    <mergeCell ref="B17:B19"/>
    <mergeCell ref="C17:C19"/>
    <mergeCell ref="D17:D19"/>
    <mergeCell ref="E17:E19"/>
    <mergeCell ref="F17:F19"/>
    <mergeCell ref="P12:P14"/>
    <mergeCell ref="G15:G16"/>
    <mergeCell ref="H15:H16"/>
    <mergeCell ref="I15:I16"/>
    <mergeCell ref="J15:J16"/>
    <mergeCell ref="K15:K16"/>
    <mergeCell ref="A15:A16"/>
    <mergeCell ref="B15:B16"/>
    <mergeCell ref="C15:C16"/>
    <mergeCell ref="D15:D16"/>
    <mergeCell ref="E15:E16"/>
    <mergeCell ref="N10:N11"/>
    <mergeCell ref="O10:O11"/>
    <mergeCell ref="F15:F16"/>
    <mergeCell ref="G12:G14"/>
    <mergeCell ref="H12:H14"/>
    <mergeCell ref="I12:I14"/>
    <mergeCell ref="J12:J14"/>
    <mergeCell ref="L15:L16"/>
    <mergeCell ref="M12:M14"/>
    <mergeCell ref="N12:N14"/>
    <mergeCell ref="O12:O14"/>
    <mergeCell ref="K10:K11"/>
    <mergeCell ref="L10:L11"/>
    <mergeCell ref="K12:K14"/>
    <mergeCell ref="L12:L14"/>
    <mergeCell ref="M10:M11"/>
    <mergeCell ref="F12:F14"/>
    <mergeCell ref="G10:G11"/>
    <mergeCell ref="H10:H11"/>
    <mergeCell ref="I10:I11"/>
    <mergeCell ref="J10:J11"/>
    <mergeCell ref="A12:A14"/>
    <mergeCell ref="B12:B14"/>
    <mergeCell ref="C12:C14"/>
    <mergeCell ref="D12:D14"/>
    <mergeCell ref="E12:E14"/>
    <mergeCell ref="N6:N9"/>
    <mergeCell ref="O6:O9"/>
    <mergeCell ref="P6:P9"/>
    <mergeCell ref="A10:A11"/>
    <mergeCell ref="B10:B11"/>
    <mergeCell ref="C10:C11"/>
    <mergeCell ref="D10:D11"/>
    <mergeCell ref="E10:E11"/>
    <mergeCell ref="F10:F11"/>
    <mergeCell ref="G6:G9"/>
    <mergeCell ref="H6:H9"/>
    <mergeCell ref="I6:I9"/>
    <mergeCell ref="J6:J9"/>
    <mergeCell ref="K6:K9"/>
    <mergeCell ref="L6:L9"/>
    <mergeCell ref="P10:P11"/>
    <mergeCell ref="AB2:AI3"/>
    <mergeCell ref="G3:J3"/>
    <mergeCell ref="L3:M3"/>
    <mergeCell ref="O3:P3"/>
    <mergeCell ref="A6:A9"/>
    <mergeCell ref="B6:B9"/>
    <mergeCell ref="C6:C9"/>
    <mergeCell ref="D6:D9"/>
    <mergeCell ref="E6:E9"/>
    <mergeCell ref="F6:F9"/>
    <mergeCell ref="A2:F3"/>
    <mergeCell ref="G2:J2"/>
    <mergeCell ref="L2:P2"/>
    <mergeCell ref="Q2:U3"/>
    <mergeCell ref="V2:AA3"/>
    <mergeCell ref="M6:M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19333925-F864-4CD4-A2DE-C5AA5F61CB20}">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C000"/>
                </patternFill>
              </fill>
            </x14:dxf>
          </x14:cfRule>
          <x14:cfRule type="containsText" priority="2" operator="containsText" id="{EF1B2743-EEF5-4E50-A7ED-F9D155AC2C14}">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0000"/>
                </patternFill>
              </fill>
            </x14:dxf>
          </x14:cfRule>
          <x14:cfRule type="containsText" priority="3" operator="containsText" id="{801A2B22-9D92-4046-B212-E3C78D7B3545}">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x14:cfRule>
          <x14:cfRule type="containsText" priority="4" operator="containsText" id="{44F6795D-91C5-4374-847D-08FBD7F6EEEC}">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FF00"/>
                </patternFill>
              </fill>
            </x14:dxf>
          </x14:cfRule>
          <x14:cfRule type="containsText" priority="5" operator="containsText" id="{E2C544C3-23CE-48F5-83AC-0724DF4D4C96}">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00B050"/>
                </patternFill>
              </fill>
            </x14:dxf>
          </x14:cfRule>
          <xm:sqref>J5:J6 O5:O6 J10 O10 J15 O15 J12 O12 J17 O17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112" zoomScaleNormal="112" workbookViewId="0">
      <selection activeCell="A6" sqref="A6:F7"/>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19.7109375" style="14" customWidth="1"/>
    <col min="12" max="12" width="17.5703125" style="14" customWidth="1"/>
    <col min="13" max="13" width="10.42578125" style="14" customWidth="1"/>
    <col min="14" max="14" width="10.42578125" style="14" hidden="1" customWidth="1"/>
    <col min="15" max="15" width="12.7109375" style="14" customWidth="1"/>
    <col min="16" max="16" width="14" style="14" customWidth="1"/>
    <col min="17" max="17" width="23.28515625" style="14" customWidth="1"/>
    <col min="18" max="18" width="15.85546875" style="14" customWidth="1"/>
    <col min="19" max="19" width="11.28515625" style="14" customWidth="1"/>
    <col min="20" max="20" width="13.42578125" style="15" customWidth="1"/>
    <col min="21" max="21" width="14.5703125" style="15" customWidth="1"/>
    <col min="22" max="22" width="17.28515625" style="14" customWidth="1"/>
    <col min="23" max="16384" width="11.42578125" style="14"/>
  </cols>
  <sheetData>
    <row r="1" spans="1:35" ht="16.5" customHeight="1" x14ac:dyDescent="0.3">
      <c r="A1" s="146" t="s">
        <v>421</v>
      </c>
      <c r="B1" s="146"/>
      <c r="C1" s="146"/>
      <c r="D1" s="146"/>
      <c r="E1" s="146"/>
      <c r="F1" s="146"/>
      <c r="G1" s="146"/>
      <c r="H1" s="146"/>
      <c r="I1" s="146"/>
      <c r="J1" s="146"/>
      <c r="K1" s="146"/>
      <c r="L1" s="146"/>
      <c r="M1" s="146"/>
      <c r="N1" s="146"/>
      <c r="O1" s="146"/>
      <c r="P1" s="146"/>
      <c r="Q1" s="146"/>
      <c r="R1" s="146"/>
      <c r="S1" s="146"/>
      <c r="T1" s="146"/>
      <c r="U1" s="146"/>
      <c r="V1" s="75"/>
      <c r="W1" s="29"/>
    </row>
    <row r="2" spans="1:35" ht="16.5" customHeight="1" x14ac:dyDescent="0.3">
      <c r="A2" s="146"/>
      <c r="B2" s="146"/>
      <c r="C2" s="146"/>
      <c r="D2" s="146"/>
      <c r="E2" s="146"/>
      <c r="F2" s="146"/>
      <c r="G2" s="146"/>
      <c r="H2" s="146"/>
      <c r="I2" s="146"/>
      <c r="J2" s="146"/>
      <c r="K2" s="146"/>
      <c r="L2" s="146"/>
      <c r="M2" s="146"/>
      <c r="N2" s="146"/>
      <c r="O2" s="146"/>
      <c r="P2" s="146"/>
      <c r="Q2" s="146"/>
      <c r="R2" s="146"/>
      <c r="S2" s="146"/>
      <c r="T2" s="146"/>
      <c r="U2" s="146"/>
      <c r="V2" s="75"/>
      <c r="W2" s="29"/>
    </row>
    <row r="3" spans="1:35" ht="13.5" customHeight="1" x14ac:dyDescent="0.3">
      <c r="A3" s="146"/>
      <c r="B3" s="146"/>
      <c r="C3" s="146"/>
      <c r="D3" s="146"/>
      <c r="E3" s="146"/>
      <c r="F3" s="146"/>
      <c r="G3" s="146"/>
      <c r="H3" s="146"/>
      <c r="I3" s="146"/>
      <c r="J3" s="146"/>
      <c r="K3" s="146"/>
      <c r="L3" s="146"/>
      <c r="M3" s="146"/>
      <c r="N3" s="146"/>
      <c r="O3" s="146"/>
      <c r="P3" s="146"/>
      <c r="Q3" s="146"/>
      <c r="R3" s="146"/>
      <c r="S3" s="146"/>
      <c r="T3" s="146"/>
      <c r="U3" s="146"/>
      <c r="V3" s="75"/>
      <c r="W3" s="29"/>
    </row>
    <row r="4" spans="1:35" ht="13.5" customHeight="1" x14ac:dyDescent="0.3">
      <c r="A4" s="146"/>
      <c r="B4" s="146"/>
      <c r="C4" s="146"/>
      <c r="D4" s="146"/>
      <c r="E4" s="146"/>
      <c r="F4" s="146"/>
      <c r="G4" s="146"/>
      <c r="H4" s="146"/>
      <c r="I4" s="146"/>
      <c r="J4" s="146"/>
      <c r="K4" s="146"/>
      <c r="L4" s="146"/>
      <c r="M4" s="146"/>
      <c r="N4" s="146"/>
      <c r="O4" s="146"/>
      <c r="P4" s="146"/>
      <c r="Q4" s="146"/>
      <c r="R4" s="146"/>
      <c r="S4" s="146"/>
      <c r="T4" s="146"/>
      <c r="U4" s="146"/>
      <c r="V4" s="75"/>
      <c r="W4" s="29"/>
    </row>
    <row r="5" spans="1:35" ht="13.5" customHeight="1" x14ac:dyDescent="0.3">
      <c r="A5" s="147"/>
      <c r="B5" s="147"/>
      <c r="C5" s="147"/>
      <c r="D5" s="147"/>
      <c r="E5" s="147"/>
      <c r="F5" s="147"/>
      <c r="G5" s="147"/>
      <c r="H5" s="147"/>
      <c r="I5" s="147"/>
      <c r="J5" s="147"/>
      <c r="K5" s="147"/>
      <c r="L5" s="147"/>
      <c r="M5" s="147"/>
      <c r="N5" s="147"/>
      <c r="O5" s="147"/>
      <c r="P5" s="147"/>
      <c r="Q5" s="147"/>
      <c r="R5" s="147"/>
      <c r="S5" s="147"/>
      <c r="T5" s="147"/>
      <c r="U5" s="147"/>
      <c r="V5" s="75"/>
      <c r="W5" s="29"/>
    </row>
    <row r="6" spans="1:35" s="25" customFormat="1" ht="45" customHeight="1" x14ac:dyDescent="0.3">
      <c r="A6" s="133" t="s">
        <v>64</v>
      </c>
      <c r="B6" s="133"/>
      <c r="C6" s="133"/>
      <c r="D6" s="133"/>
      <c r="E6" s="133"/>
      <c r="F6" s="133"/>
      <c r="G6" s="132" t="s">
        <v>63</v>
      </c>
      <c r="H6" s="132"/>
      <c r="I6" s="132"/>
      <c r="J6" s="132"/>
      <c r="K6" s="26" t="s">
        <v>62</v>
      </c>
      <c r="L6" s="133" t="s">
        <v>61</v>
      </c>
      <c r="M6" s="133"/>
      <c r="N6" s="133"/>
      <c r="O6" s="133"/>
      <c r="P6" s="133"/>
      <c r="Q6" s="133" t="s">
        <v>60</v>
      </c>
      <c r="R6" s="133"/>
      <c r="S6" s="133"/>
      <c r="T6" s="133"/>
      <c r="U6" s="133"/>
      <c r="V6" s="133" t="s">
        <v>59</v>
      </c>
      <c r="W6" s="133"/>
      <c r="X6" s="133"/>
      <c r="Y6" s="133"/>
      <c r="Z6" s="133"/>
      <c r="AA6" s="133"/>
      <c r="AB6" s="126" t="s">
        <v>58</v>
      </c>
      <c r="AC6" s="127"/>
      <c r="AD6" s="127"/>
      <c r="AE6" s="127"/>
      <c r="AF6" s="127"/>
      <c r="AG6" s="127"/>
      <c r="AH6" s="127"/>
      <c r="AI6" s="128"/>
    </row>
    <row r="7" spans="1:35" s="25" customFormat="1" ht="45.75" customHeight="1" x14ac:dyDescent="0.3">
      <c r="A7" s="133"/>
      <c r="B7" s="133"/>
      <c r="C7" s="133"/>
      <c r="D7" s="133"/>
      <c r="E7" s="133"/>
      <c r="F7" s="133"/>
      <c r="G7" s="132" t="s">
        <v>57</v>
      </c>
      <c r="H7" s="132"/>
      <c r="I7" s="132"/>
      <c r="J7" s="132"/>
      <c r="K7" s="26" t="s">
        <v>56</v>
      </c>
      <c r="L7" s="132" t="s">
        <v>55</v>
      </c>
      <c r="M7" s="132"/>
      <c r="N7" s="28"/>
      <c r="O7" s="132" t="s">
        <v>54</v>
      </c>
      <c r="P7" s="132"/>
      <c r="Q7" s="133"/>
      <c r="R7" s="133"/>
      <c r="S7" s="133"/>
      <c r="T7" s="133"/>
      <c r="U7" s="133"/>
      <c r="V7" s="133"/>
      <c r="W7" s="133"/>
      <c r="X7" s="133"/>
      <c r="Y7" s="133"/>
      <c r="Z7" s="133"/>
      <c r="AA7" s="133"/>
      <c r="AB7" s="129"/>
      <c r="AC7" s="130"/>
      <c r="AD7" s="130"/>
      <c r="AE7" s="130"/>
      <c r="AF7" s="130"/>
      <c r="AG7" s="130"/>
      <c r="AH7" s="130"/>
      <c r="AI7" s="131"/>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97.5" customHeight="1" x14ac:dyDescent="0.25">
      <c r="A9" s="23">
        <v>1</v>
      </c>
      <c r="B9" s="22" t="str">
        <f>+[18]Identificacion!B4</f>
        <v>GESTIÓN INTEGRAL DE LAS COMUNICACIONES Y RELACIONAMIENTO</v>
      </c>
      <c r="C9" s="22" t="str">
        <f>+[18]Identificacion!C4</f>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
      <c r="D9" s="22" t="str">
        <f>+[18]Identificacion!D4</f>
        <v>No verificación de fuente técnica</v>
      </c>
      <c r="E9" s="18" t="str">
        <f>+[18]Identificacion!E4</f>
        <v xml:space="preserve">Difundir comunicación errónea o incompleta </v>
      </c>
      <c r="F9" s="18" t="str">
        <f>+[18]Identificacion!F4</f>
        <v>1. Afectación de la imagen institucional.
2. Pérdida de credibilidad con el cliente interno.</v>
      </c>
      <c r="G9" s="23">
        <f>+[18]Probabilidad!E14</f>
        <v>4</v>
      </c>
      <c r="H9" s="23">
        <f>+'[18]Impacto '!D6</f>
        <v>4</v>
      </c>
      <c r="I9" s="23">
        <f t="shared" ref="I9" si="0">+G9*H9</f>
        <v>16</v>
      </c>
      <c r="J9" s="92" t="str">
        <f>IF(AND(I9&gt;=0,I9&lt;=4),'[18]Calificación de Riesgos'!$H$10,IF(I9&lt;7,'[18]Calificación de Riesgos'!$H$9,IF(I9&lt;13,'[18]Calificación de Riesgos'!$H$8,IF(I9&lt;=25,'[18]Calificación de Riesgos'!$H$7))))</f>
        <v>EXTREMA</v>
      </c>
      <c r="K9" s="18" t="s">
        <v>417</v>
      </c>
      <c r="L9" s="23">
        <v>2</v>
      </c>
      <c r="M9" s="23">
        <v>4</v>
      </c>
      <c r="N9" s="23">
        <f>+L9*M9</f>
        <v>8</v>
      </c>
      <c r="O9" s="82" t="str">
        <f>IF(AND(N9&gt;=0,N9&lt;=4),'[18]Calificación de Riesgos'!$H$10,IF(N9&lt;7,'[18]Calificación de Riesgos'!$H$9,IF(N9&lt;13,'[18]Calificación de Riesgos'!$H$8,IF(N9&lt;=25,'[18]Calificación de Riesgos'!$H$7))))</f>
        <v>ALTA</v>
      </c>
      <c r="P9" s="18" t="s">
        <v>98</v>
      </c>
      <c r="Q9" s="66" t="s">
        <v>418</v>
      </c>
      <c r="R9" s="66" t="s">
        <v>419</v>
      </c>
      <c r="S9" s="113">
        <v>43466</v>
      </c>
      <c r="T9" s="113">
        <v>43830</v>
      </c>
      <c r="U9" s="18" t="s">
        <v>420</v>
      </c>
      <c r="V9" s="18"/>
      <c r="W9" s="18"/>
      <c r="X9" s="18"/>
      <c r="Y9" s="18"/>
      <c r="Z9" s="18"/>
      <c r="AA9" s="18"/>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351DCE93-5F7D-496E-B940-B564372C5EA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8D6C9D8B-FF37-4FFA-B7B8-40BD4B58D77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8BBBA336-D0F9-47DD-8208-ED97D61EC4A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BE4F636-4811-4543-B266-198628363461}">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E8E48E1B-9277-4186-B178-D6128427D2C8}">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9C1B205C-536F-4EAA-81CD-8BF3C1008082}">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5E8071A2-2B63-4FE9-B3FB-F588B8881CA0}">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C8057F93-CEA1-46E0-8857-EA6D45EF2B25}">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BEDA8B38-36D9-45F2-BDF9-D82AF161F798}">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DECF0ECD-1322-4F75-87FE-72D4F421D82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H27" sqref="H27"/>
    </sheetView>
  </sheetViews>
  <sheetFormatPr baseColWidth="10" defaultColWidth="0" defaultRowHeight="12.75" zeroHeight="1" x14ac:dyDescent="0.25"/>
  <cols>
    <col min="1" max="1" width="2.7109375" style="30" customWidth="1"/>
    <col min="2" max="2" width="12.5703125" style="30" customWidth="1"/>
    <col min="3" max="3" width="10.85546875" style="30" customWidth="1"/>
    <col min="4" max="4" width="9" style="30" bestFit="1" customWidth="1"/>
    <col min="5" max="5" width="13" style="30" bestFit="1" customWidth="1"/>
    <col min="6" max="6" width="4.140625" style="30" customWidth="1"/>
    <col min="7" max="7" width="19.5703125" style="30" customWidth="1"/>
    <col min="8" max="8" width="18.140625" style="30" customWidth="1"/>
    <col min="9" max="9" width="17.7109375" style="30" customWidth="1"/>
    <col min="10" max="11" width="16.42578125" style="30" customWidth="1"/>
    <col min="12" max="12" width="6.28515625" style="30" customWidth="1"/>
    <col min="13" max="13" width="9" style="30" bestFit="1" customWidth="1"/>
    <col min="14" max="14" width="12" style="30" bestFit="1" customWidth="1"/>
    <col min="15" max="15" width="5.28515625" style="30" customWidth="1"/>
    <col min="16" max="16" width="14" style="30" bestFit="1" customWidth="1"/>
    <col min="17" max="17" width="13.42578125" style="30" customWidth="1"/>
    <col min="18" max="18" width="13.7109375" style="30" customWidth="1"/>
    <col min="19" max="19" width="14.42578125" style="30" customWidth="1"/>
    <col min="20" max="20" width="14" style="30" bestFit="1" customWidth="1"/>
    <col min="21" max="21" width="9.7109375" style="30" customWidth="1"/>
    <col min="22" max="23" width="34.85546875" style="30" hidden="1" customWidth="1"/>
    <col min="24" max="16384" width="11.42578125" style="30" hidden="1"/>
  </cols>
  <sheetData>
    <row r="1" spans="2:20" x14ac:dyDescent="0.25"/>
    <row r="2" spans="2:20" x14ac:dyDescent="0.25"/>
    <row r="3" spans="2:20" x14ac:dyDescent="0.25"/>
    <row r="4" spans="2:20" x14ac:dyDescent="0.25"/>
    <row r="5" spans="2:20" x14ac:dyDescent="0.25"/>
    <row r="6" spans="2:20" ht="31.5" x14ac:dyDescent="0.25">
      <c r="H6" s="31" t="s">
        <v>65</v>
      </c>
      <c r="I6" s="32" t="s">
        <v>66</v>
      </c>
    </row>
    <row r="7" spans="2:20" ht="15.75" x14ac:dyDescent="0.25">
      <c r="H7" s="33" t="s">
        <v>67</v>
      </c>
      <c r="I7" s="34" t="s">
        <v>68</v>
      </c>
    </row>
    <row r="8" spans="2:20" ht="15.75" x14ac:dyDescent="0.25">
      <c r="H8" s="35" t="s">
        <v>69</v>
      </c>
      <c r="I8" s="36" t="s">
        <v>70</v>
      </c>
    </row>
    <row r="9" spans="2:20" ht="15.75" x14ac:dyDescent="0.25">
      <c r="H9" s="37" t="s">
        <v>71</v>
      </c>
      <c r="I9" s="38" t="s">
        <v>72</v>
      </c>
    </row>
    <row r="10" spans="2:20" ht="16.5" thickBot="1" x14ac:dyDescent="0.3">
      <c r="H10" s="39" t="s">
        <v>73</v>
      </c>
      <c r="I10" s="40" t="s">
        <v>74</v>
      </c>
    </row>
    <row r="11" spans="2:20" ht="13.5" thickBot="1" x14ac:dyDescent="0.3">
      <c r="H11" s="41" t="s">
        <v>75</v>
      </c>
      <c r="I11" s="42"/>
    </row>
    <row r="12" spans="2:20" x14ac:dyDescent="0.25">
      <c r="L12" s="43"/>
    </row>
    <row r="13" spans="2:20" ht="18.75" thickBot="1" x14ac:dyDescent="0.3">
      <c r="B13" s="44" t="s">
        <v>76</v>
      </c>
      <c r="C13" s="44" t="s">
        <v>77</v>
      </c>
      <c r="D13" s="45" t="s">
        <v>78</v>
      </c>
      <c r="E13" s="216" t="s">
        <v>79</v>
      </c>
      <c r="F13" s="216"/>
      <c r="G13" s="216"/>
      <c r="H13" s="216"/>
      <c r="I13" s="217"/>
      <c r="J13" s="217"/>
      <c r="K13" s="217"/>
      <c r="M13" s="45" t="s">
        <v>78</v>
      </c>
      <c r="N13" s="218" t="s">
        <v>80</v>
      </c>
      <c r="O13" s="219"/>
      <c r="P13" s="219"/>
      <c r="Q13" s="219"/>
      <c r="R13" s="219"/>
      <c r="S13" s="219"/>
      <c r="T13" s="220"/>
    </row>
    <row r="14" spans="2:20" ht="38.25" x14ac:dyDescent="0.25">
      <c r="B14" s="46">
        <v>0.5</v>
      </c>
      <c r="C14" s="46">
        <v>1</v>
      </c>
      <c r="D14" s="45">
        <v>5</v>
      </c>
      <c r="E14" s="47" t="s">
        <v>81</v>
      </c>
      <c r="F14" s="221" t="s">
        <v>82</v>
      </c>
      <c r="G14" s="48">
        <f>D14*G20</f>
        <v>5</v>
      </c>
      <c r="H14" s="48">
        <f>D14*H20</f>
        <v>10</v>
      </c>
      <c r="I14" s="49">
        <f>D14*I20</f>
        <v>15</v>
      </c>
      <c r="J14" s="50">
        <f>D14*J20</f>
        <v>20</v>
      </c>
      <c r="K14" s="51">
        <f>D14*K20</f>
        <v>25</v>
      </c>
      <c r="M14" s="45">
        <v>5</v>
      </c>
      <c r="N14" s="47" t="s">
        <v>81</v>
      </c>
      <c r="O14" s="224" t="s">
        <v>82</v>
      </c>
      <c r="P14" s="52" t="s">
        <v>83</v>
      </c>
      <c r="Q14" s="52" t="s">
        <v>83</v>
      </c>
      <c r="R14" s="53" t="s">
        <v>83</v>
      </c>
      <c r="S14" s="53" t="s">
        <v>83</v>
      </c>
      <c r="T14" s="53" t="s">
        <v>83</v>
      </c>
    </row>
    <row r="15" spans="2:20" ht="38.25" x14ac:dyDescent="0.25">
      <c r="B15" s="46">
        <v>0.3</v>
      </c>
      <c r="C15" s="46">
        <v>0.5</v>
      </c>
      <c r="D15" s="45">
        <v>4</v>
      </c>
      <c r="E15" s="47" t="s">
        <v>84</v>
      </c>
      <c r="F15" s="222"/>
      <c r="G15" s="54">
        <f>D15*G20</f>
        <v>4</v>
      </c>
      <c r="H15" s="48">
        <f>D15*H20</f>
        <v>8</v>
      </c>
      <c r="I15" s="55">
        <f>D15*I20</f>
        <v>12</v>
      </c>
      <c r="J15" s="56">
        <f>D15*J20</f>
        <v>16</v>
      </c>
      <c r="K15" s="57">
        <f>D15*K20</f>
        <v>20</v>
      </c>
      <c r="M15" s="45">
        <v>4</v>
      </c>
      <c r="N15" s="47" t="s">
        <v>84</v>
      </c>
      <c r="O15" s="225"/>
      <c r="P15" s="58" t="s">
        <v>85</v>
      </c>
      <c r="Q15" s="52" t="s">
        <v>86</v>
      </c>
      <c r="R15" s="52" t="s">
        <v>83</v>
      </c>
      <c r="S15" s="53" t="s">
        <v>83</v>
      </c>
      <c r="T15" s="53" t="s">
        <v>83</v>
      </c>
    </row>
    <row r="16" spans="2:20" ht="38.25" x14ac:dyDescent="0.25">
      <c r="B16" s="46">
        <v>0.1</v>
      </c>
      <c r="C16" s="46">
        <v>0.3</v>
      </c>
      <c r="D16" s="45">
        <v>3</v>
      </c>
      <c r="E16" s="47" t="s">
        <v>87</v>
      </c>
      <c r="F16" s="222"/>
      <c r="G16" s="59">
        <f>D16*G20</f>
        <v>3</v>
      </c>
      <c r="H16" s="60">
        <f>D16*H20</f>
        <v>6</v>
      </c>
      <c r="I16" s="55">
        <f>D16*I20</f>
        <v>9</v>
      </c>
      <c r="J16" s="56">
        <f>D16*J20</f>
        <v>12</v>
      </c>
      <c r="K16" s="57">
        <f>D16*K20</f>
        <v>15</v>
      </c>
      <c r="M16" s="45">
        <v>3</v>
      </c>
      <c r="N16" s="47" t="s">
        <v>87</v>
      </c>
      <c r="O16" s="225"/>
      <c r="P16" s="61" t="s">
        <v>85</v>
      </c>
      <c r="Q16" s="58" t="s">
        <v>85</v>
      </c>
      <c r="R16" s="52" t="s">
        <v>86</v>
      </c>
      <c r="S16" s="53" t="s">
        <v>83</v>
      </c>
      <c r="T16" s="53" t="s">
        <v>83</v>
      </c>
    </row>
    <row r="17" spans="2:20" ht="38.25" x14ac:dyDescent="0.25">
      <c r="B17" s="46">
        <v>0.03</v>
      </c>
      <c r="C17" s="46">
        <v>0.1</v>
      </c>
      <c r="D17" s="45">
        <v>2</v>
      </c>
      <c r="E17" s="47" t="s">
        <v>88</v>
      </c>
      <c r="F17" s="222"/>
      <c r="G17" s="59">
        <f>D17*G20</f>
        <v>2</v>
      </c>
      <c r="H17" s="62">
        <f>D17*H20</f>
        <v>4</v>
      </c>
      <c r="I17" s="63">
        <f>D17*I20</f>
        <v>6</v>
      </c>
      <c r="J17" s="55">
        <f>D17*J20</f>
        <v>8</v>
      </c>
      <c r="K17" s="56">
        <f>D17*K20</f>
        <v>10</v>
      </c>
      <c r="M17" s="45">
        <v>2</v>
      </c>
      <c r="N17" s="47" t="s">
        <v>88</v>
      </c>
      <c r="O17" s="225"/>
      <c r="P17" s="61" t="s">
        <v>89</v>
      </c>
      <c r="Q17" s="61" t="s">
        <v>89</v>
      </c>
      <c r="R17" s="58" t="s">
        <v>85</v>
      </c>
      <c r="S17" s="52" t="s">
        <v>86</v>
      </c>
      <c r="T17" s="53" t="s">
        <v>83</v>
      </c>
    </row>
    <row r="18" spans="2:20" ht="38.25" x14ac:dyDescent="0.25">
      <c r="B18" s="46">
        <v>0</v>
      </c>
      <c r="C18" s="46">
        <v>0.03</v>
      </c>
      <c r="D18" s="45">
        <v>1</v>
      </c>
      <c r="E18" s="47" t="s">
        <v>90</v>
      </c>
      <c r="F18" s="223"/>
      <c r="G18" s="59">
        <f>D18*G20</f>
        <v>1</v>
      </c>
      <c r="H18" s="62">
        <f>D18*H20</f>
        <v>2</v>
      </c>
      <c r="I18" s="63">
        <f>D18*I20</f>
        <v>3</v>
      </c>
      <c r="J18" s="55">
        <f>D18*J20</f>
        <v>4</v>
      </c>
      <c r="K18" s="56">
        <f>D18*K20</f>
        <v>5</v>
      </c>
      <c r="M18" s="45">
        <v>1</v>
      </c>
      <c r="N18" s="47" t="s">
        <v>90</v>
      </c>
      <c r="O18" s="226"/>
      <c r="P18" s="61" t="s">
        <v>89</v>
      </c>
      <c r="Q18" s="61" t="s">
        <v>89</v>
      </c>
      <c r="R18" s="58" t="s">
        <v>85</v>
      </c>
      <c r="S18" s="52" t="s">
        <v>86</v>
      </c>
      <c r="T18" s="53" t="s">
        <v>83</v>
      </c>
    </row>
    <row r="19" spans="2:20" ht="15.75" x14ac:dyDescent="0.25">
      <c r="C19" s="227" t="s">
        <v>91</v>
      </c>
      <c r="D19" s="228"/>
      <c r="E19" s="228"/>
      <c r="F19" s="229"/>
      <c r="G19" s="47" t="s">
        <v>92</v>
      </c>
      <c r="H19" s="47" t="s">
        <v>93</v>
      </c>
      <c r="I19" s="47" t="s">
        <v>94</v>
      </c>
      <c r="J19" s="47" t="s">
        <v>95</v>
      </c>
      <c r="K19" s="47" t="s">
        <v>96</v>
      </c>
      <c r="P19" s="47" t="s">
        <v>92</v>
      </c>
      <c r="Q19" s="47" t="s">
        <v>93</v>
      </c>
      <c r="R19" s="47" t="s">
        <v>94</v>
      </c>
      <c r="S19" s="47" t="s">
        <v>95</v>
      </c>
      <c r="T19" s="47" t="s">
        <v>96</v>
      </c>
    </row>
    <row r="20" spans="2:20" ht="18" x14ac:dyDescent="0.25">
      <c r="C20" s="45"/>
      <c r="D20" s="213" t="s">
        <v>78</v>
      </c>
      <c r="E20" s="214"/>
      <c r="F20" s="215"/>
      <c r="G20" s="45">
        <v>1</v>
      </c>
      <c r="H20" s="45">
        <v>2</v>
      </c>
      <c r="I20" s="45">
        <v>3</v>
      </c>
      <c r="J20" s="45">
        <v>4</v>
      </c>
      <c r="K20" s="45">
        <v>5</v>
      </c>
      <c r="P20" s="45">
        <v>1</v>
      </c>
      <c r="Q20" s="45">
        <v>2</v>
      </c>
      <c r="R20" s="45">
        <v>3</v>
      </c>
      <c r="S20" s="45">
        <v>4</v>
      </c>
      <c r="T20" s="45">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30" t="s">
        <v>97</v>
      </c>
    </row>
    <row r="37" spans="2:2" x14ac:dyDescent="0.25">
      <c r="B37" s="30" t="s">
        <v>98</v>
      </c>
    </row>
    <row r="38" spans="2:2" x14ac:dyDescent="0.25">
      <c r="B38" s="30" t="s">
        <v>10</v>
      </c>
    </row>
    <row r="39" spans="2:2" x14ac:dyDescent="0.25">
      <c r="B39" s="30" t="s">
        <v>99</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Planeación</vt:lpstr>
      <vt:lpstr>Evaluacion</vt:lpstr>
      <vt:lpstr>Documental</vt:lpstr>
      <vt:lpstr>Juridica</vt:lpstr>
      <vt:lpstr>Talento Humano</vt:lpstr>
      <vt:lpstr>Tecnologia</vt:lpstr>
      <vt:lpstr>Financiera</vt:lpstr>
      <vt:lpstr>Bienes y Ser</vt:lpstr>
      <vt:lpstr>Adquisicion</vt:lpstr>
      <vt:lpstr>Atencion Integral</vt:lpstr>
      <vt:lpstr>Información Minera</vt:lpstr>
      <vt:lpstr>Seguridad Minera</vt:lpstr>
      <vt:lpstr>Seguimiento</vt:lpstr>
      <vt:lpstr>Generacion T</vt:lpstr>
      <vt:lpstr>Inversion M</vt:lpstr>
      <vt:lpstr>Delimitacion</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Miguel Arcangel Pineda Martin</cp:lastModifiedBy>
  <dcterms:created xsi:type="dcterms:W3CDTF">2019-02-01T14:21:41Z</dcterms:created>
  <dcterms:modified xsi:type="dcterms:W3CDTF">2019-02-05T13:48:38Z</dcterms:modified>
</cp:coreProperties>
</file>