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120" yWindow="-120" windowWidth="29040" windowHeight="15840" tabRatio="868"/>
  </bookViews>
  <sheets>
    <sheet name="Cualitativo" sheetId="32" r:id="rId1"/>
    <sheet name="Estado" sheetId="33" r:id="rId2"/>
    <sheet name="Logros" sheetId="34" r:id="rId3"/>
    <sheet name="Obstaculos" sheetId="35" r:id="rId4"/>
    <sheet name="Retos" sheetId="36" r:id="rId5"/>
    <sheet name="MIPG" sheetId="1" r:id="rId6"/>
    <sheet name="Resp." sheetId="2" state="hidden" r:id="rId7"/>
    <sheet name="D1" sheetId="3" r:id="rId8"/>
    <sheet name="D2" sheetId="4" r:id="rId9"/>
    <sheet name="D3" sheetId="5" r:id="rId10"/>
    <sheet name="D4" sheetId="6" r:id="rId11"/>
    <sheet name="D5" sheetId="7" r:id="rId12"/>
    <sheet name="D6" sheetId="9" r:id="rId13"/>
    <sheet name="D7" sheetId="8" r:id="rId14"/>
    <sheet name="P1" sheetId="10" r:id="rId15"/>
    <sheet name="P2" sheetId="11" r:id="rId16"/>
    <sheet name="P3" sheetId="12" r:id="rId17"/>
    <sheet name="P4" sheetId="13" r:id="rId18"/>
    <sheet name="P5" sheetId="14" r:id="rId19"/>
    <sheet name="P6" sheetId="15" r:id="rId20"/>
    <sheet name="P7" sheetId="16" r:id="rId21"/>
    <sheet name="P8" sheetId="17" r:id="rId22"/>
    <sheet name="P9" sheetId="18" r:id="rId23"/>
    <sheet name="P10" sheetId="19" r:id="rId24"/>
    <sheet name="P11" sheetId="20" r:id="rId25"/>
    <sheet name="P12" sheetId="21" r:id="rId26"/>
    <sheet name="P13" sheetId="22" r:id="rId27"/>
    <sheet name="P14" sheetId="23" r:id="rId28"/>
    <sheet name="P15" sheetId="24" r:id="rId29"/>
    <sheet name="P16" sheetId="25" r:id="rId30"/>
    <sheet name="P17" sheetId="26" r:id="rId31"/>
    <sheet name="P18" sheetId="37" r:id="rId32"/>
    <sheet name="P19" sheetId="38" r:id="rId33"/>
  </sheets>
  <definedNames>
    <definedName name="_xlnm._FilterDatabase" localSheetId="14" hidden="1">'P1'!$B$8:$X$29</definedName>
    <definedName name="_xlnm._FilterDatabase" localSheetId="15" hidden="1">'P2'!#REF!</definedName>
    <definedName name="_xlnm._FilterDatabase" localSheetId="16" hidden="1">'P3'!#REF!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22" l="1"/>
  <c r="Q6" i="32"/>
  <c r="O6" i="32"/>
  <c r="K6" i="32"/>
  <c r="I6" i="32"/>
  <c r="G6" i="32"/>
  <c r="E6" i="32"/>
  <c r="AE15" i="32"/>
  <c r="G15" i="32"/>
  <c r="AK15" i="32"/>
  <c r="AI15" i="32"/>
  <c r="AG15" i="32"/>
  <c r="AA15" i="32"/>
  <c r="Y15" i="32"/>
  <c r="W15" i="32"/>
  <c r="U15" i="32"/>
  <c r="S15" i="32"/>
  <c r="Q15" i="32"/>
  <c r="O15" i="32"/>
  <c r="M15" i="32"/>
  <c r="K15" i="32"/>
  <c r="I15" i="32"/>
  <c r="E15" i="32"/>
  <c r="P11" i="38" l="1"/>
  <c r="D4" i="38"/>
  <c r="D4" i="37"/>
  <c r="K4" i="26"/>
  <c r="F4" i="23"/>
  <c r="M3" i="21"/>
  <c r="E3" i="20"/>
  <c r="E2" i="20"/>
  <c r="K4" i="20"/>
  <c r="F3" i="16"/>
  <c r="F3" i="13"/>
  <c r="E3" i="12"/>
  <c r="E3" i="10" l="1"/>
  <c r="E4" i="11"/>
  <c r="D4" i="25"/>
  <c r="I9" i="3"/>
  <c r="K26" i="1" s="1"/>
  <c r="I8" i="3"/>
  <c r="F6" i="7"/>
  <c r="F6" i="6"/>
  <c r="G6" i="5"/>
  <c r="D5" i="38"/>
  <c r="D5" i="37"/>
  <c r="O33" i="38"/>
  <c r="K4" i="38"/>
  <c r="D3" i="38"/>
  <c r="N5" i="38"/>
  <c r="K4" i="37"/>
  <c r="K5" i="37"/>
  <c r="N5" i="37"/>
  <c r="D3" i="37"/>
  <c r="D4" i="26"/>
  <c r="D3" i="26"/>
  <c r="M5" i="25"/>
  <c r="D3" i="25"/>
  <c r="M4" i="24"/>
  <c r="M5" i="24"/>
  <c r="K5" i="26"/>
  <c r="F3" i="24"/>
  <c r="M5" i="23"/>
  <c r="F3" i="23"/>
  <c r="J5" i="22"/>
  <c r="E3" i="22"/>
  <c r="Q4" i="20"/>
  <c r="M4" i="21"/>
  <c r="M3" i="14"/>
  <c r="M4" i="14"/>
  <c r="F4" i="14"/>
  <c r="F2" i="14"/>
  <c r="E3" i="21"/>
  <c r="E2" i="21"/>
  <c r="K3" i="20"/>
  <c r="N4" i="20"/>
  <c r="E2" i="19"/>
  <c r="K4" i="18"/>
  <c r="F3" i="18"/>
  <c r="F2" i="18"/>
  <c r="E3" i="17"/>
  <c r="E2" i="17"/>
  <c r="J4" i="17"/>
  <c r="P4" i="16"/>
  <c r="F2" i="16"/>
  <c r="W9" i="15"/>
  <c r="V33" i="15"/>
  <c r="P4" i="15"/>
  <c r="F2" i="15"/>
  <c r="U10" i="13"/>
  <c r="U18" i="13" s="1"/>
  <c r="P4" i="13"/>
  <c r="M3" i="13"/>
  <c r="F2" i="13"/>
  <c r="E2" i="12"/>
  <c r="E3" i="11"/>
  <c r="E2" i="10"/>
  <c r="F5" i="23"/>
  <c r="AL39" i="32"/>
  <c r="AK39" i="32"/>
  <c r="AJ39" i="32"/>
  <c r="AI39" i="32"/>
  <c r="AH39" i="32"/>
  <c r="AG39" i="32"/>
  <c r="AF39" i="32"/>
  <c r="AE39" i="32"/>
  <c r="AD39" i="32"/>
  <c r="AC39" i="32"/>
  <c r="AB39" i="32"/>
  <c r="AA39" i="32"/>
  <c r="Z39" i="32"/>
  <c r="Y39" i="32"/>
  <c r="X39" i="32"/>
  <c r="W39" i="32"/>
  <c r="V39" i="32"/>
  <c r="U39" i="32"/>
  <c r="T39" i="32"/>
  <c r="S39" i="32"/>
  <c r="R39" i="32"/>
  <c r="Q39" i="32"/>
  <c r="P39" i="32"/>
  <c r="O39" i="32"/>
  <c r="N39" i="32"/>
  <c r="M39" i="32"/>
  <c r="L39" i="32"/>
  <c r="K39" i="32"/>
  <c r="J39" i="32"/>
  <c r="I39" i="32"/>
  <c r="H39" i="32"/>
  <c r="G39" i="32"/>
  <c r="F39" i="32"/>
  <c r="E39" i="32"/>
  <c r="D39" i="32"/>
  <c r="C39" i="32"/>
  <c r="AL38" i="32"/>
  <c r="AK38" i="32"/>
  <c r="AJ38" i="32"/>
  <c r="AI38" i="32"/>
  <c r="AH38" i="32"/>
  <c r="AG38" i="32"/>
  <c r="AF38" i="32"/>
  <c r="AE38" i="32"/>
  <c r="AD38" i="32"/>
  <c r="AC38" i="32"/>
  <c r="AB38" i="32"/>
  <c r="AA38" i="32"/>
  <c r="Z38" i="32"/>
  <c r="Y38" i="32"/>
  <c r="X38" i="32"/>
  <c r="W38" i="32"/>
  <c r="V38" i="32"/>
  <c r="U38" i="32"/>
  <c r="T38" i="32"/>
  <c r="S38" i="32"/>
  <c r="R38" i="32"/>
  <c r="Q38" i="32"/>
  <c r="P38" i="32"/>
  <c r="O38" i="32"/>
  <c r="N38" i="32"/>
  <c r="M38" i="32"/>
  <c r="L38" i="32"/>
  <c r="K38" i="32"/>
  <c r="J38" i="32"/>
  <c r="I38" i="32"/>
  <c r="H38" i="32"/>
  <c r="G38" i="32"/>
  <c r="F38" i="32"/>
  <c r="E38" i="32"/>
  <c r="D38" i="32"/>
  <c r="C38"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D37" i="32"/>
  <c r="C37"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D36" i="32"/>
  <c r="C36" i="32"/>
  <c r="AL35" i="32"/>
  <c r="AK35" i="32"/>
  <c r="AJ35" i="32"/>
  <c r="AI35" i="32"/>
  <c r="AH35" i="32"/>
  <c r="AG35" i="32"/>
  <c r="AF35" i="32"/>
  <c r="AE35" i="32"/>
  <c r="AD35" i="32"/>
  <c r="AC35" i="32"/>
  <c r="AB35" i="32"/>
  <c r="AA35" i="32"/>
  <c r="Z35" i="32"/>
  <c r="Y35" i="32"/>
  <c r="X35" i="32"/>
  <c r="W35" i="32"/>
  <c r="V35" i="32"/>
  <c r="U35" i="32"/>
  <c r="T35" i="32"/>
  <c r="S35" i="32"/>
  <c r="R35" i="32"/>
  <c r="Q35" i="32"/>
  <c r="P35" i="32"/>
  <c r="O35" i="32"/>
  <c r="N35" i="32"/>
  <c r="M35" i="32"/>
  <c r="L35" i="32"/>
  <c r="K35" i="32"/>
  <c r="J35" i="32"/>
  <c r="I35" i="32"/>
  <c r="H35" i="32"/>
  <c r="G35" i="32"/>
  <c r="F35" i="32"/>
  <c r="E35" i="32"/>
  <c r="D35" i="32"/>
  <c r="C35" i="32"/>
  <c r="AL34" i="32"/>
  <c r="AK34" i="32"/>
  <c r="AJ34" i="32"/>
  <c r="AI34" i="32"/>
  <c r="AH34" i="32"/>
  <c r="AG34" i="32"/>
  <c r="AF34" i="32"/>
  <c r="AE34" i="32"/>
  <c r="AD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AL33" i="32"/>
  <c r="AK33" i="32"/>
  <c r="AJ33" i="32"/>
  <c r="AI33" i="32"/>
  <c r="AH33" i="32"/>
  <c r="AG33" i="32"/>
  <c r="AF33" i="32"/>
  <c r="AE33" i="32"/>
  <c r="AD33" i="32"/>
  <c r="AC33" i="32"/>
  <c r="AB33" i="32"/>
  <c r="AA33" i="32"/>
  <c r="Z33" i="32"/>
  <c r="Y33" i="32"/>
  <c r="X33" i="32"/>
  <c r="W33" i="32"/>
  <c r="V33" i="32"/>
  <c r="U33" i="32"/>
  <c r="T33" i="32"/>
  <c r="S33" i="32"/>
  <c r="R33" i="32"/>
  <c r="Q33" i="32"/>
  <c r="P33" i="32"/>
  <c r="O33" i="32"/>
  <c r="N33" i="32"/>
  <c r="M33" i="32"/>
  <c r="L33" i="32"/>
  <c r="K33" i="32"/>
  <c r="J33" i="32"/>
  <c r="I33" i="32"/>
  <c r="H33" i="32"/>
  <c r="G33" i="32"/>
  <c r="F33" i="32"/>
  <c r="E33" i="32"/>
  <c r="D33" i="32"/>
  <c r="C33" i="32"/>
  <c r="R30" i="32"/>
  <c r="Q30" i="32"/>
  <c r="P30" i="32"/>
  <c r="O30" i="32"/>
  <c r="N30" i="32"/>
  <c r="M30" i="32"/>
  <c r="L30" i="32"/>
  <c r="K30" i="32"/>
  <c r="J30" i="32"/>
  <c r="I30" i="32"/>
  <c r="H30" i="32"/>
  <c r="G30" i="32"/>
  <c r="F30" i="32"/>
  <c r="E30" i="32"/>
  <c r="D30" i="32"/>
  <c r="C30" i="32"/>
  <c r="R29" i="32"/>
  <c r="Q29" i="32"/>
  <c r="P29" i="32"/>
  <c r="O29" i="32"/>
  <c r="N29" i="32"/>
  <c r="M29" i="32"/>
  <c r="L29" i="32"/>
  <c r="K29" i="32"/>
  <c r="J29" i="32"/>
  <c r="I29" i="32"/>
  <c r="H29" i="32"/>
  <c r="G29" i="32"/>
  <c r="F29" i="32"/>
  <c r="E29" i="32"/>
  <c r="D29" i="32"/>
  <c r="C29" i="32"/>
  <c r="R28" i="32"/>
  <c r="Q28" i="32"/>
  <c r="P28" i="32"/>
  <c r="O28" i="32"/>
  <c r="N28" i="32"/>
  <c r="M28" i="32"/>
  <c r="L28" i="32"/>
  <c r="K28" i="32"/>
  <c r="J28" i="32"/>
  <c r="I28" i="32"/>
  <c r="H28" i="32"/>
  <c r="G28" i="32"/>
  <c r="F28" i="32"/>
  <c r="E28" i="32"/>
  <c r="D28" i="32"/>
  <c r="C28" i="32"/>
  <c r="R27" i="32"/>
  <c r="Q27" i="32"/>
  <c r="P27" i="32"/>
  <c r="O27" i="32"/>
  <c r="N27" i="32"/>
  <c r="M27" i="32"/>
  <c r="L27" i="32"/>
  <c r="K27" i="32"/>
  <c r="J27" i="32"/>
  <c r="I27" i="32"/>
  <c r="H27" i="32"/>
  <c r="G27" i="32"/>
  <c r="F27" i="32"/>
  <c r="E27" i="32"/>
  <c r="D27" i="32"/>
  <c r="C27" i="32"/>
  <c r="R26" i="32"/>
  <c r="Q26" i="32"/>
  <c r="P26" i="32"/>
  <c r="O26" i="32"/>
  <c r="N26" i="32"/>
  <c r="M26" i="32"/>
  <c r="L26" i="32"/>
  <c r="K26" i="32"/>
  <c r="J26" i="32"/>
  <c r="I26" i="32"/>
  <c r="H26" i="32"/>
  <c r="G26" i="32"/>
  <c r="F26" i="32"/>
  <c r="E26" i="32"/>
  <c r="D26" i="32"/>
  <c r="C26" i="32"/>
  <c r="R25" i="32"/>
  <c r="Q25" i="32"/>
  <c r="P25" i="32"/>
  <c r="O25" i="32"/>
  <c r="N25" i="32"/>
  <c r="L25" i="32"/>
  <c r="K25" i="32"/>
  <c r="J25" i="32"/>
  <c r="I25" i="32"/>
  <c r="H25" i="32"/>
  <c r="G25" i="32"/>
  <c r="F25" i="32"/>
  <c r="E25" i="32"/>
  <c r="D25" i="32"/>
  <c r="R24" i="32"/>
  <c r="Q24" i="32"/>
  <c r="P24" i="32"/>
  <c r="O24" i="32"/>
  <c r="N24" i="32"/>
  <c r="M24" i="32"/>
  <c r="L24" i="32"/>
  <c r="K24" i="32"/>
  <c r="J24" i="32"/>
  <c r="I24" i="32"/>
  <c r="H24" i="32"/>
  <c r="G24" i="32"/>
  <c r="F24" i="32"/>
  <c r="E24" i="32"/>
  <c r="D24" i="32"/>
  <c r="C24" i="32"/>
  <c r="J5" i="25"/>
  <c r="F4" i="24"/>
  <c r="J5" i="24"/>
  <c r="J5" i="23"/>
  <c r="M4" i="22"/>
  <c r="AC15" i="32" s="1"/>
  <c r="C15" i="32" s="1"/>
  <c r="C34" i="32" s="1"/>
  <c r="J4" i="19"/>
  <c r="M4" i="12"/>
  <c r="J5" i="11"/>
  <c r="J4" i="10"/>
  <c r="M3" i="16"/>
  <c r="G7" i="5" s="1"/>
  <c r="O30" i="1" s="1"/>
  <c r="K15" i="16"/>
  <c r="M3" i="23"/>
  <c r="M4" i="23"/>
  <c r="M4" i="11"/>
  <c r="M3" i="15"/>
  <c r="F3" i="15"/>
  <c r="V8" i="15"/>
  <c r="W8" i="15"/>
  <c r="I3" i="12"/>
  <c r="M3" i="10"/>
  <c r="G8" i="4"/>
  <c r="D5" i="25"/>
  <c r="K13" i="14"/>
  <c r="D65" i="11"/>
  <c r="F8" i="6"/>
  <c r="M3" i="19"/>
  <c r="E3" i="19"/>
  <c r="M3" i="17"/>
  <c r="F4" i="15"/>
  <c r="F19" i="26"/>
  <c r="F20" i="26"/>
  <c r="F17" i="26"/>
  <c r="I14" i="26"/>
  <c r="H11" i="26"/>
  <c r="H10" i="26"/>
  <c r="F5" i="24"/>
  <c r="E5" i="22"/>
  <c r="E4" i="21"/>
  <c r="E4" i="20"/>
  <c r="E4" i="19"/>
  <c r="N3" i="18"/>
  <c r="F4" i="18"/>
  <c r="E4" i="17"/>
  <c r="F4" i="16"/>
  <c r="F4" i="13"/>
  <c r="E4" i="12"/>
  <c r="E5" i="11"/>
  <c r="E4" i="10"/>
  <c r="G8" i="9"/>
  <c r="E8" i="8"/>
  <c r="F8" i="7"/>
  <c r="G8" i="5"/>
  <c r="G10" i="4"/>
  <c r="I10" i="3"/>
  <c r="J9" i="14"/>
  <c r="J8" i="14"/>
  <c r="J11" i="14"/>
  <c r="G6" i="9"/>
  <c r="E6" i="8"/>
  <c r="J14" i="16"/>
  <c r="J11" i="16"/>
  <c r="H21" i="16"/>
  <c r="J10" i="16"/>
  <c r="H18" i="16"/>
  <c r="J13" i="16"/>
  <c r="H19" i="16"/>
  <c r="H22" i="16"/>
  <c r="J12" i="16"/>
  <c r="H20" i="16"/>
  <c r="J9" i="16"/>
  <c r="J8" i="16"/>
  <c r="H12" i="26"/>
  <c r="H13" i="26"/>
  <c r="F18" i="26"/>
  <c r="F21" i="26"/>
  <c r="H9" i="26"/>
  <c r="F3" i="14"/>
  <c r="H19" i="14"/>
  <c r="F7" i="6"/>
  <c r="F25" i="1"/>
  <c r="J10" i="14"/>
  <c r="H16" i="14"/>
  <c r="E7" i="8"/>
  <c r="P15" i="1"/>
  <c r="J12" i="14"/>
  <c r="H17" i="14"/>
  <c r="H18" i="14"/>
  <c r="G9" i="4"/>
  <c r="K5" i="1"/>
  <c r="G7" i="9"/>
  <c r="F36" i="1"/>
  <c r="J15" i="16"/>
  <c r="J13" i="14"/>
  <c r="H20" i="14"/>
  <c r="AC34" i="32" l="1"/>
  <c r="F7" i="7"/>
  <c r="K36" i="1" l="1"/>
  <c r="J3" i="1" s="1"/>
  <c r="M6" i="32"/>
  <c r="C6" i="32" l="1"/>
  <c r="C25" i="32" s="1"/>
  <c r="M25" i="32"/>
</calcChain>
</file>

<file path=xl/comments1.xml><?xml version="1.0" encoding="utf-8"?>
<comments xmlns="http://schemas.openxmlformats.org/spreadsheetml/2006/main">
  <authors>
    <author>Usuario de Windows</author>
  </authors>
  <commentList>
    <comment ref="J26" authorId="0" shapeId="0">
      <text>
        <r>
          <rPr>
            <b/>
            <sz val="9"/>
            <color indexed="81"/>
            <rFont val="Tahoma"/>
            <family val="2"/>
          </rPr>
          <t>Usuario de Windows:</t>
        </r>
        <r>
          <rPr>
            <sz val="9"/>
            <color indexed="81"/>
            <rFont val="Tahoma"/>
            <family val="2"/>
          </rPr>
          <t xml:space="preserve">
Ajustar redacción</t>
        </r>
      </text>
    </comment>
  </commentList>
</comments>
</file>

<file path=xl/comments2.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3.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4.xml><?xml version="1.0" encoding="utf-8"?>
<comments xmlns="http://schemas.openxmlformats.org/spreadsheetml/2006/main">
  <authors>
    <author/>
  </authors>
  <commentList>
    <comment ref="C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sharedStrings.xml><?xml version="1.0" encoding="utf-8"?>
<sst xmlns="http://schemas.openxmlformats.org/spreadsheetml/2006/main" count="2514" uniqueCount="844">
  <si>
    <t>MATRIZ DE RESPONSABLES MIPG</t>
  </si>
  <si>
    <t>DIMENSIONES</t>
  </si>
  <si>
    <t>RESPONSABLE DIMENSION</t>
  </si>
  <si>
    <t>POLÍTICAS</t>
  </si>
  <si>
    <t>AUTODIAGNOSTICO</t>
  </si>
  <si>
    <t>RESPONSABLE POLÍTICA - AUTODIAGNOSTICO</t>
  </si>
  <si>
    <t>Contacto</t>
  </si>
  <si>
    <t>Talento  Humano</t>
  </si>
  <si>
    <t>Gestión Estratégica del Talento Humano</t>
  </si>
  <si>
    <t>Gestión del Talento humano</t>
  </si>
  <si>
    <t>Integridad</t>
  </si>
  <si>
    <t>Gestión código de lntegridad</t>
  </si>
  <si>
    <t>Direccionamiento Estratégico y Planeación</t>
  </si>
  <si>
    <t>Talento Humano</t>
  </si>
  <si>
    <t>Planeación Institucional</t>
  </si>
  <si>
    <t>Direccionamiento y Planeación</t>
  </si>
  <si>
    <t>Porcentaje Dimensión</t>
  </si>
  <si>
    <t>Procentaje Avance</t>
  </si>
  <si>
    <t>Responsable</t>
  </si>
  <si>
    <t>Gestión Presupuestal y eficiencia del gasto público</t>
  </si>
  <si>
    <t>Gestión presupuestal</t>
  </si>
  <si>
    <r>
      <t>MIPG concibe al talento humano como el activo más importante con el que cuentan las entidades y, por lo tanto, como el gran</t>
    </r>
    <r>
      <rPr>
        <sz val="11"/>
        <color rgb="FF548135"/>
        <rFont val="Calibri"/>
        <family val="2"/>
      </rPr>
      <t xml:space="preserve"> factor crítico de éxito</t>
    </r>
    <r>
      <rPr>
        <sz val="11"/>
        <color rgb="FF000000"/>
        <rFont val="Calibri"/>
        <family val="2"/>
      </rPr>
      <t xml:space="preserve"> que les facilita la gestión y el logro de sus objetivos y resultados. El talento humano, es decir, todas las personas que laboran en la administración pública, en el marco de los valores del servicio público, contribuyen con su trabajo, dedicación y esfuerzo al cumplimiento de la misión estatal, a garantizar los derechos y a responder las demandas de los ciudadanos.</t>
    </r>
  </si>
  <si>
    <t>Gestión con Valores para Resultados</t>
  </si>
  <si>
    <t xml:space="preserve">Fortalecimiento organizacional y simplificación de procesos </t>
  </si>
  <si>
    <t>Sin Autodiagnostico disponible</t>
  </si>
  <si>
    <t>Gobierno digital TIC (para servicios, gobierno abierto y para la gestión)</t>
  </si>
  <si>
    <t>Gobierno Digital</t>
  </si>
  <si>
    <t>Seguridad digital</t>
  </si>
  <si>
    <t>Defensa Jurídica</t>
  </si>
  <si>
    <t>Oficina Asesora Jurídica</t>
  </si>
  <si>
    <t>Servicio al ciudadano</t>
  </si>
  <si>
    <t>Racionalización de trámites</t>
  </si>
  <si>
    <t>Trámites</t>
  </si>
  <si>
    <t>Mejora normativa</t>
  </si>
  <si>
    <t>MIPG tiene como condición que las entidades tengan claro el horizonte a corto y mediano plazo que le permita priorizar sus recursos y talento humano y focalizar sus procesos de gestión en la consecución de los resultados con los cuales garantiza los derechos, satisface las necesidad y atiende los problemas de los ciudadanos.</t>
  </si>
  <si>
    <t>Participación ciudadana en la gestión pública</t>
  </si>
  <si>
    <t>Participación ciudadana</t>
  </si>
  <si>
    <t>Evaluación de Resultados</t>
  </si>
  <si>
    <t>Porcentaje Avance</t>
  </si>
  <si>
    <t>Seguimiento y evaluación del desempeño institucional</t>
  </si>
  <si>
    <t>Seguimiento y evaluación del desempeño</t>
  </si>
  <si>
    <t>Información y Comunicación</t>
  </si>
  <si>
    <t>Gestión documental</t>
  </si>
  <si>
    <t>Gestión Documental</t>
  </si>
  <si>
    <t xml:space="preserve">Transparencia, acceso a la información pública y lucha contra la corrupción </t>
  </si>
  <si>
    <t>Plan Anticorrupción</t>
  </si>
  <si>
    <t>Rendición de cuentas</t>
  </si>
  <si>
    <t>Transparencia y Acceso a la Información</t>
  </si>
  <si>
    <t>Gestión del Conocimiento y la Innovación</t>
  </si>
  <si>
    <t>Gestión del conocimiento y la innovación</t>
  </si>
  <si>
    <t>Control Interno</t>
  </si>
  <si>
    <t>Control interno</t>
  </si>
  <si>
    <t>Procentaje Dimensión</t>
  </si>
  <si>
    <t>POLÍTICA</t>
  </si>
  <si>
    <t xml:space="preserve">Para MIPG es importante que las entidades conozcan de manera permanente los avances en su gestión y los logros de los resultados y metas propuestas, en los tiempos y recursos previstos y si general los efectos deseados para la sociedad; de igual manera, esto le permite introducir mejoras en la gestión. </t>
  </si>
  <si>
    <t>MIPG define la Información y Comunicación como una dimensión articuladora de las demás, puesto que permite a las entidades vincularse con su entorno y facilitar la ejecución de sus operaciones a través de todo el ciclo de gestión.</t>
  </si>
  <si>
    <t xml:space="preserve">Gestión del conocimiento y la innovación </t>
  </si>
  <si>
    <t xml:space="preserve">Responsable </t>
  </si>
  <si>
    <t>MIPG promueve el mejoramiento continuo de las entidades, razón por la cual éstas deben establecer acciones, métodos y procedimientos de control y de gestión del riesgo, así como mecanismos para la prevención y evaluación de éste. El Control Interno es la clave para asegurar razonablemente que las demás dimensiones de MIPG cumplan su propósito.</t>
  </si>
  <si>
    <t xml:space="preserve">Política de Gestión Estratégica del Talento Humano </t>
  </si>
  <si>
    <t>Procentaje Total</t>
  </si>
  <si>
    <t>A. cumplidas (100-90)</t>
  </si>
  <si>
    <t>A. pendientes</t>
  </si>
  <si>
    <t xml:space="preserve">Plan de Mejoramiento </t>
  </si>
  <si>
    <t>Implementación</t>
  </si>
  <si>
    <t>N°</t>
  </si>
  <si>
    <t>Política de Integridad</t>
  </si>
  <si>
    <t>Alternativa de Mejora</t>
  </si>
  <si>
    <t>Puntaje inicial</t>
  </si>
  <si>
    <t>Eficacia</t>
  </si>
  <si>
    <t>Política de Planeación Institucional</t>
  </si>
  <si>
    <t>Porcentaje avance</t>
  </si>
  <si>
    <t>Seguimiento</t>
  </si>
  <si>
    <t>Total acciones</t>
  </si>
  <si>
    <t>Evidencia cumplimiento</t>
  </si>
  <si>
    <t>A. Cumplidas</t>
  </si>
  <si>
    <t>Responsables</t>
  </si>
  <si>
    <t>A. Pendientes</t>
  </si>
  <si>
    <t>Actividades de Gestión</t>
  </si>
  <si>
    <t>% acción</t>
  </si>
  <si>
    <t>% avance</t>
  </si>
  <si>
    <t>PENDIENTES</t>
  </si>
  <si>
    <t>TOTAL</t>
  </si>
  <si>
    <t>Observación</t>
  </si>
  <si>
    <t>% Acción</t>
  </si>
  <si>
    <t>Evidencia</t>
  </si>
  <si>
    <t>CUMPLIDAS</t>
  </si>
  <si>
    <t>Política de Gestión Presupuestal y eficiencia del gasto público</t>
  </si>
  <si>
    <t>Mejora a implementar</t>
  </si>
  <si>
    <t>Puntaje Inicial</t>
  </si>
  <si>
    <t>Política de Fortalecimiento organizacional y Simplificación de procesos</t>
  </si>
  <si>
    <t xml:space="preserve">Evidencia </t>
  </si>
  <si>
    <t>Política de Seguridad digital</t>
  </si>
  <si>
    <t>Observaciones</t>
  </si>
  <si>
    <t>Política de Defensa Jurídica</t>
  </si>
  <si>
    <t>Política de Servicio al Ciudadano</t>
  </si>
  <si>
    <t>Política de Racionalización de trámites</t>
  </si>
  <si>
    <t>Política de Participación ciudadana en la Gestión Pública</t>
  </si>
  <si>
    <t>Política de Seguimiento y Evaluación del desempeño institucional</t>
  </si>
  <si>
    <t>Política de Gestión Documental</t>
  </si>
  <si>
    <t>Política de Transparencia, acceso a la información pública y lucha contra la corrupción</t>
  </si>
  <si>
    <t>Política Gestión del Conocimiento y la Innovación</t>
  </si>
  <si>
    <t>Política Control Interno</t>
  </si>
  <si>
    <t>Oficina de Control Interno</t>
  </si>
  <si>
    <t>Política Gestión de Mejora Normativa</t>
  </si>
  <si>
    <t>Aun no se cuenta con Autodiagnostico disponible - Es un apolítica nueva incluida en la versión 2.0 del Manual</t>
  </si>
  <si>
    <t>Implementación MIPG Entidad
Agencia Nacional de Minería</t>
  </si>
  <si>
    <t>Grupo de Talento Humano</t>
  </si>
  <si>
    <t>Grupo de Planeación</t>
  </si>
  <si>
    <t>Grupo de Talento Humano
Grupo de Planeación
Oficina de tecnologia de la Información</t>
  </si>
  <si>
    <t>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t>
  </si>
  <si>
    <t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t>
  </si>
  <si>
    <t>Grupo de Gestión Financiera</t>
  </si>
  <si>
    <t>Oficina de tecnologías de información y comunicaciones</t>
  </si>
  <si>
    <t xml:space="preserve">Grupo de Comunicación y Relacionamiento
Grupo Atención Integral y servicios a Grupos de Interés </t>
  </si>
  <si>
    <t>Grupo de Planeación
OCI</t>
  </si>
  <si>
    <t>Grupo de Servicios Administrativos</t>
  </si>
  <si>
    <t>Grupo de Planeación
Oficina de Control Interno</t>
  </si>
  <si>
    <t>Grupo de Comunicación y Relacionamiento
Grupo de Planeación
Oficina de Control Interno</t>
  </si>
  <si>
    <t>Grupo de Comunicación y Relacionamiento
Grupo de Planeación
Oficina de Control Interno
Todos los procesos</t>
  </si>
  <si>
    <t>Grupo de Talento Humano
Grupo de Planeación
Oficina de tecnologia de la Información
Todos los procesos</t>
  </si>
  <si>
    <t>SITUACION ACTUAL</t>
  </si>
  <si>
    <t>SITUACIÓN DESEADA</t>
  </si>
  <si>
    <t>CAUSAS DE LA OPORTUNIDAD DE MEJORA</t>
  </si>
  <si>
    <t>FACTORES O CRITERIOS DE AFINIDAD</t>
  </si>
  <si>
    <t>Metodología</t>
  </si>
  <si>
    <t>Juan Antonio Araujo Armero</t>
  </si>
  <si>
    <t>Adriana Giraldo Ramirez</t>
  </si>
  <si>
    <t>Cerrada</t>
  </si>
  <si>
    <t>Adriana Giraldo</t>
  </si>
  <si>
    <t>Porcentaje Total</t>
  </si>
  <si>
    <t>Milena del Pilar Sandoval</t>
  </si>
  <si>
    <t>Porcentaje acción</t>
  </si>
  <si>
    <t>Metodología (procedimientos)</t>
  </si>
  <si>
    <t>Esperanza Caceres</t>
  </si>
  <si>
    <t>Se reporta promedio de acuerdo a resultados FURAG vigencia 2019: 63.5</t>
  </si>
  <si>
    <t>3.73</t>
  </si>
  <si>
    <t>Política de Gobierno digital TIC</t>
  </si>
  <si>
    <t>Se reporta promedio de acuerdo a resultados FURAG vigencia 2019: 68.9</t>
  </si>
  <si>
    <t>2. PENDIENTES</t>
  </si>
  <si>
    <t>Total Acciones Plan de Mejora</t>
  </si>
  <si>
    <t xml:space="preserve">A. cumplidas </t>
  </si>
  <si>
    <t>Total criterios Autodiagnóstico</t>
  </si>
  <si>
    <t>Total Criterios Autodiagnóstico</t>
  </si>
  <si>
    <t>Total criterios autodiagnostico</t>
  </si>
  <si>
    <t>Total criterios autodiagnóstico</t>
  </si>
  <si>
    <t>Total FURAG 2019</t>
  </si>
  <si>
    <t>Total acriterios autodiagnóstico</t>
  </si>
  <si>
    <t>Total Criterios Autdiagnostico</t>
  </si>
  <si>
    <t>RESULTADOS MIPG - PRIMER SEMESTRE 2020</t>
  </si>
  <si>
    <r>
      <t xml:space="preserve">Instrucción: </t>
    </r>
    <r>
      <rPr>
        <sz val="10"/>
        <color theme="1"/>
        <rFont val="Calibri"/>
        <family val="2"/>
        <scheme val="minor"/>
      </rPr>
      <t>En las tablas de color naranja incluir en la casilla correspondiente de su entidad el valor resultante del Modelo, las Dimensiones y las Políticas, tal cual como lo arroja la Matriz de seguimiento y control, instrumento adoptado por el sector para llevar el seguimiento del MIPG. Adicionalmente, en las casillas de color naranja oscuro debe incluir los valores que arroja el FURAG 2019 para el Modelo, las dimensiones y las políticas de su entidad. En las tablas de color azul no deben incluir ni modificar la información, ya que está programado para realizar la transformación de los valores que reporten en porcentajes sobre 100.</t>
    </r>
  </si>
  <si>
    <t>MIPG</t>
  </si>
  <si>
    <t>MIPG - FURAG</t>
  </si>
  <si>
    <t>D1 - Talento Humano</t>
  </si>
  <si>
    <t>D1 - Talento Humano FURAG</t>
  </si>
  <si>
    <t>D2 - Direccionamiento estratégico</t>
  </si>
  <si>
    <t>D2 - Direccionamiento estratégico FURAG</t>
  </si>
  <si>
    <t>D3 - Gestión con valores</t>
  </si>
  <si>
    <t>D3 - Gestión con valores FURAG</t>
  </si>
  <si>
    <t>D4 - Evaluación de resultados</t>
  </si>
  <si>
    <t>D4 - Evaluación de resultados FURAG</t>
  </si>
  <si>
    <t>D5 - Información y comunicaciones</t>
  </si>
  <si>
    <t>D5 - Información y comunicaciones FURAG</t>
  </si>
  <si>
    <t>D6 - Gestión del conocimiento</t>
  </si>
  <si>
    <t>D6 - Gestión del conocimiento FURAG</t>
  </si>
  <si>
    <t>D7 - Control Interno</t>
  </si>
  <si>
    <t>D7 - Control Interno FURAG</t>
  </si>
  <si>
    <t>MME</t>
  </si>
  <si>
    <t xml:space="preserve">ANM </t>
  </si>
  <si>
    <t>UPME</t>
  </si>
  <si>
    <t>CREG</t>
  </si>
  <si>
    <t>SGC</t>
  </si>
  <si>
    <t>ANH</t>
  </si>
  <si>
    <t>IPSE</t>
  </si>
  <si>
    <t>P1 - Gestión estratégica TH</t>
  </si>
  <si>
    <t>P1 - Gestión estratégica TH FURAG</t>
  </si>
  <si>
    <t>P2 - Integridad</t>
  </si>
  <si>
    <t>P2 - Integridad FURAG</t>
  </si>
  <si>
    <t>P3 - Planeación institucional</t>
  </si>
  <si>
    <t>P3 - Planeación institucional FURAG</t>
  </si>
  <si>
    <t>P4 - Gestión presupuestal</t>
  </si>
  <si>
    <t>P4 - Gestión presupuestal FURAG</t>
  </si>
  <si>
    <t>P5 - Fortalecimiento Organizacional</t>
  </si>
  <si>
    <t>P5 - Fortalecimiento Organizacional FURAG</t>
  </si>
  <si>
    <t>P6 - Gobierno digital</t>
  </si>
  <si>
    <t>P6 - Gobierno digital FURAG</t>
  </si>
  <si>
    <t>P7 - Seguridad digital</t>
  </si>
  <si>
    <t>P7 - Seguridad digital FURAG</t>
  </si>
  <si>
    <t>P8 - Defensa jurídica</t>
  </si>
  <si>
    <t>P8 - Defensa jurídica FURAG</t>
  </si>
  <si>
    <t>P9 - Servicio al ciudadano</t>
  </si>
  <si>
    <t>P9 - Servicio al ciudadano FURAG</t>
  </si>
  <si>
    <t>P10 - Racionalización de trámite</t>
  </si>
  <si>
    <t>P10 - Racionalización de trámite FURAG</t>
  </si>
  <si>
    <t>P11 - Participación ciudadana</t>
  </si>
  <si>
    <t>P11 - Participación ciudadana FURAG</t>
  </si>
  <si>
    <t>P12 - Seguimiento y evaluación</t>
  </si>
  <si>
    <t>P12 - Seguimiento y evaluación FURAG</t>
  </si>
  <si>
    <t>P13 - Gestión documental</t>
  </si>
  <si>
    <t>P13 - Gestión documental FURAG</t>
  </si>
  <si>
    <t>P14 - Transparencia</t>
  </si>
  <si>
    <t>P14 - Transparencia FURAG</t>
  </si>
  <si>
    <t>P15 - Gestión del conocimiento</t>
  </si>
  <si>
    <t>P15 - Gestión del conocimiento FURAG</t>
  </si>
  <si>
    <t>P16 - Control Interno</t>
  </si>
  <si>
    <t>P16 - Control Interno FURAG</t>
  </si>
  <si>
    <t>P17 - Mejora normativa</t>
  </si>
  <si>
    <t>P17 - Mejora normativa FURAG</t>
  </si>
  <si>
    <t>ESTADO MIPG - PRIMER SEMESTRE 2020</t>
  </si>
  <si>
    <t>ESTADOS</t>
  </si>
  <si>
    <t>Vamos bien</t>
  </si>
  <si>
    <t>Tengo problemas</t>
  </si>
  <si>
    <t>Riesgo inminente</t>
  </si>
  <si>
    <t>ANM</t>
  </si>
  <si>
    <t>Entidad</t>
  </si>
  <si>
    <t>Modelo</t>
  </si>
  <si>
    <t>PROCESO</t>
  </si>
  <si>
    <t>TIPO</t>
  </si>
  <si>
    <t>FUENTE DE  LA NO CONFORMIDAD U OPORTUNIDAD DE MEJORA</t>
  </si>
  <si>
    <t>SISTEMA DE GESTIÓN</t>
  </si>
  <si>
    <t>NORMA Y NUMERAL</t>
  </si>
  <si>
    <t>RESPONSABLE PLAN DE MEJORAMIENTO</t>
  </si>
  <si>
    <t>ACTIVIDADES / FECHA DE INICIO</t>
  </si>
  <si>
    <t>ACTIVIDADES / FECHA DE TERMINACIÓN</t>
  </si>
  <si>
    <t>ACCIÓN/ ACTIVIDADES</t>
  </si>
  <si>
    <t>RESPONSABLE DE EJECUTAR LAS ACTIVIDADES</t>
  </si>
  <si>
    <t>No</t>
  </si>
  <si>
    <t xml:space="preserve">GESTIÓN DEL TALENTO HUMANO </t>
  </si>
  <si>
    <t>Articulación MIPG</t>
  </si>
  <si>
    <t>Autodiagnóstico MIPG</t>
  </si>
  <si>
    <t>Sistema de Gestión Integral</t>
  </si>
  <si>
    <t>Manual Operativo MIPG . Política Talento Humano</t>
  </si>
  <si>
    <t>Contar con un mecanismo de información que permita visualizar en tiempo real la planta de personal y generar reportes, articulado con la nómina o independiente, diferenciando:
- Personas con discapacidad, pre pensionados, cabezas de familia, pertenecientes a grupos étnicos o con fuero sindical
RESPUESTA ANM: No se ha actualizado información en la base de datos de cabeza de familia,  grupos étnicos ni discapacidad.</t>
  </si>
  <si>
    <t>Contar con una base de datos actualizada que permita visualizar en tiempo real la planta de personal y generar reportes, articulado con la nómina o independiente, en la que también se incluya diferencialmente cabezas de familia, grupos étnicos y persnas en situación de discapacidad.</t>
  </si>
  <si>
    <t>No se cuenta ni se ha recolectado la información de cabezas de familia, grupos étnicos y personas en situación de discapacidad.</t>
  </si>
  <si>
    <t>Mano de obra</t>
  </si>
  <si>
    <t>Diseñar una estrategia de recolección de esta información faltante y alimentar la base de datos de planta de personal.</t>
  </si>
  <si>
    <t>Laura Agudelo</t>
  </si>
  <si>
    <t>Proveer las vacantes definitivas oportunamente, de acuerdo con el Plan Anual de Vacantes- Proporción de provisionales menor o igual al 30% de la planta total</t>
  </si>
  <si>
    <t>Proporción de provisionalidad igual o menor al 10%</t>
  </si>
  <si>
    <t xml:space="preserve">Rotación de personal de carrera administrativa que se retiró y al proveer las vacantes quedan en provisionalidad. </t>
  </si>
  <si>
    <t>Esperanza Caceres- Viviana Paramo</t>
  </si>
  <si>
    <t xml:space="preserve">1. Llevar a cabo el concurso de méritos de la CNCS, enviar los ejes temáticos a la comisión para el diseño de pruebas.             
Evidencia/soporte: Oficio o comunicaciones remitidas a la CNSC                                    </t>
  </si>
  <si>
    <t>Viviana Paramo</t>
  </si>
  <si>
    <t xml:space="preserve">2. Hacer seguimiento mensual al proceso para que la  comisión gestione el inicio del concurso.         
Evidencia/soporte: Correos electrónicos </t>
  </si>
  <si>
    <t xml:space="preserve">3. Mantener actualiza la OPEC.    
Evidencia/soporte: Reporte OPEC actualizado </t>
  </si>
  <si>
    <t>4. Realizar los nombramientos cuando aplique 
Evidencia/soporte: Resoluciones de nombramiento</t>
  </si>
  <si>
    <t xml:space="preserve">Manual Operativo MIPG . Política Talento Humano. Gestión de la información </t>
  </si>
  <si>
    <t xml:space="preserve">Cumplimiento del Decreto 2011 de 2017 relacionado con el porcentaje de vinculación de personas con discapacidad en la planta de empleos de la entidad
RESPUESTA ANM: A la fecha no se tienen funcionarios registrados ni vinculados con discapacidad. Sin embargo se encuentra la entidad en proceso para aprobación de alta dirección. </t>
  </si>
  <si>
    <t xml:space="preserve">
Implementación de la normatividad vigente sobre discapacidad y vinculación de personas con discapacidad en la planta </t>
  </si>
  <si>
    <t xml:space="preserve">Dentro de los concursos de méritos surtidos no se han presentado personas con condición de discapacidad. </t>
  </si>
  <si>
    <t>Esperanza Caceres-Viviana Paramo</t>
  </si>
  <si>
    <t>1. Identificar el porcentaje de personas en situación de discapacidad dentro de la planta. 
Evidencias/soporte: Reporte de personal de la ANM con condiciones de discapacidad</t>
  </si>
  <si>
    <t xml:space="preserve">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
RESPUESTA ANM: No se cuenta con información de minorías étnicas. Está pendiente aplicar a todos los funcionarios un sistema de información en la cual se obtendrá este dato de todos los funcionarios.
</t>
  </si>
  <si>
    <t xml:space="preserve">No se cuenta ni se ha recolectado la información deminorías étnica. </t>
  </si>
  <si>
    <t>mano de obra</t>
  </si>
  <si>
    <t>Esperanza Cáceres / Laura Agudelo</t>
  </si>
  <si>
    <t xml:space="preserve">Adopción mediante acto administrativo del sistema de evaluación del desempeño y los acuerdos de gestión - Se ha revisado la eficacia del sistema de evaluación del desempeño y de los acuerdos de gestión a partir del plan de acción de la entidad y del manual de funciones y competencias. 
RESPUESTA ANM: A la fecha no se ha realizado la eficacia de la del sistema de evaluación del desempeño y de los acuerdos de gestión a partir del plan de acción de la entidad y del manual de funciones y competencias. </t>
  </si>
  <si>
    <t>Incorporar análisis de la efectividad en el informe de evaluación de desempeño</t>
  </si>
  <si>
    <t>No se había contemplado la realización del informe</t>
  </si>
  <si>
    <t>Elvira Reyes</t>
  </si>
  <si>
    <t>Elaborar un informe de la eficacia de EDL</t>
  </si>
  <si>
    <t xml:space="preserve">Elvira Reyes </t>
  </si>
  <si>
    <t>Bienestar Educación en artes y artesanías - Se incluyeron actividades de educación en artes y artesanías en el plan de bienestar e incentivos</t>
  </si>
  <si>
    <t xml:space="preserve">Incluir actividades de educación en artes y artesanías en el plan de bienestar e incentivos. </t>
  </si>
  <si>
    <t xml:space="preserve">No surgió la necesidad dentro de las encuestas realizadas para determinar las actividades de Bienestar. </t>
  </si>
  <si>
    <t>1.Realizar la identificación de necesidades del plan de bienestar en artes y artesanías.
Evidencias/soporte: ? Informe de tabulación de necesidades 2021</t>
  </si>
  <si>
    <t>Elkin Moreno</t>
  </si>
  <si>
    <t xml:space="preserve">2. Tabular y priorizar necesidades, e  incluir actividades en el plan de bienestar.   
bienestar en artes y artesanías.
Evidencias/soporte: ?    Informe de tabulación de necesidades 2021                                                               </t>
  </si>
  <si>
    <t>3. Elaborar y socializar plan de bienestar Evidencias/soporte: ? Plan de Bienestar 2021 y evidencia de socialización que puede ser por comunicaciones internas.</t>
  </si>
  <si>
    <t>Día del servidor publico - No se adelantan actividades en el marco del Día del Servidor Público</t>
  </si>
  <si>
    <t xml:space="preserve">Conmemorar el día de servidor público en la Agencia Nacional de Minería </t>
  </si>
  <si>
    <t xml:space="preserve">No se realizaron actividades por la condición de salud mundial. </t>
  </si>
  <si>
    <t>1. Incluir en el cronograma de actividades del plan de bienestar de incentivos 2021, actividades para la conmemoración del día de servidor público
Evidencias/soporte: ?    Plan de Bienestar e Incentivos 2021</t>
  </si>
  <si>
    <t>2. Realizar la actividades planificadas del día del servidor público. 
Evidencias/soporte:  Lista de asistencia de las personas de la ANM que participen en la conmemoración del dpia servidor público.</t>
  </si>
  <si>
    <t>Negociar las condiciones de trabajo con sindicatos y asociaciones legalmente constituidas en el marco de la normatividad vigente. - Se ha negociado con los sindicatos pero no en los plazos estipulados por la normatividad vigente (Decreto único sector trabajo 1072 de 2015)</t>
  </si>
  <si>
    <t>Realizar la negociación  con los sindicatos, de acuerdo con los plazos  estipulados en la normatividad vigente.</t>
  </si>
  <si>
    <t xml:space="preserve">El sindicato quiere realizar las reuniones presencialmente lo cual no se ha podido adelantar por los protocolos de bioseguridad por la pandemia. </t>
  </si>
  <si>
    <t>1. Gestionar la fecha de inicio de la reunión que vaya de acuerdo con los lineamientos establecidos en los protocolos de bioseguridad.     
Evidencias/soporte: Cronograma de reuniones</t>
  </si>
  <si>
    <t>2. Realizar el documento de los acuerdos firmados por las partes interesadas.
Evidencias/soporte: Acta de reunión y acuerdo sindical</t>
  </si>
  <si>
    <t xml:space="preserve">3. Socializar los acuerdos sindicales  a los trabajadores  
Evidencias/soporte: Documento de socialización por comunicaciones internas u otro mecanismo determinado por la administración.                         </t>
  </si>
  <si>
    <t xml:space="preserve"> 4. Remitir copia al Ministerio del Trabajo del acuerdo establecido. 
Evidencias/soporte: Documento Radicado de remisión al Ministerio de Trabajo.                  </t>
  </si>
  <si>
    <t>Implementar mecanismos o instrumentos para intervenir el desempeño de gerentes (o directivos) inferior a lo esperado (igual o inferior a 75%), mediante un plan de mejoramiento. - Existe al menos una estrategia para gestionar el desempeño inferior a lo esperado en los gerentes públicos</t>
  </si>
  <si>
    <t>Implementar otro mecanismo para intervenir el desempeño de los gerentes (o directivos)</t>
  </si>
  <si>
    <t xml:space="preserve">No ha sido objeto porque no se requiere. </t>
  </si>
  <si>
    <t>1. Elaborar y socializar instructivo que permita identificar como realizar el  plan de mejoramiento en nivel directivo en caso  de desempeño en directivos  igual e inferior al 75%.
Evidencias/soporte: Instructivo cargado en ISOLUCION, socializado y aplicado.</t>
  </si>
  <si>
    <t>Realizar entrevistas de retiro para identificar las razones por las que los servidores se retiran de la entidad. 
RESPUESTA AM: no existe un documento de análisis de causas de retiro que genera insumos para la provisión del talento humano</t>
  </si>
  <si>
    <t>Realizar las entrevistas de retiro</t>
  </si>
  <si>
    <t>Tener un documento de análisis de retiro de los funcionarios.</t>
  </si>
  <si>
    <t>Esperanza Cáceres / Adriana López</t>
  </si>
  <si>
    <t>Actualizar formato de entrevista de retiro y una vez aprobado dar inicio a su aplicación, analizado por Nora Ayala y Liliana Pulido.</t>
  </si>
  <si>
    <t>Adriana López</t>
  </si>
  <si>
    <t>Contar con mecanismos para transferir el conocimiento de los servidores que se retiran de la Entidad a quienes continúan vinculados - La entidad ha analizado la viabilidad de implementar mecanismos para gestionar el conocimiento que dejan los servidores que se desvinculan</t>
  </si>
  <si>
    <t xml:space="preserve">Implementar mecanismos que permitan transferir el conocimiento de los servidores que se retiran de la Entidad a quienes continúan vinculados. </t>
  </si>
  <si>
    <t xml:space="preserve">No se ha encontrado una estrategia eficaz que permita transferir el conocimiento del servidor que se va a retirar. </t>
  </si>
  <si>
    <t>Catherine Ladino</t>
  </si>
  <si>
    <t>2. Documentar e Implementar la estrategia aprobada 
Evidencias/soporte: Formato en isolucion asociado al procedimiento de Vinculación y Retiro</t>
  </si>
  <si>
    <t>REPORTE DE AVANCE A 31/12/2020</t>
  </si>
  <si>
    <t>Articulación Integridad</t>
  </si>
  <si>
    <t>Autodiagnóstico Integridad</t>
  </si>
  <si>
    <t>Manual Operativo MIPG . Política Integridad</t>
  </si>
  <si>
    <t xml:space="preserve">Construir un mecanismo de recolección de información (Encuesta y/o grupos de intercambio)  en el cual la entidad pueda hacer seguimiento a las observaciones de los servidores públicos en el proceso de la implementación del Código de Integridad - Se tiene contemplado realizar mecanismos de recolección de información que permita realizar observaciones a los servidores públicos en cuanto a la implementación del código de integridad. </t>
  </si>
  <si>
    <t xml:space="preserve">Construir un mecanismo de recolección de información   en el cual la entidad pueda hacer seguimiento a las observaciones de los servidores públicos en el proceso de la implementación del Código de Integridad. </t>
  </si>
  <si>
    <t>No se había contemplado establecer dichos mecanismos</t>
  </si>
  <si>
    <t>1. Incluir el mecanismo de recolección de información dentro de las actividades del Plan de Bienestar.      
Evidencias/soporte: Plan de Bienestar 2021</t>
  </si>
  <si>
    <t xml:space="preserve">2. Implementar el mecanismo de recolección de información  que permita a los funcionarios públicos realizar observaciones de la implementación del código de integridad.     
Evidencias/soporte: Diseñar instrumento para realizar observaciones.                          </t>
  </si>
  <si>
    <t xml:space="preserve">3. Realizar plan de acción frente a las observaciones encontradas. 
Evidencias/soporte: Cronograma de actividades frente a las observaciones.           </t>
  </si>
  <si>
    <t xml:space="preserve">Ejecutar el Plan de gestión del Código de integridad: Analizar la actividad  que se ejecutó, así como las recomendaciones u objeciones recibidas en el proceso de participación y realizar los ajustes a que haya lugar. - Se ha ejecutado las actividades de socialización pero no se encontrbán articuladas. </t>
  </si>
  <si>
    <t xml:space="preserve">Analizar la actividad  que se ejecutó, así como las recomendaciones u objeciones recibidas en el proceso de participación y realizar los ajustes a que haya lugar. Se realizará en el ultimo trimestre del año. </t>
  </si>
  <si>
    <t xml:space="preserve">No se había contemplado establecer análisis que permitan dar mejoras de las actividades del Plan de integridad. </t>
  </si>
  <si>
    <t xml:space="preserve">1. Realizar  encuesta de satisfacción de las actividades realizadas en el código de integridad.                  
Evidencias/soporte: Informe de tabulación de la encuesta de satisfacción aplicada.                                                                                </t>
  </si>
  <si>
    <t xml:space="preserve">2. Incluir las retroalimentaciones de las actividades en el Plan de Bienestar del siguiente año.          
Evidencias/soporte: Plan de Incentivos 2021.                     </t>
  </si>
  <si>
    <t>Evaluación de Resultados de la implementación del Código de Integridad: Analizar los resultados obtenidos en la implementación de las acciones del Código de Integración:
1. Identificar el número de actividades en las que se involucró al servidor público con los temas del Código. 
2. Grupos de intercambio</t>
  </si>
  <si>
    <t xml:space="preserve">Analizar los resultados obtenidos en la implementación de las acciones del codigo de integración de las actividades y los grupos de intercambio. </t>
  </si>
  <si>
    <t xml:space="preserve">No se habia contemplado incluir grupos de intercambio </t>
  </si>
  <si>
    <t xml:space="preserve">1. Generar estrategias que permitan involucrar grupos de intercambio en las actividades del código de integridad.         
Evidencias/soporte: Soportes reuniones del grupo de                 </t>
  </si>
  <si>
    <t xml:space="preserve">2. Incluir en el plan de Bienestar 2021  las observaciones encontradas en los grupo de intercambio en materia de integridad
Evidencias/soporte:  Paln de Bienestar 2021          </t>
  </si>
  <si>
    <t>Sin reporte de avance</t>
  </si>
  <si>
    <t xml:space="preserve">Se diseño un modelo de Acta de Transferencia de Conocimiento, el fin de este documento, radica en la importancia como su nombre lo indica de realizar una transferencia de conocimiento de los funcionarios que se retiran de la Agencia a los que quedan, para contar con la mayor información, datos, elementos claves y funcionamiento del empleo y así complementar el procedimiento de retiro con el que actualmente contamos, de tal forma que no sea solamente la entrega de un informe, sino que se realice una entrega personalizada de funcionario a funcionario y contemos con todos los elementos e información clave del empleo. Actualmente este modelo de Acta fue socializado con la Coordinadora y con algunos funcionarios del Grupo de Gestión del Talento Humano que han realizado observaciones y retroalimentación a la herramienta, se esta consolidando una versión final para iniciar las mesas de trabajo con las partes interesadas y así exponer y socializar esta versión. </t>
  </si>
  <si>
    <t>Planeación Estratégica</t>
  </si>
  <si>
    <t>Manual Operativo MIPG DAFP Política Direccionamiento y Planeación</t>
  </si>
  <si>
    <r>
      <rPr>
        <b/>
        <sz val="10"/>
        <rFont val="Arial Narrow"/>
        <family val="2"/>
      </rPr>
      <t>Identificación de los grupos de valor y sus necesidade</t>
    </r>
    <r>
      <rPr>
        <sz val="10"/>
        <rFont val="Arial Narrow"/>
        <family val="2"/>
      </rPr>
      <t>s
1. Identificar el (los) grupo(s) de ciudadanos al (los) cual(es) debe dirigir sus productos y servicios (grupos de valor) y para qué lo debe hacer, es decir, cuáles son los derechos que se deben garantizar, qué necesidades se deben satisfacer, qué problemas se deben solucionar.
2. Identificar, los problemas o necesidades de los grupos de valor, con precisión, pertinencia y prioridad, a partir de la caracterización de los grupos de valor y siempre teniendo presente el propósito fundamental, mediante procesos participativos. 
3. Proyectar los problemas o necesidades de los grupos de valor a 4, 10, 20 años o según se disponga en la entidad.
4. Estimar los tiempos en los cuales se espera atender dichos problemas o necesidades, teniendo claro cuál es el valor agregado que, con su gestión, aspira aportar en términos de resultados e impactos.</t>
    </r>
  </si>
  <si>
    <t>Fortalecer el ejercicio de identificación de grupos de valor y sus necesidades al interior de la ANM</t>
  </si>
  <si>
    <t>1. Debilidades en los métodos de operación definidos y metodologías para identificación de los grupos de valor y sus necesidades.
2. Fallas en la caracterización de los grupos de valor 
3. Debilidades en la definición de estrategias e implementación de procesos participativos de los grupos de valor.
4. Fallas en la definición de la metodología que impide la alineación con la planeación estratégica de la Entidad.
5. Falta de estimación de tiempos para atender problemas, necesidades y expectativas de los grupos de valor.</t>
  </si>
  <si>
    <t>Metodología
Mano de Obra</t>
  </si>
  <si>
    <t>Yesnith Suárez Ariza</t>
  </si>
  <si>
    <t>1. Construir y presentar al Comité Institucional de Gestión y Desempeño para aprobación el documento de caracterización grupos de interés 2020 de la ANM.
Evidencia/producto: Documento caracterización de grupos de interés publicado y acta de comité</t>
  </si>
  <si>
    <t>Dayany Morales</t>
  </si>
  <si>
    <t>3. Fortalecer y realizar procesos participativos 2021 hacia afuera para identificar necesidades y expectativas de los grupos de interés de la ANM.
Evidencia/producto: Comunicaciones, campañas en pagina web, evidencias de información recolectada</t>
  </si>
  <si>
    <t xml:space="preserve">4. Alinear metodología caracterización grupos de interés con la planeación estratégica a 4 años.
Evidencia/producto: Documento de alineación </t>
  </si>
  <si>
    <t>4. Actualizar metodología  caracterización grupos de interés  de acuerdo a nuevas necesidades identificadas
Evidencia/producto: Documento caracterización de grupos de interés socializado y publicado</t>
  </si>
  <si>
    <r>
      <rPr>
        <b/>
        <sz val="10"/>
        <rFont val="Arial Narrow"/>
        <family val="2"/>
      </rPr>
      <t>Diagnóstico de capacidades y entornos</t>
    </r>
    <r>
      <rPr>
        <sz val="10"/>
        <rFont val="Arial Narrow"/>
        <family val="2"/>
      </rPr>
      <t xml:space="preserve">
1. Adelantar un diagnóstico de capacidades y entornos de la entidad para desarrollar su gestión y lograr un desempeño acorde con los resultados previstos. 
2. Revisar aspectos internos tales como el talento humano, procesos y procedimientos, estructura organizacional, cadena de servicio, recursos disponibles, cultura organizacional, entre otros. 
3. Identificar el conocimiento tácito y explícito de la entidad, así como el conocimiento de los servidores públicos (formación, capacitación y experiencia) que posteriormente permitirá la difusión del conocimiento, la generación de proyectos articulados y el desarrollo de los procesos de la organización. 
4. Revisar aspectos externos a la entidad, algunos generales como su entorno político, económico y fiscal, y otros más particulares, como la percepción que tienen sus grupos de valor frente a la cantidad y calidad de los bienes y servicios ofrecidos, sus resultados e impactos.</t>
    </r>
  </si>
  <si>
    <t>Continuar fortaleciendo el ejercicio de identificación y tratamiento de capacidades y entornos de la ANM</t>
  </si>
  <si>
    <t>1. Debilidades en los métodos de operación definidos y metodologías para identificación y tratamiento a las capacidades institucionales.
2. Debilidades en el proceso de implementación de la política de gestión del conocimiento e innovación.
3. Debilidades y fallas en la metodología y actualización del contexto de los procesos de la Entidad</t>
  </si>
  <si>
    <t>1. Articular trabajo de implementación de las capacidades que realiza el equipo de trabajo del BID para identificar y aplicar mejoras a los procesos de la ANM
Evidencia/producto: Procesos mejorados de acuerdo a nuevas capacidades identificados - documentación SIG</t>
  </si>
  <si>
    <t>Alexandra Vargas Pinilla</t>
  </si>
  <si>
    <t>2. Realizar propuesta de  rediseño del mapa de procesos de la ANM y presentar para aprobación al Comité Institucional de Gestión y Desempeño
Evidencia/producto: Mapa de procesos actualizado y aprobado/acta comité</t>
  </si>
  <si>
    <t>3. Fortalecer y darle continuidad a los indicadores asociados al "Diseño y socialización de la estrategia y plan de transformación cultural de la ANM".
Evidencia/producto: Indicadores reformulados y aprobados</t>
  </si>
  <si>
    <t>4. Adelantar proceso de actualización del contexto organizacional de la vigencia 2020
Evidencia/producto: Documento de contexto 2020 ANM</t>
  </si>
  <si>
    <t>Toma de decisiones basada en evidencias
1. Utilizar la información generada en el análisis de capacidad institucional, informes de gestión, desempeño y cumplimiento de planes en vigencias anteriores, resultados de la evaluación de indicadores y de riesgos, autoevaluación, auditorías internas y externas, resultados de las estrategias de rendición de cuentas y de la consulta, diagnóstico o planeación participativa realizada, ejecuciones presupuestales, entre otras evidencias vitales para la proyección estratégica de la entidad (analítica institucional)
Planeación Participativa
1. Involucrar a la ciudadanía y grupos de interés en el diagnóstico y formulación de los planes, programas o proyectos de la entidad, de interés ciudadano
2. Incorporar en su ejercicio de planeación estrategias encaminadas a fomentar el control ciudadano y el diálogo en la rendición de cuentas, brindar transparencia y eficiencia en el uso de los recursos físicos, financieros, tecnológicos y de talento humano, con el fin de visibilizar el accionar de la administración pública y prevenir hechos de corrupción</t>
  </si>
  <si>
    <t>Fortalecer los ejercicios de socialización al interior de las instancias directivas de la ANM para la toma de decisiones presentando aspectos por mejorar basados en evidencias</t>
  </si>
  <si>
    <t>1. Fallas en la presentación de la información para la toma de decisiones.
2. Debilidades en los procesos de socialización de información relevante para la toma de decisiones.</t>
  </si>
  <si>
    <t xml:space="preserve">1. Poner a consideración de las partes internas y externas la planeación estratégica de la vigencia 2021 - Documentos para consideración de la ciudadanía
Evidencia/producto: Publicaciones hacia dentro y fuera de la Entidad y comunicaciones que se generen en este proceso que sean recibidas por terceros para tener en cuenta. </t>
  </si>
  <si>
    <r>
      <rPr>
        <b/>
        <sz val="10"/>
        <rFont val="Arial Narrow"/>
        <family val="2"/>
      </rPr>
      <t>Formulación de planes/indicadores</t>
    </r>
    <r>
      <rPr>
        <sz val="10"/>
        <rFont val="Arial Narrow"/>
        <family val="2"/>
      </rPr>
      <t xml:space="preserve">
1. Establecer qué se debe medir y qué información se quiere obtener de esa medición, para saber qué tipo de indicador se necesita.
2. Identificar, en la medida de lo posible los efectos o cambios que se quiere generar en el mejoramiento de las condiciones de vida de sus grupos de valor
3. Analizar el contexto interno y externo de la entidad para la identificación de los riesgos y sus posibles causas (incluidos riesgos operativos, riesgos de riesgos de contratación, riesgos para la defensa jurídica, riesgos de seguridad digital, entre otros)
4. Documentar el ejercicio de planeación en donde se contemple una orientación estratégica y una parte operativa en la que se señale de forma precisa los objetivos, las metas y resultados a lograr, las trayectorias de implantación o cursos de acción a seguir, cronogramas, responsables, indicadores para monitorear y evaluar su cumplimiento y los riesgos que pueden afectar tal cumplimiento y los controles para su mitigación</t>
    </r>
  </si>
  <si>
    <t>Continuar fortaleciendo el ejercicio de identificación y medición de indicadores de la ANM
Fortalecer el proceso de análisis de contexto interno y externo de la Entidad</t>
  </si>
  <si>
    <t>Fallas en los métodos de operación definidos par la identificación de indicadores y actualización de contexto</t>
  </si>
  <si>
    <t>1. Fortalecer proceso de identificación de indicadores de impacto para la vigencia 2021.
Evidencia/producto: Indicadores de impacto en POA y PAI 2021</t>
  </si>
  <si>
    <t>2. Adelantar proceso de identificación de riesgos estratégicos de la ANM.
Evidencia/producto: Riesgos estratégicos identificados y analizados y documentados</t>
  </si>
  <si>
    <t>3. Articular ejercicio de indicadores, riesgos y contexto para la vigencia 2021
Evidencia/producto: Documento planeación estratégica 2021 con este componente</t>
  </si>
  <si>
    <t xml:space="preserve">4. Documentar el ejercicio de planeación estratégica 2021 
documento planeación estratégica 2021 </t>
  </si>
  <si>
    <t xml:space="preserve">Se define nueva metodología para caracterizar los grupos de interés, para lo cual se crea un documento en pdf donde se describe el paso a paso de las actividades realizadas y documento en excel "Matriz de caracterización de grupos de interés" donde se incluye lo relacionado con el Sistema Integrado de Gestión, en el que se identificaron los grupos de interés y los que son pertinentes a cada sistema de gestión, alineación con los procesos y objetivos estratégicos, necesidades y expectativas y los requisitos legales asociados a las mismas. Los dos documentos se remitieron a los asistentes del Comité Institucional de Gestión y Desempeño para recibir comentarios y observaciones, los cuales a los que se allegaron, se realizaron los ajustes pertinentes y se socializa el resultado final en el comité llevado a cabo el día 28/09/2020 y en dicho comité se genera su aprobación. </t>
  </si>
  <si>
    <t>ESTADO</t>
  </si>
  <si>
    <t>Abierta</t>
  </si>
  <si>
    <t>2. Asociar a la matriz de necesidades y expectativas de los grupos de interés los servicios y tramites 2020.
Evidencia/producto: Documento caracterización de grupos de interés actualizada</t>
  </si>
  <si>
    <t>Se actualizó el documento de contexto de la ANM, y se incluyó el análisis realizado para los sistemas: ambiental, calidad y seguridad y salud en el trabajo. El documento fue publicado en la ruta https://www.anm.gov.co/?q=contexto-organizacional-anm.</t>
  </si>
  <si>
    <t>Se identificaron los riesgos estratégicos, los cuales fueron incluidas en las versión 2 del Documento que contiene el análisis de contexto interno y externo de la ANM.</t>
  </si>
  <si>
    <r>
      <rPr>
        <b/>
        <sz val="10"/>
        <rFont val="Arial Narrow"/>
        <family val="2"/>
      </rPr>
      <t xml:space="preserve">PLANEACIÓN ESTRATÉGICA: </t>
    </r>
    <r>
      <rPr>
        <sz val="10"/>
        <rFont val="Arial Narrow"/>
        <family val="2"/>
      </rPr>
      <t xml:space="preserve">
ELABORACIÓN Y MODIFICACIÓN DEL PLAN ANUAL DE ADQUISICIONES</t>
    </r>
  </si>
  <si>
    <t>Manual Operativo MIPG DAFP
Política  Gestión Presupuestal y eficiencia del gasto</t>
  </si>
  <si>
    <t>El aplicativo SISGESTION que ingreso en producción en enero 2020, se encuentra en fase desarrollo, y ajustes en atención a la personalización de operaciones como liberaciones y eliminaciones de CDP, atención de incidencias y oportunidades de mejora encontradas a lo largo de uso de diferentes usuarios en la gestión con la herramienta. Actualmente la herramienta ha presentado fallas, lo que ha generado reprocesos en las operaciones.</t>
  </si>
  <si>
    <r>
      <rPr>
        <b/>
        <sz val="10"/>
        <rFont val="Arial Narrow"/>
        <family val="2"/>
      </rPr>
      <t xml:space="preserve">FASE I - (vig. 2020)
</t>
    </r>
    <r>
      <rPr>
        <sz val="10"/>
        <rFont val="Arial Narrow"/>
        <family val="2"/>
      </rPr>
      <t>1. Atención de incidencias
2.Interoperabilidad con SIIF y WEBSAFI (Lidera Omar Camilo Tovar - Despacho VAF)</t>
    </r>
    <r>
      <rPr>
        <b/>
        <sz val="10"/>
        <rFont val="Arial Narrow"/>
        <family val="2"/>
      </rPr>
      <t xml:space="preserve">
FASE II (Sept a octubre 2020)</t>
    </r>
    <r>
      <rPr>
        <sz val="10"/>
        <rFont val="Arial Narrow"/>
        <family val="2"/>
      </rPr>
      <t xml:space="preserve">
1. Rechazo solicitudes de CDP´s por R. Financieros con notificación correo electrónico.
2. Preparación Vig. 2021
3. Objetos Iguales (Solicitud de Vice VAF)
</t>
    </r>
    <r>
      <rPr>
        <b/>
        <sz val="10"/>
        <rFont val="Arial Narrow"/>
        <family val="2"/>
      </rPr>
      <t>FASE III (vig. 2021)</t>
    </r>
    <r>
      <rPr>
        <sz val="10"/>
        <rFont val="Arial Narrow"/>
        <family val="2"/>
      </rPr>
      <t xml:space="preserve">
1. Realizar la solicitud de liberación y eliminación de CDP´s a través de SISGESTION apuntando a un tema de reducción de papel, sistematización y mejor oportunidad en tiempos de respuesta.
2. Personalización de módulos de Administración, que permitan actualizar los correos y perfiles de usuarios.
3. Permitir la Administración del Módulo Rubros para Recursos Inversión
4. Atención de incidencias
</t>
    </r>
    <r>
      <rPr>
        <b/>
        <sz val="10"/>
        <rFont val="Arial Narrow"/>
        <family val="2"/>
      </rPr>
      <t>FASE IV  (Sept a octubre 2021)</t>
    </r>
    <r>
      <rPr>
        <sz val="10"/>
        <rFont val="Arial Narrow"/>
        <family val="2"/>
      </rPr>
      <t xml:space="preserve">
5. Distribución Presupuestal por G. Trabajo para la vigencia 2022</t>
    </r>
  </si>
  <si>
    <t>Fallas en la primera versión en producción del aplicativo, lo que ha conllevado reprocesos.
Creación de módulos independientes para liberación CDPs y Eliminación de CDP´s, y fortalecer el perfil de administrador para no depender de ajustes por base de datos por los ingenieros y cambios emergentes.
Preparar para el 2022 desagregación por G. Trabajo para Recursos PGN</t>
  </si>
  <si>
    <t>Tecnologicos - Software SISGESTION</t>
  </si>
  <si>
    <t>1. Hacer seguimiento a las actividades del cronograma de mejoras del aplicativo SISGESTION, con el fin de garantizar que se realice el ajuste de la  herramienta conforme a las necesidades de la ANM, mediante desarrollo de software conforme línea del líder funcional teniendo en cuenta la operación del proceso PAA y ejecución presupuestal, la normatividad vigente y las oportunidades de mejora detectadas (que apliquen al momento del cierre de la acción).
Evidencia/producto: Cronograma de desarrollos con seguimiento y reporte de avance.</t>
  </si>
  <si>
    <r>
      <rPr>
        <b/>
        <sz val="10"/>
        <rFont val="Arial Narrow"/>
        <family val="2"/>
      </rPr>
      <t xml:space="preserve">G. Planeación </t>
    </r>
    <r>
      <rPr>
        <sz val="10"/>
        <rFont val="Arial Narrow"/>
        <family val="2"/>
      </rPr>
      <t xml:space="preserve">
(Líder Funcional Julieth Romero)
</t>
    </r>
    <r>
      <rPr>
        <b/>
        <sz val="10"/>
        <rFont val="Arial Narrow"/>
        <family val="2"/>
      </rPr>
      <t>OTI</t>
    </r>
    <r>
      <rPr>
        <sz val="10"/>
        <rFont val="Arial Narrow"/>
        <family val="2"/>
      </rPr>
      <t xml:space="preserve">
(Ing. Desarrollo Julio Carreño
Ing. Gerente de Proyectos Carlos Caicedo)</t>
    </r>
  </si>
  <si>
    <t>2. Desarrollar Pruebas Funcionales de los nuevos desarrollos y ajustes para paso a producción que se hayan adelantado según cronograma de trabajo.
Evidencia/producto: actas de pruebas y memorando de solicitud ante Comité OTI.</t>
  </si>
  <si>
    <t>3. Realizar en 2020 capacitaciones a lideres de proceso y enlaces de los procesos/dependencias en el manejo y funcionalidades de SISGESTION
Evidencia/producto: Listados de asistencia</t>
  </si>
  <si>
    <t>Julieth Romero</t>
  </si>
  <si>
    <t>4. Generar un reporte de errores mas frecuentes que permita identificar nuevas oportunidades de mejora del aplicativo SISGESTION.
Evidencia/producto: reporte de errores mas frecuentes</t>
  </si>
  <si>
    <t xml:space="preserve">5. Recopilar en sesiones de capacitación nuevas necesidades de desarrollo frente a las funcionalidades de SISGESTION.
Evidencia/producto: Documento con necesidades mejora SISGESTION
</t>
  </si>
  <si>
    <t>6. Elaborar cronograma de capacitación para la vigencia 2021 en el manejo y funcionalidades de SISGESTION
Evidencia/producto: Cronograma vigencia 2021</t>
  </si>
  <si>
    <t>7. Ejecutar cronograma de capacitación 2021 
Evidencia/producto: Listados de asistencia</t>
  </si>
  <si>
    <t>No OM</t>
  </si>
  <si>
    <t>Se realiza permanentemente seguimiento a las actividades de cronograma compromisos de mejora del aplicativo, se carga evidencia del mes de septiembre en donde se evidencia seguimiento a uno de los compromisos, resultados derivados de reunión del 21 de septiembre de 2020</t>
  </si>
  <si>
    <t>Permanentemente se realizan pruebas funcionales a los desarrollos y mejoras del aplicativo SISGESTION, se carga evidencia del 15/10/2020</t>
  </si>
  <si>
    <t xml:space="preserve">El día 15 de octubre de 2020 se realizó capacitación a los responsables de proceso/dependencias y a los enlaces en materia presupuestal con el fin de fortalecer los conocimientos en el manejo de los módulos del aplicativo SISGESTION. Asistieron 20 personas a la capacitación vía Teams. Se anexa listado de asistencia </t>
  </si>
  <si>
    <t>SISTEMA DE GESTIÓN SE SEGURIDAD DE LA INFORMACIÓN</t>
  </si>
  <si>
    <t>Manual Operativo MIPG DAFP
Política  Seguridad de la Información</t>
  </si>
  <si>
    <t xml:space="preserve">FURAG: La Entidad desarrolla jornadas de capacitación sobre Seguridad digital
</t>
  </si>
  <si>
    <t>Contar con esta presentación (capacitación) E-Learning disponible todo el tiempo con el fin de que la Entidad conozca que todos sus colaboradores participan del conocimiento del Sistema de Gestión de Seguridad de la Información que se explica en una capacitación ésta. 
1. Para que desde talento Humano informe a todos los funcionarios nuevos que deben tomar esta capacitación antes de iniciar sus labores con la Entidad.
2. Para que cuando la Entidad cuente con un nuevo proveedor, se le informe que deben tomar esta capacitación antes de iniciar sus labores con la Entidad.
3. para que todo el personal que actualmente labora en la Entidad dedique un espacio y pueda tomar esta capacitación importante para el conocimiento del SGSI.</t>
  </si>
  <si>
    <t>Debilidades en la implementación de los criterios de la politica de seguridad digital</t>
  </si>
  <si>
    <t>Mano de Obra (Recurso Humano)
Metodología (procedimientos)
Moneda (Recursos)</t>
  </si>
  <si>
    <t>1. Diseñar y contar con una capacitación E-Learning para todos los colaboradores de la Entidad que incluya el tema de seguridad digital.
Evidencia/producto: Contenido E-learning de seguridad digital para capacitación servidores públicos</t>
  </si>
  <si>
    <t>Martha Lucia Castiblanco</t>
  </si>
  <si>
    <t>FURAG: La Entidad establece estrategias y lleva a cabo acciones para el fortalecimiento de la seguridad digital.
2. ¿La Entidad efectúa evaluaciones de vulnerabilidades informáticas?
3. ¿La Entidad se cerciora que los proveedores y contratistas cumplan con las políticas de ciberseguridad internas?
4. ¿Se cuenta con la capacidad adecuada para asegurar que se mantenga la disponibilidad?
5. ¿Se implementan  mecanismos de protección contra fugas de datos?</t>
  </si>
  <si>
    <t>1. Contar con un análisis GAP que permita identificar la madurez del SGSI.
2. Contar con el SOA que permita la identificación del los controles que se deben ser aplicados.
3. Contar con la mayoría de los controles aplicados para el fortalecimiento de la arquitectura tecnológica, seguridad y privacidad de la información.</t>
  </si>
  <si>
    <t>1. Socializar los riesgos de ciberseguridad y planes de tratamiento para su aplicación desde la OTI para el fortalecimiento de la seguridad digital y contar con un SGSI mucho más maduro.
Evidencia/producto: Listados de asistencia o evidencia de socialización.</t>
  </si>
  <si>
    <t>Debilidades en la implementación de los criterios de la politica de seguridad digital.
Se cuenta con la estrategia de seguridad de la información (Análisis GAP, identificación de Activos de Información e Identificación de riesgos), sin embargo se requiere contar con personal para su implementación oportuna.</t>
  </si>
  <si>
    <t>Realizar el levantamiento de la matriz de roles y responsabilidades específicos respecto a la seguridad de la información.
Evidencia/producto: Matriz de roles y responsabilidades en materia de seguridad de la información.</t>
  </si>
  <si>
    <t>Material (Insumos, materia prima)</t>
  </si>
  <si>
    <t xml:space="preserve">	
ADMINISTRACIÓN DE TECNOLOGÍAS E INFORMACIÓN</t>
  </si>
  <si>
    <t>Manual Operativo MIPG DAFP
Políticas MIPG: Gobierno Digital</t>
  </si>
  <si>
    <t>Cumplimiento en la mayor medida posible</t>
  </si>
  <si>
    <t>Debilidades en la implementación de criterios de la política de MIPG. 
Identificación de necesidad</t>
  </si>
  <si>
    <t>1. Adelantar seguimiento trimestral al reporte de Datos Abiertos de las áreas ANM que los publican 
Evidencia/entregable: Reporte trimestral y correos electrónicos</t>
  </si>
  <si>
    <t>GESTIÓN INTEGRAL DE LAS COMUNICACIONES Y RELACIONAMIENTO</t>
  </si>
  <si>
    <t xml:space="preserve">La ANM adolece de realizar la totalidad de actividades formuladas en la estrategia de participación ciudadana, por medios electrónicos:
a. Rendición de cuentas
b. Elaboración de normatividad
c. Formulación de la planeación
d. Formulación de políticas, programas y proyectos
e. Ejecución de programas, proyectos y servicios
f.  Ejercicios de innovación abierta para la solución de problemas relacionados con sus funciones
g. Promoción del control social y veedurías ciudadanas
e. Ninguno de los anteriores
</t>
  </si>
  <si>
    <t>1. Definir e implementar estrategia de participación ciudadana, y compartirla para comentarios de la ciudadanía
Evidencia/entregable: estrategia de participación ciudadana de la ANM, y evidencias de socialización.</t>
  </si>
  <si>
    <t>PLANEACIÓN ESTRATÉGICA</t>
  </si>
  <si>
    <t>La ANM cuenta con potencial para realizar publicaciones o aplicaciones a partir de los datos abiertos de la entidad</t>
  </si>
  <si>
    <t>Contar con registros estadísticos conforme a los lineamientos</t>
  </si>
  <si>
    <t>Debilidades en la implementación de criterios de la política de MIPG. 
Necesidad de articular de articular información estadística con el Sistema Estadístico Nacional (SEN)</t>
  </si>
  <si>
    <t>Mano de Obra
Metodología
Moneda</t>
  </si>
  <si>
    <t>1. Identificar las bases de datos de interés estadístico para su publicación, en marco de la política Estadística
Evidencia/entregable: Reporte de bases de datos</t>
  </si>
  <si>
    <t>Christian Bedoya</t>
  </si>
  <si>
    <t>En la ANM no todos los ejercicios, iniciativas o acciones de participación que realizó la Entidad con la ciudadanía, usuarios o grupos de interés fueron utilizando medios electrónicos para la consulta o toma de decisiones, respecto del total de ejercicios, iniciativas o acciones de participación que ha realizado la Entidad con la ciudadanía, usuarios o grupos de interés, durante el periodo evaluado.</t>
  </si>
  <si>
    <t>1. Realizar reuniones con las áreas misionales para indagar sobre proyectos, iniciativas, o acciones que puedan ponerse a consideración de la ciudadanía
Evidencia/entregable: Soportes de reuniones realizadas</t>
  </si>
  <si>
    <t>La ANM cuenta con potencial para que un mayor porcentaje de trámites y Otros Procedimientos Administrativos (OPA) en línea de la entidad cuenten con caracterización de usuarios respecto del total de trámites y servicios en línea, para el periodo evaluado</t>
  </si>
  <si>
    <t>Caracterización de partes de interés culminada y propuesta de tramites presentada al DAFP</t>
  </si>
  <si>
    <t>Debilidades en la implementación de criterios de la política de MIPG. 
Necesidad de formalizar el inventario de trámites y OPAS en el Aplicativo SUIT</t>
  </si>
  <si>
    <t>La ANM cuenta con potencial para que un mayor porcentaje de trámites y OPA en línea de la entidad que cumplan con criterios de accesibilidad respecto del total de trámites y servicios total y parcialmente en línea, para el periodo evaluado</t>
  </si>
  <si>
    <t>Documento diagnostico referente a la accesibilidad y usabilidad de la web</t>
  </si>
  <si>
    <t>1. Formular y ejecutar plan de acción  referente a la realización de un documento diagnóstico sobre la validación de los canales web de conformidad con las normas técnicas de accesibilidad establecidas.
Evidencia/entregable: Plan de acción con seguimiento |</t>
  </si>
  <si>
    <t xml:space="preserve">La ANM cuenta con potencial para que un mayor porcentaje de trámites y OPA total y parcialmente en línea de la entidad que cumplan con criterios de usabilidad respecto del total de trámites y servicios total y parcialmente en línea, para el periodo evaluado </t>
  </si>
  <si>
    <t>1. Elaborar documento diagnóstico sobre la usabilidad de los canales web de conformidad con las normas técnicas de usabilidad establecidas.
Evidencia/entregable: Documento diagnostico socializado</t>
  </si>
  <si>
    <t>La ANM tiene el potencial de procesar el sistema de información para el registro ordenado y la gestión de Peticiones, Quejas, Reclamos y Denuncias  (PQRD) que centraliza todas las PQRD que ingresan por los diversos medios o canales</t>
  </si>
  <si>
    <t>1. Implementar modificaciones a SGD de Oracle solicitadas
Evidencia/entregable: SGD con mejoras</t>
  </si>
  <si>
    <t>La ANM cuenta con potencialidad de aumentar el porcentaje de certificaciones y constancias de la entidad que podían hacerse en línea respecto del total de certificaciones y constancias que existían en la entidad</t>
  </si>
  <si>
    <t>Necesidad de sistematización de procesos y procedimientos</t>
  </si>
  <si>
    <t>1. Gestionar y recopilar información de inventario de certificaciones de la ANM
Evidencia/entregable:  inventario de certificaciones de la ANM</t>
  </si>
  <si>
    <t>La ANM tiene el potencial de aumentar el porcentaje de trámites y OPA en línea y parcialmente en línea de la entidad respecto del total de trámites y OPA inscritos en el SUIT</t>
  </si>
  <si>
    <t>Necesidad de mejorar el acceso a los trámites y OPAS en línea</t>
  </si>
  <si>
    <t>1. Presentar y recibir aprobación por parte del DAFP de la formulación de un plan de articulación de trámites y posteriormente registrar en el SUIT.
Evidencia/entregable: plan de articulación de trámites aprobado y registro en el SUIT.</t>
  </si>
  <si>
    <t>La ANM tiene el potencial de aumentar el nivel de satisfacción de los usuarios de sus trámites y servicios en línea, pudiendo llegar más cerca a 100</t>
  </si>
  <si>
    <t>1. Evaluar información para los 3 tramites o servicios con menor calificación y concertar con responsables posible plan de mejoramiento.
Evidencia/entregable: Reporte de análisis y plan de mejoramiento formulado (si aplica).</t>
  </si>
  <si>
    <t xml:space="preserve">Contar con una arquitectura de referencia que guie, las decisiones de modificación del ecosistema tecnológico de la ANM </t>
  </si>
  <si>
    <t xml:space="preserve">La ANM puede aumentar los ítem contemplados en su esquema de gobierno de TI
a. Políticas de TI
b. Procesos de TI
c. Indicadores de TI
d. Instancias de decisión de TI
e. Roles y responsabilidades de TI 
f. Estructura organizacional del área de TI </t>
  </si>
  <si>
    <t>Contar con un gobierno de datos</t>
  </si>
  <si>
    <t>Debilidades en la implementación de criterios de la política de MIPG. 
Excelencia operacional en los activos de información, contar con insumos para analítica de datos</t>
  </si>
  <si>
    <t xml:space="preserve">1. Actualizar Procedimiento de Gestión de Cambios Tecnologicos Evidencia/entregable: Procedimiento actualizado, socializado y publicado.
</t>
  </si>
  <si>
    <t>La ANM tiene el potencial para incrementar las actividades realizadas en materia de monitoreo de la Estrategia de Gobierno en línea:
a. Definición de un  programa y/o estrategia de calidad de los componentes de información institucional
b. Seguimiento del programa y/o estrategia de calidad de los componentes de información definido
c. Implementación de los controles de calidad de los datos en los sistemas de información
d. Definición de los indicadores y métricas para medir la calidad de los componentes de información
e. Ejercicios de diagnóstico y perfilamiento de la calidad de datos.
f. Definición y aplicación metodologías para medir la calidad de los componentes de información.</t>
  </si>
  <si>
    <t>1. Desarrollar y contar con un Proceso Software Gobierno de datos - servicio Analítica de datos
Evidencia/entregable: Proceso Software Gobierno de datos - servicio Analítica de datos</t>
  </si>
  <si>
    <t>La ANM tiene potencial para aumentar en la implementación dentro de sus sistemas de información la guía de estilo y las especificaciones técnicas de usabilidad definidas por la Entidad y el Ministerio de TIC en sus:
a. Sistemas de información misionales
b. Sistemas de información de soporte
c. Sistemas de información estratégicos 
d. Portales digitales
e. Ninguna de las anteriores</t>
  </si>
  <si>
    <t>Contar una arquitectura de aplicaciones conforme a los lineamientos de MinTIC</t>
  </si>
  <si>
    <t>Debilidades en la implementación de criterios de la política de MIPG. 
Cumplimiento normativo, excelencia operacional en los activos tecnológicos, estandarización y reducción de costos en la administración de las aplicaciones</t>
  </si>
  <si>
    <t>1. Desarrollar metodología y herramientas recomendadas por MinTIC y el Marco de Arquitectura TOGAF
Evidencia/entregable: Metodología definida</t>
  </si>
  <si>
    <t>Arquitecto Software
Yeimi Marcela Rubio Ortiz</t>
  </si>
  <si>
    <t>La ANM puede aumentar el porcentaje de los objetivos alcanzados respecto del total de objetivos del PETI</t>
  </si>
  <si>
    <t>Cumplimiento del 10 % del PETIC</t>
  </si>
  <si>
    <t>Debilidades en la implementación de criterios de la política de MIPG. 
La ANM en su planeación estratégica identifico la necesidad de contar con una Transformación Digital</t>
  </si>
  <si>
    <t>1. Formular, contratar y ejecutar proyectos del PETIC
Evidencia/entregable: Proyectos ejecutados</t>
  </si>
  <si>
    <t xml:space="preserve">
Debilidades en la implementación de criterios de la política de MIPG. 
Debilidades en identificación del uso no apropiado con la información 
</t>
  </si>
  <si>
    <t xml:space="preserve">1. Identificar, valorar y dar tratamiento a los riesgos de seguridad de la información de la ANM
Evidencia/entregable: Matriz de riesgos de seguridad de la información
</t>
  </si>
  <si>
    <t xml:space="preserve">
2. Presentar para aprobación los riesgos al Comité Institucional de Gestión y Desempeño
Evidencia/entregable: Acta Comité </t>
  </si>
  <si>
    <t>La ANM adolece del 100% de datos abiertos actualizados y difundidos respecto del total de datos estratégicos identificados en el periodo evaluado, actualmente la ANM cuenta con 17 sets de datos abiertos publicados, los cuales no se mantienen actualizados.</t>
  </si>
  <si>
    <t>Mantener actualizados los sets de datos que están publicados.</t>
  </si>
  <si>
    <t>Miguel Arcangel Pineda Martin</t>
  </si>
  <si>
    <t>Vanessa Paola Malo</t>
  </si>
  <si>
    <t>La Agencia remitió al DAFP el inventario de trámites y servicios de la Entidad en el mes de octubre de 2020, a la fecha no se ha tenido respuesta del DAFP sobre el asunto, sin embargo el proceso de mesas de trabajo, articulación y propuesta finalizó satisfactoariamente.</t>
  </si>
  <si>
    <t>La ANM cuenta con un ejercicio de arquitectura empresarial  elaborado en el 2018, fecha a partir de la cual se han generado nuevos lineamientos de gobierno digital. Esta situación amerita que se realice un nuevo ejercicio de arquitectura empresarial para mejorar el cumplimiento de los nuevos lineamientos y favorecer la evolución de la tecnología de la ANM.</t>
  </si>
  <si>
    <t>1. Generar documento con los GAPs aplicados en cada dominio (negocio, información, aplicación, tecnología). Evidencia/entregable: Documento</t>
  </si>
  <si>
    <t>Alvaro Echeverry Salcedo</t>
  </si>
  <si>
    <t xml:space="preserve">2. Actualizar el repositorio de Arquitectura Empresarial Visual Paradigm con las modificaciones realizadas a cada dominio (negocio, información, aplicación, tecnología) Evidencia/entregable: Documento con las evidencias del Antes y Después del repositorio. </t>
  </si>
  <si>
    <t>3. Realizar formación de los arquitectos de cada dominio en la ANM. Evidencia/entregable: Listas de asistencia y actas de reuniones.</t>
  </si>
  <si>
    <t>Jefe de Oficina                                                                                                                                                                                                                                                                                                                             Milena del Pilar Sandoval Gomez</t>
  </si>
  <si>
    <t xml:space="preserve">	El Procedimiento Gestión de Cambios Tecnologicos APO4-P-010, fue actualizado el 02/10/2020 en su versión 2. Este se encuentra publicado en ISOLUCION para consulta y aplicación.</t>
  </si>
  <si>
    <t>La ANM tiene el potencial de fortalecer del catalogó de componentes de información, documentado de acuerdo con el Marco de Referencia de Arquitectura empresarial. A la fecha la ANM no cuenta con capacidades de analítica de datos y las áreas hacen la gestión de su información de forma aislada. Esta situación representa una pérdida de oportunidad para su explotación y de igual forma exposición a riesgos y fugas de información. Es necesario avanzar en un modelo de madurez de gobierno de datos que apalanque la estrategia de analítica y favorezca la gestión de seguridad de la información.</t>
  </si>
  <si>
    <t>Arquitecto de Información
Alvaro Echeverry Salcedo</t>
  </si>
  <si>
    <t>2. Adquirir, configurar e implementar la solución de Gobierno de datos para la ANM. Evicencia/entregable: Soportes del proceso de contratación, contrato formalizado y herramientas instaladas y en operación en la ANM.</t>
  </si>
  <si>
    <t>1. Fortalecer el Proceso Software Gobierno de datos -servicio Analítica de datos Evidencia/entregable: Documento con información de avance con resultado de fortalecimiento.</t>
  </si>
  <si>
    <t>1. Socializa el Catálogo o directorio de datos (abiertos y georreferenciados): Evidencia/entregable: Catalogo socializado 2. Actualizar catálogos componente de información Evidencia/entregable: Catalogo actualizado</t>
  </si>
  <si>
    <t>2. Actualizar catálogos componente de información Evidencia/entregable: Catalogo actualizado</t>
  </si>
  <si>
    <t>El catálogo  de información de la ANM se encuentra desactualizado.</t>
  </si>
  <si>
    <t>Actualizar y socializar el catálogo de información de la ANM.</t>
  </si>
  <si>
    <t xml:space="preserve">Arquitecto de Información
Alvaro Echeverry Salcedo </t>
  </si>
  <si>
    <t>Se cierra acción teniendo en cuenta que de acuerdo a lo manifestado por la OTI en correo electrónico del 02/12/2020. En el cual se menciona que la acción "1. Desarrollar y contar con un Proceso Software Gobierno de datos - servicio Analítica de datos", ya se esta abordando desde otras oportunidades de mejora.</t>
  </si>
  <si>
    <t>Arquitecto Empresarial Alvaro Echeverry Salcedo</t>
  </si>
  <si>
    <t>Se cierra acción teniendo en cuenta que de acuerdo a lo manifestado por la OTI en correo electrónico del 02/12/2020. En el cual se menciona que la acción ya se esta abordando desde otras oportunidades de mejora 850 en la cual la situación deseada es "La ANM cuenta con un ejercicio de arquitectura empresarial  elaborado en el 2018, fecha a partir de la cual se han generado nuevos lineamientos de gobierno digital. Esta situación amerita que se realice un nuevo ejercicio de arquitectura empresarial para mejorar el cumplimiento de los nuevos lineamientos y favorecer la evolución de la tecnología de la ANM"</t>
  </si>
  <si>
    <t>Se cierra acción teniendo en cuenta que de acuerdo a lo manifestado por la OTI en correo electrónico del 02/12/2020. En el cual se menciona que el plan de acción propuesto forma parte de las actividades que se realizan en el marco de planeación estratégica de la OTI y la ANM aprobó un nuevo PETIC en enero de 2020, el cual plantea una serie de proyectos y cambios para llevar a la ANM a ser una entidad digital en un marco de tiempo de 10 años. Para lograrlo es necesario cumplir con los proyectos y actividades comprometidos para cada uno de los 10 años.</t>
  </si>
  <si>
    <t>La ANM no cuenta con un plan de tratamiento de riesgos de seguridad y privacidad de la información aprobado.</t>
  </si>
  <si>
    <t>Contar con un plan de tratamiento (matriz) de riesgos de seguridad y privacidad de la información aprobado por el Comité de Gestión y Desempeño de la entidad.</t>
  </si>
  <si>
    <t>Sin reporte def avance</t>
  </si>
  <si>
    <t>FURAG: La entidad no cuenta con una matriz de roles y responsabilidades específicos respecto a la seguridad de la información</t>
  </si>
  <si>
    <t>FURAG: La entidad no cuenta con un Plan de Recuperación de Desastres definido ni con un plan de pruebas que permita evaluar la efectividad del DRP.</t>
  </si>
  <si>
    <t>1. Definir un DRP como parte de la implementación del Plan de Continuidad de Negocio y comunicarlo al Comité Institucional de Gestión y Desempeño para su adopción. Evidencia/producto: DPR definido y aprobado por comité/acta 2. Estructurar el plan de crisis y contar con una prueba de este plan que pueda dar cumplimiento Evidencia/producto: plan de crisis definidos y socializado</t>
  </si>
  <si>
    <t xml:space="preserve">2. Estructurar el plan de pruebas. Evidencia/producto: Plan de pruebas </t>
  </si>
  <si>
    <t>3. Ejecutar el plan de pruebas y documentar los resultados. Evidencia/producto: Informe de las pruebas ejecutadas.</t>
  </si>
  <si>
    <t>Contar con una matriz de roles y responsabilidades específicos respecto a la seguridad de la información</t>
  </si>
  <si>
    <t>Contar con un Plan de Recuperación de Desastres y con un plan de pruebas que permita medir la efectividad del DRP..</t>
  </si>
  <si>
    <t>Se cierra acción por solicitud de la OTI en correo del 02/12/2020 en le que se menciona - Se solicita eliminar, debido a que la entidad no cuenta con plataforma E-learning y el plan de acción depende que la entidad adquiera dicha plataforma.</t>
  </si>
  <si>
    <t>OBJETIVO DE MEJORAMIENTO DE CALIDAD</t>
  </si>
  <si>
    <t xml:space="preserve">META A ALCANZAR </t>
  </si>
  <si>
    <t>Gestión Jurídica</t>
  </si>
  <si>
    <t>Manual Operativo MIPG DAF</t>
  </si>
  <si>
    <r>
      <rPr>
        <b/>
        <sz val="10"/>
        <rFont val="Arial Narrow"/>
        <family val="2"/>
      </rPr>
      <t>Actuaciones Prejudiciales - Seguimiento y Evaluación</t>
    </r>
    <r>
      <rPr>
        <sz val="10"/>
        <rFont val="Arial Narrow"/>
        <family val="2"/>
      </rPr>
      <t xml:space="preserve">
1. ¿El Comité de Conciliación efectúa un seguimiento permanente a la gestión de los apoderados externos sobre los procesos que se les hayan asignado?.
2. ¿El Comité de Conciliación ha formulado indicadores y conoce el resultado de la medición, estos de acuerdo con la periodicidad definida en el plan anual del Comité de Conciliación?</t>
    </r>
  </si>
  <si>
    <t>1. Fortalecer los procesos de seguimiento verificando las acciones que haya lugar ha ejecutar.
2. Revisar propuestas de posibles indicadores que aporten a la toma de decisiones, monitoreo y seguimiento a la gestión.</t>
  </si>
  <si>
    <t>1. Fallas en la identificación de oportunidades de mejora frente a los procesos de seguimiento.
2. Debilidades en el proceso de identificación y definición de indicadores que midan la eficiencia, eficacia y efectividad de las actuaciones prejudiciales</t>
  </si>
  <si>
    <t xml:space="preserve">1. Fortalecer el proceso de seguimiento a la gestión de apoderados externos.
Evidencia/producto: Reportes de seguimiento y/o correos electrónicos
</t>
  </si>
  <si>
    <t>2. Revisar y formular propuesta de indicador para la vigencia 2021.
Evidencia/producto: Indicador vigencia 2021 (eficiencia, eficacia y efectividad de las actuaciones prejudiciales).</t>
  </si>
  <si>
    <r>
      <rPr>
        <b/>
        <sz val="10"/>
        <rFont val="Arial Narrow"/>
        <family val="2"/>
      </rPr>
      <t>Prevención de daño antijurídico</t>
    </r>
    <r>
      <rPr>
        <sz val="10"/>
        <rFont val="Arial Narrow"/>
        <family val="2"/>
      </rPr>
      <t xml:space="preserve">
1. '¿La entidad ha adoptado procesos y/o procedimientos internos específicos correspondientes a la prevención del daño antijurídico en el sistema de gestión de calidad de la entidad? </t>
    </r>
  </si>
  <si>
    <t>1. Protocolizar y formalizar el procedimiento de la Vicepresidencia de Seguimiento y Control - VSC para dar cumplimiento a la política de  prevención de daño antijurídico.</t>
  </si>
  <si>
    <t>1. Debilidades en la identificación de mejoras frente a la documentación de los procesos que se ejecutan en el marco de la prevención de daño antijurídico</t>
  </si>
  <si>
    <t>1. Verificar la pertinencia de documentar un procedimiento para la prevención del daño antijurídico 
Evidencia/producto: Acta de reunión, listado de asistencia o procedimiento documentado, socializado y cargado en Isolucion</t>
  </si>
  <si>
    <t>Gema Margarita Rojas Lozano</t>
  </si>
  <si>
    <t>Nicolas Javier Nino Reyes</t>
  </si>
  <si>
    <t>COMUNICACIÓN Y RELACIONAMIENTO</t>
  </si>
  <si>
    <t>Manual Operativo MIPG DAFP Política de Servicio al Ciudadano</t>
  </si>
  <si>
    <t>Caracterización usuarios y medición de percepción:
1. La entidad determina, recopila y analiza los datos sobre la percepción del cliente o usuario, con respecto a los trámites y procedimientos de cara al ciudadano.</t>
  </si>
  <si>
    <t>Recopilar y analizar los datos sobre la percepción del cliente o usuario, con respecto a los trámites y procedimientos de cara al ciudadano.</t>
  </si>
  <si>
    <t xml:space="preserve">Debilidades en analítica de datos </t>
  </si>
  <si>
    <t>Claudia Marcela Gonzalez</t>
  </si>
  <si>
    <t>Realizar la medición del índice de satisfacción bajo una metodología estructurada en donde se identifica de lo macro a lo micro, las posibles oportunidades de mejora con respecto a los diferentes trámites y servicios de cara al ciudadano. (MAGIC)
Evidencia/producto: metodología y medición del índice de satisfacción</t>
  </si>
  <si>
    <t>Juan Camilo Oquendo</t>
  </si>
  <si>
    <t>Formalidad de la dependencia o área:
1. La dependencia de Servicio al Ciudadano es la encargada de dar orientación sobre los trámites y servicios de la entidad.
2. La política de Transparencia, Participación y Servicio al Ciudadano se incluye en el Plan Estratégico Sectorial y en el Plan Estratégico Institucional.
3. En el Comité Institucional de Desarrollo Administrativo se incluyen temas relacionados con Servicio al Ciudadano
Contar con un servidor o instancia para garantizar la prestación del servicio a la ciudadanía y la implementación de la política de servicio al ciudadano establecido por la entidad, quien deberá ejercer como defensor de la ciudadanía con autonomía e independencia..</t>
  </si>
  <si>
    <t>Revisar pertinencia de crear dependencia de Servicio al Ciudadano y elevar tema a la alta dirección</t>
  </si>
  <si>
    <t>Debilidades en la estructura organizacional</t>
  </si>
  <si>
    <t>Mano de obra y metodología</t>
  </si>
  <si>
    <t>Realizar mesas de trabajo para analizar lo planteado dentro del modelo, con respecto a la creación de una dependencia dedicada exclusivamente, a la gestión integral de servicio al ciudadano, en la entidad.  (MAGIC)
Evidencia/producto: listados de asistencia, evidencias de mesas de trabajo</t>
  </si>
  <si>
    <t>Procesos :
1. La entidad aplica el procedimiento para las peticiones incompletas
Gestión de PQRSD:
1. La entidad actualizó su reglamento de peticiones, quejas y reclamos, lineamientos para la atención y gestión de peticiones verbales en lenguas nativas, de acuerdo con el decreto 1166 de 2016.
2. La entidad dispone de mecanismos para recibir y tramitar las peticiones interpuestas en lenguas nativas o dialectos oficiales de Colombia, diferentes al español.
3. La entidad cuenta con mecanismos para dar prioridad a las peticiones relacionadas con:
- El reconocimiento de un derecho fundamental
- Peticiones presentadas por menores de edad
- Peticiones presentadas por periodistas
4. En caso de desistimiento tácito de una petición, la entidad expide el acto administrativo a través del cual se decreta dicha situación
5. La entidad incluye en sus informes de peticiones, quejas, reclamos, sugerencias y denuncias, los siguientes elementos de análisis: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
6. La entidad cumple con los términos legales para responder las peticiones y consultas</t>
  </si>
  <si>
    <t>Contar con un procedimiento de PQRSD actualizado</t>
  </si>
  <si>
    <t>Debilidades en del proceso de documentación de procedimiento</t>
  </si>
  <si>
    <t>1. Incluir dentro del procedimiento de PQRS el tema de  peticiones incompletas y complementar y ajustar temas objeto de actualización incluyendo las denuncias.
Evidencia/producto: Procedimiento actualizado, publicado y socializado</t>
  </si>
  <si>
    <t>Atención incluyente y accesibilidad:
1. La entidad efectúa ajustes razonables para garantizar la accesibilidad a los espacios físicos conforme a lo establecido en la NTC 6047
2. La entidad implementa acciones para garantizar una atención accesible, contemplando las necesidades de la población con discapacidades como:
- Visual
- Auditiva
- Cognitiva
- Mental
- Sordoceguera
- Múltiple
- Física o motora
3. La entidad incluyó dentro de su plan de desarrollo o plan institucional, acciones para garantizar el acceso real y efectivo de las personas con discapacidad a los servicios que ofrece.
4. La entidad cuenta con mecanismos de atención especial y preferente para infantes, personas en situación de discapacidad, embarazadas, niños, niñas, adolescentes, adulto mayor y veterano de la fuerza pública y en general de personas en estado de indefensión y o de debilidad manifiesta.
5. La entidad incorpora en su presupuesto recursos destinados para garantizar el acceso real y efectivo de las personas con discapacidad a los servicios que ofrece</t>
  </si>
  <si>
    <t xml:space="preserve">Fortalecer los canales de comunicación para garantizar accesibilidad a todos los grupos de valor </t>
  </si>
  <si>
    <t>Debilidades en la implementación de acciones para realizar atención incluyente y accesibilidad.</t>
  </si>
  <si>
    <t>Maquinaria</t>
  </si>
  <si>
    <t>1. Adelantar la implementación en la página web de las herramientas de contraste y tamaño de fuente, realizando demás actualizaciones a que haya lugar
Evidencia/producto: Pagina web actualizada</t>
  </si>
  <si>
    <t>2. Identificar las necesidades de inclusión en los canales dispuestos y realizar los diferentes requerimientos a las dependencias competentes. (MAGIC) 
Evidencia/producto: Nececidades identificada y con plan de tratamiento</t>
  </si>
  <si>
    <t>Manual Operativo MIPG DAFP</t>
  </si>
  <si>
    <t>Establecer en el Comité de Gestión y Desempeño, o quien haga sus veces, la política institucional, estrategia u objetivo de servicio a la ciudadanía y adoptarla mediante acto administrativo o el que haga sus veces, designando las dependencias responsables de su implementación.</t>
  </si>
  <si>
    <t>Aprobar Política en Comité de Gestión y Desempeño previa socialización a los integrantes del mismo</t>
  </si>
  <si>
    <t>Debilidades en la implementación de la política de servicio al ciudadano</t>
  </si>
  <si>
    <t>1. Elaborar, aprobar y socializar Política de Servicio al Ciudadano en Comité Institucional de Gestión y Desempeño.
Evidencia/producto: Resolución y/o acta de comité</t>
  </si>
  <si>
    <t xml:space="preserve">Alinear el plan sectorial y/o el plan institucional de la entidad con la política de servicio a la ciudadanía, con el objeto de potencializar las estrategias sectoriales y/o institucionales de cara a la ciudadanía.
La política o estrategia de servicio al ciudadano:
- Está alineada con el plan sectorial
- Está alineado con el PND </t>
  </si>
  <si>
    <t>Revisar Plan Institucional para vigencia 2021 e incluir tema de servicio al ciudadano
Revisar Plan Sectorial para identificar alineación de la política de servicio al ciudadano de la ANM</t>
  </si>
  <si>
    <t>Deficiencias en los procesos de articulación de las políticas con la planeación estratégica</t>
  </si>
  <si>
    <t>1. Analizar para la vigencia 2021 como alinear el PAI y Plan Operativo con la Política de Servicio al Ciudadano, alineando ejercicio con plan sectorial.
Evidencia/producto: PAI o POA actualizado con componente política</t>
  </si>
  <si>
    <t>Construir e implementar el manual, o el documento que haga sus veces, de la política de servicio al ciudadano; y acompañar a las dependencias de la entidad en la puesta en marcha e implementación de los componentes de la política institucional de servicio a la ciudadanía.</t>
  </si>
  <si>
    <t>Elaborar documento de política de Servicio al Ciudadano de la ANM</t>
  </si>
  <si>
    <t>Debilidades en lo procesos de documentación</t>
  </si>
  <si>
    <t>Documentar y socializar procedimiento o manual definido de la política de participación ciudadana de la ANM</t>
  </si>
  <si>
    <t>Formular iniciativas para la implementación, actualización y funcionamiento de la política institucional de servicio a la ciudadanía.</t>
  </si>
  <si>
    <t>Deficiencias en la formulación de iniciáticas de servicio al ciudadano</t>
  </si>
  <si>
    <t>Formular y ejecutar iniciativas para la implementación, actualización y funcionamiento de la política institucional de servicio a la ciudadanía.</t>
  </si>
  <si>
    <t>Realizar el diagnóstico del estado actual de la participación ciudadana en la entidad: 
A partir de los resultados de FURAG identificar y documentar las debilidades y fortalezas de la participación  en la implementación de la Política de Participación Ciudadana, individualizándolas en  cada uno de los ciclos de la gestión (participación en el diagnóstico, la formulación e implementación).
Validar con las áreas misionales y de apoyo si los grupos de ciudadanos, usuarios, o grupos de interés con los que trabajó en la vigencia anterior atienden a la caracterización, y clasifique la participación de dichos grupos en cada una de las fases del ciclo de la gestión (participación en el diagnóstico, la formulación e implementación)
Diagnosticar si los canales espacios, mecanismos y medios (presenciales y electrónicos)  que empleó la entidad para promover la participación ciudadana son idóneos de acuerdo con la caracterización de ciudadanos, usuarios o grupos de interés.
Socializar los resultados del diagnóstico de la política de participación ciudadana al interior de la entidad.</t>
  </si>
  <si>
    <t>Contar con el diagnóstico de participación de la ANM
Socialización de la política de participación ciudadana</t>
  </si>
  <si>
    <t>Debilidades en la implementación de los criterios de la política de participación ciudadana y deficiencias en la capacidad operativa por falta de personal</t>
  </si>
  <si>
    <t xml:space="preserve">1. Elaborar y socializar documento de diagnóstico del estado actual de la participación ciudadana en la ANM
Evidencia/producto: Documento diagnóstico política de participación ciudadana socializado
</t>
  </si>
  <si>
    <t>2. Socializar a través de campañas internas sobre participación ciudadana  ANM.
Evidencia/producto: Evidencias de socialización, correos electrónicos, etc.</t>
  </si>
  <si>
    <r>
      <rPr>
        <b/>
        <sz val="10"/>
        <rFont val="Arial Narrow"/>
        <family val="2"/>
      </rPr>
      <t>Construir el Plan de participación. Paso 1. Identificación de actividades que involucran procesos de participación</t>
    </r>
    <r>
      <rPr>
        <sz val="10"/>
        <rFont val="Arial Narrow"/>
        <family val="2"/>
      </rPr>
      <t xml:space="preserve">
Conformar y capacitar un equipo de trabajo (que cuente con personal de áreas misionales y de apoyo a la gestión) que lidere el proceso de planeación de la participación.
Identificar en conjunto con las áreas misionales y de apoyo a la gestión, las metas y actividades que cada área realizará en las cuales tiene programado o debe involucrar a los ciudadanos, usuarios o grupos de interés caracterizados. 
De las actividades  ya identificadas determinar cuáles corresponden a participación en las fases del ciclo de la gestión y clasificarlas en cada una de ellas.   ( participación en el diagnóstico, la formulación e implementación y  evaluación de políticas, planes, programas o proyectos.)
De las actividades de participación ya identificadas, clasifique cuáles de ellas, se realizarán con instancias de participación legalmente conformadas y cuáles son otros espacios de participación.
Verificar si todos los grupos de valor  están contemplados en al menos una  de las  actividades de participación ya identificadas. En caso de que no estén contemplados todos los grupos de valor, determine otras actividades en las cuales pueda involucrarlos.</t>
    </r>
  </si>
  <si>
    <t>Contar con un inventario de actividades de participación ciudadana de la ANM</t>
  </si>
  <si>
    <t>Elaborar una matriz de inventario que contenga todas las instancias de participación de la Entidad, con la participación y apoyo de todos los procesos/dependencias de la ANM
Evidencia/producto: Matriz de inventario de actividades de participación ciudadana de la ANM</t>
  </si>
  <si>
    <r>
      <t xml:space="preserve">Construir el Plan de participación.  Paso 2.  Definir la estrategia para la ejecución del plan
</t>
    </r>
    <r>
      <rPr>
        <sz val="10"/>
        <rFont val="Arial Narrow"/>
        <family val="2"/>
      </rPr>
      <t>Definir los  canales  y las metodologías que se emplearán  para desarrollar  las actividades de participación ciudadana identificadas en las fases del ciclo (participación en el diagnóstico, la formulación e implementación y  evaluación de políticas, planes, programas o proyectos.)
Definir una estrategia para capacitar  a los grupos de valor  con el propósito de  cualificar los procesos de participación  ciudadana. 
Definir los recursos, alianzas, convenios y presupuesto asociado a las actividades que se implementarán en la entidad para promover la participación ciudadana.
Establecer el  cronograma de ejecución de las actividades identificadas que se desarrollarán para promover la participación ciudadana
Definir los roles y responsabilidades de las diferentes áreas de la entidad, en materia de participación ciudadana
Definir las etapas y mecanismos de seguimiento a la implementación y  de evaluación del cumplimiento de las actividades través de la estandarización de formatos  internos de reporte de  las actividades de participación que se realizarán en toda la entidad que como mínimo contenga: Actividades realizadas, grupos de valor involucrados, aportes en el proceso de participación ciudadana, indicadores  y  resultados.
Definir una estrategia de comunicación (interna y externa) que permita informar sobre la actividad participativa, desde su inicio, ejecución y desarrollo.</t>
    </r>
  </si>
  <si>
    <t>Construir  con un plan de participación ciudadana que involucre todas las necesidades de los procesos/dependencias de la Entidad</t>
  </si>
  <si>
    <t>1. Elaborar el plan de participación ciudadana involucrando a todas los procesos/dependencias de la Entidad.
Evidencia/producto: Plan de participación y evidencias de participación de los procesos dependencias (actas, correos electrónicos, etc.).</t>
  </si>
  <si>
    <r>
      <rPr>
        <b/>
        <sz val="10"/>
        <rFont val="Arial Narrow"/>
        <family val="2"/>
      </rPr>
      <t>Construir el Plan de participación. Paso 3. Divulgar el plan y retroalimentar.</t>
    </r>
    <r>
      <rPr>
        <sz val="10"/>
        <rFont val="Arial Narrow"/>
        <family val="2"/>
      </rPr>
      <t xml:space="preserve">
1. Construir un mecanismo de recolección de información en el cual la entidad pueda sistematizar y  hacer seguimiento a las observaciones de la ciudadanía y grupos de valor en el proceso de construcción del plan de participación. 
2. Divulgar el plan de participación ajustado a las observaciones recibidas por distintos canales, informando a  la ciudadanía o grupos de valor los cambios incorporados con la estrategia que se haya definido previamente.
Analizar, por parte del  área que ejecutó  la actividad , las recomendaciones u objeciones recibidas en el proceso de participación, evaluar la viabilidad de su incorporación en la actividad que se sometió al proceso de participación y realizar los ajustes a que haya lugar.</t>
    </r>
  </si>
  <si>
    <t>Publicar el Plan de Participación Ciudadana para observaciones de la ciudadanía y de los servidores de la ANM</t>
  </si>
  <si>
    <t>1. Recoger los cometarios de la ciudadanía y de los servidores de la ANM; con respecto al plan de participación ciudadana y ver cuales pueden ser incorporados.  
Evidencia/producto: Evidencias  de publicación  coreos electrónicos u otros</t>
  </si>
  <si>
    <t xml:space="preserve">Debilidades en los métodos de operación en materia de participación ciudadana, que requiere diligenciar el formato interno de reporte definido con  los resultados obtenidos en el ejercicio, y entregarlo al área de planeación. </t>
  </si>
  <si>
    <t>Revisar pertinencia de crear un procedimiento documentado en materia de participación ciudadana, para asociar formato numerado de seguimiento a las actividades de participación</t>
  </si>
  <si>
    <t>1. Revisar pertinencia de crear un procedimiento documentado en materia de participación ciudadana, para asociar formato numerado de seguimiento a las actividades de participación
Evidencia/producto: Procedimiento y formato documentado y socializado (ISOLUCION)</t>
  </si>
  <si>
    <t>Se realizó una campaña durante el segundo semestre de 2.020 sobre participación ciudadana a través del Boletín ANM Noticias y el papel tapiz. Toda la información quedó en la sección campañas de la intranet.</t>
  </si>
  <si>
    <t>Se realizó la matriz de instancias de participación con la información suministrada por las diferentes vicepresidencias</t>
  </si>
  <si>
    <t xml:space="preserve">Se redactó y publico en la sección de comentarios de la ciudadanía el plan de participación ciudadana. Se recibió un comentario, por parte de un funcionario, con respecto a los públicos definidos la cual fue acogida. Y se publicó en la página web </t>
  </si>
  <si>
    <t>Transparencia Activa: La entidad ha publicado en su sitio Web de Transparencia y acceso a la información las respuestas de la entidad a las solicitudes de información</t>
  </si>
  <si>
    <t xml:space="preserve">Proyectar método de publicación de información las respuestas de la entidad a las solicitudes de información </t>
  </si>
  <si>
    <t>Mano de obra
Metodología</t>
  </si>
  <si>
    <t>1. Verificar y revisar posible método de publicación de información las respuestas de la Entidad a las solicitudes de información en la página web.
Evidencias/producto: Actas de reuniones o mesas de trabajo</t>
  </si>
  <si>
    <t>Seguimiento acceso a la información pública:
1. Dentro de las mediciones que lleva a cabo la entidad se tiene en cuenta si su gestión ayudó a resolver los problemas y necesidades de sus usuarios.
2. La entidad cuenta con una encuesta de satisfacción del ciudadano sobre Transparencia y acceso a la información en su sitio Web oficial</t>
  </si>
  <si>
    <t>Contar con encuesta de satisfacción que permita medir estos aspectos</t>
  </si>
  <si>
    <t>Generar encuesta de satisfacción que incluya: 
1. Evaluar si la gestión ayudó a resolver los problemas y necesidades de sus usuarios.
2. Incluir ítem sobre evaluación del link de Transparencia y acceso a la información en su sitio Web oficial</t>
  </si>
  <si>
    <r>
      <t>La ANM presenta falencias en analizar las debilidades y fortalezas para la rendición de cuentas
Identificar y documentar las debilidades y fortalezas de la entidad para promover la participación  en la implementación de los ejercicios de rendición de cuentas con base en fuentes externas. (FURAG_INT_EDI)
Identificar y documentar las debilidades y fortalezas de la entidad para promover la participación  en la implementación de los ejercicios de rendición de cuentas con base en  la evaluación de la o</t>
    </r>
    <r>
      <rPr>
        <sz val="9"/>
        <rFont val="Arial Narrow"/>
        <family val="2"/>
      </rPr>
      <t>ficina de planeaci</t>
    </r>
    <r>
      <rPr>
        <sz val="10"/>
        <rFont val="Arial Narrow"/>
        <family val="2"/>
      </rPr>
      <t xml:space="preserve">ón y/o Control Interno.
</t>
    </r>
  </si>
  <si>
    <t>Contar con una evaluación de la estrategia de rendición de cuentas de la ANM</t>
  </si>
  <si>
    <t>Solicitar a la Oficina de Control Interno que realicé la evaluación a la estrategia de rendición de cuentas de la ANM teniendo en cuenta las directrices del manual de la función publica
Evidencia/producto: Correo electrónico o comunicación interna</t>
  </si>
  <si>
    <t>Generar acciones de mejora en el marco del informe presentado por la Oficina de Control Interno
Evidencia/producto: Plan de mejoramiento cargado en ISOLUCION</t>
  </si>
  <si>
    <t>La Entidad presenta debilidades en el desarrollado jornadas de capacitación y/o divulgación a sus servidores y contratistas sobre Participación ciudadana, rendición de cuentas, control social y lenguaje claro.</t>
  </si>
  <si>
    <t>Fortalecer conocimientos al interior de la Entidad en temas de Participación ciudadana, rendición de cuentas y control social</t>
  </si>
  <si>
    <t>Solicitar al Grupo de Talento Humano incluir en PIC 2020 fortalecer conocimientos al interior de la Entidad en temas de Participación ciudadana, rendición de cuentas, control social, y lenguaje claro.
Evidencia/producto: Correo electrónico o comunicación interna</t>
  </si>
  <si>
    <t>La ANM presenta debilidades den la construcción y definición de la estrategia de Rendición de Cuentas articulada con el direccionamiento estratégico y planeación institucional de acuerdo a los lineamientos definidos por la Función Publica para la Política de Rendición de Cuentas</t>
  </si>
  <si>
    <t>Fortalecer la estrategia de rendición de cuentas de acuerdo a los lineamientos DAFP</t>
  </si>
  <si>
    <t>Revisar, actualizar y fortalecer estrategia de rendición de cuentas 2021 en el marco de los lineamientos del DAFP.
Evidencia/producto: Estrategia de Rendición de cuentas actualizada</t>
  </si>
  <si>
    <t>Se realizó la estrategía de rendición de cuentas y fue enviada a la jefe de la oficina de control interno quien no hizo observaciones. Se adjunta correo</t>
  </si>
  <si>
    <t>Para la actual vigencia se realizó y socializó para comentarios de la ciudadanía la estrategía de rendición de cuentas</t>
  </si>
  <si>
    <t>se envió el correo correspondiente al Grupo de Talento Humano solicitando incluir las capacitaciones en el PIC para la próxima vigencia</t>
  </si>
  <si>
    <t>PLANEACIÓN ESTRATEGICA</t>
  </si>
  <si>
    <t>Manual Operativo MIPG DAFP
Política Racionalización de trámites</t>
  </si>
  <si>
    <t>La Agencia Nacional de Minería cuenta con el producto terminado correspondiente al inventario de trámites, sin embargo no se evidencia en dicho elemento los puntos de atención y horarios de la Entidad.</t>
  </si>
  <si>
    <t>Incorporar al inventario de trámites los puntos de atención y horarios.</t>
  </si>
  <si>
    <t>Ausencia de los puntos de atención y horarios en el inventario de trámites</t>
  </si>
  <si>
    <t>Incorporar al inventario de trámites los puntos de atención y horarios
Evidencia/producto: Inventario de trámites con información relacionada.</t>
  </si>
  <si>
    <t>Christian David Bedoya</t>
  </si>
  <si>
    <t>Entre los elementos de la política de trámites existentes, no se registra una matriz o checklist mediante el cual se realice la evaluación de criterios para categorizar un trámite u OPA de la estrategia de racionalización de trámites</t>
  </si>
  <si>
    <t>Incorporar al inventario de trámites una matriz de calificación de criterios o checklist para calificar los trámites y OPAs.</t>
  </si>
  <si>
    <t>Ausencia de parámetros de calificación de trámites u OPAs.</t>
  </si>
  <si>
    <t>Incorporar al inventario de trámites matriz de calificación de criterios de trámites
Evidencia/producto: matriz de calificación o checklist de criterios de trámites u OPAs</t>
  </si>
  <si>
    <t>En el marco de la formalización de trámites ante el DAFP, no se registran en el aplicativo SUIT la totalidad de trámites identificados en el inventario de trámites de la Entidad.</t>
  </si>
  <si>
    <t>Incorporar los trámites de la Entidad al aplicativo SUIT.</t>
  </si>
  <si>
    <t>Ausencia del total de trámites de la Entidad en el aplicativo SUIT</t>
  </si>
  <si>
    <t>Presentación de propuesta de agrupamiento de trámites al DAFP, para formalización en el SUIT
Evidencia/producto: Comunicación o evidencias de remisión de la información al DAFP</t>
  </si>
  <si>
    <t>La Agencia Nacional de Minería cuenta con el producto terminado correspondiente al inventario de trámites, sin embargo no se evidencia dicho elemento publicado en la página web de la Entidad</t>
  </si>
  <si>
    <t>Publicar el inventario de tramites en la web de la Entidad</t>
  </si>
  <si>
    <t>Ausencia del inventario de trámites desarrollado, en la Página web de la Entidad.</t>
  </si>
  <si>
    <t>Publicar el inventario de tramites en la web de la Entidad
Evidencia/producto: Inventario de tramites publicado en página web</t>
  </si>
  <si>
    <t>La Agencia se encuentra en un proceso general de sistematización y mejora de trámites y procesos a través del proyecto MIPG y su aplicativo AnnA Minería, una vez se finalice la implementación de trámites es necesario actualizar en el inventario de trámites aquellos en donde se registren mejoras.</t>
  </si>
  <si>
    <t>Incluir en el inventario de trámites los tiempos de respuesta de los trámites.</t>
  </si>
  <si>
    <t>Una vez se formalice la implementación de los trámites que queden por el aplicativo AnnA Minería, se hace necesario validar los tiempos de respuesta a través de dicha herramienta.</t>
  </si>
  <si>
    <t>Validar los tiempos de respuesta de los trámites que se vienen modernizando e incorporar dichos tiempos al inventario de trámites.
Evidencia/producto: Evidencias de validación de tiempos e inventario de tramites con componente de tiempos de respuesta.</t>
  </si>
  <si>
    <t>Desde el mes de marzo de 2020, por mandato legal, la ANM implementó el aplicativo Génesis para registro de Minería de subsistencia realizando modificaciones estructurales al trámite, sin embargo no se evidencia acto administrativo que desarrolle la nueva metodología del trámite.</t>
  </si>
  <si>
    <t>Actualizar actos administrativos de trámites, por demanda, de acuerdo a necesidades.</t>
  </si>
  <si>
    <t>Los trámites deben tener un soporte normativo adecuado, conforme a su respectivas leyes y mandatos legales</t>
  </si>
  <si>
    <t xml:space="preserve">Apoyar la creación del acto administrativo que desarrolle el trámite de registro de minería de subsistencia.
Evidencia/producto: Correos electrónicos y/o actas de reunión </t>
  </si>
  <si>
    <t>Ausencia de divulgación de la información referente a las mejoras de los trámites, canales y servicios de la Entidad hacia los usuarios externos.
Ausencia de divulgación de la información referente a las mejoras de los trámites, canales y servicios de la Entidad hacia los usuarios internos.</t>
  </si>
  <si>
    <t>Realizar campañas de difusión de trámites y canales a usuarios externos</t>
  </si>
  <si>
    <t>Es necesario realizar difusión de las mejoras y políticas de trámites implementadas por la Entidad</t>
  </si>
  <si>
    <t>Realizar campañas de difusión de trámites, servicios y canales de la Entidad a usuarios externos e internos, mediante la página web, de manera trimestral. 
Evidencia/producto: Evidencias de campañas trimestrales</t>
  </si>
  <si>
    <t>GESTIÓN DOCUMENTAL</t>
  </si>
  <si>
    <t>ARTICULACIÓN MIPG</t>
  </si>
  <si>
    <t>AUTODIAGNOSTICO MIPG</t>
  </si>
  <si>
    <t>SISTEMA DE GESTIÓN INTEGRAL</t>
  </si>
  <si>
    <t>MANUAL OPERATIVO MIPG - DAFP
Política de Gestión Documental</t>
  </si>
  <si>
    <t>ESTRATÉGICOS 
1. La Entidad cuenta con una Política de Gestión Documental
2. Frente al proceso de la planeación de la función archivística, elaboración  y aprobación en instancias del  Comité Institucional de Desarrollo Administrativo, del Plan institucional de archivos - PINAR e inclusión de actividades de gestión documental en planeación de la entidad.
3. Elaboración, aprobación , implementación y publicación del Programa de Gestión Documental - PGD
4. Elaboración, aprobación,  tramitación de convalidación, implementación y publicación de la Tabla de Retención Documental - TRD.</t>
  </si>
  <si>
    <t>Articular las directrices y lineamientos de Gestión Documental con el Sistema Integrado de Gestión  de la ANM</t>
  </si>
  <si>
    <t>1. Desconocimiento de la normatividad archivística.
2. Falta de recurso humano y alta rotación de personal en el proceso de Gestión Documental.</t>
  </si>
  <si>
    <t>_ Mano de Obra
_ Metodología</t>
  </si>
  <si>
    <t>1.Revisar, actualizar y socializar el documento Política de Gestión Documental, en el Grupo de Servicios Administrativos.
Evidencia/producto: Documento Política de Gestión Documental y evidencias de socialización</t>
  </si>
  <si>
    <t>Luz Angélica Bohorquez</t>
  </si>
  <si>
    <t xml:space="preserve">2. Elaborar el cronograma de actividades relacionado con el PINAR y hacer seguimiento al cumplimiento 
Evidencia/producto: Cronograma con seguimiento </t>
  </si>
  <si>
    <t>3. Actualizar y socializar el Programa de Gestión Documental  conforme a la normatividad establecida.
Evidencia/producto: Programa de Gestión Documental y evidencia de socialización.</t>
  </si>
  <si>
    <t>MANUAL OPERATIVO MIPG - DAFP</t>
  </si>
  <si>
    <t>DOCUMENTAL
1. Elaboración y publicación del Cuadro de Clasificación Documental CCD
2. Elaboración, aprobación,  tramitación de convalidación, implementación y publicación de la Tabla de Retención Documental - TRD.
3. Inventario de documentos de Derechos Humanos o Derecho Internacional Humanitario no susceptible de eliminación</t>
  </si>
  <si>
    <t>Cumplir con los requisitos técnicos establecidos por el Archivo General de la Nación frente a las Tablas de Rención Documental y el inventario de documentos relacionados con DDHH.</t>
  </si>
  <si>
    <t>1. Falta de recurso humano y alta rotación de personal en el proceso de Gestión Documental.</t>
  </si>
  <si>
    <t xml:space="preserve">
1. Identificar frente a las TRD las series documentales relacionadas con DIH y actualizar el inventario correspondiente
Evidencia/producto: Series en TRD relacionadas con DIH, e inventario actualizado</t>
  </si>
  <si>
    <t>TECNOLÓGICOS
1. Clasificación de  la información y  establecimiento de categorías de derechos y restricciones de acceso a los documentos electrónicos
2. Parametrización de Tablas de Control de Acceso</t>
  </si>
  <si>
    <t>Establecer los criterios tecnológicos para el debido uso y restricciones de los documentos en ambiente electrónico</t>
  </si>
  <si>
    <t>1.Solicitar matriz de errores y perfiles a la OTI. 
Evidencia/producto: Correo electrónico o comunicación, y matriz de errores y perfiles</t>
  </si>
  <si>
    <t>2. Ajustar y actualizar las tablas de control de acceso con la Matriz de roles y perfiles.
Evidencia/producto: tablas de control de acceso con la Matriz de roles y perfiles.</t>
  </si>
  <si>
    <t>3. Desarrollar mesa de trabajo con la OTI para establecer criterios Tecnologicos para el uso y restricción de los documentos. 
Evidencia/producto: Listado de asistencia y acta con resultados reunión /acciones a adelantar.</t>
  </si>
  <si>
    <t>CULTURAL
1. Actividades para alinear la gestión documental a la política ambiental</t>
  </si>
  <si>
    <t>Articular las actividades relacionadas con la disposición de papel con la política ambiental</t>
  </si>
  <si>
    <t>1. Desarrollar mesas de trabajo con la oficina de planeación para articular la política ambiental con las acciones que correspondan a gestión documental. 
Evidencia/producto: Listado de asistencia y acta con resultados reunión /acciones a adelantar.</t>
  </si>
  <si>
    <t>2. Generar un programa de reducción de consumo de papel y hacer seguimiento al cumplimiento del mismo
Evidencia/producto: Programa de reducción de consumo de papel con seguimiento</t>
  </si>
  <si>
    <t>4. Desarrollar mesas de trabajo con el AGN para ajustar las observaciones de la propuesta de TRD. Evidencia/producto: Listados de asistencia, actas o comunicaciones</t>
  </si>
  <si>
    <t>Se llevaron a cabo de manera conjunta con el Archivo General de la Nación cinco mesas de trabajo con el fin de establecer las acciones que conlleven a la convalidación de las TRD en la ANM.</t>
  </si>
  <si>
    <t>Política Gestión de Conflictos de Interes</t>
  </si>
  <si>
    <t>Rotación de personal</t>
  </si>
  <si>
    <t>Mano de Obra</t>
  </si>
  <si>
    <t>Fortalecer la interiorización en cada uno de los responsables encargadados del monitoreo y evaluación de controles y gestión del riesgo, de acuerdo a los roles de la líneas de defensa</t>
  </si>
  <si>
    <t>Sensibilizar a los responsables</t>
  </si>
  <si>
    <t xml:space="preserve">1. Llevar al comité Institucional la interiorización de las líneas de defensa
Producto/evidencia; Acta de comité </t>
  </si>
  <si>
    <t>Andrea Bibiana Peña</t>
  </si>
  <si>
    <t>EVALUACIÓN CONTROL Y MEJORA</t>
  </si>
  <si>
    <t>Manual Operativo MIPG DAFP
Política  Control Interno</t>
  </si>
  <si>
    <t>Efectuar el control a la información y la comunicación organizacional</t>
  </si>
  <si>
    <t xml:space="preserve">Obtener información con oportunidad, calidad e integridad para el efectivo ejercicio de control interno. </t>
  </si>
  <si>
    <t>* Rotación de personal
* Inobservancia del ejercicio de control interno y sus implicaciones</t>
  </si>
  <si>
    <t>Contar con la información necesaria para el ejercicio de control interno</t>
  </si>
  <si>
    <t xml:space="preserve">1. Realizar dos (2) jornada de sensibilización a todos los servidores responsables del suministro de información interna y externa, para el ejercicio del control interno, en ttérminos de oportunidad, calidad e integridad de la información para la generación de informes y reportes a la alta gerencia y entes de control.
Producto/evidencia; Listados de asistencia </t>
  </si>
  <si>
    <t>Responsabilidades de los servidores encargados del monitoreo y evaluación de controles y gestión del riesgo (segunda línea de defensa)
1. Aplicar los estándares de conducta e Integridad (valores) y los principios del servicio público
2. Facilitar la implementación, monitorear la apropiación de dichos estándares por parte de los servidores públicos y alertar a los líderes de proceso, cuando sea el caso
3. Monitorear y supervisar el cumplimiento e impacto del plan de desarrollo del talento humano y determinar las acciones de mejora correspondientes, por parte del área de talento humano</t>
  </si>
  <si>
    <t xml:space="preserve">Política Gestión Estadistica de la Información </t>
  </si>
  <si>
    <t>Manual Operativo MIPG DAFP
Política de Gestión Estadística</t>
  </si>
  <si>
    <t>La Entidad realiza la formulación del Plan Estratégico Institucional sin incluir en dicho ejercicio de validación o evaluación, datos de estadísticas nacionales o del sector, provenientes de fuentes oficiales estadísticas</t>
  </si>
  <si>
    <t>Incorporar y/o evaluar en el ejercicio de la formulación del plan estratégico indicadores o datos estadísticos oficiales.</t>
  </si>
  <si>
    <t>Ausencia de la incorporación o evaluación de estadísticas oficiales en la formulación del plan estratégico</t>
  </si>
  <si>
    <t>Grupo Planeación</t>
  </si>
  <si>
    <t>Revisar e incorporar y/o evaluar en el ejercicio de la formulación del plan estratégico y plan operativo 2021 indicadores o datos estadísticos oficiales.
Evidencia/producto: Indicadores incluidos en POA o PAI 2021</t>
  </si>
  <si>
    <t>Actualmente no se consulta a la ciudadanía sobre necesidades de información estadística</t>
  </si>
  <si>
    <t>Inclusión de los grupos de interés misionales en determinar necesidades de información estadística.</t>
  </si>
  <si>
    <t>Debilidades en los procesos de consulta a la ciudadanía y ausencia de la participación ciudadana en el desarrollo del ejercicio estadístico</t>
  </si>
  <si>
    <t>Incluir en la encuesta de la página web de la Entidad, una pregunta sobre necesidades de información estadística
Evidencia/producto: Encuestas aplicadas y tabuladas con análisis de información.</t>
  </si>
  <si>
    <t>Actualmente el Sistema Integrado de Gestión de la Entidad no incluye la gestión estadística, en armonía con el Sistema Estadístico Nacional.</t>
  </si>
  <si>
    <t>Identificar o crear los objetivo(s) estratégico(s) desde el(los) que se pueda desarrollar la política estadística, que permita el seguimiento y mejoramiento continuo de la gestión.</t>
  </si>
  <si>
    <t>Debilidades en la gestión estadística de la Entidad a partir de los resultados de la planeación estratégica de la misma.
Es necesario articular la gestión estadística con los objetivos estratégicos</t>
  </si>
  <si>
    <t>Identificar el objetivo estratégico y/o proceso desde el que se pueda desarrollar el proceso estadístico, en armonía con el Sistema Estadístico Nacional y presentarlo ante el Comité de Gestión y Desempeño de la Entidad.
Evidencia/producto: Documento con análisis de información y acta comité</t>
  </si>
  <si>
    <t>Es necesario validar la existencia de áreas, grupos o personal designado en la Entidad para la generación, procesamiento, reporte o difusión de la información estadística.</t>
  </si>
  <si>
    <t>Determinar la existencia de personal designado en la Entidad para la generación, procesamiento, reporte o difusión de la información estadística.</t>
  </si>
  <si>
    <t>Validar las funciones organizacionales de la Entidad y consultar con el grupo de TH sobre la existencia de grupos o personal designado funcionalmente para la generación, procesamiento, reporte o difusión de la información estadística
Evidencia/producto: Comunicación o correo electrónico con información</t>
  </si>
  <si>
    <t>No se aprecian áreas o recursos enfocados a la generación, procesamiento, reporte o difusión de información estadística, por lo que se ve la necesidad de validar la contratación de personal que apoye dicha gestión.</t>
  </si>
  <si>
    <t>Teniendo en cuenta que la Entidad no incluye en su objeto misional, la generación de información estadística, no se aprecian áreas o recursos enfocados a la generación, procesamiento, reporte o difusión de información estadística, por lo que se ve la necesidad de validar la contratación de personal que apoye dicha gestión</t>
  </si>
  <si>
    <t>Debilidades en la identificación de necesidades de personal designado en la Entidad para la generación, procesamiento, reporte o difusión de la información estadística.
Disponer de los recursos necesarios para el mejoramiento de  la actividad estadística</t>
  </si>
  <si>
    <t>Mano de obra
Metodología
Moneda</t>
  </si>
  <si>
    <t>Requerir a la VAF la necesidades de contratar personal que apoye la gestión estadística al interior de la Entidad
Evidencia/producto: reunión, correo electrónico, listado de asistencia u otro.</t>
  </si>
  <si>
    <t>Tipo</t>
  </si>
  <si>
    <t>Proceso</t>
  </si>
  <si>
    <t>Respponsable Plan</t>
  </si>
  <si>
    <t>Descripción</t>
  </si>
  <si>
    <t>Fuente</t>
  </si>
  <si>
    <t xml:space="preserve">Fecha Inicio </t>
  </si>
  <si>
    <t>Actividad</t>
  </si>
  <si>
    <t>Responsable Actividad</t>
  </si>
  <si>
    <t>Fecha Compromiso</t>
  </si>
  <si>
    <t>Estado</t>
  </si>
  <si>
    <t>GESTIÓN DEL TALENTO HUMANO</t>
  </si>
  <si>
    <t>Esperanza Caceres Salamanca</t>
  </si>
  <si>
    <t xml:space="preserve">La ANM no cuenta con la definición y diseño de la estrategia para la gestión de conflictos de intereses </t>
  </si>
  <si>
    <t>Diligenciar y aplicar autodiagnóstico DAFP de la Política de Conflicto de Interés. Evidencia: Autodiagnóstico diligenciado</t>
  </si>
  <si>
    <t>Yesnith Suarez Ariza</t>
  </si>
  <si>
    <t>En el mes de septiembre de 2020 se realizaron mesas de trabajo entre Grupo de Gestión del Talento Humano y Grupo de Planeación para diligenciar el Autodiagnóstico de la Política, del cual se obtuvo finalmente una calificación del 42% de implementación; sobre este se trabajo la construcción de la estrategia (plan de mejoramiento) Finalmente el 17/11/2020 se se remitió autodiagnóstico al DAFP</t>
  </si>
  <si>
    <t>Trabajar de manera conjunta en la definición de la estrategia de gestión de conflictos de intereses. Evidencia: Formato estrategia diligenciado y concertado por las partes</t>
  </si>
  <si>
    <t>En el mes de noviembre se trabajo junto con el Grupo de Talento Humano en la construcción de la estrategia de conflicto de interés, el producto y resultado final fue remitido al DAFP el 17/11/2020</t>
  </si>
  <si>
    <t>Solicitar mesa de trabajo al Grupo de Planeación para verificar la pertinencia de incluir la estrategia para la gestión de conflictos de intereses en el Plan Anual Institucional. Evidencia: Listado de asistencia con decisiones</t>
  </si>
  <si>
    <t>Martha Viviana Paramo Perez</t>
  </si>
  <si>
    <t>Incluir acciones, productos o metas para la gestión de conflicto de intereses en el Plan anual Institucional de la Entidad. Evidencia: El Plan anual Institucional de la Entidad 2021 con componente de conflicto de interés</t>
  </si>
  <si>
    <t>Incorporar en el Plan Anticorrupción y Atención al Ciudadano de la Vigencia 20201 - Componente Actividades Adicionales, actividades de implementación de la política; y de pedagogía, gestión o seguimiento a conflictos de intereses. Evidencia: Plan Anticorrupción y Atención al Ciudadano de la Vigencia 20201 con iniciativas en Componente Actividades Adicionales</t>
  </si>
  <si>
    <t>Incorporar a la Gestión de Riesgos - Mapas de Riesgos de Corrupción del Plan Anticorrupción y Atención al Ciudadano - PAAC, la identificación de riesgos y controles frente a conflictos de intereses. Evidencia: Mapa de Riesgos de Corrupción del Proceso de Gestión del Talento Humano con riesgos asociados a conflictos de interés</t>
  </si>
  <si>
    <t>Se presentan debilidades en la socialización de la Política de Conflictos de Interés en instancias de decisión, al igual que en la documentación de la misma.</t>
  </si>
  <si>
    <t>Gestionar a través del Comité Institucional de Gestión y Desempeño el grupo de trabajo para la implementación de la política de integridad pública (MIPG): Código de integridad y la gestión de conflictos de intereses</t>
  </si>
  <si>
    <t>En sesión del Comité Institucional de Gestión y Desempeño del 16 de julio de 2020, se designó al Grupo de Trabajo encargado de la gestión de la política de conflicto interés en la Entidad. Se definió que el Grupo de Talento Humano será quien lidere este tema de conflictos de interés, en virtud de que es el responsable de la Política de Integridad de MIPG de la Entidad, y el Grupo de Adquisición de Bienes y Servicios junto con el despacho de la VAF apoyarían el tema; como veedor se propone a la Oficina de Control Interno; y se contaría con el apoyo transversal del Grupo de Planeación. Adicionalmente, se incluyo una persona delegada de los procesos misionales y como invitado y cuando se requerida estará la Oficina Asesora Jurídica. Link acta https://www.anm.gov.co/sites/default/files/DocumentosAnm/Acta_04_CIGD_16_07_2020.pdf</t>
  </si>
  <si>
    <t>Socializar al Comité Institucional de Gestión y Desempeño la estrategia a implementar (compromiso derivado del comité del 16/07/2020)</t>
  </si>
  <si>
    <t>El día 16/12/2020 en la sesión No. 7 del Comité Institucional de Gestión y Desempeño, se socializó la Estrategia de la Política de Conflictos de Interés 2020-2021 a los miembros del comité. Acta https://www.anm.gov.co/?q=actas-migp</t>
  </si>
  <si>
    <t>Hacer seguimiento trimestral a la implementación de la estrategia de gestión de conflicto de intereses y presentar resultados en el Comité Institucional de Gestión y Desempeño</t>
  </si>
  <si>
    <t xml:space="preserve">Llevar a comité propuesta para aprobación de definición de la dependencia ANM que tendrá la responsabilidad de orientar legal o técnicamente a los servidores, contratistas, supervisores, coordinadores o jefes inmediatos, en la declaración de conflictos de intereses o decisión de impedimentos, recusaciones, inhabilidades o incompatibilidades. Evidencia: Acta Comité de Gestión y Desempeño </t>
  </si>
  <si>
    <t>Identificar las áreas con riesgo de posibles conflictos de intereses en los procesos o dependencias Evidencia: Mapa de Riesgos de Corrupción y listados de asistencia</t>
  </si>
  <si>
    <t>Diana Lucia Ricaurte</t>
  </si>
  <si>
    <t>En cada mapa de riesgos se identifican aquellas decisiones sensibles, por etapa de cada proceso, que no tienen criterios de decisión documentados, lo cual puede generar un conflicto de interés por la subjetividad o discrecionalidad con la que se orientan las acciones de la ANM.</t>
  </si>
  <si>
    <t>Organizar e implementar un canal de comunicación interna (correo, buzón, intranet) para recibir los impedimentos o recusaciones. Evidencia: Canal de comunicación dispuesto</t>
  </si>
  <si>
    <t>Requerir al Grupo de Contratación revisar y ajustar si es el caso el manual de contratación de la Entidad con orientaciones para que los servidores y contratistas realicen su declaración de conflictos de intereses</t>
  </si>
  <si>
    <t>Revisar a través de que procedimiento interno documentado se puede dar tratamiento para el manejo y declaración de conflictos de intereses de conformidad con el artículo 12 de la Ley 1437 de 2011. Evidencia: Procedimiento documentado y socializado</t>
  </si>
  <si>
    <t>Bibiana Marcela Gutierrez Castro</t>
  </si>
  <si>
    <t>Debilidades en pedagogía, sensibilización y capacitación en la política de conflictos de interés</t>
  </si>
  <si>
    <t>Realizar estrategias de comunicación (por diferentes medios) y sensibilización relacionadas con los temas de código de Integridad y conflicto de intereses. Evidencia; Estrategia de comunicación diseñada, implementada y con seguimiento</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</si>
  <si>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institucional.Evidencia: Plan Institucional de Capacitación con componente de conflicto de interés 2021</t>
  </si>
  <si>
    <t>Paola Mariana Vivas Arango</t>
  </si>
  <si>
    <t>Se coordinará con la Vicepresidencia Administrativa y Financiera las capacitaciones en conflicto de interés y se incluirá en el PIC 2021</t>
  </si>
  <si>
    <t>Vincular a los servidores y contratistas de la Entidad al curso de integridad, transparencia y lucha contra la corrupción establecido por Función Pública para dar cumplimiento a la Ley 2016 de 2020. Evidencia: Estadísticas institucionales sobre profesionales que adelantaron curso</t>
  </si>
  <si>
    <t>En la vigencia 2020 se dio inicio a funcionarios y contratistas con el curso virtual de Integridad y Conflicto de Interés del DAFP, teniendo como resultado a la fecha 117 funcionarios y 182 contratistas. Campaña que continuará en el 2021.</t>
  </si>
  <si>
    <t>Debilidades en los procesos de seguimiento y evaluación de la política de conflicto de interés</t>
  </si>
  <si>
    <t>Garantizar que el 100% de servidores públicos y contratistas de la entidad obligados por la Ley 2013 de 2019 publiquen la declaración de bienes, rentas y conflicto de intereses en el aplicativo establecido por Función Pública. Evidencia: Reporte de seguimiento de Declaraciones de renta publicadas</t>
  </si>
  <si>
    <t>Laura Agudelo Rivera</t>
  </si>
  <si>
    <t>Definir instrumento para realizar seguimiento y monitoreo al registro de conflictos de intereses han surtido tramite por parte de todos los responsables de proceso/dependencias de la ANM. Evidencia: Instrumento definidos y socializado</t>
  </si>
  <si>
    <t xml:space="preserve">Realizar seguimiento y monitoreo al registro de conflictos de intereses han surtido tramite. Evidencia: Reporte de Seguimiento </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</si>
  <si>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 Evidencia: Reportes de seguimiento comunicados y socializados con alertas</t>
  </si>
  <si>
    <t>Cargar actividades de Estrategia Política de Conflicto de Interés en ISOLUCION como oportunidades de mejora. Evidencia: Plan de Mejoramiento en ISOLUCION cargado</t>
  </si>
  <si>
    <t>El día 05/12/2020 se cargo en ISOLUCION las acciones derivadas de la Estrategia de Política de Conflicto de Interés validada por las partes el 17/11/2020. Quedando registradas las OM 934, 935, 936. 937</t>
  </si>
  <si>
    <t>&lt;&lt;&lt;&lt;&lt;&lt;&lt;&lt;</t>
  </si>
  <si>
    <t>Todos los procesos de la ANM</t>
  </si>
  <si>
    <t>Nota: Se reporta promedio de acuerdo a resultados FURAG vigencia 2019: 71,5</t>
  </si>
  <si>
    <t>Se reporta promedio de acuerdo a resultados FURAG vigencia 2019: 68</t>
  </si>
  <si>
    <t>Diana Carolina Alarcon Mateus</t>
  </si>
  <si>
    <t>Nota: Se reporta promedio de acuerdo a resultados FURAG vigencia 2019: 70,1</t>
  </si>
  <si>
    <t>Autodiagnostico 2019</t>
  </si>
  <si>
    <t>Resultados 2019 FURAG 75,3</t>
  </si>
  <si>
    <t>Autodiagnosticos</t>
  </si>
  <si>
    <t>Reporte de Avance a 31/12/2020</t>
  </si>
  <si>
    <t>Mejora Normativa</t>
  </si>
  <si>
    <t>Oficina Asesora Juridica</t>
  </si>
  <si>
    <t>Gestion Estadistica de la Información</t>
  </si>
  <si>
    <t>Gestión de Conflictos de Interes</t>
  </si>
  <si>
    <t>Politica Conflictos de Interes</t>
  </si>
  <si>
    <t>Gestión Estadisticas de la Información</t>
  </si>
  <si>
    <t>Se realizó Comité Institucional del Sistema de Control Interno, interiorizando las tres líneas de defensa dirigido a todos los integrantes del comité, realizado el 28 de diciembre de 2020.</t>
  </si>
  <si>
    <t>La calificación de avance de esta politica se toma del avance de la matriz de MINTIC de registro y seguimiento a Seguridad Digital en donde se reporto a corte diciembre 31 de 2020 avance del 90,83%
Resultado Furag 2019: 85,6</t>
  </si>
  <si>
    <t xml:space="preserve">	Se diseño una encuesta para recolectar información para el plan de bienestar y se incluyeron las actividades preferidas en el plan de bienestra 2021</t>
  </si>
  <si>
    <t>Se diseñó una encuesta que será aplicada luego de la realización de cada actividad en la que se le indica a los funcionarios el mecanismo para realizar observaciones o comentarios</t>
  </si>
  <si>
    <t>Se elaboró plan de bienestar 2021</t>
  </si>
  <si>
    <t>Se realizó una encuesta en el mes de diciembre donde se le preguntó a los funcionarios: ¿Cómo evalúa las estratégias de apropiación de valores a través del plan de bienestar en forma de publicaciones en el boletín, en la intranet y por medio de concursos tales como: Bingo, Mascotas, Quién quiere ser millonario?, etc. y se realizó un asegunda pregunta , asi: ¿Quiere realizar una sugerencia de estrategia de implementación del código de integridad en la ANM para la siguiente vigencia? https://arcg.is/5HfLr0</t>
  </si>
  <si>
    <t>Se incluye en el plan de bienestar algunas actividades sugeridas en la retroaalimentación realizada por los funcionarios</t>
  </si>
  <si>
    <t>Se incluyo en cronograma actividades para conmemorar el día del servidor público</t>
  </si>
  <si>
    <t>Se adjunta cronograma de actividades donde se incluyen sugerencias de los funcionarios</t>
  </si>
  <si>
    <t>Se socializa el plan a la comisión de personal en la reunión realizada el viernes 22 de enero de 2021 a las 15:00, no es conveniente socializar a toda la Entidad puesto que las actividades no podrían ser ajustadas en fecha o contenido</t>
  </si>
  <si>
    <t>Se realizo tabulación y se incluyó en el informe de bienestar para la programacion 2021</t>
  </si>
  <si>
    <t>Se realizó encuesta de bienestar en el mes de diciembre en el que se incluyó la pregunta 4: las actividades preferidas en artes y artesanias https://arcg.is/1v8mKO Pregunta: Con el fin de incluir este tipo de actividades en el plan de bienestar de la vigencia 2021, califique su nivel de interés en participar en alguno de estos cursos de 1 a 5. manualidades Tocar un instrumento cocina canto baile</t>
  </si>
  <si>
    <t>Se realizaron dos mesas de trabajo, una con el Grupo de Gestión del Talento Humano el 26 de noviembre de 2020 y con el Grupo de Planeación el 18 de diciembre. Donde se validaron los cambios a realizar al procedimiento de vinculación y retiro incluyendo el Acta de Transferencia de Conocimiento. El Grupo de Planeación realiza un acompañamiento en la elaboración del acta de transferencia del conocimiento vinculada de manera específica al Procedimiento de vinculación y retiro, se determina incluir esta Acta en el formato actual de Acta de Entrega del Cargo conforme lo analizado en dicha mesa. 
Se realizaron dos mesas de trabajo, una con el Grupo de Gestión del Talento Humano el 26 de noviembre de 2020 y con el Grupo de Planeación el 18 de diciembre. Donde se validaron los cambios a realizar al procedimiento de vinculación y retiro incluyendo el Acta de Transferencia de Conocimiento. El Grupo de Planeación realiza un acompañamiento en la elaboración del acta de transferencia del conocimiento vinculada de manera específica al Procedimiento de vinculación y retiro, se determina incluir esta Acta en el formato actual de Acta de Entrega del Cargo conforme lo analizado en dicha mesa.</t>
  </si>
  <si>
    <t xml:space="preserve">1.  Realizar mesas de trabajo con partes interesadas que evalúen la pertinencia de mecanismos de transferencia del conocimiento.         
Evidencias/soporte: Actas de reunión o correos electrónicos            </t>
  </si>
  <si>
    <t>Se finalizó satisfactoriamente el proceso correspondiente a la generación de la caracterización de usuarios y grupos de interés. se publicó en la pagina web de la entidad en el 4to trimestre de 2020: https://www.anm.gov.co/?q=caracterizacion-grupos-interes</t>
  </si>
  <si>
    <t>El manual de contratación de la entidad incluye de antemano la declaración de conflictos de interés de quienes aspiran a suscribir un contrato con la ANM. Sin embargo, según las directrices del DAFP es necesario que el 100% de los contratistas registre en el SIGEP el formato destinado para esta declaración. Por lo cual se sostendrán reuniones de trabajo para adelantar campañas de socialización con el fin de lograr el objetivo. Evidencia: https://www.anm.gov.co/sites/default/files/DocumentosAnm/manual_de_contratacion_anm-_2015_v_final_2_0.pdf</t>
  </si>
  <si>
    <t>Durante la vigencia 2020 se sostuvieron varias reuniones de trabajo con el Grupo de Planeación, dentro de las cuales se construyeron tanto el autodiagnóstico, como la estrategia del manejo del Conflicto de Interés. Se adjuntan correos como evidencia.</t>
  </si>
  <si>
    <t>Dentro del Plan de Acción de la ANM para la vigencia 2021 se incluye el componente “Desarrollar una transformación cultural de innovación, conocimiento y transparencia”, en articulación con el Plan Estratégico de Talento Humano dentro del cual se encuentra incluida la estrategia para el manejo de conflicto de interés. Evidencia: https://www.anm.gov.co/?q=content/planes-anm</t>
  </si>
  <si>
    <t>Dentro del Plan Anticorrupción y Atención al Ciudadano para la vigencia 2021 se incluye el componente “Iniciativas Adicionales”, actividades de pedagogía, divulgación y seguimiento a la implementación de la política de manejo de conflicto de interés. Evidencia: https://www.anm.gov.co/?q=content/planes-anm</t>
  </si>
  <si>
    <t>Se realizan mesas de trabajo con partes interesadas para poder identificar riesgos de corrupción, en donde se evaluaron e incluyeron aspectos de conflictos de interés. Se adjunta el correo enviado y la matriz enviada a planeación para su publicación.</t>
  </si>
  <si>
    <t>Se Socializa el respectivo Catálogo o directorio de datos (abiertos y georreferenciados) en el ultimo trimestre de 2020 y primero de 2021</t>
  </si>
  <si>
    <t>Se actualizó los catálogos y sus componentes de información.</t>
  </si>
  <si>
    <t>Instrucción: En las tablas de color amarillo por favor incluir los logros desagregados por: Modelo (logros generales de todo el modelo, los más importantes para la Entidad) - Dimensión (Logros enfocados a cada dimensión, prioritario y los que la entidad quiere resaltar) - Política (Logos específicos de cada una de las políticas, que no sea únicamente cumplimiento de temas de ley. Pueden incluir algún tipo de reconocimiento a equipos internos de trabajo o proyectos especiales).
Por favor ser concisos en cada caso y seleccionar muy bien los logros, dado que se realizara un filtro en el Ministerio y solo se mostraran los temas más relevantes del sector.</t>
  </si>
  <si>
    <t>Instrucción: En las tablas de color verde por favor incluir los obstáculos desagregados por: Modelo (Obstáculos generales de todo el modelo, los cuales han dificultado o demorado la implementación) - Dimensión (Obstáculos enfocados a cada dimensión, aquellos que no permiten el avance de la implementación y que requieren atención por la alta dirección) - Política (Obstáculos específicos de cada una de las políticas, enfocados a los grupos internos de trabajo).
Por favor ser concisos en cada caso y seleccionar muy bien los obstáculos, dado que se realizara un filtro en el Ministerio y solo se mostraran los temas más relevantes del sector.</t>
  </si>
  <si>
    <t>Instrucción: En las tablas de color morado por favor incluir los retos desagregados por: Modelo (Retos generales de todo el modelo, sobre todo aquellos sobre los cuales la alta dirección debe tomar decisiones para conseguir la implementación o el cambio requerido) - Dimensión (Retos enfocados a cada dimensión tomando en cuenta los avances a reportados en el periodo anterior) - Política (Retos específicos de cada una de las políticas, aquellos que no se puede tratar internamente en los grupos de trabajo). Por favor ser concisos en cada caso y seleccionar muy bien los retos, dado que se realizara un filtro en el Ministerio y solo se expondrán los temas más relevantes del sector.</t>
  </si>
  <si>
    <t>1. Culminan la caracterización general de usuarios, en la que se identifican plenamente los grupos de interés misionales y generales de la Entidad.
Evidencia/entregable: Caracterización de usuarios</t>
  </si>
  <si>
    <t>Cerrada enero</t>
  </si>
  <si>
    <r>
      <t xml:space="preserve">Observaciones: </t>
    </r>
    <r>
      <rPr>
        <sz val="14"/>
        <color rgb="FF000000"/>
        <rFont val="Arial Narrow"/>
        <family val="2"/>
      </rPr>
      <t>En el mes de Junio de 2020 culminó el Ciclo I de mejora en la implementación de las políticas del MIPG de la ANM con el cierre del 100% de las acciones de planes de mejoramiento suscritas en 2019. En el mes de Agosto - Septiembre se dio inicio a un nuevo ciclo de mejora continua Ciclo II, que consistió en revisar los resultados FURAG 2019 y verificar el cumplimiento de los planes de mejoramiento 2020, para identificar nuevas brechas o dificultades en la implementación de las políticas, en este sentido en el mes de Octubre se suscribieron nuevos planes de mejoramiento para la vigencia 2020 - 2021.
Resultado de ello también se aplicaron nuevamente autodiagnóstico a algunas de las políticas y por ello las calificaciones variaron de acuerdo a los nuevos resultados esperados. Finalmente, se incluyeron las políticas de Gestión de la Información Estadística y Conflictos de Interés y por ello la calificación promedio bajo a 76 al cierre de la vigencia 2020.</t>
    </r>
  </si>
  <si>
    <t>Reinventar los programas de bienestar, capacitación y actividades de SST desde la virtualidad, por la pandemia y el confinamiento.</t>
  </si>
  <si>
    <t>Crear actividades que resulten más atractivas para los funcionarios y contratistas y estimulen su participación frente al tema de vivencialidad de los valores. Igualmente fomentar la realización del curso virtual de Conflicto de Interés entre funcionarios y contratistas que están pendientes.</t>
  </si>
  <si>
    <t>Interpretaciones diferentes de los tramites en otra entidades</t>
  </si>
  <si>
    <t xml:space="preserve">Se desarrollaron 5 mesas de trabajo durante el transcurso del segundo semestre de 2020 con la participación de un representante designado por parte del Archivo General de la Nación, en las cuales se realizó el proceso de revisión y ajustes a la propuesta de TRD presentadas por el equipo de Gestión Documental de la ANM.
Se llevaron a cabo capacitaciones de inducción y/o manejo de los módulos del aplicativo SGD relacionados con la creación, consulta y cargue de comunicaciones. </t>
  </si>
  <si>
    <t>Hasta el momento no se han presentado obstáculos</t>
  </si>
  <si>
    <t>Lograr a través de un esquema de participación colectiva, la aprobación del modelo de gestión del conocimiento e implementar el sistema para al menos 10 activos intangibles durante 2021.</t>
  </si>
  <si>
    <t>LOGROS MIPG - SEGUNDO SEMESTRE 2020</t>
  </si>
  <si>
    <t>OBSTÁCULOS MIPG - SEGUNDO SEMESTRE 2020</t>
  </si>
  <si>
    <t>RETOS MIPG - SEGUNDO SEMESTRE 2020</t>
  </si>
  <si>
    <t>Cada área realiza de manera independiente la preparación de  la información  que entregará en el desarrollo de las actividades  ya identificadas que se van a someter a participación, no se cuenta con la centralización de las actividades para realizar el seguimiento.
No se cuenta con personal suficiente para garantizar la centralización y seguimiento de estas actividades de participación ciudadana en la entidad.</t>
  </si>
  <si>
    <t>Teniendo en cuenta la emergencia sanitaria debido al COVID19 todos los trámites relacionados con la cadena presupuestal se realizan de manera digital y por lo tanto se está apoyando la política de cero papel.</t>
  </si>
  <si>
    <t>Ninguno</t>
  </si>
  <si>
    <t>Seguir fortaleciendo  los procesos de gestión presupuestal de la Entidad a través del  mejoramiento continúo.</t>
  </si>
  <si>
    <t>Se documento la línea base del modelo de gestión de conocimiento y se identificó el inventario inicial del capital intelectual de la Entidad</t>
  </si>
  <si>
    <t>P18 Gestión Estadística de la Información</t>
  </si>
  <si>
    <t>P19 Conflictos de Interés</t>
  </si>
  <si>
    <t>La ANM mantiene actualizada la información de la sección de transparencia de la página web, se publican informes de ley, informes de gestión e información relevante para consulta de los ciudadanos.
Se tiene identificado los espacios y mecanismos de las actividades permanentes institucionales que pueden utilizarse como ejercicios de diálogo para la rendición de cuentas tales como: mesas de trabajo, foros, reuniones, etc.</t>
  </si>
  <si>
    <t>Continuar fortaleciendo el empoderamiento y liderazgo de los responsable frente a cada política, y afianzar la cultura y conocimiento de MIPG en todos los equipos de trabajo de la ANM.</t>
  </si>
  <si>
    <t>Baja participación de los funcionarios y contratistas en las actividades programas con respecto a la vivencia de los valores desde su cotidianidad</t>
  </si>
  <si>
    <t xml:space="preserve">Falta de capacidad operativa para dar tratamiento a algunas brechas de política que permitan fortalecer el proceso de implementación de MIPG de la ANM. </t>
  </si>
  <si>
    <t>La emergencia sanitaria ocasionada por la pandemia COVID-19, generó la realización de actividades a través de "Trabajo en Casa", lo que ha limitado el acceso y verificación de información en sitio.</t>
  </si>
  <si>
    <t>Con corte a 31 de diciembre del 2020 se logro un porcentaje de favorabilidad del 89% de tutelas falladas a favor, y de 78% en cuanto a fallos se refiere, y un ahorro para la entidad y, de suyo, para el erario de quince mil setecientos setenta y nueve millones veintidós mil treinta y dos pesos m/cte ($15.779.222,00)</t>
  </si>
  <si>
    <t>El nomograma de la entidad se encuentra actualizado. Lo anterior teniendo en cuenta las ultimas disposiciones legales enviadas por las dependencias de la ANM. 
Se esta revisando un ajuste al procedimiento y formato de normograma con el fin de hacer seguimiento al cumplimiento en lo que respecta al SST y Sistema Ambiental, así como establecer periodicidad para la actualización del normograma.</t>
  </si>
  <si>
    <t xml:space="preserve">Se han presentado retrasos y ausencia en el suministro de información por parte de las dependencias de la ANM para realizar con mayor oportunidad las actualizaciones normativas. </t>
  </si>
  <si>
    <t xml:space="preserve">
Actualización y depuración del aplicativo Ekogui</t>
  </si>
  <si>
    <t>Continuar trabajando en la mejora normativa e implementación de políticas de manera eficiente</t>
  </si>
  <si>
    <t>En el tercer trimestre de 2020 se realizaron mesas de trabajo con todos los responsables de políticas para identificar nuevas oportunidades de mejora partiendo de los resultados FURAG 2019, y el cierre de los planes de mejoramiento de la Etapa I de Mejoramiento Continuo de la ANM. Se diligenciaron nuevamente algunos autodiagnósticos y se generaron nuevos planes de mejoramiento para la vigencia 2020 - 2021.</t>
  </si>
  <si>
    <t>Se continuó con el diseño y seguimiento trimestral a la Planeación Estratégica 2020 y socialización a los funcionarios y contratistas de la Entidad.
Se realizó la definición de metodología y construcción del documento de caracterización grupos de interés 2020. 
Se logro finalizar el estudio de capacidades del BID y se implementaron dos capacidades en 2020.
Mediante el diseño del Modelo Gestión del Conocimiento se identificó y clasificó el conocimiento de los procesos de la Entidad.
La OTI realizó un diagnostico al interior de la Entidad para identificar necesidades en tecnologías de la información en 2020. 
AnnA Minería continuó con el proceso de migración de trámites y servicios.
Se diseño y medición de los indicadores estratégicos y operativos para la Entidad para 2021
Se realizó la actualización del análisis del contexto de la ANM a través de la actualización de los riesgos de gestión y corrupción para la vigencia 2021.</t>
  </si>
  <si>
    <t xml:space="preserve">Se cuenta con el Cuadro de Mando Integral, cuyos indicadores están alineados con los procesos de la Entidad y con los objetivos estratégicos.
Se parametrizó e implementó el Módulo en Isolución de medición de indicadores. Así como se realizó el cargue de indicadores y datos de la vigencia 2019; la herramienta Isolución permitió iniciar el ejercicio de validación de los datos y evidencias cargadas para cada indicador. De igual manera, permitió la visualización y consulta de los indicadores tanto estratégicos como operativos de la Entidad; y se puede visualizar de manera agrupada los resultados de los indicadores por proceso, objetivo, por grupo, por vicepresidencia.
Se logró presentar con mayor oportunidad los resultados consolidados de los indicadores al Comité Institucional de Gestión y Desempeño.
 </t>
  </si>
  <si>
    <t>Se realizó seguimiento y Control a la gestión institucional, de acuerdo a su planeación estratégica y de conformidad con lo estipulado con el Plan Anual de Auditoría 2020, basada en riesgos y con un enfoque preventivo.
Se adelantó seguimiento y verificación a la Gestión de Riesgos de Gestión, Corrupción y Seguridad de la Información, contribuyendo a la adecuada administración de los recursos de la Entidad.
Se fortaleció y articuló comunicación permanente con la primera y segunda línea de defensa.
Se realizó sensibilización al Comité Institucional del Sistema de Control Interno sobre las tres líneas de defensa</t>
  </si>
  <si>
    <t>Se realizaron procesos de inducción y reinducción virtual a los funcionarios, se ejecutó el plan estratégico, vigilancia epidemiológica a través de grupos focales. 
Realización de protocolos de bioseguridad ANM.  Administración efectiva del Talento Humano y ejecución de los programas del Plan Estratégico. 
En el último trimestre de 2020 se realizaron jornadas de socialización a todos los servidores de la ANM para continuar fortaleciendo el empoderamiento y liderazgo de los responsable frente a cada política y de todos los servidores en general con el MIPG.</t>
  </si>
  <si>
    <t>Se realizó la socialización curso de Integridad, Transparencia y Lucha contra la corrupción del DAFP a funcionarios y contratistas. 
Se realizó la medición de apropiación de valores como objetivo estratégico.
Se socializó de manera general del Código de Integridad a través de comunicaciones internas.</t>
  </si>
  <si>
    <t>Se realizó la construcción del inventario de tramites de la Entidad</t>
  </si>
  <si>
    <t xml:space="preserve">Se documenta plan de participación ciudadana donde se contemplaron las debilidades y fortalezas del ejercicio, mecanismos de participación y matriz de participaciones que se generan a nivel institucional. 
Se solicitó a las áreas el inventario de las actividades que se realizan de participación ciudadana.
Se realiza la evaluación de los eventos digitales de participación ciudadana en el cual los ciudadanos califican la aplicación de esa herramienta.
Se estructuró y se aplicó en el cuarto trimestre del 2020 la encuesta de percepción de la ANM.
Se usaron los canales de participación para dar a conocer información institucional para comentarios de los Grupos de Interés internos y externos. . </t>
  </si>
  <si>
    <t>Se continuó con el diseño y seguimiento trimestral a la Planeación Estratégica 2020 y socialización a los funcionarios y contratistas de la Entidad.
Se realizó la definición de metodología y construcción del documento de caracterización grupos de interés 2020. 
Se logro finalizar el estudio de capacidades del BID y se implementaron dos capacidades en 2020.
Mediante el diseño del Modelo Gestión del Conocimiento se identificó y clasificó el conocimiento de los procesos de la Entidad.
La OTI realizó un diagnostico al interior de la Entidad para identificar necesidades en tecnologías de la información en 2020. 
AnnA Minería continuó con el proceso de migración de trámites y servicios.
Se diseño y medición de los indicadores estratégicos y operativos para la Entidad para 2021
Se realizó la actualización del análisis del contexto de la ANM a través de la actualización de los riesgos de gestión y corrupción para la vigencia 2021.
Teniendo en cuenta la emergencia sanitaria debido al COVID19 todos los trámites relacionados con la cadena presupuestal se realizan de manera digital y por lo tanto se está apoyando la política de cero papel.</t>
  </si>
  <si>
    <t>1.  Fortalecimiento en la construcción de los Planes de Mejoramiento, seguimiento, monitoreo y verificación de cumplimiento de las acciones definidas.
2. Fortalecimiento en la identificación y gestión de los riesgos, a través de los procesos de auditorías y seguimientos, estableciendo actividades de control específicas, generando insumos para la toma de decisiones en pro de la mejora continua.
3. Generación de alertas frente a la gestión de Peticiones, Quejas y Reclamos.
4. Verificación de los procesos y planes de la entidad, a través de procesos de auditoría.
5. Se fortalecieron las auditorias remotas, lo que nos permitió dar cumpliendo al 100%  del Plan Anual de Auditoría, con el aprovechamiento de las herramientas  tecnológicas dispuestas por la entidad.
6. Se fortaleció el rol de relación con entes externos de control a través de los acompañamientos a cada uno de los procesos que fueron objeto de auditoria por parte de la CGR.
7. Acompañamiento en la actualización mapas de riesgos de la entidad.</t>
  </si>
  <si>
    <t>Se participó en las mesas minero energéticas del SEN. Se adelanto el autodiagnóstico de la política de gestión estadística de la información y se formuló plan de mejoramiento de acuerdo a la capacidad operativa de la Entidad.</t>
  </si>
  <si>
    <t>Se dio inicio a la socialización de la realización del curso Conflicto de Interés del DAFP, el cual tuvo la siguiente  participación: 1) Funcionarios 117; 2) Contratistas 182. Se adelanto el autodiagnóstico de la política de conflictos de interés y se formuló plan de mejoramiento de acuerdo a la capacidad operática de la Entidad.</t>
  </si>
  <si>
    <t>Se realizaron procesos de inducción y reinducción virtual a los funcionarios, se ejecutó el plan estratégico, vigilancia epidemiológica a través de grupos focales. 
Realización de protocolos de bioseguridad ANM.  Administración efectiva del Talento Humano y ejecución de los programas del Plan Estratégico. 
Se dio inicio a la socialización de la realización del curso Conflicto de Interés del DAFP, el cual tuvo la siguiente  participación: 1) Funcionarios 117; 2) Contratistas 182. Se adelanto el autodiagnóstico de la política de conflictos de interés y se formuló plan de mejoramiento de acuerdo a la capacidad operativa de la Entidad.
Se realizó la socialización curso de Integridad, Transparencia y Lucha contra la corrupción del DAFP a funcionarios y contratistas. 
Se realizó la medición de apropiación de valores como objetivo estratégico.
Se socializó de manera general del Código de Integridad a través de comunicaciones internas.</t>
  </si>
  <si>
    <t>La ANM mantiene actualizada la información de la sección de transparencia de la página web, se publican informes de ley, informes de gestión e información relevante para consulta de los ciudadanos.
Se tiene identificado los  espacios y mecanismos de las actividades permanentes institucionales que pueden utilizarse como ejercicios de diálogo para la rendición de cuentas tales como: mesas de trabajo, foros, reuniones, etc.
Se desarrollaron 5 mesas de trabajo durante el transcurso del segundo semestre de 2020 con la participación de un representante designado por parte del Archivo General de la Nación, en las cuales se realizó el proceso de revisión y ajustes a la propuesta de TRD presentadas por el equipo de Gestión Documental de la ANM.
Se llevaron a cabo capacitaciones de inducción y/o manejo de los módulos del aplicativo SGD relacionados con la creación, consulta y cargue de comunicaciones. 
Se participó en las mesas minero energéticas del SEN. Se adelanto el autodiagnóstico de la política de gestión estadística de la información y se formuló plan de mejoramiento de acuerdo a la capacidad operativa de la Entidad.</t>
  </si>
  <si>
    <t>Se realizó la revisión y diseño y propuesta de inventarios de tramites, servicios y otros procedimientos administrativos.
Se diseño de propuesta de mapa de procesos. Y de portafolio de servicios estratégicos.
Se continuó con la implementación de mejoras, a través de la actualización y creación de la documentación de los procesos.
Se avanzó en la mejora e implementación de una nueva propuesta de metodología para identificación de riesgos de gestión y corrupción.</t>
  </si>
  <si>
    <t>Se fortaleció la implementación de los canales CHATBOT, Click To Call, Web y Callback
Se ajustaron los Canales al Modelo MAGIC: el presencial (Gestores y Orientadores), telefónico (Primer Contacto). correo electrónico Contáctenos (Apoyo a la virtualidad), y radiador WEB (Agilidad en la reasignación)
Se elaboraron los documentos Estratégicos MAGIC correspondientes a la Política de Servicio, Protocolo de Servicio, Documento MAGIC y 
Caracterización de Usuarios
A través del documento torre de control MAGIC se desarrollo la estructura para medición de Satisfacción de Usuarios, la estructura Indicadores Modelo de Atención, y la Estructura de fichas de Indicadores MAGIC
Los principales logros Centro contacto 2020 (Fecha ejecución: A partir de Marzo a Diciembre). Se logro 20.398 Usuarios atendidos por canal telefónico. (8 meses). Del cual, 32% de Resolución en primer contacto, en tramites Rucom, Anna, Genesis, información general, entre otros.
Aumento del 45% en posicionamiento y promoción de canal.(de marzo a 14 de Diciembre ). 100% Omnicanalidad en todas la interacciones de los usuarios sin importar el canal. (trazabilidad de interacción en titan). Proceso de calidad continuo que permite obtener oportunidades de mejora y planes de acción.
Logros Presencial Par 2020: (Fecha ejecución: A partir de Julio al 11 de Diciembre)
4.637 Usuarios atendidos por canal Presencial.
90,25% de Resolución en primer contacto y autogestión.
1.803 Consulta Expediente.
657 Notificaciones.
601 Información General.
595 Actualización/Registro Anna
86% en posicionamiento y promoción de canal.
100% Omnicanalidad en todas la interacciones de los usuarios sin importar el canal.
Atención trasversal y alineada a un modelo de atención con protocolo de servicio nacional. Look and feel
Generamos con nuestros canales apoyo en procesos: Campaña Proyección de Pagos, Campaña FBM, Gracias por su Aporte, Juntos Construimos País, Evaluación de solicitudes Anna, Anna 7x24, ANM Activa la Región, Registro/Actualización Anna, Encuesta Satisfacción ANM Activa la Región, Invitación ANM Ubaté, Notificación Cobro Coactivo, Notificación Electrónica ANM
Logros Campaña Fiscalización 5G 2020: (Fecha ejecución: del 16 de Septiembre al 8 de Diciembre)
1.300 Titulares Programados para SEL.
5.522 Intentos de contacto.
2.027 Comunicaciones Efectivas.
655 SEL Programados.
41% Efectividad 
37% Contactabilidad
Generamos con nuestros apoyo al proceso; la Promoción e Impulso en el proyecto de fiscalización 5G.. Acompañamiento en descarga de la App. pedagogía y asesoría en componentes del proceso, Actualización en Base de datos de la ANM, y brindamos experiencia encaminadas al plan estratégico de fiscalización.
Logros apoyo a contáctenos 2020: (Fecha ejecución: del 29 de Abril al 11 de Diciembre)
21.643 correos radicados y asignados en SGD.
Generamos con nuestros apoyo al proceso :
Asignación oportuna y eficiente a los diferentes grupos de la ANM.
Análisis y propuestas de mejora, del flujo de radicación y respuesta en los canales de atención
Logros apoyo PQRS Web 2020: (Fecha ejecución: del 20 de Agosto al 11 de Diciembre)
1.943 solicitudes pqrs web asignados en SGD.
Generamos con nuestros apoyo al proceso :
Asignación oportuna y eficiente a los diferentes grupos de la ANM y propuestas de mejora, del flujo de radicación y respuesta en los canales de atención.
Logros Satisfacción Par 2020: Septiembre al 11 de Diciembre. Satisfacción Par: 99,77%
Logros Satisfacción ANM ACTIVA LA REGIÓN:
 1843 personas registradas, 2,692 interacciones, 5 ANM Activa la región (Neiva, Pitalito, Sogamoso, Socha y Ubaté) Promedio total Satisfacción de usuarios 4,83 (De 0 a 5)</t>
  </si>
  <si>
    <t>La pandemia y el confinamiento nos obligaron a reformular el plan estratégico de talento humano para ejecutarlo desde la virtualidad, lo que generó en algunos casos una menor participación de la esperada por parte de los servidores. Igualmente, se presentaron asuntos que no se pudieron llevar a cabo como la encuesta de riesgo epidemiológico porque debe aplicarse presencialmente.</t>
  </si>
  <si>
    <t xml:space="preserve">Fallas en la comunicación y articulación entre áreas y procesos.
La Implementación de nuevas herramientas de información generó demoras en la ejecución de los procesos. 
La alta rotación de personal genera reprocesos y fuga de conocimiento en las áreas.
Debilidades en la articulación en temas del SIG que aporten al desarrollo del procesos. </t>
  </si>
  <si>
    <t>Durante el segundo semestre de 2020 las visitas de seguimiento a los archivos de gestión, evolución de la capacidad instalada y disponible de la bodega y el desarrollo de las transferencias documentales, se vieron suspendidas por las medidas de aislamiento obligatorio las cuales no permitieron el ingreso y traslado a las sedes a nivel nacional por parte del Grupo de Gestión Documental. 
Teniendo en cuenta los tiempos empleados en el proceso de recepción de cotizaciones, la validación de otras dependencias y la situación atípica generada por el Covid 19, se hizo necesario suspender  la publicación en el aplicativo Secop II  lo que implicó retirar el proceso de contratación relacionado con el Saneamiento Ambiental y Limpieza Técnica.</t>
  </si>
  <si>
    <t xml:space="preserve">Falta de socialización y aplicación del procedimiento de rendición de cuentas entre las áreas relacionadas, y ley de transparencia. </t>
  </si>
  <si>
    <t>La pandemia afecto el cumplimiento de metas y medición de indicadores, por lo tanto, no se lograron los resultados esperados en algunos objetivos estratégicos.
Los reportes al cumplimiento de los indicadores se realizaron en algunos casos de manera extemporánea, debido al aumento de los flujos y tiempos internos para recopilar la información. De igual manera, los reportes realizados presentaron fallas en el análisis cualitativo, lo cual no permitió identificar   las causas y tomar las acciones pertinentes.
Se presentaron fallas en las fuentes de información de los datos, lo cual, generó dificultades en la medición de algunos resultados de los indicadores</t>
  </si>
  <si>
    <t>La pandemia afecto el cumplimiento de metas y medición de indicadores, por lo tanto, no se lograron los resultados esperados en algunos objetivos estratégicos.
Los reportes al cumplimiento de los indicadores se realizaron en algunos casos de manera extemporánea, debido al aumento de los flujos y tiempos internos para recopilar la información. De igual manera, los reportes realizados presentaron fallas en el análisis cualitativo, lo cual no permitió identificar   las causas y tomar las acciones pertinentes.
Se presentaron fallas en las fuentes de información de los datos, lo cual, generó dificultades en la medición de algunos resultados de los indicadores.</t>
  </si>
  <si>
    <t xml:space="preserve">Falta de presupuesto asignado por no ser una gestión misional, lo que impide la implementación de las disposiciones en materia de gestión estadística y normativa relacionada, </t>
  </si>
  <si>
    <t xml:space="preserve">No todos los funcionarios y contratistas realizaron el curso de conflicto de interés lo que impide el fortalecimiento del conocimiento en esta política. </t>
  </si>
  <si>
    <t>La pandemia y el confinamiento nos obligaron a reformular el plan estratégico de talento humano para ejecutarlo desde la virtualidad, lo que generó en algunos casos una menor participación de la esperada por parte de los servidores. Igualmente, se presentaron asuntos que no se pudieron llevar a cabo como la encuesta de riesgo epidemiológico porque debe aplicarse presencialmente.
No todos los funcionarios y contratistas realizaron el curso de conflicto de interés lo que impide el fortalecimiento del conocimiento en esta política. 
Baja participación de los funcionarios y contratistas en las actividades programas con respecto a la vivencia de los valores desde su cotidianidad</t>
  </si>
  <si>
    <t xml:space="preserve">
Durante el segundo semestre de 2020 las visitas de seguimiento a los archivos de gestión, evolución de la capacidad instalada y disponible de la bodega y el desarrollo de las transferencias documentales, se vieron suspendidas por las medidas de aislamiento obligatorio las cuales no permitieron el ingreso y traslado a las sedes a nivel nacional por parte del Grupo de Gestión Documental. 
Teniendo en cuenta los tiempos empleados en el proceso de recepción de cotizaciones, la validación de otras dependencias y la situación atípica generada por el Covid 19, se hizo necesario suspender  la publicación en el aplicativo Secop II  lo que implicó retirar el proceso de contratación relacionado con el Saneamiento Ambiental y Limpieza Técnica.
Falta de socialización y aplicación del procedimiento de rendición de cuentas entre las áreas relacionadas, y ley de transparencia. 
Falta de presupuesto asignado por no ser una gestión misional, lo que impide la implementación de las disposiciones en materia de gestión estadística y normativa relacionada</t>
  </si>
  <si>
    <t>Aprobar y publicar portafolio de servicios y caracterización de grupos de interés.
Relacionar la caracterización con el portafolio de servicios y realizar el rediseño mapa de procesos de la Entidad.</t>
  </si>
  <si>
    <t>Aprobar y publicar portafolio de servicios y caracterización de grupos de interés.
Relacionar la caracterización con el portafolio de servicios y realizar el rediseño mapa de procesos de la Entidad.
Seguir fortaleciendo  los procesos de gestión presupuestal de la Entidad a través del  mejoramiento continúo.</t>
  </si>
  <si>
    <t>Rediseño mapa de procesos y estandarización, adecuación, y actualización de los Documentos (Procedimientos, instructivos, indicadores, riesgos, salidas no conforme, entre otros).
Actualización de metodología de salida no conforme. 
Aprobar y publicar portafolio de servicios.
Definir y ejecutar estrategia para controlar y hacer seguimiento a las solicitudes de creación, actualización e inactivación de documentos.
Relacionar la caracterización con el portafolio de servicios.</t>
  </si>
  <si>
    <t>Publicación en SUIT del inventario de trámites actualizado,</t>
  </si>
  <si>
    <t>Revisar que indicadores aún no cuentan con línea base, para seguir recopilando información.
Generar al interior de la Entidad y responsables de proceso la cultura de reporte de acciones de mejora frente al incumplimiento y/o sobrecumplimiento de metas en los indicadores. 
Fortalecer el análisis causal del incumplimiento e incumplimiento de los resultados de los indicadores. 
Analizar y procesar resultados derivados de la evaluación para la toma de decisiones.
Mejorar la oportunidad de entrega de resultados de evaluación.
Fortalecer el proceso de formulación de indicadores de impacto.</t>
  </si>
  <si>
    <t>Integrar la radicación de los documentos del aplicativo SGD con Anna.
Contar con la convalidación de las Tablas de Retención Documental por parte del Archivo General de la Nación.</t>
  </si>
  <si>
    <t>Realizar campaña de sensibilización  interna y externa sobre la transparencia en los servidores públicos.
Identificar y documentar las debilidades y fortalezas de la Entidad para promover la participación ciudadana.
Realizar el cruce con la matriz de caracterización de grupos de interés.
Generar encuesta de satisfacción donde se evalué del link de Transparencia y acceso a la información en la página web.</t>
  </si>
  <si>
    <t>Evaluar la posibilidad  de implementar a futuro la sugerencia del Manual de MIPG, adoptando un Mapa de Aseguramiento, control y monitoreo de los riesgos de la entidad</t>
  </si>
  <si>
    <t>Socializar permanentemente el tema de conflicto de interés al interior de la ANM; e implementar formato de Manifestación de Conflicto de Interés al momento de posesión de los funcionarios.</t>
  </si>
  <si>
    <t>Reinventar los programas de bienestar, capacitación y actividades de SST desde la virtualidad, por la pandemia y el confinamiento.
Crear actividades que resulten más atractivas para los funcionarios y contratistas y estimulen su participación frente al tema de vivencialidad de los valores. Igualmente fomentar la realización del curso virtual de Conflicto de Interés entre funcionarios y contratistas que están pendientes.
Socializar permanentemente el tema de conflicto de interés al interior de la ANM; e implementar formato de Manifestación de Conflicto de Interés al momento de posesión de los funcionarios.</t>
  </si>
  <si>
    <t xml:space="preserve">Fortalecer en la organización la interiorización de las tres líneas de defensa.
Reinventarnos con auditorias remotas aprovechado las herramientas tecnologías de  la ANM. 
Fortalecer la evaluación de controles y la identificación de posibles riesgos de corrupción y de gestión. </t>
  </si>
  <si>
    <t>Realizar campaña de sensibilización  interna y externa sobre la transparencia en los servidores públicos.
Identificar y documentar las debilidades y fortalezas de la Entidad para promover la participación ciudadana.
Realizar el cruce con la matriz de caracterización de grupos de interés.
Generar encuesta de satisfacción donde se evalué del link de Transparencia y acceso a la información en la página web.
Integrar la radicación de los documentos del aplicativo SGD con Anna.
Contar con la convalidación de las Tablas de Retención Documental por parte del Archivo General de la Nación.
Solicitar a la alta dirección la priorización de la necesidad de designación personal especializado para implementar la política de gestión estadística de la información.</t>
  </si>
  <si>
    <t xml:space="preserve">Socialización y Apropiación de Política de Servicio y Protocolo de Servicio.
Fortalecer los estándares de Servicio.
Implementar Torre de control de indicadores del modelo de Servicio y torre de Control de Interacciones de Modelo de Servicio.
Realizar capacitaciones en servicio al Ciudadano.
Revisar con la alta dirección la Viabilización de la formalización del grupo de Atención al Ciudadano.
Realizar satisfacción de Usuarios Integrada.
Realizar la actualización del documento de Caracterización de Usuarios
Mejorar los canales y seguimiento a operación de procesos específicos. </t>
  </si>
  <si>
    <t xml:space="preserve">Fortalecer el proceso de comunicación (interna y externa) que permita informar sobre la actividad participativa, desde su inicio, ejecución y desarrollo.
Realizar campaña de sensibilización sobre participación ciudadana de forma interna y externa.
Realizar a través de los medios internos difusión de los eventos de participación ciudadana. 
Actualizar en conjunto con las áreas misionales y de apoyo a la gestión, las actividades que cada área realizará en las cuales tiene programado o debe involucrar a los ciudadanos, usuarios o grupos de interés caracterizados. 
Crear un espacio en la página web donde se centralicé la información de las actividades de la estrategia  ANM activa la región.
Realizar el cruce con la matriz de caracterización de grupos de interés para fortalecer política de participación ciudadana.
Actualizar el plan de participación ciudadana fortaleciendo su estructura, mecanismos de seguimiento a la implementación y  de evaluación del cumplimiento de las actividades. </t>
  </si>
  <si>
    <t>Solicitar a la alta dirección la priorización de la necesidad de designación personal especializado para implementar la política de gestión estadística de la información.</t>
  </si>
  <si>
    <t>Se generó el compromiso Institucional - Tablero  de indicadores para el seguimiento y control</t>
  </si>
  <si>
    <t>Implementar la transformación digital en la Entidad</t>
  </si>
  <si>
    <t>Desarrollar la estrategia de Seguridad y Privacidad de la Información con una visión amplia de concienciación, uso y apropiación de ésta en cada uno de los colaboradores de la ANM.
Seguir contribuyendo en la gestión de la Seguridad y Privacidad de la Información desde las Mesas de Arquitectura Empresarial.
Integrar la Seguridad y Privacidad de la Información desde los Proyectos Tecnológicos de la Entidad, para anticiparnos a la materialización de posibles Riesgos Digitales antes de su puesta en producción.
Promover mayor participación del personal en las capacitaciones de Seguridad y Ciberseguridad.
Contribuir más en el conocimiento para que el personal de la Entidad se apropie de las herramientas colaborativas y de gestión.
Promover para que el alcance del SGSI sea a todos los procesos de la ANM contando con capacidades (Tecnológicas y de Factor Humano).</t>
  </si>
  <si>
    <t>Rediseño mapa de procesos y estandarización, adecuación, y actualización de los Documentos (Procedimientos, instructivos, indicadores, riesgos, salidas no conforme, entre otros).
Actualización de metodología de salida no conforme. 
Aprobar y publicar portafolio de servicios.
Definir y ejecutar estrategia para controlar y hacer seguimiento a las solicitudes de creación, actualización e inactivación de documentos.
Relacionar la caracterización con el portafolio de servicios.
Actualización y depuración del aplicativo Ekogui
Socialización y Apropiación de Política de Servicio y Protocolo de Servicio.
Fortalecer los estándares de Servicio.
Implementar Torre de control de indicadores del modelo de Servicio y torre de Control de Interacciones de Modelo de Servicio.
Realizar capacitaciones en servicio al Ciudadano.
Revisar con la alta dirección la Viabilización de la formalización del grupo de Atención al Ciudadano.
Realizar satisfacción de Usuarios Integrada.
Realizar la actualización del documento de Caracterización de Usuarios
Mejorar los canales y seguimiento a operación de procesos específicos. 
Publicación en SUIT del inventario de trámites actualizado.
Fortalecer el proceso de comunicación (interna y externa) que permita informar sobre la actividad participativa, desde su inicio, ejecución y desarrollo.
Realizar campaña de sensibilización sobre participación ciudadana de forma interna y externa.
Realizar a través de los medios internos difusión de los eventos de participación ciudadana. 
Actualizar en conjunto con las áreas misionales y de apoyo a la gestión, las actividades que cada área realizará en las cuales tiene programado o debe involucrar a los ciudadanos, usuarios o grupos de interés caracterizados. 
Crear un espacio en la página web donde se centralicé la información de las actividades de la estrategia  ANM activa la región.
Realizar el cruce con la matriz de caracterización de grupos de interés para fortalecer política de participación ciudadana.
Actualizar el plan de participación ciudadana fortaleciendo su estructura, mecanismos de seguimiento a la implementación y  de evaluación del cumplimiento de las actividades. 
Continuar trabajando en la mejora normativa e implementación de políticas de manera eficiente.
Implementar la transformación digital en la Entidad
Desarrollar la estrategia de Seguridad y Privacidad de la Información con una visión amplia de concienciación, uso y apropiación de ésta en cada uno de los colaboradores de la ANM.
Seguir contribuyendo en la gestión de la Seguridad y Privacidad de la Información desde las Mesas de Arquitectura Empresarial.
Integrar la Seguridad y Privacidad de la Información desde los Proyectos Tecnológicos de la Entidad, para anticiparnos a la materialización de posibles Riesgos Digitales antes de su puesta en producción.
Promover mayor participación del personal en las capacitaciones de Seguridad y Ciberseguridad.
Contribuir más en el conocimiento para que el personal de la Entidad se apropie de las herramientas colaborativas y de gestión.
Promover para que el alcance del SGSI sea a todos los procesos de la ANM contando con capacidades (Tecnológicas y de Factor Humano).</t>
  </si>
  <si>
    <t>Gestión de Riesgos en materia de gobierno digital por pandemia Covid-19</t>
  </si>
  <si>
    <t>No contar con un sistema de información basado en la Gestión del Riesgo y Cumplimiento que permita el seguimiento, control y la medición de madurez del Sistema de Gestión de Seguridad y Privacidad de la Información.
No contar con una plataforma E-Learning para capacitar a todo el personal que labora para la ANM (Funcionarios, Contratistas y Proveedores), Se observa rotación de personal, por lo cual esta plataforma sería de gran utilidad para tenerla en cada instante disponible para su uso.
No contar con un profesional para la implementación de sistema de Protección de Datos Personales, que permita identificar, gestionar y tratar los datos personales de la ANM.
No contar con un profesional de Seguridad de la Información para que apoye los temas de implementación del SGSI en los procesos a los cuales aún no se ha llegado.</t>
  </si>
  <si>
    <t>Fallas en la comunicación y articulación entre áreas y procesos.
La Implementación de nuevas herramientas de información generó demoras en la ejecución de los procesos. 
La alta rotación de personal genera reprocesos y fuga de conocimiento en las áreas.
Debilidades en la articulación en temas del SIG que aporten al desarrollo del procesos. 
Interpretaciones diferentes de los tramites en otra entidades
Cada área realiza de manera independiente la preparación de  la información  que entregará en el desarrollo de las actividades  ya identificadas que se van a someter a participación ciudadana, no se cuenta con la centralización de las actividades para realizar el seguimiento.
No se cuenta con personal suficiente para garantizar la centralización y seguimiento de estas actividades de participación ciudadana en la Entidad.
No se había establecido el alcance de el proceso de rendición de cuentas entre el Grupo de Participación Ciudadana y Grupo de Planeación para su aplicación en la Entidad. 
Retrasos y ausencia en el suministro de información por parte de las dependencias de la ANM para realizar con mayor oportunidad las actualizaciones normativas. 
Gestión de Riesgos en materia de gobierno digital por pandemia Covid-19.
No contar con un sistema de información basado en la Gestión del Riesgo y Cumplimiento que permita el seguimiento, control y la medición de madurez del Sistema de Gestión de Seguridad y Privacidad de la Información.
No contar con una plataforma E-Learning para capacitar a todo el personal que labora para la ANM (Funcionarios, Contratistas y Proveedores), Se observa rotación de personal, por lo cual esta plataforma sería de gran utilidad para tenerla en cada instante disponible para su uso.
No contar con un profesional para la implementación de sistema de Protección de Datos Personales, que permita identificar, gestionar y tratar los datos personales de la ANM.
No contar con un profesional de Seguridad de la Información para que apoye los temas de implementación del SGSI en los procesos a los cuales aún no se ha llegado.</t>
  </si>
  <si>
    <t>Se realizó la revisión y diseño y propuesta de inventarios de tramites, servicios y otros procedimientos administrativos.
Se diseño de propuesta de mapa de procesos. Y de portafolio de servicios estratégicos.
Se continuó con la implementación de mejoras, a través de la actualización y creación de la documentación de los procesos.
Se avanzó en la mejora e implementación de una nueva propuesta de metodología para identificación de riesgos de gestión y corrupción.
Se documentó el plan de participación ciudadana donde se contemplaron las debilidades y fortalezas del ejercicio, mecanismos de participación y matriz de participaciones que se generan a nivel institucional. Se solicitó a las áreas el inventario de las actividades que se realizan de participación ciudadana.
Se realizó a la evaluación de los eventos digitales de participación ciudadana en el cual los ciudadanos califican la aplicación de esa herramienta.
Se estructuró y se aplicó en el cuarto trimestre del 2020 la encuesta de percepción de la ANM.
Se usaron los canales de participación para dar a conocer información institucional para comentarios de los Grupos de Interés internos y externos.
Con corte a 31 de diciembre del 2020 se logro un porcentaje de favorabilidad del 89% de tutelas falladas a favor, y de 78% en cuanto a fallos se refiere, y un ahorro para la entidad y, de suyo, para el erario de quince mil setecientos setenta y nueve millones veintidós mil treinta y dos pesos m/cte ($15.779.222,00)
Se fortaleció la implementación de los canales CHATBOT, Click To Call, Web y Callback
Se ajustaron los Canales al Modelo MAGIC: el presencial (Gestores y Orientadores), telefónico (Primer Contacto). correo electrónico Contáctenos (Apoyo a la virtualidad), y radiador WEB (Agilidad en la reasignación)
Se elaboraron los documentos Estratégicos MAGIC correspondientes a la Política de Servicio, Protocolo de Servicio, Documento MAGIC y Caracterización de Usuarios
A través del documento torre de control MAGIC se desarrollo la estructura para medición de Satisfacción de Usuarios, la estructura Indicadores Modelo de Atención, y la Estructura de fichas de Indicadores MAGIC.
Se realizó la construcción del inventario de tramites de la Entidad.
Se generó el compromiso Institucional - Tablero  de indicadores para el seguimiento y control.
La Entidad adquirió un SOC (SaaS) para visibilidad de las amenazas y protección de la Infraestructura Tecnológica y de Ciberseguridad 
Se estructuró un BIA para llevarlo a un Plan de Continuidad de Negocio 
A través de las Capacitaciones y Tips de Seguridad se ha logrado que el personal de la Entidad tome conciencia del buen uso que le debe dar a la información
Se obtuvo gran relevancia en la participación de los procesos para la apropiación y gestión de la Matriz de Activos de Información
Se caracterizó la matriz de activos de información y la matriz de Riesgos Digitales de dos procesos una de apoyo y uno misional. (OTI y Generación de Títulos Mineros). y fue aprobado por el Comité de Gestión y Desempeño.
Se actualizó la política de Seguridad y Privacidad de la Información basada en el nivel de madurez que presenta el SGSI
Se ha contado con indicadores de gestión del monitoreo a través de las herramientas de seguridad
Se permitió contar con un módulo para la gestión de Incidentes de Seguridad desde la herramienta de Mesa de Ayuda, está próximo  salir a producción.
Se llevó acabo la ejecución de la metodología para análisis de vulnerabilidades y amenazas en la plataforma tecnológica y que actualmente se gestiona
Se estructuró el PESI alineado a los proyectos del PETIC.
Se aprobó el Manual de Políticas del SGSI.</t>
  </si>
  <si>
    <t>La Entidad adquirió un SOC (SaaS) para visibilidad de las amenazas y protección de la Infraestructura Tecnológica y de Ciberseguridad 
Se estructuró un BIA para llevarlo a un Plan de Continuidad de Negocio 
A través de las Capacitaciones y Tips de Seguridad se ha logrado que el personal de la Entidad tome conciencia del buen uso que le debe dar a la información
Se obtuvo gran relevancia en la participación de los procesos para la apropiación y gestión de la Matriz de Activos de Información
Se caracterizó la matriz de activos de información y la matriz de Riesgos Digitales de dos procesos una de apoyo y uno misional. (OTI y Generación de Títulos Mineros). y fue aprobado por el Comité de Gestión y Desempeño.
Se actualizó la política de Seguridad y Privacidad de la Información basada en el nivel de madurez que presenta el SGSI
Se ha contado con indicadores de gestión del monitoreo a través de las herramientas de seguridad
Se permitió contar con un módulo para la gestión de Incidentes de Seguridad desde la herramienta de Mesa de Ayuda, está próximo  salir a producción.
Se llevó acabo la ejecución de la metodología para análisis de vulnerabilidades y amenazas en la plataforma tecnológica y que actualmente se gestiona
Se estructuró el PESI alineado a los proyectos del PETIC.
Se aprobó el Manual de Políticas del SGSI.</t>
  </si>
  <si>
    <r>
      <t xml:space="preserve">Instrucción: </t>
    </r>
    <r>
      <rPr>
        <sz val="11"/>
        <rFont val="Calibri"/>
        <family val="2"/>
        <scheme val="minor"/>
      </rPr>
      <t>En las tablas de color azul incluir en la casilla correspondiente de su entidad el estado del Modelo, las Dimensiones y las Políticas según la lista desplegable. Se manejan 3 estados: "</t>
    </r>
    <r>
      <rPr>
        <b/>
        <sz val="11"/>
        <rFont val="Calibri"/>
        <family val="2"/>
        <scheme val="minor"/>
      </rPr>
      <t>Vamos bien</t>
    </r>
    <r>
      <rPr>
        <sz val="11"/>
        <rFont val="Calibri"/>
        <family val="2"/>
        <scheme val="minor"/>
      </rPr>
      <t>", "</t>
    </r>
    <r>
      <rPr>
        <b/>
        <sz val="11"/>
        <rFont val="Calibri"/>
        <family val="2"/>
        <scheme val="minor"/>
      </rPr>
      <t>Tengo problemas</t>
    </r>
    <r>
      <rPr>
        <sz val="11"/>
        <rFont val="Calibri"/>
        <family val="2"/>
        <scheme val="minor"/>
      </rPr>
      <t>" y "</t>
    </r>
    <r>
      <rPr>
        <b/>
        <sz val="11"/>
        <rFont val="Calibri"/>
        <family val="2"/>
        <scheme val="minor"/>
      </rPr>
      <t>Riesgo inminente</t>
    </r>
    <r>
      <rPr>
        <sz val="11"/>
        <rFont val="Calibri"/>
        <family val="2"/>
        <scheme val="minor"/>
      </rPr>
      <t>", los cuales buscan describir la situación actual del MIPG, estos estados reflejan lo siguiente: i)"</t>
    </r>
    <r>
      <rPr>
        <b/>
        <sz val="11"/>
        <rFont val="Calibri"/>
        <family val="2"/>
        <scheme val="minor"/>
      </rPr>
      <t>Vamos bien</t>
    </r>
    <r>
      <rPr>
        <sz val="11"/>
        <rFont val="Calibri"/>
        <family val="2"/>
        <scheme val="minor"/>
      </rPr>
      <t>": cuando las actividades para la implementación se realizan adecuadamente y no es necesario realizar una revisión profunda, ii)"</t>
    </r>
    <r>
      <rPr>
        <b/>
        <sz val="11"/>
        <rFont val="Calibri"/>
        <family val="2"/>
        <scheme val="minor"/>
      </rPr>
      <t>Tengo problemas</t>
    </r>
    <r>
      <rPr>
        <sz val="11"/>
        <rFont val="Calibri"/>
        <family val="2"/>
        <scheme val="minor"/>
      </rPr>
      <t>": cuando hay situaciones que están dificultando la implementación y que requieren revisión institucional para tomar acciones, iii) "</t>
    </r>
    <r>
      <rPr>
        <b/>
        <sz val="11"/>
        <rFont val="Calibri"/>
        <family val="2"/>
        <scheme val="minor"/>
      </rPr>
      <t>Riesgo inminente</t>
    </r>
    <r>
      <rPr>
        <sz val="11"/>
        <rFont val="Calibri"/>
        <family val="2"/>
        <scheme val="minor"/>
      </rPr>
      <t>": cuando la política o dimensión no tiene un plan de trabajo para su implementación o cuando las acciones tomadas no han dado resultados, por lo cual hay un gran riesgo de incumplir con las metas planeadas, y se requiere revisión sectorial.</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</si>
</sst>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0"/>
    <numFmt numFmtId="165" formatCode="0.0"/>
    <numFmt numFmtId="166" formatCode="[$-F800]dddd\,\ mmmm\ dd\,\ yyyy"/>
    <numFmt numFmtId="167" formatCode="0.0000"/>
  </numFmts>
  <fonts count="112">
    <font>
      <sz val="11"/>
      <color rgb="FF000000"/>
      <name val="Calibri"/>
    </font>
    <font>
      <sz val="11"/>
      <color theme="1"/>
      <name val="Calibri"/>
      <family val="2"/>
      <scheme val="minor"/>
    </font>
    <font>
      <sz val="11"/>
      <color theme="1"/>
      <name val="Calibri"/>
      <family val="2"/>
      <scheme val="minor"/>
    </font>
    <font>
      <b/>
      <sz val="11"/>
      <color rgb="FF000000"/>
      <name val="Arial"/>
      <family val="2"/>
    </font>
    <font>
      <sz val="11"/>
      <name val="Calibri"/>
      <family val="2"/>
    </font>
    <font>
      <b/>
      <sz val="9"/>
      <color rgb="FF000000"/>
      <name val="Arial"/>
      <family val="2"/>
    </font>
    <font>
      <sz val="9"/>
      <color rgb="FF000000"/>
      <name val="Arial"/>
      <family val="2"/>
    </font>
    <font>
      <sz val="9"/>
      <name val="Arial"/>
      <family val="2"/>
    </font>
    <font>
      <sz val="48"/>
      <color rgb="FF548135"/>
      <name val="Federo"/>
    </font>
    <font>
      <sz val="22"/>
      <color rgb="FF1E4E79"/>
      <name val="Federo"/>
    </font>
    <font>
      <b/>
      <sz val="18"/>
      <color rgb="FFFF0000"/>
      <name val="Calibri"/>
      <family val="2"/>
    </font>
    <font>
      <b/>
      <sz val="18"/>
      <name val="Calibri"/>
      <family val="2"/>
    </font>
    <font>
      <sz val="10"/>
      <name val="Federo"/>
    </font>
    <font>
      <b/>
      <sz val="18"/>
      <color rgb="FF000000"/>
      <name val="Calibri"/>
      <family val="2"/>
    </font>
    <font>
      <b/>
      <sz val="18"/>
      <name val="Arial"/>
      <family val="2"/>
    </font>
    <font>
      <sz val="11"/>
      <color rgb="FF000000"/>
      <name val="Arial"/>
      <family val="2"/>
    </font>
    <font>
      <b/>
      <sz val="10"/>
      <name val="Arial"/>
      <family val="2"/>
    </font>
    <font>
      <b/>
      <sz val="18"/>
      <color rgb="FFA8D08D"/>
      <name val="Federo"/>
    </font>
    <font>
      <b/>
      <sz val="20"/>
      <color rgb="FF000000"/>
      <name val="Calibri"/>
      <family val="2"/>
    </font>
    <font>
      <sz val="24"/>
      <color rgb="FFF4B083"/>
      <name val="Federo"/>
    </font>
    <font>
      <sz val="28"/>
      <color rgb="FF9F3168"/>
      <name val="Federo"/>
    </font>
    <font>
      <b/>
      <sz val="14"/>
      <name val="Arial"/>
      <family val="2"/>
    </font>
    <font>
      <b/>
      <sz val="18"/>
      <color rgb="FF9E3251"/>
      <name val="Federo"/>
    </font>
    <font>
      <sz val="27"/>
      <color rgb="FF00B0F0"/>
      <name val="Federo"/>
    </font>
    <font>
      <sz val="12"/>
      <color rgb="FF000000"/>
      <name val="Calibri"/>
      <family val="2"/>
    </font>
    <font>
      <b/>
      <sz val="14"/>
      <color rgb="FF2E75B5"/>
      <name val="Federo"/>
    </font>
    <font>
      <b/>
      <sz val="18"/>
      <color rgb="FF2F5496"/>
      <name val="Federo"/>
    </font>
    <font>
      <sz val="14"/>
      <color rgb="FF000000"/>
      <name val="Calibri"/>
      <family val="2"/>
    </font>
    <font>
      <sz val="28"/>
      <color rgb="FFC55A11"/>
      <name val="Federo"/>
    </font>
    <font>
      <sz val="26"/>
      <color rgb="FFD53503"/>
      <name val="Federo"/>
    </font>
    <font>
      <b/>
      <sz val="18"/>
      <color rgb="FF833C0B"/>
      <name val="Federo"/>
    </font>
    <font>
      <b/>
      <sz val="18"/>
      <color rgb="FFFF0000"/>
      <name val="Federo"/>
    </font>
    <font>
      <sz val="48"/>
      <color rgb="FFFFC000"/>
      <name val="Federo"/>
    </font>
    <font>
      <sz val="26"/>
      <color rgb="FF1E4E79"/>
      <name val="Federo"/>
    </font>
    <font>
      <b/>
      <sz val="18"/>
      <color rgb="FFBF9000"/>
      <name val="Federo"/>
    </font>
    <font>
      <b/>
      <sz val="20"/>
      <name val="Arial"/>
      <family val="2"/>
    </font>
    <font>
      <b/>
      <sz val="18"/>
      <color rgb="FF2E75B5"/>
      <name val="Federo"/>
    </font>
    <font>
      <sz val="16"/>
      <color rgb="FF000000"/>
      <name val="Calibri"/>
      <family val="2"/>
    </font>
    <font>
      <sz val="11"/>
      <color rgb="FF548135"/>
      <name val="Calibri"/>
      <family val="2"/>
    </font>
    <font>
      <sz val="9"/>
      <color rgb="FF000000"/>
      <name val="Arial"/>
      <family val="2"/>
    </font>
    <font>
      <sz val="10"/>
      <name val="Arial Narrow"/>
      <family val="2"/>
    </font>
    <font>
      <b/>
      <sz val="9"/>
      <color indexed="81"/>
      <name val="Tahoma"/>
      <family val="2"/>
    </font>
    <font>
      <sz val="9"/>
      <color indexed="81"/>
      <name val="Tahoma"/>
      <family val="2"/>
    </font>
    <font>
      <sz val="11"/>
      <color rgb="FF000000"/>
      <name val="Arial Narrow"/>
      <family val="2"/>
    </font>
    <font>
      <sz val="36"/>
      <color rgb="FFD1699D"/>
      <name val="Arial Narrow"/>
      <family val="2"/>
    </font>
    <font>
      <sz val="12"/>
      <name val="Arial Narrow"/>
      <family val="2"/>
    </font>
    <font>
      <sz val="16"/>
      <name val="Arial Narrow"/>
      <family val="2"/>
    </font>
    <font>
      <b/>
      <sz val="11"/>
      <color rgb="FF000000"/>
      <name val="Arial Narrow"/>
      <family val="2"/>
    </font>
    <font>
      <sz val="22"/>
      <color rgb="FF548135"/>
      <name val="Arial Narrow"/>
      <family val="2"/>
    </font>
    <font>
      <sz val="11"/>
      <name val="Arial Narrow"/>
      <family val="2"/>
    </font>
    <font>
      <b/>
      <sz val="14"/>
      <color rgb="FF000000"/>
      <name val="Arial Narrow"/>
      <family val="2"/>
    </font>
    <font>
      <b/>
      <sz val="12"/>
      <color rgb="FF000000"/>
      <name val="Arial Narrow"/>
      <family val="2"/>
    </font>
    <font>
      <sz val="10"/>
      <color rgb="FF000000"/>
      <name val="Arial Narrow"/>
      <family val="2"/>
    </font>
    <font>
      <sz val="11"/>
      <color rgb="FF000000"/>
      <name val="Calibri"/>
      <family val="2"/>
    </font>
    <font>
      <b/>
      <sz val="11"/>
      <name val="Arial Narrow"/>
      <family val="2"/>
    </font>
    <font>
      <sz val="36"/>
      <name val="Arial Narrow"/>
      <family val="2"/>
    </font>
    <font>
      <sz val="22"/>
      <name val="Arial Narrow"/>
      <family val="2"/>
    </font>
    <font>
      <b/>
      <sz val="12"/>
      <name val="Arial Narrow"/>
      <family val="2"/>
    </font>
    <font>
      <b/>
      <sz val="10"/>
      <name val="Arial Narrow"/>
      <family val="2"/>
    </font>
    <font>
      <sz val="10"/>
      <color rgb="FFFF0000"/>
      <name val="Arial Narrow"/>
      <family val="2"/>
    </font>
    <font>
      <sz val="12"/>
      <color rgb="FFFF0000"/>
      <name val="Arial Narrow"/>
      <family val="2"/>
    </font>
    <font>
      <sz val="11"/>
      <color rgb="FFFF0000"/>
      <name val="Arial Narrow"/>
      <family val="2"/>
    </font>
    <font>
      <sz val="11"/>
      <color theme="1"/>
      <name val="Calibri"/>
      <family val="2"/>
    </font>
    <font>
      <b/>
      <sz val="14"/>
      <color theme="1"/>
      <name val="Calibri"/>
      <family val="2"/>
    </font>
    <font>
      <sz val="36"/>
      <color rgb="FF92D050"/>
      <name val="Arial Narrow"/>
      <family val="2"/>
    </font>
    <font>
      <b/>
      <sz val="11"/>
      <color rgb="FFFF0000"/>
      <name val="Arial Narrow"/>
      <family val="2"/>
    </font>
    <font>
      <sz val="9"/>
      <color rgb="FFFF0000"/>
      <name val="Arial Narrow"/>
      <family val="2"/>
    </font>
    <font>
      <sz val="9"/>
      <name val="Arial Narrow"/>
      <family val="2"/>
    </font>
    <font>
      <sz val="36"/>
      <color rgb="FF00B050"/>
      <name val="Arial Narrow"/>
      <family val="2"/>
    </font>
    <font>
      <sz val="10"/>
      <color rgb="FF00B050"/>
      <name val="Arial Narrow"/>
      <family val="2"/>
    </font>
    <font>
      <sz val="28"/>
      <color rgb="FF00B050"/>
      <name val="Arial Narrow"/>
      <family val="2"/>
    </font>
    <font>
      <b/>
      <sz val="10"/>
      <color rgb="FF000000"/>
      <name val="Arial Narrow"/>
      <family val="2"/>
    </font>
    <font>
      <sz val="36"/>
      <color rgb="FF9F3168"/>
      <name val="Arial Narrow"/>
      <family val="2"/>
    </font>
    <font>
      <sz val="36"/>
      <color rgb="FF00B0F0"/>
      <name val="Arial Narrow"/>
      <family val="2"/>
    </font>
    <font>
      <sz val="36"/>
      <color rgb="FF2F5496"/>
      <name val="Arial Narrow"/>
      <family val="2"/>
    </font>
    <font>
      <sz val="11"/>
      <color rgb="FFFFD965"/>
      <name val="Arial Narrow"/>
      <family val="2"/>
    </font>
    <font>
      <sz val="36"/>
      <color rgb="FF8EAADB"/>
      <name val="Arial Narrow"/>
      <family val="2"/>
    </font>
    <font>
      <sz val="7"/>
      <color rgb="FF548135"/>
      <name val="Arial Narrow"/>
      <family val="2"/>
    </font>
    <font>
      <sz val="36"/>
      <color rgb="FF38DAF0"/>
      <name val="Arial Narrow"/>
      <family val="2"/>
    </font>
    <font>
      <sz val="36"/>
      <color rgb="FF069CBA"/>
      <name val="Arial Narrow"/>
      <family val="2"/>
    </font>
    <font>
      <sz val="36"/>
      <color rgb="FFC55A11"/>
      <name val="Arial Narrow"/>
      <family val="2"/>
    </font>
    <font>
      <sz val="36"/>
      <color rgb="FFC00000"/>
      <name val="Arial Narrow"/>
      <family val="2"/>
    </font>
    <font>
      <sz val="16"/>
      <color rgb="FF000000"/>
      <name val="Arial Narrow"/>
      <family val="2"/>
    </font>
    <font>
      <sz val="10"/>
      <color rgb="FF548135"/>
      <name val="Arial Narrow"/>
      <family val="2"/>
    </font>
    <font>
      <sz val="28"/>
      <color rgb="FFF96C61"/>
      <name val="Arial Narrow"/>
      <family val="2"/>
    </font>
    <font>
      <sz val="36"/>
      <color rgb="FF1F3864"/>
      <name val="Arial Narrow"/>
      <family val="2"/>
    </font>
    <font>
      <sz val="36"/>
      <color rgb="FF5D84CB"/>
      <name val="Arial Narrow"/>
      <family val="2"/>
    </font>
    <font>
      <sz val="12"/>
      <color rgb="FF000000"/>
      <name val="Arial Narrow"/>
      <family val="2"/>
    </font>
    <font>
      <b/>
      <sz val="11"/>
      <color theme="1"/>
      <name val="Calibri"/>
      <family val="2"/>
      <scheme val="minor"/>
    </font>
    <font>
      <b/>
      <sz val="18"/>
      <color theme="6" tint="-0.249977111117893"/>
      <name val="Calibri"/>
      <family val="2"/>
      <scheme val="minor"/>
    </font>
    <font>
      <b/>
      <sz val="10"/>
      <color theme="1"/>
      <name val="Calibri"/>
      <family val="2"/>
      <scheme val="minor"/>
    </font>
    <font>
      <sz val="10"/>
      <color theme="1"/>
      <name val="Calibri"/>
      <family val="2"/>
      <scheme val="minor"/>
    </font>
    <font>
      <b/>
      <sz val="16"/>
      <color theme="1"/>
      <name val="Calibri"/>
      <family val="2"/>
      <scheme val="minor"/>
    </font>
    <font>
      <b/>
      <sz val="22"/>
      <name val="Arial Narrow"/>
      <family val="2"/>
    </font>
    <font>
      <b/>
      <sz val="18"/>
      <name val="Arial Narrow"/>
      <family val="2"/>
    </font>
    <font>
      <b/>
      <sz val="16"/>
      <name val="Arial Narrow"/>
      <family val="2"/>
    </font>
    <font>
      <sz val="11"/>
      <name val="Calibri"/>
      <family val="2"/>
      <scheme val="minor"/>
    </font>
    <font>
      <sz val="13"/>
      <name val="Arial Narrow"/>
      <family val="2"/>
    </font>
    <font>
      <sz val="16"/>
      <color theme="0"/>
      <name val="Arial Narrow"/>
      <family val="2"/>
    </font>
    <font>
      <sz val="10"/>
      <color theme="0"/>
      <name val="Arial Narrow"/>
      <family val="2"/>
    </font>
    <font>
      <sz val="10"/>
      <color theme="1"/>
      <name val="Arial Narrow"/>
      <family val="2"/>
    </font>
    <font>
      <sz val="11"/>
      <color theme="0"/>
      <name val="Arial Narrow"/>
      <family val="2"/>
    </font>
    <font>
      <b/>
      <sz val="11"/>
      <color theme="0"/>
      <name val="Arial Narrow"/>
      <family val="2"/>
    </font>
    <font>
      <u/>
      <sz val="11"/>
      <color theme="10"/>
      <name val="Calibri"/>
      <family val="2"/>
    </font>
    <font>
      <b/>
      <u/>
      <sz val="17"/>
      <color theme="9" tint="-0.249977111117893"/>
      <name val="Arial Narrow"/>
      <family val="2"/>
    </font>
    <font>
      <b/>
      <u/>
      <sz val="15"/>
      <color rgb="FFFF0000"/>
      <name val="Calibri"/>
      <family val="2"/>
    </font>
    <font>
      <b/>
      <sz val="22"/>
      <color theme="0"/>
      <name val="Calibri"/>
      <family val="2"/>
      <scheme val="minor"/>
    </font>
    <font>
      <sz val="14"/>
      <color rgb="FF000000"/>
      <name val="Arial Narrow"/>
      <family val="2"/>
    </font>
    <font>
      <b/>
      <sz val="9"/>
      <color theme="1"/>
      <name val="Arial"/>
      <family val="2"/>
    </font>
    <font>
      <b/>
      <sz val="14"/>
      <name val="Arial Narrow"/>
      <family val="2"/>
    </font>
    <font>
      <sz val="14"/>
      <name val="Arial Narrow"/>
      <family val="2"/>
    </font>
    <font>
      <b/>
      <sz val="11"/>
      <name val="Calibri"/>
      <family val="2"/>
      <scheme val="minor"/>
    </font>
  </fonts>
  <fills count="62">
    <fill>
      <patternFill patternType="none"/>
    </fill>
    <fill>
      <patternFill patternType="gray125"/>
    </fill>
    <fill>
      <patternFill patternType="solid">
        <fgColor rgb="FF4472C4"/>
        <bgColor rgb="FF4472C4"/>
      </patternFill>
    </fill>
    <fill>
      <patternFill patternType="solid">
        <fgColor rgb="FFA8D08D"/>
        <bgColor rgb="FFA8D08D"/>
      </patternFill>
    </fill>
    <fill>
      <patternFill patternType="solid">
        <fgColor rgb="FF92D050"/>
        <bgColor rgb="FF92D050"/>
      </patternFill>
    </fill>
    <fill>
      <patternFill patternType="solid">
        <fgColor rgb="FF00B050"/>
        <bgColor rgb="FF00B050"/>
      </patternFill>
    </fill>
    <fill>
      <patternFill patternType="solid">
        <fgColor rgb="FFD1699D"/>
        <bgColor rgb="FFD1699D"/>
      </patternFill>
    </fill>
    <fill>
      <patternFill patternType="solid">
        <fgColor rgb="FFF4B083"/>
        <bgColor rgb="FFF4B083"/>
      </patternFill>
    </fill>
    <fill>
      <patternFill patternType="solid">
        <fgColor rgb="FFEEEE6E"/>
        <bgColor rgb="FFEEEE6E"/>
      </patternFill>
    </fill>
    <fill>
      <patternFill patternType="solid">
        <fgColor rgb="FFC5E0B3"/>
        <bgColor rgb="FFC5E0B3"/>
      </patternFill>
    </fill>
    <fill>
      <patternFill patternType="solid">
        <fgColor rgb="FFFFC000"/>
        <bgColor rgb="FFFFC000"/>
      </patternFill>
    </fill>
    <fill>
      <patternFill patternType="solid">
        <fgColor rgb="FF9F3168"/>
        <bgColor rgb="FF9F3168"/>
      </patternFill>
    </fill>
    <fill>
      <patternFill patternType="solid">
        <fgColor rgb="FF93E3FF"/>
        <bgColor rgb="FF93E3FF"/>
      </patternFill>
    </fill>
    <fill>
      <patternFill patternType="solid">
        <fgColor rgb="FF00B0F0"/>
        <bgColor rgb="FF00B0F0"/>
      </patternFill>
    </fill>
    <fill>
      <patternFill patternType="solid">
        <fgColor rgb="FFFF3B3B"/>
        <bgColor rgb="FFFF3B3B"/>
      </patternFill>
    </fill>
    <fill>
      <patternFill patternType="solid">
        <fgColor rgb="FFFEF2CB"/>
        <bgColor rgb="FFFEF2CB"/>
      </patternFill>
    </fill>
    <fill>
      <patternFill patternType="solid">
        <fgColor rgb="FF4FD1FF"/>
        <bgColor rgb="FF4FD1FF"/>
      </patternFill>
    </fill>
    <fill>
      <patternFill patternType="solid">
        <fgColor rgb="FF2F5496"/>
        <bgColor rgb="FF2F5496"/>
      </patternFill>
    </fill>
    <fill>
      <patternFill patternType="solid">
        <fgColor rgb="FF8EAADB"/>
        <bgColor rgb="FF8EAADB"/>
      </patternFill>
    </fill>
    <fill>
      <patternFill patternType="solid">
        <fgColor rgb="FF77EDF3"/>
        <bgColor rgb="FF77EDF3"/>
      </patternFill>
    </fill>
    <fill>
      <patternFill patternType="solid">
        <fgColor rgb="FF5D84CB"/>
        <bgColor rgb="FF5D84CB"/>
      </patternFill>
    </fill>
    <fill>
      <patternFill patternType="solid">
        <fgColor rgb="FF069CBA"/>
        <bgColor rgb="FF069CBA"/>
      </patternFill>
    </fill>
    <fill>
      <patternFill patternType="solid">
        <fgColor rgb="FFC55A11"/>
        <bgColor rgb="FFC55A11"/>
      </patternFill>
    </fill>
    <fill>
      <patternFill patternType="solid">
        <fgColor rgb="FFF83F2C"/>
        <bgColor rgb="FFF83F2C"/>
      </patternFill>
    </fill>
    <fill>
      <patternFill patternType="solid">
        <fgColor rgb="FFC00000"/>
        <bgColor rgb="FFC00000"/>
      </patternFill>
    </fill>
    <fill>
      <patternFill patternType="solid">
        <fgColor rgb="FFF96C61"/>
        <bgColor rgb="FFF96C61"/>
      </patternFill>
    </fill>
    <fill>
      <patternFill patternType="solid">
        <fgColor rgb="FF2E75B5"/>
        <bgColor rgb="FF2E75B5"/>
      </patternFill>
    </fill>
    <fill>
      <patternFill patternType="solid">
        <fgColor rgb="FFFFE598"/>
        <bgColor rgb="FFFFE598"/>
      </patternFill>
    </fill>
    <fill>
      <patternFill patternType="solid">
        <fgColor rgb="FFFFD965"/>
        <bgColor rgb="FFFFD965"/>
      </patternFill>
    </fill>
    <fill>
      <patternFill patternType="solid">
        <fgColor rgb="FFFBE4D5"/>
        <bgColor rgb="FFFBE4D5"/>
      </patternFill>
    </fill>
    <fill>
      <patternFill patternType="solid">
        <fgColor rgb="FFBDEEFF"/>
        <bgColor rgb="FFBDEEFF"/>
      </patternFill>
    </fill>
    <fill>
      <patternFill patternType="solid">
        <fgColor rgb="FFFDD5A9"/>
        <bgColor rgb="FFFDD5A9"/>
      </patternFill>
    </fill>
    <fill>
      <patternFill patternType="solid">
        <fgColor rgb="FFC5D3ED"/>
        <bgColor rgb="FFC5D3ED"/>
      </patternFill>
    </fill>
    <fill>
      <patternFill patternType="solid">
        <fgColor theme="0"/>
        <bgColor indexed="64"/>
      </patternFill>
    </fill>
    <fill>
      <patternFill patternType="solid">
        <fgColor theme="0"/>
        <bgColor rgb="FFD1699D"/>
      </patternFill>
    </fill>
    <fill>
      <patternFill patternType="solid">
        <fgColor theme="5" tint="-0.249977111117893"/>
        <bgColor indexed="64"/>
      </patternFill>
    </fill>
    <fill>
      <patternFill patternType="solid">
        <fgColor theme="0"/>
        <bgColor rgb="FF8EAADB"/>
      </patternFill>
    </fill>
    <fill>
      <patternFill patternType="solid">
        <fgColor theme="0"/>
        <bgColor rgb="FFF4B083"/>
      </patternFill>
    </fill>
    <fill>
      <patternFill patternType="solid">
        <fgColor theme="0"/>
        <bgColor rgb="FF069CBA"/>
      </patternFill>
    </fill>
    <fill>
      <patternFill patternType="solid">
        <fgColor theme="0"/>
        <bgColor rgb="FFF96C61"/>
      </patternFill>
    </fill>
    <fill>
      <patternFill patternType="solid">
        <fgColor theme="0"/>
        <bgColor rgb="FFBDEEFF"/>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bgColor indexed="64"/>
      </patternFill>
    </fill>
    <fill>
      <patternFill patternType="solid">
        <fgColor rgb="FF92D050"/>
        <bgColor indexed="64"/>
      </patternFill>
    </fill>
    <fill>
      <patternFill patternType="solid">
        <fgColor theme="7"/>
        <bgColor indexed="64"/>
      </patternFill>
    </fill>
    <fill>
      <patternFill patternType="solid">
        <fgColor rgb="FFCC00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D1B2E8"/>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rgb="FFFDD5A9"/>
      </patternFill>
    </fill>
    <fill>
      <patternFill patternType="solid">
        <fgColor rgb="FF92D050"/>
        <bgColor rgb="FFFFE598"/>
      </patternFill>
    </fill>
    <fill>
      <patternFill patternType="solid">
        <fgColor rgb="FF92D050"/>
        <bgColor rgb="FFFFD965"/>
      </patternFill>
    </fill>
    <fill>
      <patternFill patternType="solid">
        <fgColor rgb="FFFFC000"/>
        <bgColor rgb="FFFFE598"/>
      </patternFill>
    </fill>
    <fill>
      <patternFill patternType="solid">
        <fgColor rgb="FFFFC000"/>
        <bgColor rgb="FFFFD965"/>
      </patternFill>
    </fill>
    <fill>
      <patternFill patternType="solid">
        <fgColor theme="4" tint="0.39997558519241921"/>
        <bgColor rgb="FFFFE598"/>
      </patternFill>
    </fill>
    <fill>
      <patternFill patternType="solid">
        <fgColor theme="4" tint="0.39997558519241921"/>
        <bgColor rgb="FFFFD965"/>
      </patternFill>
    </fill>
  </fills>
  <borders count="14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s>
  <cellStyleXfs count="7">
    <xf numFmtId="0" fontId="0" fillId="0" borderId="0"/>
    <xf numFmtId="0" fontId="2" fillId="0" borderId="77"/>
    <xf numFmtId="0" fontId="1" fillId="0" borderId="77"/>
    <xf numFmtId="0" fontId="53" fillId="0" borderId="77"/>
    <xf numFmtId="43" fontId="53" fillId="0" borderId="77" applyFont="0" applyFill="0" applyBorder="0" applyAlignment="0" applyProtection="0"/>
    <xf numFmtId="0" fontId="1" fillId="0" borderId="77"/>
    <xf numFmtId="0" fontId="103" fillId="0" borderId="0" applyNumberFormat="0" applyFill="0" applyBorder="0" applyAlignment="0" applyProtection="0"/>
  </cellStyleXfs>
  <cellXfs count="820">
    <xf numFmtId="0" fontId="0" fillId="0" borderId="0" xfId="0" applyFont="1" applyAlignment="1"/>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6" fillId="0" borderId="9" xfId="0" applyFont="1" applyBorder="1" applyAlignment="1">
      <alignment horizontal="center" vertical="center" wrapText="1"/>
    </xf>
    <xf numFmtId="0" fontId="6" fillId="4" borderId="11"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5" borderId="17" xfId="0" applyFont="1" applyFill="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1" xfId="0" applyFont="1" applyBorder="1" applyAlignment="1">
      <alignment horizontal="center" vertical="center" wrapText="1"/>
    </xf>
    <xf numFmtId="0" fontId="6" fillId="6" borderId="11" xfId="0" applyFont="1" applyFill="1" applyBorder="1" applyAlignment="1">
      <alignment horizontal="center" vertical="center" wrapText="1"/>
    </xf>
    <xf numFmtId="0" fontId="9" fillId="0" borderId="0" xfId="0" applyFont="1" applyAlignment="1">
      <alignment vertical="center" wrapText="1"/>
    </xf>
    <xf numFmtId="0" fontId="6" fillId="0" borderId="23" xfId="0" applyFont="1" applyBorder="1" applyAlignment="1">
      <alignment horizontal="center" vertical="center" wrapText="1"/>
    </xf>
    <xf numFmtId="0" fontId="0" fillId="0" borderId="0" xfId="0" applyFont="1"/>
    <xf numFmtId="0" fontId="12" fillId="0" borderId="4" xfId="0" applyFont="1" applyBorder="1" applyAlignment="1">
      <alignment horizontal="center" vertical="center" wrapText="1"/>
    </xf>
    <xf numFmtId="2" fontId="14" fillId="9" borderId="26" xfId="0" applyNumberFormat="1" applyFont="1" applyFill="1" applyBorder="1" applyAlignment="1">
      <alignment horizontal="center" vertical="center" wrapText="1"/>
    </xf>
    <xf numFmtId="0" fontId="15" fillId="11" borderId="27" xfId="0" applyFont="1" applyFill="1" applyBorder="1" applyAlignment="1">
      <alignment horizontal="center" vertical="center" wrapText="1"/>
    </xf>
    <xf numFmtId="2" fontId="16" fillId="9" borderId="26"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17" fillId="0" borderId="0" xfId="0" applyFont="1" applyAlignment="1">
      <alignment vertical="center"/>
    </xf>
    <xf numFmtId="0" fontId="6" fillId="0" borderId="31" xfId="0" applyFont="1" applyBorder="1" applyAlignment="1">
      <alignment horizontal="center" vertical="center" wrapText="1"/>
    </xf>
    <xf numFmtId="0" fontId="19" fillId="0" borderId="0" xfId="0" applyFont="1" applyAlignment="1">
      <alignment vertical="center" wrapText="1"/>
    </xf>
    <xf numFmtId="0" fontId="6" fillId="0" borderId="16" xfId="0" applyFont="1" applyBorder="1" applyAlignment="1">
      <alignment horizontal="center" vertical="center" wrapText="1"/>
    </xf>
    <xf numFmtId="0" fontId="0" fillId="0" borderId="0" xfId="0" applyFont="1" applyAlignment="1">
      <alignment horizontal="center" vertical="center"/>
    </xf>
    <xf numFmtId="0" fontId="6" fillId="0" borderId="15" xfId="0" applyFont="1" applyBorder="1" applyAlignment="1">
      <alignment horizontal="center" vertical="center" wrapText="1"/>
    </xf>
    <xf numFmtId="0" fontId="15" fillId="11" borderId="35" xfId="0" applyFont="1" applyFill="1" applyBorder="1" applyAlignment="1">
      <alignment horizontal="center" vertical="center" wrapText="1"/>
    </xf>
    <xf numFmtId="0" fontId="6" fillId="0" borderId="36" xfId="0" applyFont="1" applyBorder="1" applyAlignment="1">
      <alignment horizontal="center" vertical="center" wrapText="1"/>
    </xf>
    <xf numFmtId="0" fontId="6" fillId="0" borderId="20" xfId="0" applyFont="1" applyBorder="1" applyAlignment="1">
      <alignment horizontal="center" vertical="center" wrapText="1"/>
    </xf>
    <xf numFmtId="0" fontId="6" fillId="12" borderId="38" xfId="0" applyFont="1" applyFill="1" applyBorder="1" applyAlignment="1">
      <alignment horizontal="center" vertical="center" wrapText="1"/>
    </xf>
    <xf numFmtId="0" fontId="6" fillId="0" borderId="39" xfId="0" applyFont="1" applyBorder="1" applyAlignment="1">
      <alignment horizontal="center" vertical="center" wrapText="1"/>
    </xf>
    <xf numFmtId="0" fontId="6" fillId="15" borderId="38" xfId="0" applyFont="1" applyFill="1" applyBorder="1" applyAlignment="1">
      <alignment horizontal="center" vertical="center" wrapText="1"/>
    </xf>
    <xf numFmtId="0" fontId="6" fillId="15" borderId="39" xfId="0" applyFont="1" applyFill="1" applyBorder="1" applyAlignment="1">
      <alignment horizontal="center" vertical="center" wrapText="1"/>
    </xf>
    <xf numFmtId="0" fontId="6" fillId="16" borderId="40" xfId="0" applyFont="1" applyFill="1" applyBorder="1" applyAlignment="1">
      <alignment horizontal="center" vertical="center" wrapText="1"/>
    </xf>
    <xf numFmtId="0" fontId="6" fillId="17" borderId="41" xfId="0" applyFont="1" applyFill="1" applyBorder="1" applyAlignment="1">
      <alignment horizontal="center" vertical="center" wrapText="1"/>
    </xf>
    <xf numFmtId="0" fontId="6" fillId="0" borderId="42" xfId="0" applyFont="1" applyBorder="1" applyAlignment="1">
      <alignment horizontal="center" vertical="center" wrapText="1"/>
    </xf>
    <xf numFmtId="0" fontId="6" fillId="15" borderId="27" xfId="0" applyFont="1" applyFill="1" applyBorder="1" applyAlignment="1">
      <alignment horizontal="center" vertical="center" wrapText="1"/>
    </xf>
    <xf numFmtId="0" fontId="6" fillId="15" borderId="42"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18" borderId="17" xfId="0" applyFont="1" applyFill="1" applyBorder="1" applyAlignment="1">
      <alignment horizontal="center" vertical="center" wrapText="1"/>
    </xf>
    <xf numFmtId="0" fontId="6" fillId="0" borderId="43" xfId="0" applyFont="1" applyBorder="1" applyAlignment="1">
      <alignment horizontal="center" vertical="center" wrapText="1"/>
    </xf>
    <xf numFmtId="0" fontId="7" fillId="19" borderId="44"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13" borderId="40" xfId="0" applyFont="1" applyFill="1" applyBorder="1" applyAlignment="1">
      <alignment horizontal="center" vertical="center" wrapText="1"/>
    </xf>
    <xf numFmtId="0" fontId="6" fillId="0" borderId="43" xfId="0" applyFont="1" applyBorder="1" applyAlignment="1">
      <alignment horizontal="center" vertical="center" wrapText="1"/>
    </xf>
    <xf numFmtId="2" fontId="21" fillId="6" borderId="7" xfId="0" applyNumberFormat="1" applyFont="1" applyFill="1" applyBorder="1" applyAlignment="1">
      <alignment horizontal="center" vertical="center" wrapText="1"/>
    </xf>
    <xf numFmtId="0" fontId="6" fillId="20" borderId="17" xfId="0" applyFont="1" applyFill="1" applyBorder="1" applyAlignment="1">
      <alignment horizontal="center" vertical="center" wrapText="1"/>
    </xf>
    <xf numFmtId="0" fontId="22" fillId="0" borderId="0" xfId="0" applyFont="1" applyAlignment="1">
      <alignment vertical="center"/>
    </xf>
    <xf numFmtId="0" fontId="6" fillId="0" borderId="46" xfId="0" applyFont="1" applyBorder="1" applyAlignment="1">
      <alignment horizontal="center" vertical="center" wrapText="1"/>
    </xf>
    <xf numFmtId="0" fontId="12" fillId="0" borderId="7" xfId="0" applyFont="1" applyBorder="1" applyAlignment="1">
      <alignment horizontal="center" vertical="center" wrapText="1"/>
    </xf>
    <xf numFmtId="2" fontId="16" fillId="6" borderId="7" xfId="0" applyNumberFormat="1" applyFont="1" applyFill="1" applyBorder="1" applyAlignment="1">
      <alignment horizontal="center" vertical="center" wrapText="1"/>
    </xf>
    <xf numFmtId="0" fontId="7" fillId="21" borderId="17" xfId="0" applyFont="1" applyFill="1" applyBorder="1" applyAlignment="1">
      <alignment horizontal="center" vertical="center" wrapText="1"/>
    </xf>
    <xf numFmtId="0" fontId="6" fillId="7" borderId="48" xfId="0" applyFont="1" applyFill="1" applyBorder="1" applyAlignment="1">
      <alignment horizontal="center" vertical="center" wrapText="1"/>
    </xf>
    <xf numFmtId="2" fontId="14" fillId="12" borderId="7" xfId="0" applyNumberFormat="1" applyFont="1" applyFill="1" applyBorder="1" applyAlignment="1">
      <alignment horizontal="center" vertical="center" wrapText="1"/>
    </xf>
    <xf numFmtId="0" fontId="6" fillId="0" borderId="49" xfId="0" applyFont="1" applyBorder="1" applyAlignment="1">
      <alignment horizontal="center" vertical="center" wrapText="1"/>
    </xf>
    <xf numFmtId="0" fontId="25" fillId="0" borderId="0" xfId="0" applyFont="1" applyAlignment="1">
      <alignment vertical="center"/>
    </xf>
    <xf numFmtId="0" fontId="0" fillId="0" borderId="0" xfId="0" applyFont="1" applyAlignment="1">
      <alignment wrapText="1"/>
    </xf>
    <xf numFmtId="0" fontId="6" fillId="22" borderId="50" xfId="0" applyFont="1" applyFill="1" applyBorder="1" applyAlignment="1">
      <alignment horizontal="center" vertical="center" wrapText="1"/>
    </xf>
    <xf numFmtId="0" fontId="6" fillId="22" borderId="48"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24" borderId="51" xfId="0" applyFont="1" applyFill="1" applyBorder="1" applyAlignment="1">
      <alignment horizontal="center" vertical="center" wrapText="1"/>
    </xf>
    <xf numFmtId="0" fontId="6" fillId="0" borderId="52" xfId="0" applyFont="1" applyBorder="1" applyAlignment="1">
      <alignment horizontal="center" vertical="center" wrapText="1"/>
    </xf>
    <xf numFmtId="0" fontId="6" fillId="0" borderId="20" xfId="0" applyFont="1" applyBorder="1" applyAlignment="1">
      <alignment horizontal="center" vertical="center" wrapText="1"/>
    </xf>
    <xf numFmtId="0" fontId="6" fillId="25" borderId="44" xfId="0" applyFont="1" applyFill="1" applyBorder="1" applyAlignment="1">
      <alignment horizontal="center" vertical="center" wrapText="1"/>
    </xf>
    <xf numFmtId="0" fontId="6" fillId="25" borderId="54" xfId="0" applyFont="1" applyFill="1" applyBorder="1" applyAlignment="1">
      <alignment horizontal="center" vertical="center" wrapText="1"/>
    </xf>
    <xf numFmtId="0" fontId="6" fillId="25" borderId="40"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26" borderId="48" xfId="0" applyFont="1" applyFill="1" applyBorder="1" applyAlignment="1">
      <alignment horizontal="center" vertical="center" wrapText="1"/>
    </xf>
    <xf numFmtId="0" fontId="6" fillId="17" borderId="48" xfId="0" applyFont="1" applyFill="1" applyBorder="1" applyAlignment="1">
      <alignment horizontal="center" vertical="center" wrapText="1"/>
    </xf>
    <xf numFmtId="0" fontId="6" fillId="17" borderId="48"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27" borderId="55" xfId="0" applyFont="1" applyFill="1" applyBorder="1" applyAlignment="1">
      <alignment horizontal="center" vertical="center" wrapText="1"/>
    </xf>
    <xf numFmtId="0" fontId="6" fillId="0" borderId="56" xfId="0" applyFont="1" applyBorder="1" applyAlignment="1">
      <alignment horizontal="center" vertical="center" wrapText="1"/>
    </xf>
    <xf numFmtId="0" fontId="6" fillId="28" borderId="48" xfId="0" applyFont="1" applyFill="1" applyBorder="1" applyAlignment="1">
      <alignment horizontal="center" vertical="center" wrapText="1"/>
    </xf>
    <xf numFmtId="2" fontId="14" fillId="7" borderId="7" xfId="0" applyNumberFormat="1" applyFont="1" applyFill="1" applyBorder="1" applyAlignment="1">
      <alignment horizontal="center" vertical="center" wrapText="1"/>
    </xf>
    <xf numFmtId="0" fontId="30" fillId="0" borderId="0" xfId="0" applyFont="1" applyAlignment="1">
      <alignment vertical="center"/>
    </xf>
    <xf numFmtId="2" fontId="16" fillId="7" borderId="7" xfId="0" applyNumberFormat="1" applyFont="1" applyFill="1" applyBorder="1" applyAlignment="1">
      <alignment horizontal="center" vertical="center" wrapText="1"/>
    </xf>
    <xf numFmtId="2" fontId="14" fillId="23" borderId="7" xfId="0" applyNumberFormat="1" applyFont="1" applyFill="1" applyBorder="1" applyAlignment="1">
      <alignment horizontal="center" vertical="center" wrapText="1"/>
    </xf>
    <xf numFmtId="0" fontId="31" fillId="0" borderId="0" xfId="0" applyFont="1" applyAlignment="1">
      <alignment vertical="center"/>
    </xf>
    <xf numFmtId="2" fontId="14" fillId="27" borderId="7" xfId="0" applyNumberFormat="1" applyFont="1" applyFill="1" applyBorder="1" applyAlignment="1">
      <alignment horizontal="center" vertical="center" wrapText="1"/>
    </xf>
    <xf numFmtId="0" fontId="34" fillId="0" borderId="0" xfId="0" applyFont="1" applyAlignment="1">
      <alignment vertical="center"/>
    </xf>
    <xf numFmtId="2" fontId="16" fillId="27" borderId="7" xfId="0" applyNumberFormat="1" applyFont="1" applyFill="1" applyBorder="1" applyAlignment="1">
      <alignment horizontal="center" vertical="center" wrapText="1"/>
    </xf>
    <xf numFmtId="2" fontId="14" fillId="26" borderId="7" xfId="0" applyNumberFormat="1" applyFont="1" applyFill="1" applyBorder="1" applyAlignment="1">
      <alignment horizontal="center" vertical="center" wrapText="1"/>
    </xf>
    <xf numFmtId="0" fontId="36" fillId="0" borderId="0" xfId="0" applyFont="1" applyAlignment="1">
      <alignment vertical="center"/>
    </xf>
    <xf numFmtId="2" fontId="16" fillId="26" borderId="7" xfId="0" applyNumberFormat="1" applyFont="1" applyFill="1" applyBorder="1" applyAlignment="1">
      <alignment horizontal="center" vertical="center" wrapText="1"/>
    </xf>
    <xf numFmtId="0" fontId="39" fillId="0" borderId="22" xfId="0" applyFont="1" applyBorder="1" applyAlignment="1">
      <alignment horizontal="center" vertical="center" wrapText="1"/>
    </xf>
    <xf numFmtId="0" fontId="39" fillId="0" borderId="6" xfId="0" applyFont="1" applyBorder="1" applyAlignment="1">
      <alignment horizontal="center" vertical="center" wrapText="1"/>
    </xf>
    <xf numFmtId="2" fontId="35" fillId="26" borderId="7" xfId="0" applyNumberFormat="1" applyFont="1" applyFill="1" applyBorder="1" applyAlignment="1">
      <alignment horizontal="center" vertical="center" wrapText="1"/>
    </xf>
    <xf numFmtId="14" fontId="40" fillId="0" borderId="84" xfId="0" applyNumberFormat="1" applyFont="1" applyBorder="1" applyAlignment="1">
      <alignment horizontal="justify" vertical="center"/>
    </xf>
    <xf numFmtId="0" fontId="43" fillId="0" borderId="0" xfId="0" applyFont="1" applyAlignment="1">
      <alignment horizontal="center" vertical="center"/>
    </xf>
    <xf numFmtId="0" fontId="43" fillId="0" borderId="0" xfId="0" applyFont="1" applyAlignment="1">
      <alignment horizontal="center" vertical="center" wrapText="1"/>
    </xf>
    <xf numFmtId="0" fontId="45" fillId="0" borderId="4" xfId="0" applyFont="1" applyBorder="1" applyAlignment="1">
      <alignment horizontal="center" vertical="center" wrapText="1"/>
    </xf>
    <xf numFmtId="2" fontId="46" fillId="6" borderId="7" xfId="0" applyNumberFormat="1" applyFont="1" applyFill="1" applyBorder="1" applyAlignment="1">
      <alignment horizontal="center" vertical="center" wrapText="1"/>
    </xf>
    <xf numFmtId="2" fontId="46" fillId="34" borderId="77" xfId="0" applyNumberFormat="1" applyFont="1" applyFill="1" applyBorder="1" applyAlignment="1">
      <alignment horizontal="center" vertical="center" wrapText="1"/>
    </xf>
    <xf numFmtId="0" fontId="47" fillId="0" borderId="7" xfId="0" applyFont="1" applyBorder="1" applyAlignment="1">
      <alignment horizontal="center" vertical="center" wrapText="1"/>
    </xf>
    <xf numFmtId="0" fontId="43" fillId="6" borderId="7" xfId="0" applyFont="1" applyFill="1" applyBorder="1" applyAlignment="1">
      <alignment horizontal="center" vertical="center" wrapText="1"/>
    </xf>
    <xf numFmtId="0" fontId="48" fillId="0" borderId="0" xfId="0" applyFont="1" applyAlignment="1">
      <alignment horizontal="center" vertical="center" wrapText="1"/>
    </xf>
    <xf numFmtId="0" fontId="43" fillId="0" borderId="7" xfId="0" applyFont="1" applyBorder="1" applyAlignment="1">
      <alignment horizontal="center" vertical="center" wrapText="1"/>
    </xf>
    <xf numFmtId="2" fontId="49" fillId="6" borderId="7" xfId="0" applyNumberFormat="1" applyFont="1" applyFill="1" applyBorder="1" applyAlignment="1">
      <alignment horizontal="center" vertical="center" wrapText="1"/>
    </xf>
    <xf numFmtId="2" fontId="49" fillId="34" borderId="77" xfId="0" applyNumberFormat="1" applyFont="1" applyFill="1" applyBorder="1" applyAlignment="1">
      <alignment horizontal="center" vertical="center" wrapText="1"/>
    </xf>
    <xf numFmtId="0" fontId="43" fillId="0" borderId="16" xfId="0" applyFont="1" applyBorder="1" applyAlignment="1">
      <alignment horizontal="center" vertical="center" wrapText="1"/>
    </xf>
    <xf numFmtId="0" fontId="51" fillId="29" borderId="68" xfId="0" applyFont="1" applyFill="1" applyBorder="1" applyAlignment="1">
      <alignment horizontal="center" vertical="center" wrapText="1"/>
    </xf>
    <xf numFmtId="0" fontId="52" fillId="0" borderId="0" xfId="0" applyFont="1" applyAlignment="1">
      <alignment horizontal="center" vertical="center"/>
    </xf>
    <xf numFmtId="14" fontId="40" fillId="33" borderId="84" xfId="0" applyNumberFormat="1" applyFont="1" applyFill="1" applyBorder="1" applyAlignment="1">
      <alignment horizontal="justify" vertical="center"/>
    </xf>
    <xf numFmtId="2" fontId="46" fillId="28" borderId="7" xfId="0" applyNumberFormat="1" applyFont="1" applyFill="1" applyBorder="1" applyAlignment="1">
      <alignment horizontal="center" vertical="center" wrapText="1"/>
    </xf>
    <xf numFmtId="2" fontId="49" fillId="28" borderId="7" xfId="0" applyNumberFormat="1" applyFont="1" applyFill="1" applyBorder="1" applyAlignment="1">
      <alignment horizontal="center" vertical="center" wrapText="1"/>
    </xf>
    <xf numFmtId="0" fontId="49" fillId="0" borderId="0" xfId="0" applyFont="1" applyAlignment="1"/>
    <xf numFmtId="0" fontId="49" fillId="0" borderId="0" xfId="0" applyFont="1" applyAlignment="1">
      <alignment horizontal="center" wrapText="1"/>
    </xf>
    <xf numFmtId="0" fontId="49" fillId="0" borderId="0" xfId="0" applyFont="1" applyAlignment="1">
      <alignment vertical="center"/>
    </xf>
    <xf numFmtId="0" fontId="49" fillId="0" borderId="0" xfId="0" applyFont="1" applyAlignment="1">
      <alignment horizontal="center" vertical="center"/>
    </xf>
    <xf numFmtId="0" fontId="56" fillId="0" borderId="0" xfId="0" applyFont="1" applyAlignment="1">
      <alignment horizontal="center" vertical="center" wrapText="1"/>
    </xf>
    <xf numFmtId="0" fontId="54" fillId="0" borderId="7"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16" xfId="0" applyFont="1" applyBorder="1" applyAlignment="1">
      <alignment horizontal="center" vertical="center" wrapText="1"/>
    </xf>
    <xf numFmtId="0" fontId="40" fillId="0" borderId="84" xfId="0" applyFont="1" applyBorder="1" applyAlignment="1">
      <alignment horizontal="center" vertical="center" wrapText="1"/>
    </xf>
    <xf numFmtId="0" fontId="49" fillId="0" borderId="0" xfId="0" applyFont="1" applyAlignment="1">
      <alignment horizontal="center"/>
    </xf>
    <xf numFmtId="0" fontId="40" fillId="0" borderId="84" xfId="0" applyFont="1" applyBorder="1" applyAlignment="1">
      <alignment horizontal="left" vertical="center" wrapText="1"/>
    </xf>
    <xf numFmtId="0" fontId="43" fillId="0" borderId="77" xfId="0" applyFont="1" applyBorder="1" applyAlignment="1">
      <alignment horizontal="center" vertical="center" wrapText="1"/>
    </xf>
    <xf numFmtId="2" fontId="61" fillId="0" borderId="0" xfId="0" applyNumberFormat="1" applyFont="1" applyAlignment="1">
      <alignment horizontal="center"/>
    </xf>
    <xf numFmtId="0" fontId="61" fillId="0" borderId="0" xfId="0" applyFont="1" applyAlignment="1">
      <alignment horizontal="center"/>
    </xf>
    <xf numFmtId="164" fontId="49" fillId="0" borderId="0" xfId="0" applyNumberFormat="1" applyFont="1" applyAlignment="1">
      <alignment vertical="center"/>
    </xf>
    <xf numFmtId="2" fontId="58" fillId="33" borderId="77" xfId="0" applyNumberFormat="1" applyFont="1" applyFill="1" applyBorder="1" applyAlignment="1">
      <alignment horizontal="center" vertical="center" wrapText="1"/>
    </xf>
    <xf numFmtId="0" fontId="60" fillId="33" borderId="77" xfId="0" applyFont="1" applyFill="1" applyBorder="1" applyAlignment="1">
      <alignment horizontal="center" vertical="center" wrapText="1"/>
    </xf>
    <xf numFmtId="2" fontId="61" fillId="34" borderId="77" xfId="0" applyNumberFormat="1" applyFont="1" applyFill="1" applyBorder="1" applyAlignment="1">
      <alignment horizontal="center" vertical="center" wrapText="1"/>
    </xf>
    <xf numFmtId="0" fontId="43" fillId="34" borderId="77" xfId="0" applyFont="1" applyFill="1" applyBorder="1" applyAlignment="1">
      <alignment horizontal="center" vertical="center" wrapText="1"/>
    </xf>
    <xf numFmtId="0" fontId="49" fillId="33" borderId="0" xfId="0" applyFont="1" applyFill="1" applyAlignment="1"/>
    <xf numFmtId="0" fontId="40" fillId="33" borderId="84" xfId="0" applyFont="1" applyFill="1" applyBorder="1" applyAlignment="1">
      <alignment horizontal="left" vertical="center" wrapText="1"/>
    </xf>
    <xf numFmtId="0" fontId="58" fillId="33" borderId="77" xfId="0" applyFont="1" applyFill="1" applyBorder="1" applyAlignment="1">
      <alignment horizontal="center" vertical="center" wrapText="1"/>
    </xf>
    <xf numFmtId="164" fontId="58" fillId="33" borderId="77" xfId="0" applyNumberFormat="1" applyFont="1" applyFill="1" applyBorder="1" applyAlignment="1">
      <alignment horizontal="center"/>
    </xf>
    <xf numFmtId="0" fontId="43" fillId="0" borderId="0" xfId="0" applyFont="1" applyAlignment="1"/>
    <xf numFmtId="0" fontId="40" fillId="33" borderId="84" xfId="0" applyFont="1" applyFill="1" applyBorder="1" applyAlignment="1">
      <alignment horizontal="left" vertical="center"/>
    </xf>
    <xf numFmtId="0" fontId="49" fillId="0" borderId="0" xfId="0" applyFont="1" applyAlignment="1"/>
    <xf numFmtId="0" fontId="49" fillId="0" borderId="0" xfId="0" applyFont="1" applyAlignment="1">
      <alignment horizontal="center" vertical="center" wrapText="1"/>
    </xf>
    <xf numFmtId="0" fontId="40" fillId="33" borderId="84" xfId="0" applyFont="1" applyFill="1" applyBorder="1" applyAlignment="1">
      <alignment horizontal="center" vertical="center"/>
    </xf>
    <xf numFmtId="14" fontId="40" fillId="33" borderId="84" xfId="0" applyNumberFormat="1" applyFont="1" applyFill="1" applyBorder="1" applyAlignment="1">
      <alignment horizontal="center" vertical="center"/>
    </xf>
    <xf numFmtId="0" fontId="58" fillId="0" borderId="77" xfId="0" applyFont="1" applyFill="1" applyBorder="1" applyAlignment="1">
      <alignment horizontal="center" vertical="center"/>
    </xf>
    <xf numFmtId="2" fontId="16" fillId="23" borderId="7" xfId="0" applyNumberFormat="1" applyFont="1" applyFill="1" applyBorder="1" applyAlignment="1">
      <alignment horizontal="left" vertical="center" wrapText="1"/>
    </xf>
    <xf numFmtId="2" fontId="16" fillId="12" borderId="7" xfId="0" applyNumberFormat="1" applyFont="1" applyFill="1" applyBorder="1" applyAlignment="1">
      <alignment horizontal="left" vertical="center" wrapText="1"/>
    </xf>
    <xf numFmtId="164" fontId="43" fillId="0" borderId="77" xfId="0" applyNumberFormat="1" applyFont="1" applyBorder="1" applyAlignment="1">
      <alignment horizontal="center" vertical="center" wrapText="1"/>
    </xf>
    <xf numFmtId="164" fontId="43" fillId="0" borderId="0" xfId="0" applyNumberFormat="1" applyFont="1" applyAlignment="1">
      <alignment horizontal="center" vertical="center" wrapText="1"/>
    </xf>
    <xf numFmtId="2" fontId="43" fillId="0" borderId="0" xfId="0" applyNumberFormat="1" applyFont="1" applyAlignment="1">
      <alignment horizontal="center" vertical="center" wrapText="1"/>
    </xf>
    <xf numFmtId="0" fontId="47" fillId="6" borderId="7" xfId="0" applyFont="1" applyFill="1" applyBorder="1" applyAlignment="1">
      <alignment horizontal="center" vertical="center" wrapText="1"/>
    </xf>
    <xf numFmtId="0" fontId="61" fillId="0" borderId="77" xfId="0" applyFont="1" applyBorder="1" applyAlignment="1">
      <alignment horizontal="center" vertical="center" wrapText="1"/>
    </xf>
    <xf numFmtId="2" fontId="46" fillId="4" borderId="7" xfId="0" applyNumberFormat="1" applyFont="1" applyFill="1" applyBorder="1" applyAlignment="1">
      <alignment horizontal="center" vertical="center" wrapText="1"/>
    </xf>
    <xf numFmtId="0" fontId="48" fillId="0" borderId="0" xfId="0" applyFont="1" applyAlignment="1">
      <alignment vertical="center" wrapText="1"/>
    </xf>
    <xf numFmtId="0" fontId="57" fillId="4" borderId="26" xfId="0" applyFont="1" applyFill="1" applyBorder="1" applyAlignment="1">
      <alignment horizontal="center" vertical="center" wrapText="1"/>
    </xf>
    <xf numFmtId="0" fontId="47" fillId="0" borderId="100" xfId="0" applyFont="1" applyBorder="1" applyAlignment="1">
      <alignment horizontal="center" vertical="center" wrapText="1"/>
    </xf>
    <xf numFmtId="0" fontId="57" fillId="4" borderId="7" xfId="0" applyFont="1" applyFill="1" applyBorder="1" applyAlignment="1">
      <alignment horizontal="center" vertical="center" wrapText="1"/>
    </xf>
    <xf numFmtId="0" fontId="43" fillId="0" borderId="54" xfId="0" applyFont="1" applyBorder="1" applyAlignment="1">
      <alignment horizontal="center" vertical="center" wrapText="1"/>
    </xf>
    <xf numFmtId="0" fontId="48" fillId="0" borderId="77" xfId="0" applyFont="1" applyBorder="1" applyAlignment="1">
      <alignment vertical="center" wrapText="1"/>
    </xf>
    <xf numFmtId="2" fontId="49" fillId="4" borderId="7" xfId="0" applyNumberFormat="1" applyFont="1" applyFill="1" applyBorder="1" applyAlignment="1">
      <alignment horizontal="center" vertical="center" wrapText="1"/>
    </xf>
    <xf numFmtId="0" fontId="57" fillId="4" borderId="57" xfId="0" applyFont="1" applyFill="1" applyBorder="1" applyAlignment="1">
      <alignment horizontal="center" vertical="center" wrapText="1"/>
    </xf>
    <xf numFmtId="0" fontId="43" fillId="0" borderId="100" xfId="0" applyFont="1" applyBorder="1" applyAlignment="1">
      <alignment horizontal="center" vertical="center" wrapText="1"/>
    </xf>
    <xf numFmtId="0" fontId="61" fillId="0" borderId="0" xfId="0" applyFont="1" applyAlignment="1">
      <alignment horizontal="center" vertical="center" wrapText="1"/>
    </xf>
    <xf numFmtId="2" fontId="61" fillId="0" borderId="0" xfId="0" applyNumberFormat="1" applyFont="1" applyAlignment="1">
      <alignment horizontal="center" vertical="center" wrapText="1"/>
    </xf>
    <xf numFmtId="0" fontId="65" fillId="0" borderId="0" xfId="0" applyFont="1" applyAlignment="1">
      <alignment horizontal="center" vertical="center" wrapText="1"/>
    </xf>
    <xf numFmtId="2" fontId="65" fillId="0" borderId="0" xfId="0" applyNumberFormat="1" applyFont="1" applyAlignment="1">
      <alignment horizontal="center" vertical="center" wrapText="1"/>
    </xf>
    <xf numFmtId="0" fontId="47" fillId="0" borderId="0" xfId="0" applyFont="1" applyAlignment="1">
      <alignment horizontal="center" vertical="center" wrapText="1"/>
    </xf>
    <xf numFmtId="0" fontId="66" fillId="0" borderId="77" xfId="0" applyFont="1" applyBorder="1" applyAlignment="1">
      <alignment horizontal="center" vertical="center" wrapText="1"/>
    </xf>
    <xf numFmtId="0" fontId="43" fillId="33" borderId="0" xfId="0" applyFont="1" applyFill="1" applyAlignment="1"/>
    <xf numFmtId="0" fontId="50" fillId="37" borderId="77" xfId="0" applyFont="1" applyFill="1" applyBorder="1" applyAlignment="1">
      <alignment horizontal="center" vertical="center" wrapText="1"/>
    </xf>
    <xf numFmtId="2" fontId="43" fillId="33" borderId="77" xfId="0" applyNumberFormat="1" applyFont="1" applyFill="1" applyBorder="1" applyAlignment="1">
      <alignment horizontal="center" vertical="center" wrapText="1"/>
    </xf>
    <xf numFmtId="0" fontId="43" fillId="33" borderId="77" xfId="0" applyFont="1" applyFill="1" applyBorder="1" applyAlignment="1">
      <alignment horizontal="center" vertical="center" wrapText="1"/>
    </xf>
    <xf numFmtId="0" fontId="43" fillId="0" borderId="77" xfId="0" applyFont="1" applyBorder="1" applyAlignment="1"/>
    <xf numFmtId="0" fontId="61" fillId="0" borderId="77" xfId="0" applyFont="1" applyBorder="1" applyAlignment="1">
      <alignment horizontal="center"/>
    </xf>
    <xf numFmtId="0" fontId="69" fillId="0" borderId="0" xfId="0" applyFont="1" applyAlignment="1">
      <alignment horizontal="center" vertical="center" wrapText="1"/>
    </xf>
    <xf numFmtId="0" fontId="68" fillId="0" borderId="0" xfId="0" applyFont="1" applyAlignment="1">
      <alignment horizontal="center" vertical="center" wrapText="1"/>
    </xf>
    <xf numFmtId="0" fontId="40" fillId="0" borderId="4" xfId="0" applyFont="1" applyBorder="1" applyAlignment="1">
      <alignment horizontal="center" vertical="center" wrapText="1"/>
    </xf>
    <xf numFmtId="2" fontId="46" fillId="5" borderId="7" xfId="0" applyNumberFormat="1" applyFont="1" applyFill="1" applyBorder="1" applyAlignment="1">
      <alignment horizontal="center" vertical="center" wrapText="1"/>
    </xf>
    <xf numFmtId="0" fontId="47" fillId="5" borderId="26" xfId="0" applyFont="1" applyFill="1" applyBorder="1" applyAlignment="1">
      <alignment horizontal="center" vertical="center" wrapText="1"/>
    </xf>
    <xf numFmtId="0" fontId="47" fillId="0" borderId="50" xfId="0" applyFont="1" applyBorder="1" applyAlignment="1">
      <alignment horizontal="center" vertical="center" wrapText="1"/>
    </xf>
    <xf numFmtId="0" fontId="47" fillId="5" borderId="100" xfId="0" applyFont="1" applyFill="1" applyBorder="1" applyAlignment="1">
      <alignment horizontal="center" vertical="center" wrapText="1"/>
    </xf>
    <xf numFmtId="0" fontId="70" fillId="0" borderId="0" xfId="0" applyFont="1" applyAlignment="1">
      <alignment vertical="center" wrapText="1"/>
    </xf>
    <xf numFmtId="0" fontId="47" fillId="5" borderId="7" xfId="0" applyFont="1" applyFill="1" applyBorder="1" applyAlignment="1">
      <alignment horizontal="center" vertical="center" wrapText="1"/>
    </xf>
    <xf numFmtId="0" fontId="43" fillId="0" borderId="63" xfId="0" applyFont="1" applyBorder="1" applyAlignment="1">
      <alignment horizontal="center" vertical="center" wrapText="1"/>
    </xf>
    <xf numFmtId="0" fontId="47" fillId="5" borderId="75" xfId="0" applyFont="1" applyFill="1" applyBorder="1" applyAlignment="1">
      <alignment horizontal="center" vertical="center" wrapText="1"/>
    </xf>
    <xf numFmtId="0" fontId="49" fillId="5" borderId="7" xfId="0" applyFont="1" applyFill="1" applyBorder="1" applyAlignment="1">
      <alignment horizontal="center" vertical="center" wrapText="1"/>
    </xf>
    <xf numFmtId="2" fontId="43" fillId="0" borderId="0" xfId="0" applyNumberFormat="1" applyFont="1" applyAlignment="1">
      <alignment horizontal="center" vertical="center"/>
    </xf>
    <xf numFmtId="0" fontId="47" fillId="5" borderId="57" xfId="0" applyFont="1" applyFill="1" applyBorder="1" applyAlignment="1">
      <alignment horizontal="center" vertical="center" wrapText="1"/>
    </xf>
    <xf numFmtId="0" fontId="59" fillId="0" borderId="0" xfId="0" applyFont="1" applyAlignment="1">
      <alignment horizontal="center" vertical="center"/>
    </xf>
    <xf numFmtId="2" fontId="61" fillId="0" borderId="0" xfId="0" applyNumberFormat="1" applyFont="1" applyAlignment="1">
      <alignment horizontal="center" vertical="center"/>
    </xf>
    <xf numFmtId="0" fontId="43" fillId="0" borderId="50" xfId="0" applyFont="1" applyBorder="1" applyAlignment="1">
      <alignment horizontal="center" vertical="center" wrapText="1"/>
    </xf>
    <xf numFmtId="0" fontId="43" fillId="0" borderId="41" xfId="0" applyFont="1" applyBorder="1" applyAlignment="1">
      <alignment horizontal="center" vertical="center" wrapText="1"/>
    </xf>
    <xf numFmtId="2" fontId="46" fillId="11" borderId="7" xfId="0" applyNumberFormat="1" applyFont="1" applyFill="1" applyBorder="1" applyAlignment="1">
      <alignment horizontal="center" vertical="center" wrapText="1"/>
    </xf>
    <xf numFmtId="0" fontId="47" fillId="11" borderId="7" xfId="0" applyFont="1" applyFill="1" applyBorder="1" applyAlignment="1">
      <alignment horizontal="center" vertical="center" wrapText="1"/>
    </xf>
    <xf numFmtId="2" fontId="49" fillId="11" borderId="7" xfId="0" applyNumberFormat="1" applyFont="1" applyFill="1" applyBorder="1" applyAlignment="1">
      <alignment horizontal="center" vertical="center" wrapText="1"/>
    </xf>
    <xf numFmtId="2" fontId="46" fillId="13" borderId="7" xfId="0" applyNumberFormat="1" applyFont="1" applyFill="1" applyBorder="1" applyAlignment="1">
      <alignment horizontal="center" vertical="center" wrapText="1"/>
    </xf>
    <xf numFmtId="2" fontId="49" fillId="13" borderId="7" xfId="0" applyNumberFormat="1" applyFont="1" applyFill="1" applyBorder="1" applyAlignment="1">
      <alignment horizontal="center" vertical="center" wrapText="1"/>
    </xf>
    <xf numFmtId="0" fontId="47" fillId="0" borderId="77" xfId="0" applyFont="1" applyBorder="1" applyAlignment="1">
      <alignment horizontal="center" vertical="center" wrapText="1"/>
    </xf>
    <xf numFmtId="2" fontId="40" fillId="13" borderId="7" xfId="0" applyNumberFormat="1" applyFont="1" applyFill="1" applyBorder="1" applyAlignment="1">
      <alignment horizontal="center" vertical="center" wrapText="1"/>
    </xf>
    <xf numFmtId="0" fontId="51" fillId="12" borderId="48" xfId="0" applyFont="1" applyFill="1" applyBorder="1" applyAlignment="1">
      <alignment horizontal="center" vertical="center" wrapText="1"/>
    </xf>
    <xf numFmtId="0" fontId="51" fillId="12" borderId="79" xfId="0" applyFont="1" applyFill="1" applyBorder="1" applyAlignment="1">
      <alignment horizontal="center" vertical="center" wrapText="1"/>
    </xf>
    <xf numFmtId="0" fontId="51" fillId="12" borderId="58" xfId="0" applyFont="1" applyFill="1" applyBorder="1" applyAlignment="1">
      <alignment horizontal="center" vertical="center" wrapText="1"/>
    </xf>
    <xf numFmtId="0" fontId="51" fillId="12" borderId="59" xfId="0" applyFont="1" applyFill="1" applyBorder="1" applyAlignment="1">
      <alignment horizontal="center" vertical="center" wrapText="1"/>
    </xf>
    <xf numFmtId="0" fontId="51" fillId="12" borderId="49" xfId="0" applyFont="1" applyFill="1" applyBorder="1" applyAlignment="1">
      <alignment horizontal="center" vertical="center" wrapText="1"/>
    </xf>
    <xf numFmtId="0" fontId="51" fillId="29" borderId="64" xfId="0" applyFont="1" applyFill="1" applyBorder="1" applyAlignment="1">
      <alignment horizontal="center" vertical="center" wrapText="1"/>
    </xf>
    <xf numFmtId="0" fontId="51" fillId="29" borderId="66" xfId="0" applyFont="1" applyFill="1" applyBorder="1" applyAlignment="1">
      <alignment horizontal="center" vertical="center" wrapText="1"/>
    </xf>
    <xf numFmtId="0" fontId="43" fillId="0" borderId="60" xfId="0" applyFont="1" applyBorder="1" applyAlignment="1">
      <alignment horizontal="center" vertical="center" wrapText="1"/>
    </xf>
    <xf numFmtId="0" fontId="43" fillId="0" borderId="80" xfId="0" applyFont="1" applyBorder="1" applyAlignment="1">
      <alignment horizontal="center" vertical="center" wrapText="1"/>
    </xf>
    <xf numFmtId="0" fontId="52" fillId="0" borderId="61" xfId="0" applyFont="1" applyBorder="1" applyAlignment="1">
      <alignment horizontal="center" vertical="center" wrapText="1"/>
    </xf>
    <xf numFmtId="0" fontId="52" fillId="0" borderId="62" xfId="0" applyFont="1" applyBorder="1" applyAlignment="1">
      <alignment horizontal="center" vertical="center" wrapText="1"/>
    </xf>
    <xf numFmtId="2" fontId="43" fillId="0" borderId="52" xfId="0" applyNumberFormat="1" applyFont="1" applyBorder="1" applyAlignment="1">
      <alignment horizontal="center" vertical="center" wrapText="1"/>
    </xf>
    <xf numFmtId="0" fontId="52" fillId="0" borderId="81" xfId="0" applyFont="1" applyBorder="1" applyAlignment="1">
      <alignment horizontal="center" vertical="center" wrapText="1"/>
    </xf>
    <xf numFmtId="0" fontId="52" fillId="0" borderId="70" xfId="0" applyFont="1" applyBorder="1" applyAlignment="1">
      <alignment horizontal="center" vertical="center" wrapText="1"/>
    </xf>
    <xf numFmtId="0" fontId="52" fillId="0" borderId="12"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71" xfId="0" applyFont="1" applyBorder="1" applyAlignment="1">
      <alignment horizontal="center" vertical="center" wrapText="1"/>
    </xf>
    <xf numFmtId="0" fontId="52" fillId="0" borderId="65" xfId="0" applyFont="1" applyBorder="1" applyAlignment="1">
      <alignment horizontal="center" vertical="center" wrapText="1"/>
    </xf>
    <xf numFmtId="0" fontId="52" fillId="0" borderId="67"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39" xfId="0" applyFont="1" applyBorder="1" applyAlignment="1">
      <alignment horizontal="center" vertical="center" wrapText="1"/>
    </xf>
    <xf numFmtId="0" fontId="43" fillId="0" borderId="27" xfId="0" applyFont="1" applyBorder="1" applyAlignment="1">
      <alignment horizontal="center" vertical="center" wrapText="1"/>
    </xf>
    <xf numFmtId="0" fontId="43" fillId="0" borderId="82" xfId="0" applyFont="1" applyBorder="1" applyAlignment="1">
      <alignment horizontal="center" vertical="center" wrapText="1"/>
    </xf>
    <xf numFmtId="0" fontId="52" fillId="0" borderId="74" xfId="0" applyFont="1" applyBorder="1" applyAlignment="1">
      <alignment horizontal="center" vertical="center" wrapText="1"/>
    </xf>
    <xf numFmtId="0" fontId="52" fillId="0" borderId="78" xfId="0" applyFont="1" applyBorder="1" applyAlignment="1">
      <alignment horizontal="center" vertical="center" wrapText="1"/>
    </xf>
    <xf numFmtId="2" fontId="43" fillId="0" borderId="15" xfId="0" applyNumberFormat="1" applyFont="1" applyBorder="1" applyAlignment="1">
      <alignment horizontal="center" vertical="center" wrapText="1"/>
    </xf>
    <xf numFmtId="0" fontId="52" fillId="0" borderId="82" xfId="0" applyFont="1" applyBorder="1" applyAlignment="1">
      <alignment horizontal="center" vertical="center" wrapText="1"/>
    </xf>
    <xf numFmtId="0" fontId="52" fillId="0" borderId="42" xfId="0" applyFont="1" applyBorder="1" applyAlignment="1">
      <alignment horizontal="center" vertical="center" wrapText="1"/>
    </xf>
    <xf numFmtId="0" fontId="50" fillId="7" borderId="75" xfId="0" applyFont="1" applyFill="1" applyBorder="1" applyAlignment="1">
      <alignment horizontal="center" vertical="center" wrapText="1"/>
    </xf>
    <xf numFmtId="2" fontId="43" fillId="0" borderId="7" xfId="0" applyNumberFormat="1" applyFont="1" applyBorder="1" applyAlignment="1">
      <alignment horizontal="center" vertical="center" wrapText="1"/>
    </xf>
    <xf numFmtId="0" fontId="51" fillId="12" borderId="26" xfId="0" applyFont="1" applyFill="1" applyBorder="1" applyAlignment="1">
      <alignment horizontal="center" vertical="center" wrapText="1"/>
    </xf>
    <xf numFmtId="0" fontId="52" fillId="0" borderId="69" xfId="0" applyFont="1" applyBorder="1" applyAlignment="1">
      <alignment horizontal="center" vertical="center" wrapText="1"/>
    </xf>
    <xf numFmtId="0" fontId="52" fillId="0" borderId="29" xfId="0" applyFont="1" applyBorder="1" applyAlignment="1">
      <alignment horizontal="center" vertical="center" wrapText="1"/>
    </xf>
    <xf numFmtId="2" fontId="52" fillId="0" borderId="70" xfId="0" applyNumberFormat="1" applyFont="1" applyBorder="1" applyAlignment="1">
      <alignment horizontal="center" vertical="center" wrapText="1"/>
    </xf>
    <xf numFmtId="2" fontId="52" fillId="0" borderId="23" xfId="0" applyNumberFormat="1" applyFont="1" applyBorder="1" applyAlignment="1">
      <alignment horizontal="center" vertical="center" wrapText="1"/>
    </xf>
    <xf numFmtId="0" fontId="52" fillId="0" borderId="19" xfId="0" applyFont="1" applyBorder="1" applyAlignment="1">
      <alignment horizontal="center" vertical="center" wrapText="1"/>
    </xf>
    <xf numFmtId="0" fontId="52" fillId="0" borderId="44" xfId="0" applyFont="1" applyBorder="1" applyAlignment="1">
      <alignment horizontal="center" vertical="center" wrapText="1"/>
    </xf>
    <xf numFmtId="2" fontId="52" fillId="0" borderId="65" xfId="0" applyNumberFormat="1" applyFont="1" applyBorder="1" applyAlignment="1">
      <alignment horizontal="center" vertical="center" wrapText="1"/>
    </xf>
    <xf numFmtId="2" fontId="52" fillId="0" borderId="45" xfId="0" applyNumberFormat="1" applyFont="1" applyBorder="1" applyAlignment="1">
      <alignment horizontal="center" vertical="center" wrapText="1"/>
    </xf>
    <xf numFmtId="0" fontId="52" fillId="0" borderId="32" xfId="0" applyFont="1" applyBorder="1" applyAlignment="1">
      <alignment horizontal="center" vertical="center" wrapText="1"/>
    </xf>
    <xf numFmtId="0" fontId="52" fillId="0" borderId="72" xfId="0" applyFont="1" applyBorder="1" applyAlignment="1">
      <alignment horizontal="center" vertical="center" wrapText="1"/>
    </xf>
    <xf numFmtId="2" fontId="52" fillId="0" borderId="72" xfId="0" applyNumberFormat="1" applyFont="1" applyBorder="1" applyAlignment="1">
      <alignment horizontal="center" vertical="center" wrapText="1"/>
    </xf>
    <xf numFmtId="2" fontId="52" fillId="0" borderId="33" xfId="0" applyNumberFormat="1" applyFont="1" applyBorder="1" applyAlignment="1">
      <alignment horizontal="center" vertical="center" wrapText="1"/>
    </xf>
    <xf numFmtId="0" fontId="52" fillId="0" borderId="73" xfId="0" applyFont="1" applyBorder="1" applyAlignment="1">
      <alignment horizontal="center" vertical="center" wrapText="1"/>
    </xf>
    <xf numFmtId="2" fontId="52" fillId="0" borderId="74" xfId="0" applyNumberFormat="1" applyFont="1" applyBorder="1" applyAlignment="1">
      <alignment horizontal="center" vertical="center" wrapText="1"/>
    </xf>
    <xf numFmtId="2" fontId="52" fillId="0" borderId="28" xfId="0" applyNumberFormat="1" applyFont="1" applyBorder="1" applyAlignment="1">
      <alignment horizontal="center" vertical="center" wrapText="1"/>
    </xf>
    <xf numFmtId="0" fontId="71" fillId="7" borderId="75" xfId="0" applyFont="1" applyFill="1" applyBorder="1" applyAlignment="1">
      <alignment horizontal="center" vertical="center" wrapText="1"/>
    </xf>
    <xf numFmtId="2" fontId="52" fillId="0" borderId="16" xfId="0" applyNumberFormat="1" applyFont="1" applyBorder="1" applyAlignment="1">
      <alignment horizontal="center" vertical="center" wrapText="1"/>
    </xf>
    <xf numFmtId="0" fontId="47" fillId="0" borderId="0" xfId="0" applyFont="1" applyAlignment="1"/>
    <xf numFmtId="2" fontId="46" fillId="30" borderId="7" xfId="0" applyNumberFormat="1" applyFont="1" applyFill="1" applyBorder="1" applyAlignment="1">
      <alignment horizontal="center" vertical="center" wrapText="1"/>
    </xf>
    <xf numFmtId="0" fontId="54" fillId="30" borderId="7" xfId="0" applyFont="1" applyFill="1" applyBorder="1" applyAlignment="1">
      <alignment horizontal="center" vertical="center" wrapText="1"/>
    </xf>
    <xf numFmtId="2" fontId="40" fillId="30" borderId="7" xfId="0" applyNumberFormat="1" applyFont="1" applyFill="1" applyBorder="1" applyAlignment="1">
      <alignment horizontal="center" vertical="center" wrapText="1"/>
    </xf>
    <xf numFmtId="2" fontId="43" fillId="0" borderId="0" xfId="0" applyNumberFormat="1" applyFont="1" applyAlignment="1"/>
    <xf numFmtId="0" fontId="60" fillId="0" borderId="54" xfId="0" applyFont="1" applyFill="1" applyBorder="1" applyAlignment="1">
      <alignment horizontal="center" vertical="center" wrapText="1"/>
    </xf>
    <xf numFmtId="0" fontId="43" fillId="0" borderId="0" xfId="0" applyFont="1" applyAlignment="1">
      <alignment horizontal="center"/>
    </xf>
    <xf numFmtId="164" fontId="43" fillId="0" borderId="0" xfId="0" applyNumberFormat="1" applyFont="1" applyAlignment="1"/>
    <xf numFmtId="0" fontId="75" fillId="17" borderId="7" xfId="0" applyFont="1" applyFill="1" applyBorder="1" applyAlignment="1">
      <alignment horizontal="center" vertical="center" wrapText="1"/>
    </xf>
    <xf numFmtId="0" fontId="43" fillId="0" borderId="102" xfId="0" applyFont="1" applyBorder="1" applyAlignment="1"/>
    <xf numFmtId="0" fontId="51" fillId="18" borderId="48" xfId="0" applyFont="1" applyFill="1" applyBorder="1" applyAlignment="1">
      <alignment horizontal="center" vertical="center" wrapText="1"/>
    </xf>
    <xf numFmtId="0" fontId="51" fillId="18" borderId="79" xfId="0" applyFont="1" applyFill="1" applyBorder="1" applyAlignment="1">
      <alignment horizontal="center" vertical="center" wrapText="1"/>
    </xf>
    <xf numFmtId="0" fontId="51" fillId="18" borderId="58" xfId="0" applyFont="1" applyFill="1" applyBorder="1" applyAlignment="1">
      <alignment horizontal="center" vertical="center" wrapText="1"/>
    </xf>
    <xf numFmtId="0" fontId="51" fillId="18" borderId="59" xfId="0" applyFont="1" applyFill="1" applyBorder="1" applyAlignment="1">
      <alignment horizontal="center" vertical="center" wrapText="1"/>
    </xf>
    <xf numFmtId="0" fontId="51" fillId="18" borderId="49" xfId="0" applyFont="1" applyFill="1" applyBorder="1" applyAlignment="1">
      <alignment horizontal="center" vertical="center" wrapText="1"/>
    </xf>
    <xf numFmtId="0" fontId="52" fillId="0" borderId="80" xfId="0" applyFont="1" applyBorder="1" applyAlignment="1">
      <alignment horizontal="center" vertical="center" wrapText="1"/>
    </xf>
    <xf numFmtId="164" fontId="43" fillId="0" borderId="52" xfId="0" applyNumberFormat="1" applyFont="1" applyBorder="1" applyAlignment="1">
      <alignment horizontal="center" vertical="center" wrapText="1"/>
    </xf>
    <xf numFmtId="0" fontId="43" fillId="0" borderId="24" xfId="0" applyFont="1" applyBorder="1" applyAlignment="1">
      <alignment horizontal="center" vertical="center" wrapText="1"/>
    </xf>
    <xf numFmtId="164" fontId="43" fillId="0" borderId="56" xfId="0" applyNumberFormat="1" applyFont="1" applyBorder="1" applyAlignment="1">
      <alignment horizontal="center" vertical="center" wrapText="1"/>
    </xf>
    <xf numFmtId="164" fontId="43" fillId="0" borderId="16" xfId="0" applyNumberFormat="1" applyFont="1" applyBorder="1" applyAlignment="1">
      <alignment horizontal="center" vertical="center" wrapText="1"/>
    </xf>
    <xf numFmtId="0" fontId="51" fillId="18" borderId="26" xfId="0" applyFont="1" applyFill="1" applyBorder="1" applyAlignment="1">
      <alignment horizontal="center" vertical="center" wrapText="1"/>
    </xf>
    <xf numFmtId="164" fontId="52" fillId="0" borderId="70" xfId="0" applyNumberFormat="1" applyFont="1" applyBorder="1" applyAlignment="1">
      <alignment horizontal="center" vertical="center" wrapText="1"/>
    </xf>
    <xf numFmtId="164" fontId="52" fillId="0" borderId="65" xfId="0" applyNumberFormat="1" applyFont="1" applyBorder="1" applyAlignment="1">
      <alignment horizontal="center" vertical="center" wrapText="1"/>
    </xf>
    <xf numFmtId="164" fontId="52" fillId="0" borderId="72" xfId="0" applyNumberFormat="1" applyFont="1" applyBorder="1" applyAlignment="1">
      <alignment horizontal="center" vertical="center" wrapText="1"/>
    </xf>
    <xf numFmtId="164" fontId="52" fillId="0" borderId="74" xfId="0" applyNumberFormat="1" applyFont="1" applyBorder="1" applyAlignment="1">
      <alignment horizontal="center" vertical="center" wrapText="1"/>
    </xf>
    <xf numFmtId="0" fontId="77" fillId="0" borderId="0" xfId="0" applyFont="1" applyAlignment="1">
      <alignment horizontal="center" vertical="center" wrapText="1"/>
    </xf>
    <xf numFmtId="0" fontId="45" fillId="0" borderId="91" xfId="0" applyFont="1" applyBorder="1" applyAlignment="1">
      <alignment horizontal="center" vertical="center" wrapText="1"/>
    </xf>
    <xf numFmtId="2" fontId="46" fillId="18" borderId="92" xfId="0" applyNumberFormat="1" applyFont="1" applyFill="1" applyBorder="1" applyAlignment="1">
      <alignment horizontal="center" vertical="center" wrapText="1"/>
    </xf>
    <xf numFmtId="0" fontId="47" fillId="0" borderId="97" xfId="0" applyFont="1" applyBorder="1" applyAlignment="1">
      <alignment horizontal="center" vertical="center" wrapText="1"/>
    </xf>
    <xf numFmtId="0" fontId="47" fillId="18" borderId="92" xfId="0" applyFont="1" applyFill="1" applyBorder="1" applyAlignment="1">
      <alignment horizontal="center" vertical="center" wrapText="1"/>
    </xf>
    <xf numFmtId="0" fontId="54" fillId="40" borderId="77" xfId="0" applyFont="1" applyFill="1" applyBorder="1" applyAlignment="1">
      <alignment horizontal="center" vertical="center" wrapText="1"/>
    </xf>
    <xf numFmtId="0" fontId="45" fillId="0" borderId="93" xfId="0" applyFont="1" applyBorder="1" applyAlignment="1">
      <alignment horizontal="center" vertical="center" wrapText="1"/>
    </xf>
    <xf numFmtId="2" fontId="46" fillId="18" borderId="94" xfId="0" applyNumberFormat="1" applyFont="1" applyFill="1" applyBorder="1" applyAlignment="1">
      <alignment horizontal="center" vertical="center" wrapText="1"/>
    </xf>
    <xf numFmtId="0" fontId="43" fillId="0" borderId="98" xfId="0" applyFont="1" applyBorder="1" applyAlignment="1">
      <alignment horizontal="center" vertical="center" wrapText="1"/>
    </xf>
    <xf numFmtId="0" fontId="47" fillId="18" borderId="94" xfId="0" applyFont="1" applyFill="1" applyBorder="1" applyAlignment="1">
      <alignment horizontal="center" vertical="center" wrapText="1"/>
    </xf>
    <xf numFmtId="0" fontId="48" fillId="0" borderId="77" xfId="0" applyFont="1" applyBorder="1" applyAlignment="1">
      <alignment horizontal="center" vertical="center" wrapText="1"/>
    </xf>
    <xf numFmtId="0" fontId="45" fillId="0" borderId="95" xfId="0" applyFont="1" applyBorder="1" applyAlignment="1">
      <alignment horizontal="center" vertical="center" wrapText="1"/>
    </xf>
    <xf numFmtId="2" fontId="49" fillId="18" borderId="96" xfId="0" applyNumberFormat="1" applyFont="1" applyFill="1" applyBorder="1" applyAlignment="1">
      <alignment horizontal="center" vertical="center" wrapText="1"/>
    </xf>
    <xf numFmtId="0" fontId="43" fillId="0" borderId="99" xfId="0" applyFont="1" applyBorder="1" applyAlignment="1">
      <alignment horizontal="center" vertical="center" wrapText="1"/>
    </xf>
    <xf numFmtId="0" fontId="47" fillId="18" borderId="96" xfId="0" applyFont="1" applyFill="1" applyBorder="1" applyAlignment="1">
      <alignment horizontal="center" vertical="center" wrapText="1"/>
    </xf>
    <xf numFmtId="0" fontId="60" fillId="0" borderId="77" xfId="0" applyFont="1" applyBorder="1" applyAlignment="1">
      <alignment horizontal="center" vertical="center" wrapText="1"/>
    </xf>
    <xf numFmtId="2" fontId="61" fillId="36" borderId="77" xfId="0" applyNumberFormat="1" applyFont="1" applyFill="1" applyBorder="1" applyAlignment="1">
      <alignment horizontal="center" vertical="center" wrapText="1"/>
    </xf>
    <xf numFmtId="0" fontId="43" fillId="36" borderId="77" xfId="0" applyFont="1" applyFill="1" applyBorder="1" applyAlignment="1">
      <alignment horizontal="center" vertical="center" wrapText="1"/>
    </xf>
    <xf numFmtId="0" fontId="43" fillId="33" borderId="77" xfId="0" applyFont="1" applyFill="1" applyBorder="1" applyAlignment="1"/>
    <xf numFmtId="0" fontId="45" fillId="0" borderId="77" xfId="0" applyFont="1" applyBorder="1" applyAlignment="1">
      <alignment horizontal="center" vertical="center" wrapText="1"/>
    </xf>
    <xf numFmtId="2" fontId="49" fillId="36" borderId="77" xfId="0" applyNumberFormat="1" applyFont="1" applyFill="1" applyBorder="1" applyAlignment="1">
      <alignment horizontal="center" vertical="center" wrapText="1"/>
    </xf>
    <xf numFmtId="2" fontId="46" fillId="19" borderId="7" xfId="0" applyNumberFormat="1" applyFont="1" applyFill="1" applyBorder="1" applyAlignment="1">
      <alignment horizontal="center" vertical="center" wrapText="1"/>
    </xf>
    <xf numFmtId="2" fontId="40" fillId="19" borderId="7" xfId="0" applyNumberFormat="1" applyFont="1" applyFill="1" applyBorder="1" applyAlignment="1">
      <alignment horizontal="center" vertical="center" wrapText="1"/>
    </xf>
    <xf numFmtId="2" fontId="43" fillId="0" borderId="0" xfId="0" applyNumberFormat="1" applyFont="1" applyAlignment="1">
      <alignment horizontal="center"/>
    </xf>
    <xf numFmtId="0" fontId="60" fillId="0" borderId="77" xfId="0" applyFont="1" applyFill="1" applyBorder="1" applyAlignment="1">
      <alignment horizontal="center" vertical="center" wrapText="1"/>
    </xf>
    <xf numFmtId="0" fontId="47" fillId="0" borderId="77" xfId="0" applyFont="1" applyBorder="1" applyAlignment="1">
      <alignment horizontal="center"/>
    </xf>
    <xf numFmtId="2" fontId="67" fillId="13" borderId="7" xfId="0" applyNumberFormat="1" applyFont="1" applyFill="1" applyBorder="1" applyAlignment="1">
      <alignment horizontal="center" vertical="center" wrapText="1"/>
    </xf>
    <xf numFmtId="2" fontId="46" fillId="21" borderId="7" xfId="0" applyNumberFormat="1" applyFont="1" applyFill="1" applyBorder="1" applyAlignment="1">
      <alignment horizontal="center" vertical="center" wrapText="1"/>
    </xf>
    <xf numFmtId="0" fontId="49" fillId="21" borderId="7" xfId="0" applyFont="1" applyFill="1" applyBorder="1" applyAlignment="1">
      <alignment horizontal="center" vertical="center" wrapText="1"/>
    </xf>
    <xf numFmtId="2" fontId="49" fillId="21" borderId="7" xfId="0" applyNumberFormat="1" applyFont="1" applyFill="1" applyBorder="1" applyAlignment="1">
      <alignment horizontal="center" vertical="center" wrapText="1"/>
    </xf>
    <xf numFmtId="0" fontId="43" fillId="33" borderId="0" xfId="0" applyFont="1" applyFill="1" applyAlignment="1">
      <alignment horizontal="center" vertical="center"/>
    </xf>
    <xf numFmtId="0" fontId="48" fillId="33" borderId="0" xfId="0" applyFont="1" applyFill="1" applyAlignment="1">
      <alignment horizontal="center" vertical="center" wrapText="1"/>
    </xf>
    <xf numFmtId="0" fontId="45" fillId="33" borderId="77" xfId="0" applyFont="1" applyFill="1" applyBorder="1" applyAlignment="1">
      <alignment horizontal="center" vertical="center" wrapText="1"/>
    </xf>
    <xf numFmtId="2" fontId="49" fillId="38" borderId="77" xfId="0" applyNumberFormat="1" applyFont="1" applyFill="1" applyBorder="1" applyAlignment="1">
      <alignment horizontal="center" vertical="center" wrapText="1"/>
    </xf>
    <xf numFmtId="0" fontId="49" fillId="38" borderId="77" xfId="0" applyFont="1" applyFill="1" applyBorder="1" applyAlignment="1">
      <alignment horizontal="center" vertical="center" wrapText="1"/>
    </xf>
    <xf numFmtId="0" fontId="43" fillId="0" borderId="0" xfId="0" applyFont="1"/>
    <xf numFmtId="2" fontId="46" fillId="31" borderId="92" xfId="0" applyNumberFormat="1" applyFont="1" applyFill="1" applyBorder="1" applyAlignment="1">
      <alignment horizontal="center" vertical="center" wrapText="1"/>
    </xf>
    <xf numFmtId="2" fontId="46" fillId="31" borderId="94" xfId="0" applyNumberFormat="1" applyFont="1" applyFill="1" applyBorder="1" applyAlignment="1">
      <alignment horizontal="center" vertical="center" wrapText="1"/>
    </xf>
    <xf numFmtId="2" fontId="49" fillId="31" borderId="96" xfId="0" applyNumberFormat="1" applyFont="1" applyFill="1" applyBorder="1" applyAlignment="1">
      <alignment horizontal="center" vertical="center" wrapText="1"/>
    </xf>
    <xf numFmtId="0" fontId="45" fillId="0" borderId="77" xfId="0" applyFont="1" applyFill="1" applyBorder="1" applyAlignment="1">
      <alignment horizontal="center" vertical="center" wrapText="1"/>
    </xf>
    <xf numFmtId="0" fontId="52" fillId="0" borderId="0" xfId="0" applyFont="1"/>
    <xf numFmtId="2" fontId="82" fillId="25" borderId="7" xfId="0" applyNumberFormat="1" applyFont="1" applyFill="1" applyBorder="1" applyAlignment="1">
      <alignment horizontal="center" vertical="center" wrapText="1"/>
    </xf>
    <xf numFmtId="0" fontId="83" fillId="0" borderId="0" xfId="0" applyFont="1" applyAlignment="1">
      <alignment horizontal="center" vertical="center" wrapText="1"/>
    </xf>
    <xf numFmtId="2" fontId="43" fillId="25" borderId="7" xfId="0" applyNumberFormat="1" applyFont="1" applyFill="1" applyBorder="1" applyAlignment="1">
      <alignment horizontal="center" vertical="center" wrapText="1"/>
    </xf>
    <xf numFmtId="2" fontId="46" fillId="25" borderId="7" xfId="0" applyNumberFormat="1" applyFont="1" applyFill="1" applyBorder="1" applyAlignment="1">
      <alignment horizontal="center" vertical="center" wrapText="1"/>
    </xf>
    <xf numFmtId="2" fontId="49" fillId="25" borderId="7" xfId="0" applyNumberFormat="1" applyFont="1" applyFill="1" applyBorder="1" applyAlignment="1">
      <alignment horizontal="left" vertical="center" wrapText="1"/>
    </xf>
    <xf numFmtId="0" fontId="43" fillId="0" borderId="0" xfId="0" applyFont="1" applyAlignment="1">
      <alignment horizontal="justify" vertical="center"/>
    </xf>
    <xf numFmtId="2" fontId="61" fillId="39" borderId="77" xfId="0" applyNumberFormat="1" applyFont="1" applyFill="1" applyBorder="1" applyAlignment="1">
      <alignment horizontal="center" vertical="center" wrapText="1"/>
    </xf>
    <xf numFmtId="0" fontId="49" fillId="39" borderId="77" xfId="0" applyFont="1" applyFill="1" applyBorder="1" applyAlignment="1">
      <alignment horizontal="center" vertical="center" wrapText="1"/>
    </xf>
    <xf numFmtId="2" fontId="43" fillId="0" borderId="56" xfId="0" applyNumberFormat="1" applyFont="1" applyBorder="1" applyAlignment="1">
      <alignment horizontal="center" vertical="center" wrapText="1"/>
    </xf>
    <xf numFmtId="2" fontId="43" fillId="0" borderId="16" xfId="0" applyNumberFormat="1" applyFont="1" applyBorder="1" applyAlignment="1">
      <alignment horizontal="center" vertical="center" wrapText="1"/>
    </xf>
    <xf numFmtId="2" fontId="46" fillId="20" borderId="7" xfId="0" applyNumberFormat="1" applyFont="1" applyFill="1" applyBorder="1" applyAlignment="1">
      <alignment horizontal="center" vertical="center" wrapText="1"/>
    </xf>
    <xf numFmtId="2" fontId="49" fillId="20" borderId="7" xfId="0" applyNumberFormat="1" applyFont="1" applyFill="1" applyBorder="1" applyAlignment="1">
      <alignment horizontal="center" vertical="center" wrapText="1"/>
    </xf>
    <xf numFmtId="0" fontId="51" fillId="32" borderId="79" xfId="0" applyFont="1" applyFill="1" applyBorder="1" applyAlignment="1">
      <alignment horizontal="center" vertical="center" wrapText="1"/>
    </xf>
    <xf numFmtId="0" fontId="51" fillId="32" borderId="58" xfId="0" applyFont="1" applyFill="1" applyBorder="1" applyAlignment="1">
      <alignment horizontal="center" vertical="center" wrapText="1"/>
    </xf>
    <xf numFmtId="0" fontId="51" fillId="32" borderId="59" xfId="0" applyFont="1" applyFill="1" applyBorder="1" applyAlignment="1">
      <alignment horizontal="center" vertical="center" wrapText="1"/>
    </xf>
    <xf numFmtId="0" fontId="51" fillId="32" borderId="49" xfId="0" applyFont="1" applyFill="1" applyBorder="1" applyAlignment="1">
      <alignment horizontal="center" vertical="center" wrapText="1"/>
    </xf>
    <xf numFmtId="0" fontId="87" fillId="0" borderId="81" xfId="0" applyFont="1" applyBorder="1" applyAlignment="1">
      <alignment horizontal="center" vertical="center" wrapText="1"/>
    </xf>
    <xf numFmtId="0" fontId="87" fillId="0" borderId="70" xfId="0" applyFont="1" applyBorder="1" applyAlignment="1">
      <alignment horizontal="center" vertical="center" wrapText="1"/>
    </xf>
    <xf numFmtId="0" fontId="87" fillId="0" borderId="83" xfId="0" applyFont="1" applyBorder="1" applyAlignment="1">
      <alignment horizontal="center" vertical="center" wrapText="1"/>
    </xf>
    <xf numFmtId="0" fontId="87" fillId="0" borderId="12" xfId="0" applyFont="1" applyBorder="1" applyAlignment="1">
      <alignment horizontal="center" vertical="center" wrapText="1"/>
    </xf>
    <xf numFmtId="0" fontId="87" fillId="0" borderId="80" xfId="0" applyFont="1" applyBorder="1" applyAlignment="1">
      <alignment horizontal="center" vertical="center" wrapText="1"/>
    </xf>
    <xf numFmtId="0" fontId="87" fillId="0" borderId="61" xfId="0" applyFont="1" applyBorder="1" applyAlignment="1">
      <alignment horizontal="center" vertical="center" wrapText="1"/>
    </xf>
    <xf numFmtId="0" fontId="87" fillId="0" borderId="62" xfId="0" applyFont="1" applyBorder="1" applyAlignment="1">
      <alignment horizontal="center" vertical="center" wrapText="1"/>
    </xf>
    <xf numFmtId="0" fontId="87" fillId="0" borderId="52" xfId="0" applyFont="1" applyBorder="1" applyAlignment="1">
      <alignment horizontal="center" vertical="center" wrapText="1"/>
    </xf>
    <xf numFmtId="0" fontId="52" fillId="0" borderId="52" xfId="0" applyFont="1" applyBorder="1" applyAlignment="1">
      <alignment horizontal="center" vertical="center" wrapText="1"/>
    </xf>
    <xf numFmtId="0" fontId="50" fillId="20" borderId="75" xfId="0" applyFont="1" applyFill="1" applyBorder="1" applyAlignment="1">
      <alignment horizontal="center" vertical="center" wrapText="1"/>
    </xf>
    <xf numFmtId="0" fontId="51" fillId="32" borderId="26" xfId="0" applyFont="1" applyFill="1" applyBorder="1" applyAlignment="1">
      <alignment horizontal="center" vertical="center" wrapText="1"/>
    </xf>
    <xf numFmtId="0" fontId="47" fillId="19" borderId="7" xfId="0" applyFont="1" applyFill="1" applyBorder="1" applyAlignment="1">
      <alignment horizontal="center" vertical="center" wrapText="1"/>
    </xf>
    <xf numFmtId="0" fontId="57" fillId="13" borderId="7" xfId="0" applyFont="1" applyFill="1" applyBorder="1" applyAlignment="1">
      <alignment horizontal="center" vertical="center" wrapText="1"/>
    </xf>
    <xf numFmtId="0" fontId="47" fillId="25" borderId="7" xfId="0" applyFont="1" applyFill="1" applyBorder="1" applyAlignment="1">
      <alignment horizontal="center" vertical="center" wrapText="1"/>
    </xf>
    <xf numFmtId="0" fontId="54" fillId="25" borderId="7" xfId="0" applyFont="1" applyFill="1" applyBorder="1" applyAlignment="1">
      <alignment horizontal="center" vertical="center" wrapText="1"/>
    </xf>
    <xf numFmtId="0" fontId="54" fillId="28" borderId="7" xfId="0" applyFont="1" applyFill="1" applyBorder="1" applyAlignment="1">
      <alignment horizontal="center" vertical="center" wrapText="1"/>
    </xf>
    <xf numFmtId="0" fontId="54" fillId="20" borderId="7" xfId="0" applyFont="1" applyFill="1" applyBorder="1" applyAlignment="1">
      <alignment horizontal="center" vertical="center" wrapText="1"/>
    </xf>
    <xf numFmtId="0" fontId="1" fillId="0" borderId="77" xfId="2" applyAlignment="1">
      <alignment horizontal="center" vertical="center"/>
    </xf>
    <xf numFmtId="0" fontId="89" fillId="0" borderId="77" xfId="2" applyFont="1" applyAlignment="1">
      <alignment horizontal="center" vertical="center"/>
    </xf>
    <xf numFmtId="0" fontId="91" fillId="0" borderId="77" xfId="2" applyFont="1" applyAlignment="1">
      <alignment horizontal="center" vertical="center" wrapText="1"/>
    </xf>
    <xf numFmtId="0" fontId="92" fillId="0" borderId="77" xfId="2" applyFont="1" applyAlignment="1">
      <alignment horizontal="center" vertical="center"/>
    </xf>
    <xf numFmtId="0" fontId="1" fillId="0" borderId="77" xfId="2" applyAlignment="1">
      <alignment horizontal="center" vertical="center" wrapText="1"/>
    </xf>
    <xf numFmtId="0" fontId="90" fillId="41" borderId="103" xfId="2" applyFont="1" applyFill="1" applyBorder="1" applyAlignment="1">
      <alignment horizontal="center" vertical="center" wrapText="1"/>
    </xf>
    <xf numFmtId="0" fontId="90" fillId="35" borderId="104" xfId="2" applyFont="1" applyFill="1" applyBorder="1" applyAlignment="1">
      <alignment horizontal="center" vertical="center" wrapText="1"/>
    </xf>
    <xf numFmtId="0" fontId="90" fillId="35" borderId="105" xfId="2" applyFont="1" applyFill="1" applyBorder="1" applyAlignment="1">
      <alignment horizontal="center" vertical="center" wrapText="1"/>
    </xf>
    <xf numFmtId="0" fontId="90" fillId="35" borderId="106" xfId="2" applyFont="1" applyFill="1" applyBorder="1" applyAlignment="1">
      <alignment horizontal="center" vertical="center" wrapText="1"/>
    </xf>
    <xf numFmtId="0" fontId="88" fillId="41" borderId="107" xfId="2" applyFont="1" applyFill="1" applyBorder="1" applyAlignment="1">
      <alignment horizontal="center" vertical="center"/>
    </xf>
    <xf numFmtId="1" fontId="1" fillId="0" borderId="108" xfId="2" applyNumberFormat="1" applyFont="1" applyFill="1" applyBorder="1" applyAlignment="1">
      <alignment horizontal="center" vertical="center"/>
    </xf>
    <xf numFmtId="1" fontId="1" fillId="0" borderId="109" xfId="2" applyNumberFormat="1" applyFont="1" applyFill="1" applyBorder="1" applyAlignment="1">
      <alignment horizontal="center" vertical="center"/>
    </xf>
    <xf numFmtId="2" fontId="1" fillId="0" borderId="110" xfId="2" applyNumberFormat="1" applyFont="1" applyFill="1" applyBorder="1" applyAlignment="1">
      <alignment horizontal="center" vertical="center"/>
    </xf>
    <xf numFmtId="2" fontId="1" fillId="0" borderId="111" xfId="2" applyNumberFormat="1" applyFont="1" applyFill="1" applyBorder="1" applyAlignment="1">
      <alignment horizontal="center" vertical="center"/>
    </xf>
    <xf numFmtId="2" fontId="1" fillId="0" borderId="112" xfId="2" applyNumberFormat="1" applyFont="1" applyFill="1" applyBorder="1" applyAlignment="1">
      <alignment horizontal="center" vertical="center"/>
    </xf>
    <xf numFmtId="1" fontId="1" fillId="0" borderId="111" xfId="2" applyNumberFormat="1" applyFont="1" applyFill="1" applyBorder="1" applyAlignment="1">
      <alignment horizontal="center" vertical="center"/>
    </xf>
    <xf numFmtId="0" fontId="88" fillId="41" borderId="113" xfId="2" applyFont="1" applyFill="1" applyBorder="1" applyAlignment="1">
      <alignment horizontal="center" vertical="center"/>
    </xf>
    <xf numFmtId="1" fontId="1" fillId="0" borderId="114" xfId="2" applyNumberFormat="1" applyFont="1" applyFill="1" applyBorder="1" applyAlignment="1">
      <alignment horizontal="center" vertical="center"/>
    </xf>
    <xf numFmtId="1" fontId="1" fillId="0" borderId="115" xfId="2" applyNumberFormat="1" applyFont="1" applyFill="1" applyBorder="1" applyAlignment="1">
      <alignment horizontal="center" vertical="center"/>
    </xf>
    <xf numFmtId="0" fontId="88" fillId="41" borderId="117" xfId="2" applyFont="1" applyFill="1" applyBorder="1" applyAlignment="1">
      <alignment horizontal="center" vertical="center"/>
    </xf>
    <xf numFmtId="1" fontId="1" fillId="0" borderId="118" xfId="2" applyNumberFormat="1" applyFont="1" applyFill="1" applyBorder="1" applyAlignment="1">
      <alignment horizontal="center" vertical="center"/>
    </xf>
    <xf numFmtId="1" fontId="1" fillId="0" borderId="120" xfId="2" applyNumberFormat="1" applyFont="1" applyFill="1" applyBorder="1" applyAlignment="1">
      <alignment horizontal="center" vertical="center"/>
    </xf>
    <xf numFmtId="0" fontId="88" fillId="41" borderId="112" xfId="2" applyFont="1" applyFill="1" applyBorder="1" applyAlignment="1">
      <alignment horizontal="center" vertical="center"/>
    </xf>
    <xf numFmtId="1" fontId="1" fillId="0" borderId="108" xfId="2" applyNumberFormat="1" applyBorder="1" applyAlignment="1">
      <alignment horizontal="center" vertical="center"/>
    </xf>
    <xf numFmtId="1" fontId="1" fillId="0" borderId="122" xfId="2" applyNumberFormat="1" applyBorder="1" applyAlignment="1">
      <alignment horizontal="center" vertical="center"/>
    </xf>
    <xf numFmtId="0" fontId="1" fillId="0" borderId="110" xfId="2" applyBorder="1" applyAlignment="1">
      <alignment horizontal="center" vertical="center"/>
    </xf>
    <xf numFmtId="0" fontId="1" fillId="0" borderId="111" xfId="2" applyBorder="1" applyAlignment="1">
      <alignment horizontal="center" vertical="center"/>
    </xf>
    <xf numFmtId="0" fontId="1" fillId="0" borderId="110" xfId="2" applyFill="1" applyBorder="1" applyAlignment="1">
      <alignment horizontal="center" vertical="center"/>
    </xf>
    <xf numFmtId="0" fontId="1" fillId="0" borderId="111" xfId="2" applyFill="1" applyBorder="1" applyAlignment="1">
      <alignment horizontal="center" vertical="center"/>
    </xf>
    <xf numFmtId="2" fontId="1" fillId="0" borderId="110" xfId="2" applyNumberFormat="1" applyFill="1" applyBorder="1" applyAlignment="1">
      <alignment horizontal="center" vertical="center"/>
    </xf>
    <xf numFmtId="2" fontId="1" fillId="0" borderId="111" xfId="2" applyNumberFormat="1" applyFill="1" applyBorder="1" applyAlignment="1">
      <alignment horizontal="center" vertical="center"/>
    </xf>
    <xf numFmtId="0" fontId="1" fillId="0" borderId="123" xfId="2" applyBorder="1" applyAlignment="1">
      <alignment horizontal="center" vertical="center"/>
    </xf>
    <xf numFmtId="0" fontId="1" fillId="0" borderId="123" xfId="2" applyFill="1" applyBorder="1" applyAlignment="1">
      <alignment horizontal="center" vertical="center"/>
    </xf>
    <xf numFmtId="2" fontId="1" fillId="0" borderId="110" xfId="2" applyNumberFormat="1" applyBorder="1" applyAlignment="1">
      <alignment horizontal="center" vertical="center"/>
    </xf>
    <xf numFmtId="2" fontId="1" fillId="0" borderId="123" xfId="2" applyNumberFormat="1" applyBorder="1" applyAlignment="1">
      <alignment horizontal="center" vertical="center"/>
    </xf>
    <xf numFmtId="2" fontId="1" fillId="0" borderId="124" xfId="2" applyNumberFormat="1" applyBorder="1" applyAlignment="1">
      <alignment horizontal="center" vertical="center"/>
    </xf>
    <xf numFmtId="2" fontId="1" fillId="0" borderId="111" xfId="2" applyNumberFormat="1" applyBorder="1" applyAlignment="1">
      <alignment horizontal="center" vertical="center"/>
    </xf>
    <xf numFmtId="0" fontId="88" fillId="41" borderId="116" xfId="2" applyFont="1" applyFill="1" applyBorder="1" applyAlignment="1">
      <alignment horizontal="center" vertical="center"/>
    </xf>
    <xf numFmtId="1" fontId="1" fillId="0" borderId="114" xfId="2" applyNumberFormat="1" applyBorder="1" applyAlignment="1">
      <alignment horizontal="center" vertical="center"/>
    </xf>
    <xf numFmtId="165" fontId="1" fillId="0" borderId="125" xfId="2" applyNumberFormat="1" applyBorder="1" applyAlignment="1">
      <alignment horizontal="center" vertical="center"/>
    </xf>
    <xf numFmtId="0" fontId="1" fillId="0" borderId="114" xfId="2" applyBorder="1" applyAlignment="1">
      <alignment horizontal="center" vertical="center"/>
    </xf>
    <xf numFmtId="0" fontId="1" fillId="0" borderId="115" xfId="2" applyBorder="1" applyAlignment="1">
      <alignment horizontal="center" vertical="center"/>
    </xf>
    <xf numFmtId="2" fontId="1" fillId="0" borderId="114" xfId="2" applyNumberFormat="1" applyFill="1" applyBorder="1" applyAlignment="1">
      <alignment horizontal="center" vertical="center"/>
    </xf>
    <xf numFmtId="0" fontId="1" fillId="0" borderId="125" xfId="2" applyBorder="1" applyAlignment="1">
      <alignment horizontal="center" vertical="center"/>
    </xf>
    <xf numFmtId="165" fontId="1" fillId="0" borderId="115" xfId="2" applyNumberFormat="1" applyBorder="1" applyAlignment="1">
      <alignment horizontal="center" vertical="center"/>
    </xf>
    <xf numFmtId="1" fontId="1" fillId="0" borderId="125" xfId="2" applyNumberFormat="1" applyBorder="1" applyAlignment="1">
      <alignment horizontal="center" vertical="center"/>
    </xf>
    <xf numFmtId="0" fontId="1" fillId="0" borderId="114" xfId="2" applyFill="1" applyBorder="1" applyAlignment="1">
      <alignment horizontal="center" vertical="center"/>
    </xf>
    <xf numFmtId="0" fontId="1" fillId="0" borderId="115" xfId="2" applyFill="1" applyBorder="1" applyAlignment="1">
      <alignment horizontal="center" vertical="center"/>
    </xf>
    <xf numFmtId="2" fontId="1" fillId="0" borderId="115" xfId="2" applyNumberFormat="1" applyFill="1" applyBorder="1" applyAlignment="1">
      <alignment horizontal="center" vertical="center"/>
    </xf>
    <xf numFmtId="0" fontId="1" fillId="0" borderId="125" xfId="2" applyFill="1" applyBorder="1" applyAlignment="1">
      <alignment horizontal="center" vertical="center"/>
    </xf>
    <xf numFmtId="0" fontId="1" fillId="0" borderId="88" xfId="2" applyBorder="1" applyAlignment="1">
      <alignment horizontal="center" vertical="center"/>
    </xf>
    <xf numFmtId="0" fontId="88" fillId="41" borderId="121" xfId="2" applyFont="1" applyFill="1" applyBorder="1" applyAlignment="1">
      <alignment horizontal="center" vertical="center"/>
    </xf>
    <xf numFmtId="1" fontId="1" fillId="0" borderId="118" xfId="2" applyNumberFormat="1" applyBorder="1" applyAlignment="1">
      <alignment horizontal="center" vertical="center"/>
    </xf>
    <xf numFmtId="1" fontId="1" fillId="0" borderId="126" xfId="2" applyNumberFormat="1" applyBorder="1" applyAlignment="1">
      <alignment horizontal="center" vertical="center"/>
    </xf>
    <xf numFmtId="0" fontId="1" fillId="0" borderId="118" xfId="2" applyBorder="1" applyAlignment="1">
      <alignment horizontal="center" vertical="center"/>
    </xf>
    <xf numFmtId="0" fontId="1" fillId="0" borderId="120" xfId="2" applyBorder="1" applyAlignment="1">
      <alignment horizontal="center" vertical="center"/>
    </xf>
    <xf numFmtId="0" fontId="1" fillId="0" borderId="118" xfId="2" applyFill="1" applyBorder="1" applyAlignment="1">
      <alignment horizontal="center" vertical="center"/>
    </xf>
    <xf numFmtId="0" fontId="1" fillId="0" borderId="120" xfId="2" applyFill="1" applyBorder="1" applyAlignment="1">
      <alignment horizontal="center" vertical="center"/>
    </xf>
    <xf numFmtId="2" fontId="1" fillId="0" borderId="120" xfId="2" applyNumberFormat="1" applyFill="1" applyBorder="1" applyAlignment="1">
      <alignment horizontal="center" vertical="center"/>
    </xf>
    <xf numFmtId="0" fontId="1" fillId="0" borderId="126" xfId="2" applyBorder="1" applyAlignment="1">
      <alignment horizontal="center" vertical="center"/>
    </xf>
    <xf numFmtId="0" fontId="1" fillId="0" borderId="126" xfId="2" applyFill="1" applyBorder="1" applyAlignment="1">
      <alignment horizontal="center" vertical="center"/>
    </xf>
    <xf numFmtId="0" fontId="1" fillId="0" borderId="119" xfId="2" applyBorder="1" applyAlignment="1">
      <alignment horizontal="center" vertical="center"/>
    </xf>
    <xf numFmtId="1" fontId="1" fillId="0" borderId="77" xfId="2" applyNumberFormat="1" applyAlignment="1">
      <alignment horizontal="center" vertical="center"/>
    </xf>
    <xf numFmtId="0" fontId="90" fillId="42" borderId="108" xfId="2" applyFont="1" applyFill="1" applyBorder="1" applyAlignment="1">
      <alignment horizontal="center" vertical="center" wrapText="1"/>
    </xf>
    <xf numFmtId="0" fontId="90" fillId="43" borderId="122" xfId="2" applyFont="1" applyFill="1" applyBorder="1" applyAlignment="1">
      <alignment horizontal="center" vertical="center" wrapText="1"/>
    </xf>
    <xf numFmtId="0" fontId="90" fillId="43" borderId="127" xfId="2" applyFont="1" applyFill="1" applyBorder="1" applyAlignment="1">
      <alignment horizontal="center" vertical="center" wrapText="1"/>
    </xf>
    <xf numFmtId="0" fontId="90" fillId="42" borderId="103" xfId="2" applyFont="1" applyFill="1" applyBorder="1" applyAlignment="1">
      <alignment horizontal="center" vertical="center" wrapText="1"/>
    </xf>
    <xf numFmtId="0" fontId="90" fillId="43" borderId="106" xfId="2" applyFont="1" applyFill="1" applyBorder="1" applyAlignment="1">
      <alignment horizontal="center" vertical="center" wrapText="1"/>
    </xf>
    <xf numFmtId="0" fontId="88" fillId="42" borderId="112" xfId="2" applyFont="1" applyFill="1" applyBorder="1" applyAlignment="1">
      <alignment horizontal="center" vertical="center"/>
    </xf>
    <xf numFmtId="1" fontId="1" fillId="0" borderId="110" xfId="2" applyNumberFormat="1" applyFont="1" applyFill="1" applyBorder="1" applyAlignment="1">
      <alignment horizontal="center" vertical="center"/>
    </xf>
    <xf numFmtId="0" fontId="88" fillId="42" borderId="116" xfId="2" applyFont="1" applyFill="1" applyBorder="1" applyAlignment="1">
      <alignment horizontal="center" vertical="center"/>
    </xf>
    <xf numFmtId="1" fontId="1" fillId="0" borderId="128" xfId="2" applyNumberFormat="1" applyFont="1" applyFill="1" applyBorder="1" applyAlignment="1">
      <alignment horizontal="center" vertical="center"/>
    </xf>
    <xf numFmtId="1" fontId="1" fillId="0" borderId="129" xfId="2" applyNumberFormat="1" applyFont="1" applyFill="1" applyBorder="1" applyAlignment="1">
      <alignment horizontal="center" vertical="center"/>
    </xf>
    <xf numFmtId="1" fontId="1" fillId="0" borderId="115" xfId="2" applyNumberFormat="1" applyBorder="1" applyAlignment="1">
      <alignment horizontal="center" vertical="center"/>
    </xf>
    <xf numFmtId="0" fontId="1" fillId="0" borderId="77" xfId="2" applyFill="1" applyAlignment="1">
      <alignment horizontal="center" vertical="center"/>
    </xf>
    <xf numFmtId="0" fontId="88" fillId="42" borderId="121" xfId="2" applyFont="1" applyFill="1" applyBorder="1" applyAlignment="1">
      <alignment horizontal="center" vertical="center"/>
    </xf>
    <xf numFmtId="1" fontId="1" fillId="0" borderId="130" xfId="2" applyNumberFormat="1" applyFont="1" applyFill="1" applyBorder="1" applyAlignment="1">
      <alignment horizontal="center" vertical="center"/>
    </xf>
    <xf numFmtId="1" fontId="1" fillId="0" borderId="120" xfId="2" applyNumberFormat="1" applyBorder="1" applyAlignment="1">
      <alignment horizontal="center" vertical="center"/>
    </xf>
    <xf numFmtId="0" fontId="90" fillId="42" borderId="109" xfId="2" applyFont="1" applyFill="1" applyBorder="1" applyAlignment="1">
      <alignment horizontal="center" vertical="center" wrapText="1"/>
    </xf>
    <xf numFmtId="1" fontId="1" fillId="0" borderId="110" xfId="2" applyNumberFormat="1" applyBorder="1" applyAlignment="1">
      <alignment horizontal="center" vertical="center"/>
    </xf>
    <xf numFmtId="1" fontId="1" fillId="0" borderId="111" xfId="2" applyNumberFormat="1" applyBorder="1" applyAlignment="1">
      <alignment horizontal="center" vertical="center"/>
    </xf>
    <xf numFmtId="1" fontId="1" fillId="0" borderId="131" xfId="2" applyNumberFormat="1" applyBorder="1" applyAlignment="1">
      <alignment horizontal="center" vertical="center"/>
    </xf>
    <xf numFmtId="1" fontId="1" fillId="0" borderId="123" xfId="2" applyNumberFormat="1" applyBorder="1" applyAlignment="1">
      <alignment horizontal="center" vertical="center"/>
    </xf>
    <xf numFmtId="1" fontId="1" fillId="0" borderId="89" xfId="2" applyNumberFormat="1" applyBorder="1" applyAlignment="1">
      <alignment horizontal="center" vertical="center"/>
    </xf>
    <xf numFmtId="1" fontId="1" fillId="0" borderId="132" xfId="2" applyNumberFormat="1" applyBorder="1" applyAlignment="1">
      <alignment horizontal="center" vertical="center"/>
    </xf>
    <xf numFmtId="0" fontId="90" fillId="44" borderId="108" xfId="2" applyFont="1" applyFill="1" applyBorder="1" applyAlignment="1">
      <alignment horizontal="center" vertical="center" wrapText="1"/>
    </xf>
    <xf numFmtId="0" fontId="90" fillId="44" borderId="133" xfId="2" applyFont="1" applyFill="1" applyBorder="1" applyAlignment="1">
      <alignment horizontal="center" vertical="center" wrapText="1"/>
    </xf>
    <xf numFmtId="0" fontId="90" fillId="44" borderId="127" xfId="2" applyFont="1" applyFill="1" applyBorder="1" applyAlignment="1">
      <alignment horizontal="center" vertical="center" wrapText="1"/>
    </xf>
    <xf numFmtId="0" fontId="88" fillId="45" borderId="101" xfId="2" applyFont="1" applyFill="1" applyBorder="1" applyAlignment="1">
      <alignment horizontal="center" vertical="center" wrapText="1"/>
    </xf>
    <xf numFmtId="0" fontId="88" fillId="44" borderId="112" xfId="2" applyFont="1" applyFill="1" applyBorder="1" applyAlignment="1">
      <alignment horizontal="center" vertical="center"/>
    </xf>
    <xf numFmtId="1" fontId="91" fillId="0" borderId="110" xfId="2" applyNumberFormat="1" applyFont="1" applyFill="1" applyBorder="1" applyAlignment="1">
      <alignment horizontal="center" vertical="center"/>
    </xf>
    <xf numFmtId="1" fontId="91" fillId="0" borderId="134" xfId="2" applyNumberFormat="1" applyFont="1" applyFill="1" applyBorder="1" applyAlignment="1">
      <alignment horizontal="center" vertical="center"/>
    </xf>
    <xf numFmtId="1" fontId="91" fillId="0" borderId="111" xfId="2" applyNumberFormat="1" applyFont="1" applyFill="1" applyBorder="1" applyAlignment="1">
      <alignment horizontal="center" vertical="center"/>
    </xf>
    <xf numFmtId="0" fontId="1" fillId="46" borderId="107" xfId="2" applyFont="1" applyFill="1" applyBorder="1" applyAlignment="1">
      <alignment horizontal="center" vertical="center"/>
    </xf>
    <xf numFmtId="0" fontId="88" fillId="44" borderId="116" xfId="2" applyFont="1" applyFill="1" applyBorder="1" applyAlignment="1" applyProtection="1">
      <alignment horizontal="center" vertical="center"/>
    </xf>
    <xf numFmtId="1" fontId="91" fillId="33" borderId="114" xfId="2" applyNumberFormat="1" applyFont="1" applyFill="1" applyBorder="1" applyAlignment="1">
      <alignment horizontal="center" vertical="center"/>
    </xf>
    <xf numFmtId="1" fontId="91" fillId="33" borderId="84" xfId="2" applyNumberFormat="1" applyFont="1" applyFill="1" applyBorder="1" applyAlignment="1">
      <alignment horizontal="center" vertical="center"/>
    </xf>
    <xf numFmtId="1" fontId="91" fillId="47" borderId="84" xfId="2" applyNumberFormat="1" applyFont="1" applyFill="1" applyBorder="1" applyAlignment="1">
      <alignment horizontal="center" vertical="center"/>
    </xf>
    <xf numFmtId="1" fontId="91" fillId="47" borderId="115" xfId="2" applyNumberFormat="1" applyFont="1" applyFill="1" applyBorder="1" applyAlignment="1">
      <alignment horizontal="center" vertical="center"/>
    </xf>
    <xf numFmtId="0" fontId="1" fillId="48" borderId="113" xfId="2" applyFont="1" applyFill="1" applyBorder="1" applyAlignment="1">
      <alignment horizontal="center" vertical="center"/>
    </xf>
    <xf numFmtId="0" fontId="88" fillId="44" borderId="116" xfId="2" applyFont="1" applyFill="1" applyBorder="1" applyAlignment="1">
      <alignment horizontal="center" vertical="center"/>
    </xf>
    <xf numFmtId="1" fontId="91" fillId="0" borderId="114" xfId="2" applyNumberFormat="1" applyFont="1" applyFill="1" applyBorder="1" applyAlignment="1">
      <alignment horizontal="center" vertical="center"/>
    </xf>
    <xf numFmtId="1" fontId="91" fillId="0" borderId="84" xfId="2" applyNumberFormat="1" applyFont="1" applyFill="1" applyBorder="1" applyAlignment="1">
      <alignment horizontal="center" vertical="center"/>
    </xf>
    <xf numFmtId="1" fontId="91" fillId="0" borderId="115" xfId="2" applyNumberFormat="1" applyFont="1" applyFill="1" applyBorder="1" applyAlignment="1">
      <alignment horizontal="center" vertical="center"/>
    </xf>
    <xf numFmtId="0" fontId="1" fillId="49" borderId="117" xfId="2" applyFont="1" applyFill="1" applyBorder="1" applyAlignment="1">
      <alignment horizontal="center" vertical="center"/>
    </xf>
    <xf numFmtId="0" fontId="88" fillId="44" borderId="121" xfId="2" applyFont="1" applyFill="1" applyBorder="1" applyAlignment="1">
      <alignment horizontal="center" vertical="center"/>
    </xf>
    <xf numFmtId="1" fontId="91" fillId="0" borderId="118" xfId="2" applyNumberFormat="1" applyFont="1" applyFill="1" applyBorder="1" applyAlignment="1">
      <alignment horizontal="center" vertical="center"/>
    </xf>
    <xf numFmtId="1" fontId="91" fillId="0" borderId="135" xfId="2" applyNumberFormat="1" applyFont="1" applyFill="1" applyBorder="1" applyAlignment="1">
      <alignment horizontal="center" vertical="center"/>
    </xf>
    <xf numFmtId="1" fontId="91" fillId="0" borderId="120" xfId="2" applyNumberFormat="1" applyFont="1" applyFill="1" applyBorder="1" applyAlignment="1">
      <alignment horizontal="center" vertical="center"/>
    </xf>
    <xf numFmtId="0" fontId="90" fillId="44" borderId="103" xfId="2" applyFont="1" applyFill="1" applyBorder="1" applyAlignment="1">
      <alignment horizontal="center" vertical="center" wrapText="1"/>
    </xf>
    <xf numFmtId="0" fontId="90" fillId="44" borderId="136" xfId="2" applyFont="1" applyFill="1" applyBorder="1" applyAlignment="1">
      <alignment horizontal="center" vertical="center" wrapText="1"/>
    </xf>
    <xf numFmtId="0" fontId="90" fillId="44" borderId="105" xfId="2" applyFont="1" applyFill="1" applyBorder="1" applyAlignment="1">
      <alignment horizontal="center" vertical="center" wrapText="1"/>
    </xf>
    <xf numFmtId="1" fontId="91" fillId="47" borderId="114" xfId="2" applyNumberFormat="1" applyFont="1" applyFill="1" applyBorder="1" applyAlignment="1">
      <alignment horizontal="center" vertical="center"/>
    </xf>
    <xf numFmtId="0" fontId="49" fillId="0" borderId="77" xfId="2" applyFont="1" applyAlignment="1">
      <alignment horizontal="center" vertical="center"/>
    </xf>
    <xf numFmtId="0" fontId="49" fillId="0" borderId="77" xfId="2" applyFont="1"/>
    <xf numFmtId="0" fontId="93" fillId="0" borderId="77" xfId="2" applyFont="1" applyAlignment="1">
      <alignment vertical="center"/>
    </xf>
    <xf numFmtId="0" fontId="40" fillId="0" borderId="77" xfId="2" applyFont="1" applyAlignment="1">
      <alignment vertical="center" wrapText="1"/>
    </xf>
    <xf numFmtId="0" fontId="94" fillId="0" borderId="77" xfId="2" applyFont="1" applyAlignment="1">
      <alignment horizontal="center" vertical="center"/>
    </xf>
    <xf numFmtId="0" fontId="95" fillId="0" borderId="77" xfId="2" applyFont="1" applyAlignment="1">
      <alignment horizontal="center" vertical="center"/>
    </xf>
    <xf numFmtId="0" fontId="49" fillId="0" borderId="77" xfId="2" applyFont="1" applyAlignment="1">
      <alignment horizontal="center" vertical="center" wrapText="1"/>
    </xf>
    <xf numFmtId="0" fontId="57" fillId="50" borderId="108" xfId="2" applyFont="1" applyFill="1" applyBorder="1" applyAlignment="1">
      <alignment horizontal="center" vertical="center" wrapText="1"/>
    </xf>
    <xf numFmtId="0" fontId="57" fillId="50" borderId="133" xfId="2" applyFont="1" applyFill="1" applyBorder="1" applyAlignment="1">
      <alignment horizontal="center" vertical="center" wrapText="1"/>
    </xf>
    <xf numFmtId="0" fontId="57" fillId="50" borderId="127" xfId="2" applyFont="1" applyFill="1" applyBorder="1" applyAlignment="1">
      <alignment horizontal="center" vertical="center" wrapText="1"/>
    </xf>
    <xf numFmtId="0" fontId="54" fillId="50" borderId="103" xfId="2" applyFont="1" applyFill="1" applyBorder="1" applyAlignment="1">
      <alignment horizontal="center" vertical="center"/>
    </xf>
    <xf numFmtId="0" fontId="49" fillId="0" borderId="103" xfId="2" applyFont="1" applyBorder="1" applyAlignment="1">
      <alignment horizontal="center" vertical="center" wrapText="1"/>
    </xf>
    <xf numFmtId="0" fontId="49" fillId="0" borderId="136" xfId="2" applyFont="1" applyBorder="1" applyAlignment="1">
      <alignment horizontal="center" vertical="center" wrapText="1"/>
    </xf>
    <xf numFmtId="0" fontId="49" fillId="0" borderId="105" xfId="2" applyFont="1" applyBorder="1" applyAlignment="1">
      <alignment horizontal="center" vertical="center" wrapText="1"/>
    </xf>
    <xf numFmtId="0" fontId="57" fillId="50" borderId="141" xfId="2" applyFont="1" applyFill="1" applyBorder="1" applyAlignment="1">
      <alignment horizontal="center" vertical="center" wrapText="1"/>
    </xf>
    <xf numFmtId="0" fontId="57" fillId="50" borderId="103" xfId="2" applyFont="1" applyFill="1" applyBorder="1" applyAlignment="1">
      <alignment horizontal="center" vertical="center" wrapText="1"/>
    </xf>
    <xf numFmtId="0" fontId="57" fillId="50" borderId="136" xfId="2" applyFont="1" applyFill="1" applyBorder="1" applyAlignment="1">
      <alignment horizontal="center" vertical="center" wrapText="1"/>
    </xf>
    <xf numFmtId="0" fontId="57" fillId="50" borderId="105" xfId="2" applyFont="1" applyFill="1" applyBorder="1" applyAlignment="1">
      <alignment horizontal="center" vertical="center" wrapText="1"/>
    </xf>
    <xf numFmtId="0" fontId="54" fillId="50" borderId="140" xfId="2" applyFont="1" applyFill="1" applyBorder="1" applyAlignment="1">
      <alignment horizontal="center" vertical="center"/>
    </xf>
    <xf numFmtId="0" fontId="49" fillId="0" borderId="139" xfId="2" applyFont="1" applyBorder="1" applyAlignment="1">
      <alignment horizontal="center" vertical="center" wrapText="1"/>
    </xf>
    <xf numFmtId="0" fontId="49" fillId="0" borderId="138" xfId="2" applyFont="1" applyBorder="1" applyAlignment="1">
      <alignment horizontal="center" vertical="center" wrapText="1"/>
    </xf>
    <xf numFmtId="0" fontId="49" fillId="0" borderId="137" xfId="2" applyFont="1" applyBorder="1" applyAlignment="1">
      <alignment horizontal="center" vertical="center" wrapText="1"/>
    </xf>
    <xf numFmtId="0" fontId="57" fillId="51" borderId="108" xfId="2" applyFont="1" applyFill="1" applyBorder="1" applyAlignment="1">
      <alignment horizontal="center" vertical="center" wrapText="1"/>
    </xf>
    <xf numFmtId="0" fontId="57" fillId="51" borderId="133" xfId="2" applyFont="1" applyFill="1" applyBorder="1" applyAlignment="1">
      <alignment horizontal="center" vertical="center" wrapText="1"/>
    </xf>
    <xf numFmtId="0" fontId="57" fillId="51" borderId="127" xfId="2" applyFont="1" applyFill="1" applyBorder="1" applyAlignment="1">
      <alignment horizontal="center" vertical="center" wrapText="1"/>
    </xf>
    <xf numFmtId="0" fontId="54" fillId="51" borderId="103" xfId="2" applyFont="1" applyFill="1" applyBorder="1" applyAlignment="1">
      <alignment horizontal="center" vertical="center"/>
    </xf>
    <xf numFmtId="0" fontId="40" fillId="0" borderId="136" xfId="5" applyFont="1" applyBorder="1" applyAlignment="1">
      <alignment horizontal="justify" vertical="center" wrapText="1"/>
    </xf>
    <xf numFmtId="0" fontId="57" fillId="51" borderId="141" xfId="2" applyFont="1" applyFill="1" applyBorder="1" applyAlignment="1">
      <alignment horizontal="center" vertical="center" wrapText="1"/>
    </xf>
    <xf numFmtId="0" fontId="57" fillId="51" borderId="103" xfId="2" applyFont="1" applyFill="1" applyBorder="1" applyAlignment="1">
      <alignment horizontal="center" vertical="center" wrapText="1"/>
    </xf>
    <xf numFmtId="0" fontId="57" fillId="51" borderId="136" xfId="2" applyFont="1" applyFill="1" applyBorder="1" applyAlignment="1">
      <alignment horizontal="center" vertical="center" wrapText="1"/>
    </xf>
    <xf numFmtId="0" fontId="54" fillId="51" borderId="140" xfId="2" applyFont="1" applyFill="1" applyBorder="1" applyAlignment="1">
      <alignment horizontal="center" vertical="center"/>
    </xf>
    <xf numFmtId="0" fontId="57" fillId="52" borderId="108" xfId="2" applyFont="1" applyFill="1" applyBorder="1" applyAlignment="1">
      <alignment horizontal="center" vertical="center" wrapText="1"/>
    </xf>
    <xf numFmtId="0" fontId="57" fillId="52" borderId="133" xfId="2" applyFont="1" applyFill="1" applyBorder="1" applyAlignment="1">
      <alignment horizontal="center" vertical="center" wrapText="1"/>
    </xf>
    <xf numFmtId="0" fontId="57" fillId="52" borderId="127" xfId="2" applyFont="1" applyFill="1" applyBorder="1" applyAlignment="1">
      <alignment horizontal="center" vertical="center" wrapText="1"/>
    </xf>
    <xf numFmtId="0" fontId="54" fillId="52" borderId="103" xfId="2" applyFont="1" applyFill="1" applyBorder="1" applyAlignment="1">
      <alignment horizontal="center" vertical="center" wrapText="1"/>
    </xf>
    <xf numFmtId="0" fontId="57" fillId="52" borderId="141" xfId="2" applyFont="1" applyFill="1" applyBorder="1" applyAlignment="1">
      <alignment horizontal="center" vertical="center" wrapText="1"/>
    </xf>
    <xf numFmtId="0" fontId="57" fillId="52" borderId="103" xfId="2" applyFont="1" applyFill="1" applyBorder="1" applyAlignment="1">
      <alignment horizontal="center" vertical="center" wrapText="1"/>
    </xf>
    <xf numFmtId="0" fontId="57" fillId="52" borderId="136" xfId="2" applyFont="1" applyFill="1" applyBorder="1" applyAlignment="1">
      <alignment horizontal="center" vertical="center" wrapText="1"/>
    </xf>
    <xf numFmtId="0" fontId="57" fillId="52" borderId="105" xfId="2" applyFont="1" applyFill="1" applyBorder="1" applyAlignment="1">
      <alignment horizontal="center" vertical="center" wrapText="1"/>
    </xf>
    <xf numFmtId="0" fontId="54" fillId="52" borderId="140" xfId="2" applyFont="1" applyFill="1" applyBorder="1" applyAlignment="1">
      <alignment horizontal="center" vertical="center"/>
    </xf>
    <xf numFmtId="0" fontId="40" fillId="0" borderId="84" xfId="0" applyFont="1" applyBorder="1" applyAlignment="1">
      <alignment horizontal="justify" vertical="center" wrapText="1"/>
    </xf>
    <xf numFmtId="0" fontId="40" fillId="33" borderId="84" xfId="0" applyFont="1" applyFill="1" applyBorder="1" applyAlignment="1">
      <alignment horizontal="justify" vertical="center"/>
    </xf>
    <xf numFmtId="0" fontId="40" fillId="0" borderId="84" xfId="0" applyFont="1" applyBorder="1" applyAlignment="1">
      <alignment horizontal="justify" vertical="center"/>
    </xf>
    <xf numFmtId="0" fontId="40" fillId="0" borderId="85" xfId="0" applyFont="1" applyBorder="1" applyAlignment="1">
      <alignment horizontal="justify" vertical="center"/>
    </xf>
    <xf numFmtId="14" fontId="40" fillId="0" borderId="84" xfId="0" applyNumberFormat="1" applyFont="1" applyBorder="1" applyAlignment="1">
      <alignment horizontal="center" vertical="center"/>
    </xf>
    <xf numFmtId="0" fontId="40" fillId="0" borderId="85" xfId="0" applyFont="1" applyBorder="1" applyAlignment="1">
      <alignment horizontal="center" vertical="center"/>
    </xf>
    <xf numFmtId="0" fontId="40" fillId="0" borderId="84" xfId="0" applyFont="1" applyBorder="1" applyAlignment="1">
      <alignment horizontal="center" vertical="center"/>
    </xf>
    <xf numFmtId="0" fontId="40" fillId="33" borderId="85" xfId="0" applyFont="1" applyFill="1" applyBorder="1" applyAlignment="1">
      <alignment horizontal="justify" vertical="center"/>
    </xf>
    <xf numFmtId="0" fontId="40" fillId="33" borderId="84" xfId="0" applyFont="1" applyFill="1" applyBorder="1" applyAlignment="1">
      <alignment horizontal="justify" vertical="center" wrapText="1"/>
    </xf>
    <xf numFmtId="0" fontId="40" fillId="33" borderId="85" xfId="0" applyFont="1" applyFill="1" applyBorder="1" applyAlignment="1">
      <alignment horizontal="justify" vertical="center" wrapText="1"/>
    </xf>
    <xf numFmtId="14" fontId="40" fillId="33" borderId="85" xfId="0" applyNumberFormat="1" applyFont="1" applyFill="1" applyBorder="1" applyAlignment="1">
      <alignment horizontal="justify" vertical="center"/>
    </xf>
    <xf numFmtId="0" fontId="40" fillId="33" borderId="85" xfId="0" applyFont="1" applyFill="1" applyBorder="1" applyAlignment="1">
      <alignment horizontal="center" vertical="center"/>
    </xf>
    <xf numFmtId="14" fontId="40" fillId="0" borderId="84" xfId="0" applyNumberFormat="1" applyFont="1" applyBorder="1" applyAlignment="1">
      <alignment horizontal="left" vertical="center" wrapText="1"/>
    </xf>
    <xf numFmtId="0" fontId="40" fillId="0" borderId="85" xfId="0" applyFont="1" applyBorder="1" applyAlignment="1">
      <alignment horizontal="justify" vertical="center" wrapText="1"/>
    </xf>
    <xf numFmtId="0" fontId="49" fillId="0" borderId="0" xfId="0" applyFont="1" applyAlignment="1"/>
    <xf numFmtId="0" fontId="49" fillId="0" borderId="0" xfId="0" applyFont="1" applyAlignment="1">
      <alignment horizontal="center" vertical="center" wrapText="1"/>
    </xf>
    <xf numFmtId="0" fontId="40" fillId="0" borderId="84" xfId="0" applyFont="1" applyBorder="1" applyAlignment="1">
      <alignment horizontal="justify" vertical="center" wrapText="1"/>
    </xf>
    <xf numFmtId="0" fontId="40" fillId="33" borderId="84" xfId="0" applyFont="1" applyFill="1" applyBorder="1" applyAlignment="1">
      <alignment horizontal="justify" vertical="center"/>
    </xf>
    <xf numFmtId="0" fontId="40" fillId="0" borderId="84" xfId="0" applyFont="1" applyBorder="1" applyAlignment="1">
      <alignment horizontal="justify" vertical="center"/>
    </xf>
    <xf numFmtId="0" fontId="43" fillId="0" borderId="0" xfId="0" applyFont="1" applyAlignment="1"/>
    <xf numFmtId="0" fontId="40" fillId="0" borderId="84" xfId="0" applyFont="1" applyBorder="1" applyAlignment="1">
      <alignment horizontal="center" vertical="center"/>
    </xf>
    <xf numFmtId="0" fontId="40" fillId="33" borderId="84" xfId="0" applyFont="1" applyFill="1" applyBorder="1" applyAlignment="1">
      <alignment horizontal="justify" vertical="center" wrapText="1"/>
    </xf>
    <xf numFmtId="14" fontId="40" fillId="0" borderId="84" xfId="0" applyNumberFormat="1" applyFont="1" applyBorder="1" applyAlignment="1">
      <alignment horizontal="left" vertical="center" wrapText="1"/>
    </xf>
    <xf numFmtId="0" fontId="40" fillId="0" borderId="77" xfId="0" applyFont="1" applyBorder="1" applyAlignment="1">
      <alignment horizontal="justify" vertical="center" wrapText="1"/>
    </xf>
    <xf numFmtId="0" fontId="40" fillId="33" borderId="77" xfId="0" applyFont="1" applyFill="1" applyBorder="1" applyAlignment="1">
      <alignment horizontal="justify" vertical="center"/>
    </xf>
    <xf numFmtId="0" fontId="40" fillId="0" borderId="77" xfId="0" applyFont="1" applyBorder="1" applyAlignment="1">
      <alignment horizontal="justify" vertical="center"/>
    </xf>
    <xf numFmtId="14" fontId="40" fillId="0" borderId="77" xfId="0" applyNumberFormat="1" applyFont="1" applyBorder="1" applyAlignment="1">
      <alignment horizontal="center" vertical="center"/>
    </xf>
    <xf numFmtId="14" fontId="40" fillId="33" borderId="77" xfId="0" applyNumberFormat="1" applyFont="1" applyFill="1" applyBorder="1" applyAlignment="1">
      <alignment horizontal="center" vertical="center"/>
    </xf>
    <xf numFmtId="0" fontId="40" fillId="33" borderId="77" xfId="0" applyFont="1" applyFill="1" applyBorder="1" applyAlignment="1">
      <alignment horizontal="center" vertical="center"/>
    </xf>
    <xf numFmtId="49" fontId="67" fillId="0" borderId="77" xfId="0" applyNumberFormat="1" applyFont="1" applyBorder="1" applyAlignment="1">
      <alignment horizontal="justify" vertical="center" wrapText="1"/>
    </xf>
    <xf numFmtId="0" fontId="40" fillId="0" borderId="0" xfId="0" applyFont="1" applyAlignment="1">
      <alignment horizontal="center" vertical="center"/>
    </xf>
    <xf numFmtId="0" fontId="58" fillId="53" borderId="84" xfId="0" applyFont="1" applyFill="1" applyBorder="1" applyAlignment="1">
      <alignment horizontal="center" vertical="center"/>
    </xf>
    <xf numFmtId="0" fontId="58" fillId="53" borderId="84" xfId="0" applyFont="1" applyFill="1" applyBorder="1" applyAlignment="1">
      <alignment horizontal="justify" vertical="center"/>
    </xf>
    <xf numFmtId="0" fontId="58" fillId="33" borderId="84" xfId="0" applyFont="1" applyFill="1" applyBorder="1" applyAlignment="1">
      <alignment horizontal="center" vertical="center"/>
    </xf>
    <xf numFmtId="0" fontId="40" fillId="33" borderId="0" xfId="0" applyFont="1" applyFill="1" applyAlignment="1">
      <alignment horizontal="justify" vertical="center" wrapText="1"/>
    </xf>
    <xf numFmtId="0" fontId="40" fillId="33" borderId="84" xfId="0" applyFont="1" applyFill="1" applyBorder="1" applyAlignment="1">
      <alignment horizontal="center" vertical="center"/>
    </xf>
    <xf numFmtId="0" fontId="43" fillId="0" borderId="84" xfId="0" applyFont="1" applyBorder="1" applyAlignment="1">
      <alignment horizontal="center" vertical="center"/>
    </xf>
    <xf numFmtId="166" fontId="58" fillId="53" borderId="84" xfId="0" applyNumberFormat="1" applyFont="1" applyFill="1" applyBorder="1" applyAlignment="1">
      <alignment horizontal="justify" vertical="center"/>
    </xf>
    <xf numFmtId="14" fontId="40" fillId="0" borderId="85" xfId="0" applyNumberFormat="1" applyFont="1" applyBorder="1" applyAlignment="1">
      <alignment horizontal="left" vertical="center" wrapText="1"/>
    </xf>
    <xf numFmtId="0" fontId="43" fillId="0" borderId="84" xfId="0" applyFont="1" applyBorder="1" applyAlignment="1">
      <alignment horizontal="justify" vertical="center"/>
    </xf>
    <xf numFmtId="0" fontId="58" fillId="53" borderId="84" xfId="0" applyFont="1" applyFill="1" applyBorder="1" applyAlignment="1">
      <alignment horizontal="center" vertical="center" wrapText="1"/>
    </xf>
    <xf numFmtId="0" fontId="58" fillId="53" borderId="85" xfId="0" applyFont="1" applyFill="1" applyBorder="1" applyAlignment="1">
      <alignment horizontal="justify" vertical="center"/>
    </xf>
    <xf numFmtId="166" fontId="58" fillId="53" borderId="85" xfId="0" applyNumberFormat="1" applyFont="1" applyFill="1" applyBorder="1" applyAlignment="1">
      <alignment horizontal="justify" vertical="center"/>
    </xf>
    <xf numFmtId="0" fontId="58" fillId="53" borderId="85" xfId="0" applyFont="1" applyFill="1" applyBorder="1" applyAlignment="1">
      <alignment horizontal="center" vertical="center"/>
    </xf>
    <xf numFmtId="14" fontId="40" fillId="33" borderId="84" xfId="0" applyNumberFormat="1" applyFont="1" applyFill="1" applyBorder="1" applyAlignment="1">
      <alignment horizontal="justify" vertical="center" wrapText="1"/>
    </xf>
    <xf numFmtId="0" fontId="40" fillId="33" borderId="90" xfId="0" applyFont="1" applyFill="1" applyBorder="1" applyAlignment="1">
      <alignment horizontal="center" vertical="center" wrapText="1"/>
    </xf>
    <xf numFmtId="0" fontId="40" fillId="33" borderId="84" xfId="0" applyFont="1" applyFill="1" applyBorder="1" applyAlignment="1">
      <alignment horizontal="left" vertical="center" wrapText="1"/>
    </xf>
    <xf numFmtId="0" fontId="49" fillId="0" borderId="84" xfId="0" applyFont="1" applyBorder="1" applyAlignment="1">
      <alignment horizontal="justify" vertical="center"/>
    </xf>
    <xf numFmtId="0" fontId="54" fillId="0" borderId="100" xfId="0" applyFont="1" applyBorder="1" applyAlignment="1">
      <alignment horizontal="center" vertical="center" wrapText="1"/>
    </xf>
    <xf numFmtId="2" fontId="49" fillId="0" borderId="0" xfId="0" applyNumberFormat="1" applyFont="1" applyAlignment="1"/>
    <xf numFmtId="2" fontId="97" fillId="0" borderId="0" xfId="0" applyNumberFormat="1" applyFont="1" applyAlignment="1">
      <alignment horizontal="center"/>
    </xf>
    <xf numFmtId="0" fontId="49" fillId="33" borderId="77" xfId="0" applyFont="1" applyFill="1" applyBorder="1" applyAlignment="1"/>
    <xf numFmtId="0" fontId="49" fillId="33" borderId="84" xfId="0" applyFont="1" applyFill="1" applyBorder="1" applyAlignment="1">
      <alignment horizontal="justify" vertical="center"/>
    </xf>
    <xf numFmtId="0" fontId="49" fillId="0" borderId="0" xfId="0" applyFont="1" applyAlignment="1">
      <alignment horizontal="justify" vertical="center"/>
    </xf>
    <xf numFmtId="2" fontId="98" fillId="17" borderId="7" xfId="0" applyNumberFormat="1" applyFont="1" applyFill="1" applyBorder="1" applyAlignment="1">
      <alignment horizontal="center" vertical="center" wrapText="1"/>
    </xf>
    <xf numFmtId="0" fontId="99" fillId="17" borderId="7" xfId="0" applyFont="1" applyFill="1" applyBorder="1" applyAlignment="1">
      <alignment horizontal="center" vertical="center" wrapText="1"/>
    </xf>
    <xf numFmtId="0" fontId="40" fillId="0" borderId="84" xfId="0" applyFont="1" applyBorder="1" applyAlignment="1">
      <alignment horizontal="justify" vertical="top" wrapText="1"/>
    </xf>
    <xf numFmtId="0" fontId="69" fillId="33" borderId="84" xfId="0" applyFont="1" applyFill="1" applyBorder="1" applyAlignment="1">
      <alignment horizontal="justify" vertical="center"/>
    </xf>
    <xf numFmtId="0" fontId="58" fillId="0" borderId="84" xfId="0" applyFont="1" applyBorder="1" applyAlignment="1">
      <alignment horizontal="left" vertical="top" wrapText="1"/>
    </xf>
    <xf numFmtId="0" fontId="40" fillId="0" borderId="84" xfId="0" applyFont="1" applyBorder="1" applyAlignment="1">
      <alignment vertical="center" wrapText="1"/>
    </xf>
    <xf numFmtId="0" fontId="40" fillId="33" borderId="84" xfId="0" applyFont="1" applyFill="1" applyBorder="1" applyAlignment="1">
      <alignment vertical="center"/>
    </xf>
    <xf numFmtId="0" fontId="40" fillId="33" borderId="85" xfId="0" applyFont="1" applyFill="1" applyBorder="1" applyAlignment="1">
      <alignment vertical="center" wrapText="1"/>
    </xf>
    <xf numFmtId="0" fontId="40" fillId="33" borderId="85" xfId="0" applyFont="1" applyFill="1" applyBorder="1" applyAlignment="1">
      <alignment vertical="center"/>
    </xf>
    <xf numFmtId="14" fontId="100" fillId="33" borderId="84" xfId="0" applyNumberFormat="1" applyFont="1" applyFill="1" applyBorder="1" applyAlignment="1">
      <alignment horizontal="justify" vertical="center"/>
    </xf>
    <xf numFmtId="0" fontId="58" fillId="53" borderId="84" xfId="0" applyFont="1" applyFill="1" applyBorder="1" applyAlignment="1">
      <alignment horizontal="justify" vertical="center" wrapText="1"/>
    </xf>
    <xf numFmtId="0" fontId="100" fillId="33" borderId="84" xfId="0" applyFont="1" applyFill="1" applyBorder="1" applyAlignment="1">
      <alignment horizontal="justify" vertical="center" wrapText="1"/>
    </xf>
    <xf numFmtId="0" fontId="52" fillId="0" borderId="0" xfId="0" applyFont="1" applyAlignment="1"/>
    <xf numFmtId="0" fontId="43" fillId="0" borderId="0" xfId="0" applyFont="1" applyAlignment="1"/>
    <xf numFmtId="0" fontId="40" fillId="33" borderId="84" xfId="0" applyFont="1" applyFill="1" applyBorder="1" applyAlignment="1">
      <alignment horizontal="left" vertical="center" wrapText="1"/>
    </xf>
    <xf numFmtId="167" fontId="43" fillId="0" borderId="0" xfId="0" applyNumberFormat="1" applyFont="1" applyAlignment="1"/>
    <xf numFmtId="0" fontId="54" fillId="33" borderId="77" xfId="0" applyFont="1" applyFill="1" applyBorder="1" applyAlignment="1">
      <alignment horizontal="center" vertical="center" wrapText="1"/>
    </xf>
    <xf numFmtId="0" fontId="49" fillId="33" borderId="77" xfId="0" applyFont="1" applyFill="1" applyBorder="1" applyAlignment="1">
      <alignment horizontal="center" vertical="center" wrapText="1"/>
    </xf>
    <xf numFmtId="9" fontId="43" fillId="33" borderId="0" xfId="0" applyNumberFormat="1" applyFont="1" applyFill="1" applyAlignment="1"/>
    <xf numFmtId="2" fontId="54" fillId="31" borderId="7" xfId="0" applyNumberFormat="1" applyFont="1" applyFill="1" applyBorder="1" applyAlignment="1">
      <alignment horizontal="center" vertical="center" wrapText="1"/>
    </xf>
    <xf numFmtId="0" fontId="47" fillId="33" borderId="77" xfId="0" applyFont="1" applyFill="1" applyBorder="1" applyAlignment="1">
      <alignment horizontal="center" vertical="center" wrapText="1"/>
    </xf>
    <xf numFmtId="0" fontId="54" fillId="55" borderId="77" xfId="0" applyFont="1" applyFill="1" applyBorder="1" applyAlignment="1">
      <alignment horizontal="center" vertical="center" wrapText="1"/>
    </xf>
    <xf numFmtId="0" fontId="49" fillId="0" borderId="77" xfId="0" applyFont="1" applyBorder="1" applyAlignment="1"/>
    <xf numFmtId="0" fontId="49" fillId="21" borderId="50" xfId="0" applyFont="1" applyFill="1" applyBorder="1" applyAlignment="1">
      <alignment horizontal="center" vertical="center" wrapText="1"/>
    </xf>
    <xf numFmtId="0" fontId="40" fillId="33" borderId="84" xfId="0" applyFont="1" applyFill="1" applyBorder="1" applyAlignment="1">
      <alignment horizontal="justify" vertical="center" wrapText="1"/>
    </xf>
    <xf numFmtId="0" fontId="61" fillId="0" borderId="0" xfId="0" applyFont="1" applyAlignment="1"/>
    <xf numFmtId="2" fontId="101" fillId="17" borderId="7" xfId="0" applyNumberFormat="1" applyFont="1" applyFill="1" applyBorder="1" applyAlignment="1">
      <alignment horizontal="center" vertical="center" wrapText="1"/>
    </xf>
    <xf numFmtId="0" fontId="102" fillId="17" borderId="7" xfId="0" applyFont="1" applyFill="1" applyBorder="1" applyAlignment="1">
      <alignment horizontal="center" vertical="center" wrapText="1"/>
    </xf>
    <xf numFmtId="2" fontId="102" fillId="17" borderId="7" xfId="0" applyNumberFormat="1" applyFont="1" applyFill="1" applyBorder="1" applyAlignment="1">
      <alignment horizontal="center" vertical="center" wrapText="1"/>
    </xf>
    <xf numFmtId="2" fontId="54" fillId="20" borderId="7" xfId="0" applyNumberFormat="1" applyFont="1" applyFill="1" applyBorder="1" applyAlignment="1">
      <alignment horizontal="center" vertical="center" wrapText="1"/>
    </xf>
    <xf numFmtId="2" fontId="98" fillId="20" borderId="7" xfId="0" applyNumberFormat="1" applyFont="1" applyFill="1" applyBorder="1" applyAlignment="1">
      <alignment horizontal="center" vertical="center" wrapText="1"/>
    </xf>
    <xf numFmtId="2" fontId="101" fillId="20" borderId="7" xfId="0" applyNumberFormat="1" applyFont="1" applyFill="1" applyBorder="1" applyAlignment="1">
      <alignment horizontal="center" vertical="center" wrapText="1"/>
    </xf>
    <xf numFmtId="0" fontId="102" fillId="20" borderId="7" xfId="0" applyFont="1" applyFill="1" applyBorder="1" applyAlignment="1">
      <alignment horizontal="center" vertical="center" wrapText="1"/>
    </xf>
    <xf numFmtId="2" fontId="102" fillId="20" borderId="7"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6" fillId="28" borderId="41" xfId="0" applyFont="1" applyFill="1" applyBorder="1" applyAlignment="1">
      <alignment horizontal="center" vertical="center" wrapText="1"/>
    </xf>
    <xf numFmtId="0" fontId="6" fillId="0" borderId="76" xfId="0" applyFont="1" applyBorder="1" applyAlignment="1">
      <alignment horizontal="center" vertical="center" wrapText="1"/>
    </xf>
    <xf numFmtId="0" fontId="6" fillId="0" borderId="57" xfId="0" applyFont="1" applyBorder="1" applyAlignment="1">
      <alignment horizontal="center" vertical="center" wrapText="1"/>
    </xf>
    <xf numFmtId="0" fontId="0" fillId="0" borderId="77" xfId="0" applyFont="1" applyBorder="1" applyAlignment="1"/>
    <xf numFmtId="0" fontId="6" fillId="0" borderId="68"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30" xfId="0" applyFont="1" applyBorder="1" applyAlignment="1">
      <alignment horizontal="center" vertical="center" wrapText="1"/>
    </xf>
    <xf numFmtId="0" fontId="6" fillId="56" borderId="55" xfId="0" applyFont="1" applyFill="1" applyBorder="1" applyAlignment="1">
      <alignment horizontal="center" vertical="center" wrapText="1"/>
    </xf>
    <xf numFmtId="0" fontId="6" fillId="57" borderId="48" xfId="0" applyFont="1" applyFill="1" applyBorder="1" applyAlignment="1">
      <alignment horizontal="center" vertical="center" wrapText="1"/>
    </xf>
    <xf numFmtId="0" fontId="6" fillId="57" borderId="41" xfId="0" applyFont="1" applyFill="1" applyBorder="1" applyAlignment="1">
      <alignment horizontal="center" vertical="center" wrapText="1"/>
    </xf>
    <xf numFmtId="0" fontId="6" fillId="58" borderId="55" xfId="0" applyFont="1" applyFill="1" applyBorder="1" applyAlignment="1">
      <alignment horizontal="center" vertical="center" wrapText="1"/>
    </xf>
    <xf numFmtId="0" fontId="6" fillId="59" borderId="48" xfId="0" applyFont="1" applyFill="1" applyBorder="1" applyAlignment="1">
      <alignment horizontal="center" vertical="center" wrapText="1"/>
    </xf>
    <xf numFmtId="0" fontId="6" fillId="59" borderId="41" xfId="0" applyFont="1" applyFill="1" applyBorder="1" applyAlignment="1">
      <alignment horizontal="center" vertical="center" wrapText="1"/>
    </xf>
    <xf numFmtId="0" fontId="6" fillId="60" borderId="55" xfId="0" applyFont="1" applyFill="1" applyBorder="1" applyAlignment="1">
      <alignment horizontal="center" vertical="center" wrapText="1"/>
    </xf>
    <xf numFmtId="0" fontId="6" fillId="61" borderId="48" xfId="0" applyFont="1" applyFill="1" applyBorder="1" applyAlignment="1">
      <alignment horizontal="center" vertical="center" wrapText="1"/>
    </xf>
    <xf numFmtId="0" fontId="6" fillId="61" borderId="41" xfId="0" applyFont="1" applyFill="1" applyBorder="1" applyAlignment="1">
      <alignment horizontal="center" vertical="center" wrapText="1"/>
    </xf>
    <xf numFmtId="0" fontId="43" fillId="0" borderId="84" xfId="0" applyFont="1" applyBorder="1" applyAlignment="1">
      <alignment horizontal="left" vertical="center" wrapText="1"/>
    </xf>
    <xf numFmtId="0" fontId="40" fillId="33" borderId="84" xfId="0" applyFont="1" applyFill="1" applyBorder="1" applyAlignment="1">
      <alignment horizontal="justify" vertical="center" wrapText="1"/>
    </xf>
    <xf numFmtId="0" fontId="40" fillId="0" borderId="84" xfId="0" applyFont="1" applyBorder="1" applyAlignment="1">
      <alignment horizontal="justify" vertical="center" wrapText="1"/>
    </xf>
    <xf numFmtId="0" fontId="43" fillId="33" borderId="84" xfId="0" applyFont="1" applyFill="1" applyBorder="1" applyAlignment="1">
      <alignment vertical="center"/>
    </xf>
    <xf numFmtId="0" fontId="43" fillId="0" borderId="84" xfId="0" applyFont="1" applyBorder="1" applyAlignment="1">
      <alignment horizontal="center" vertical="center" wrapText="1"/>
    </xf>
    <xf numFmtId="14" fontId="52" fillId="54" borderId="0" xfId="0" applyNumberFormat="1" applyFont="1" applyFill="1" applyAlignment="1"/>
    <xf numFmtId="0" fontId="40" fillId="33" borderId="84" xfId="0" applyFont="1" applyFill="1" applyBorder="1" applyAlignment="1">
      <alignment horizontal="justify" vertical="center" wrapText="1"/>
    </xf>
    <xf numFmtId="0" fontId="40" fillId="0" borderId="84" xfId="0" applyFont="1" applyBorder="1" applyAlignment="1">
      <alignment horizontal="justify" vertical="center" wrapText="1"/>
    </xf>
    <xf numFmtId="0" fontId="100" fillId="33" borderId="84" xfId="0" applyFont="1" applyFill="1" applyBorder="1" applyAlignment="1">
      <alignment horizontal="justify" vertical="center" wrapText="1"/>
    </xf>
    <xf numFmtId="14" fontId="61" fillId="0" borderId="0" xfId="0" applyNumberFormat="1" applyFont="1" applyAlignment="1"/>
    <xf numFmtId="2" fontId="49" fillId="54" borderId="0" xfId="0" applyNumberFormat="1" applyFont="1" applyFill="1" applyAlignment="1"/>
    <xf numFmtId="0" fontId="43" fillId="0" borderId="85" xfId="0" applyFont="1" applyBorder="1" applyAlignment="1">
      <alignment vertical="center"/>
    </xf>
    <xf numFmtId="0" fontId="40" fillId="33" borderId="84" xfId="0" applyFont="1" applyFill="1" applyBorder="1" applyAlignment="1">
      <alignment vertical="center" wrapText="1"/>
    </xf>
    <xf numFmtId="1" fontId="1" fillId="33" borderId="114" xfId="2" applyNumberFormat="1" applyFont="1" applyFill="1" applyBorder="1" applyAlignment="1">
      <alignment horizontal="center" vertical="center"/>
    </xf>
    <xf numFmtId="165" fontId="1" fillId="33" borderId="88" xfId="2" applyNumberFormat="1" applyFont="1" applyFill="1" applyBorder="1" applyAlignment="1">
      <alignment horizontal="center" vertical="center"/>
    </xf>
    <xf numFmtId="2" fontId="1" fillId="33" borderId="114" xfId="2" applyNumberFormat="1" applyFont="1" applyFill="1" applyBorder="1" applyAlignment="1">
      <alignment horizontal="center" vertical="center"/>
    </xf>
    <xf numFmtId="165" fontId="1" fillId="33" borderId="115" xfId="2" applyNumberFormat="1" applyFont="1" applyFill="1" applyBorder="1" applyAlignment="1">
      <alignment horizontal="center" vertical="center"/>
    </xf>
    <xf numFmtId="1" fontId="1" fillId="33" borderId="115" xfId="2" applyNumberFormat="1" applyFont="1" applyFill="1" applyBorder="1" applyAlignment="1">
      <alignment horizontal="center" vertical="center"/>
    </xf>
    <xf numFmtId="2" fontId="1" fillId="33" borderId="115" xfId="2" applyNumberFormat="1" applyFont="1" applyFill="1" applyBorder="1" applyAlignment="1">
      <alignment horizontal="center" vertical="center"/>
    </xf>
    <xf numFmtId="2" fontId="1" fillId="33" borderId="116" xfId="2" applyNumberFormat="1" applyFont="1" applyFill="1" applyBorder="1" applyAlignment="1">
      <alignment horizontal="center" vertical="center"/>
    </xf>
    <xf numFmtId="1" fontId="1" fillId="33" borderId="88" xfId="2" applyNumberFormat="1" applyFont="1" applyFill="1" applyBorder="1" applyAlignment="1">
      <alignment horizontal="center" vertical="center"/>
    </xf>
    <xf numFmtId="1" fontId="1" fillId="33" borderId="118" xfId="2" applyNumberFormat="1" applyFont="1" applyFill="1" applyBorder="1" applyAlignment="1">
      <alignment horizontal="center" vertical="center"/>
    </xf>
    <xf numFmtId="1" fontId="1" fillId="33" borderId="119" xfId="2" applyNumberFormat="1" applyFont="1" applyFill="1" applyBorder="1" applyAlignment="1">
      <alignment horizontal="center" vertical="center"/>
    </xf>
    <xf numFmtId="2" fontId="1" fillId="33" borderId="118" xfId="2" applyNumberFormat="1" applyFont="1" applyFill="1" applyBorder="1" applyAlignment="1">
      <alignment horizontal="center" vertical="center"/>
    </xf>
    <xf numFmtId="2" fontId="1" fillId="33" borderId="120" xfId="2" applyNumberFormat="1" applyFont="1" applyFill="1" applyBorder="1" applyAlignment="1">
      <alignment horizontal="center" vertical="center"/>
    </xf>
    <xf numFmtId="2" fontId="1" fillId="33" borderId="121" xfId="2" applyNumberFormat="1" applyFont="1" applyFill="1" applyBorder="1" applyAlignment="1">
      <alignment horizontal="center" vertical="center"/>
    </xf>
    <xf numFmtId="1" fontId="1" fillId="33" borderId="120" xfId="2" applyNumberFormat="1" applyFont="1" applyFill="1" applyBorder="1" applyAlignment="1">
      <alignment horizontal="center" vertical="center"/>
    </xf>
    <xf numFmtId="1" fontId="1" fillId="33" borderId="114" xfId="2" applyNumberFormat="1" applyFill="1" applyBorder="1" applyAlignment="1">
      <alignment horizontal="center" vertical="center"/>
    </xf>
    <xf numFmtId="165" fontId="1" fillId="33" borderId="125" xfId="2" applyNumberFormat="1" applyFill="1" applyBorder="1" applyAlignment="1">
      <alignment horizontal="center" vertical="center"/>
    </xf>
    <xf numFmtId="2" fontId="1" fillId="33" borderId="114" xfId="2" applyNumberFormat="1" applyFill="1" applyBorder="1" applyAlignment="1">
      <alignment horizontal="center" vertical="center"/>
    </xf>
    <xf numFmtId="0" fontId="1" fillId="33" borderId="115" xfId="2" applyFill="1" applyBorder="1" applyAlignment="1">
      <alignment horizontal="center" vertical="center"/>
    </xf>
    <xf numFmtId="2" fontId="96" fillId="33" borderId="114" xfId="2" applyNumberFormat="1" applyFont="1" applyFill="1" applyBorder="1" applyAlignment="1">
      <alignment horizontal="center" vertical="center"/>
    </xf>
    <xf numFmtId="165" fontId="1" fillId="33" borderId="115" xfId="2" applyNumberFormat="1" applyFill="1" applyBorder="1" applyAlignment="1">
      <alignment horizontal="center" vertical="center"/>
    </xf>
    <xf numFmtId="0" fontId="1" fillId="33" borderId="125" xfId="2" applyFill="1" applyBorder="1" applyAlignment="1">
      <alignment horizontal="center" vertical="center"/>
    </xf>
    <xf numFmtId="2" fontId="1" fillId="33" borderId="88" xfId="2" applyNumberFormat="1" applyFill="1" applyBorder="1" applyAlignment="1">
      <alignment horizontal="center" vertical="center"/>
    </xf>
    <xf numFmtId="1" fontId="1" fillId="33" borderId="125" xfId="2" applyNumberFormat="1" applyFill="1" applyBorder="1" applyAlignment="1">
      <alignment horizontal="center" vertical="center"/>
    </xf>
    <xf numFmtId="0" fontId="1" fillId="33" borderId="114" xfId="2" applyFill="1" applyBorder="1" applyAlignment="1">
      <alignment horizontal="center" vertical="center"/>
    </xf>
    <xf numFmtId="2" fontId="1" fillId="33" borderId="115" xfId="2" applyNumberFormat="1" applyFill="1" applyBorder="1" applyAlignment="1">
      <alignment horizontal="center" vertical="center"/>
    </xf>
    <xf numFmtId="0" fontId="1" fillId="33" borderId="88" xfId="2" applyFill="1" applyBorder="1" applyAlignment="1">
      <alignment horizontal="center" vertical="center"/>
    </xf>
    <xf numFmtId="0" fontId="49" fillId="0" borderId="143" xfId="2" applyFont="1" applyBorder="1" applyAlignment="1">
      <alignment horizontal="center" vertical="center" wrapText="1"/>
    </xf>
    <xf numFmtId="0" fontId="40" fillId="0" borderId="84" xfId="5" applyFont="1" applyBorder="1" applyAlignment="1">
      <alignment horizontal="justify" vertical="center" wrapText="1"/>
    </xf>
    <xf numFmtId="0" fontId="49" fillId="0" borderId="84" xfId="2" applyFont="1" applyBorder="1"/>
    <xf numFmtId="0" fontId="57" fillId="51" borderId="144" xfId="2" applyFont="1" applyFill="1" applyBorder="1" applyAlignment="1">
      <alignment horizontal="center" vertical="center" wrapText="1"/>
    </xf>
    <xf numFmtId="0" fontId="49" fillId="0" borderId="145" xfId="2" applyFont="1" applyBorder="1" applyAlignment="1">
      <alignment horizontal="center" vertical="center" wrapText="1"/>
    </xf>
    <xf numFmtId="0" fontId="40" fillId="0" borderId="144" xfId="5" applyFont="1" applyBorder="1" applyAlignment="1">
      <alignment horizontal="justify" vertical="center" wrapText="1"/>
    </xf>
    <xf numFmtId="0" fontId="108" fillId="52" borderId="101" xfId="0" applyFont="1" applyFill="1" applyBorder="1" applyAlignment="1">
      <alignment horizontal="center" vertical="center" wrapText="1"/>
    </xf>
    <xf numFmtId="0" fontId="108" fillId="52" borderId="122" xfId="0" applyFont="1" applyFill="1" applyBorder="1" applyAlignment="1">
      <alignment horizontal="center" vertical="center" wrapText="1"/>
    </xf>
    <xf numFmtId="0" fontId="49" fillId="0" borderId="85" xfId="2" applyFont="1" applyBorder="1"/>
    <xf numFmtId="0" fontId="106" fillId="0" borderId="77" xfId="2" applyFont="1" applyAlignment="1">
      <alignment horizontal="center" vertical="center"/>
    </xf>
    <xf numFmtId="0" fontId="90" fillId="0" borderId="77" xfId="2" applyFont="1" applyAlignment="1">
      <alignment horizontal="center" vertical="center" wrapText="1"/>
    </xf>
    <xf numFmtId="0" fontId="91" fillId="0" borderId="77" xfId="2" applyFont="1" applyAlignment="1">
      <alignment horizontal="center" vertical="center" wrapText="1"/>
    </xf>
    <xf numFmtId="0" fontId="111" fillId="0" borderId="77" xfId="2" applyFont="1" applyAlignment="1">
      <alignment horizontal="center" vertical="center" wrapText="1"/>
    </xf>
    <xf numFmtId="0" fontId="96" fillId="0" borderId="77" xfId="2" applyFont="1" applyAlignment="1">
      <alignment horizontal="center" vertical="center" wrapText="1"/>
    </xf>
    <xf numFmtId="0" fontId="93" fillId="0" borderId="77" xfId="2" applyFont="1" applyAlignment="1">
      <alignment horizontal="center" vertical="center"/>
    </xf>
    <xf numFmtId="0" fontId="95" fillId="0" borderId="77" xfId="2" applyFont="1" applyAlignment="1">
      <alignment horizontal="center" vertical="center" wrapText="1"/>
    </xf>
    <xf numFmtId="0" fontId="46" fillId="0" borderId="77" xfId="2" applyFont="1" applyAlignment="1">
      <alignment horizontal="center" vertical="center" wrapText="1"/>
    </xf>
    <xf numFmtId="0" fontId="109" fillId="0" borderId="77" xfId="2" applyFont="1" applyAlignment="1">
      <alignment horizontal="center" vertical="center" wrapText="1"/>
    </xf>
    <xf numFmtId="0" fontId="110" fillId="0" borderId="77" xfId="2" applyFont="1" applyAlignment="1">
      <alignment horizontal="center" vertical="center" wrapText="1"/>
    </xf>
    <xf numFmtId="1" fontId="10" fillId="0" borderId="4" xfId="0" applyNumberFormat="1" applyFont="1" applyBorder="1" applyAlignment="1">
      <alignment horizontal="center" vertical="center"/>
    </xf>
    <xf numFmtId="1" fontId="4" fillId="0" borderId="22" xfId="0" applyNumberFormat="1" applyFont="1" applyBorder="1"/>
    <xf numFmtId="1" fontId="4" fillId="0" borderId="5" xfId="0" applyNumberFormat="1" applyFont="1" applyBorder="1"/>
    <xf numFmtId="0" fontId="63" fillId="7" borderId="4" xfId="0" applyFont="1" applyFill="1" applyBorder="1" applyAlignment="1">
      <alignment horizontal="center" vertical="center" wrapText="1"/>
    </xf>
    <xf numFmtId="0" fontId="62" fillId="0" borderId="22" xfId="0" applyFont="1" applyBorder="1"/>
    <xf numFmtId="0" fontId="62" fillId="0" borderId="5" xfId="0" applyFont="1" applyBorder="1"/>
    <xf numFmtId="0" fontId="53" fillId="0" borderId="0" xfId="0" applyFont="1" applyAlignment="1">
      <alignment horizontal="left" vertical="center" wrapText="1"/>
    </xf>
    <xf numFmtId="0" fontId="50" fillId="0" borderId="84" xfId="0" applyFont="1" applyBorder="1" applyAlignment="1">
      <alignment horizontal="justify" vertical="center" wrapText="1"/>
    </xf>
    <xf numFmtId="0" fontId="50" fillId="0" borderId="84" xfId="0" applyFont="1" applyBorder="1" applyAlignment="1">
      <alignment horizontal="justify" vertical="center"/>
    </xf>
    <xf numFmtId="2" fontId="18" fillId="13" borderId="4" xfId="0" applyNumberFormat="1" applyFont="1" applyFill="1" applyBorder="1" applyAlignment="1">
      <alignment horizontal="center" vertical="center"/>
    </xf>
    <xf numFmtId="0" fontId="4" fillId="0" borderId="5" xfId="0" applyFont="1" applyBorder="1"/>
    <xf numFmtId="2" fontId="13" fillId="14" borderId="4" xfId="0" applyNumberFormat="1" applyFont="1" applyFill="1" applyBorder="1" applyAlignment="1">
      <alignment horizontal="center" vertical="center"/>
    </xf>
    <xf numFmtId="2" fontId="11" fillId="6" borderId="4" xfId="0" applyNumberFormat="1" applyFont="1" applyFill="1" applyBorder="1" applyAlignment="1">
      <alignment horizontal="center" vertical="center"/>
    </xf>
    <xf numFmtId="2" fontId="11" fillId="9" borderId="4" xfId="0" applyNumberFormat="1" applyFont="1" applyFill="1" applyBorder="1" applyAlignment="1">
      <alignment horizontal="center" vertical="center"/>
    </xf>
    <xf numFmtId="2" fontId="13" fillId="10" borderId="4" xfId="0" applyNumberFormat="1" applyFont="1" applyFill="1" applyBorder="1" applyAlignment="1">
      <alignment horizontal="center" vertical="center"/>
    </xf>
    <xf numFmtId="2" fontId="11" fillId="12" borderId="4" xfId="0" applyNumberFormat="1" applyFont="1" applyFill="1" applyBorder="1" applyAlignment="1">
      <alignment horizontal="center" vertical="center"/>
    </xf>
    <xf numFmtId="2" fontId="13" fillId="8" borderId="4" xfId="0" applyNumberFormat="1" applyFont="1" applyFill="1" applyBorder="1" applyAlignment="1">
      <alignment horizontal="center" vertical="center"/>
    </xf>
    <xf numFmtId="0" fontId="5"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4" fillId="0" borderId="20" xfId="0" applyFont="1" applyBorder="1"/>
    <xf numFmtId="0" fontId="3" fillId="2"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6" fillId="3" borderId="8" xfId="0" applyFont="1" applyFill="1" applyBorder="1" applyAlignment="1">
      <alignment horizontal="center" vertical="center" wrapText="1"/>
    </xf>
    <xf numFmtId="0" fontId="4" fillId="0" borderId="14" xfId="0" applyFont="1" applyBorder="1"/>
    <xf numFmtId="0" fontId="6" fillId="0" borderId="9" xfId="0" applyFont="1" applyBorder="1" applyAlignment="1">
      <alignment horizontal="center" vertical="center" wrapText="1"/>
    </xf>
    <xf numFmtId="0" fontId="4" fillId="0" borderId="15" xfId="0" applyFont="1" applyBorder="1"/>
    <xf numFmtId="0" fontId="39" fillId="0" borderId="10" xfId="0" applyFont="1" applyBorder="1" applyAlignment="1">
      <alignment horizontal="center" vertical="center" wrapText="1"/>
    </xf>
    <xf numFmtId="0" fontId="4" fillId="0" borderId="16" xfId="0" applyFont="1" applyBorder="1"/>
    <xf numFmtId="0" fontId="6" fillId="0" borderId="33" xfId="0" applyFont="1" applyBorder="1" applyAlignment="1">
      <alignment horizontal="center" vertical="center" wrapText="1"/>
    </xf>
    <xf numFmtId="0" fontId="4" fillId="0" borderId="33" xfId="0" applyFont="1" applyBorder="1"/>
    <xf numFmtId="0" fontId="4" fillId="0" borderId="36" xfId="0" applyFont="1" applyBorder="1"/>
    <xf numFmtId="0" fontId="7" fillId="23" borderId="8" xfId="0" applyFont="1" applyFill="1" applyBorder="1" applyAlignment="1">
      <alignment horizontal="center" vertical="center" wrapText="1"/>
    </xf>
    <xf numFmtId="0" fontId="4" fillId="0" borderId="53" xfId="0" applyFont="1" applyBorder="1"/>
    <xf numFmtId="0" fontId="4" fillId="0" borderId="24" xfId="0" applyFont="1" applyBorder="1"/>
    <xf numFmtId="0" fontId="4" fillId="0" borderId="37" xfId="0" applyFont="1" applyBorder="1"/>
    <xf numFmtId="0" fontId="7" fillId="12" borderId="10" xfId="0" applyFont="1" applyFill="1" applyBorder="1" applyAlignment="1">
      <alignment horizontal="center" vertical="center" wrapText="1"/>
    </xf>
    <xf numFmtId="0" fontId="4" fillId="0" borderId="47" xfId="0" applyFont="1" applyBorder="1"/>
    <xf numFmtId="0" fontId="7" fillId="6" borderId="8" xfId="0" applyFont="1" applyFill="1" applyBorder="1" applyAlignment="1">
      <alignment horizontal="center" vertical="center" wrapText="1"/>
    </xf>
    <xf numFmtId="0" fontId="6" fillId="0" borderId="21" xfId="0" applyFont="1" applyBorder="1" applyAlignment="1">
      <alignment horizontal="center" vertical="center" wrapText="1"/>
    </xf>
    <xf numFmtId="0" fontId="4" fillId="0" borderId="25" xfId="0" applyFont="1" applyBorder="1"/>
    <xf numFmtId="0" fontId="6" fillId="0" borderId="15" xfId="0" applyFont="1" applyBorder="1" applyAlignment="1">
      <alignment horizontal="center" vertical="center" wrapText="1"/>
    </xf>
    <xf numFmtId="0" fontId="104" fillId="0" borderId="0" xfId="6" applyFont="1" applyAlignment="1">
      <alignment horizontal="center"/>
    </xf>
    <xf numFmtId="0" fontId="12" fillId="0" borderId="4" xfId="0" applyFont="1" applyBorder="1" applyAlignment="1">
      <alignment horizontal="center" vertical="center" wrapText="1"/>
    </xf>
    <xf numFmtId="0" fontId="0" fillId="0" borderId="29" xfId="0" applyFont="1" applyBorder="1" applyAlignment="1">
      <alignment horizontal="center" vertical="center" wrapText="1"/>
    </xf>
    <xf numFmtId="0" fontId="4" fillId="0" borderId="30" xfId="0" applyFont="1" applyBorder="1"/>
    <xf numFmtId="0" fontId="4" fillId="0" borderId="21" xfId="0" applyFont="1" applyBorder="1"/>
    <xf numFmtId="0" fontId="4" fillId="0" borderId="32" xfId="0" applyFont="1" applyBorder="1"/>
    <xf numFmtId="0" fontId="0" fillId="0" borderId="0" xfId="0" applyFont="1" applyAlignment="1"/>
    <xf numFmtId="0" fontId="4" fillId="0" borderId="34" xfId="0" applyFont="1" applyBorder="1"/>
    <xf numFmtId="0" fontId="4" fillId="0" borderId="6" xfId="0" applyFont="1" applyBorder="1"/>
    <xf numFmtId="0" fontId="8" fillId="0" borderId="0" xfId="0" applyFont="1" applyAlignment="1">
      <alignment horizontal="center" vertical="center" wrapText="1"/>
    </xf>
    <xf numFmtId="0" fontId="24" fillId="0" borderId="29" xfId="0" applyFont="1" applyBorder="1" applyAlignment="1">
      <alignment horizontal="center" vertical="center" wrapText="1"/>
    </xf>
    <xf numFmtId="0" fontId="20" fillId="0" borderId="0" xfId="0" applyFont="1" applyAlignment="1">
      <alignment horizontal="center" vertical="center" wrapText="1"/>
    </xf>
    <xf numFmtId="0" fontId="0" fillId="0" borderId="0" xfId="0" applyFont="1" applyAlignment="1">
      <alignment horizontal="center"/>
    </xf>
    <xf numFmtId="0" fontId="23" fillId="0" borderId="0" xfId="0" applyFont="1" applyAlignment="1">
      <alignment horizontal="center" vertical="center" wrapText="1"/>
    </xf>
    <xf numFmtId="0" fontId="26" fillId="0" borderId="0" xfId="0" applyFont="1" applyAlignment="1">
      <alignment horizontal="center" vertical="center"/>
    </xf>
    <xf numFmtId="0" fontId="27" fillId="0" borderId="29" xfId="0" applyFont="1" applyBorder="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05" fillId="0" borderId="0" xfId="6" applyFont="1" applyAlignment="1">
      <alignment horizontal="center"/>
    </xf>
    <xf numFmtId="0" fontId="33" fillId="0" borderId="0" xfId="0" applyFont="1" applyAlignment="1">
      <alignment horizontal="center" vertical="center" wrapText="1"/>
    </xf>
    <xf numFmtId="0" fontId="37" fillId="0" borderId="29" xfId="0" applyFont="1" applyBorder="1" applyAlignment="1">
      <alignment horizontal="center" vertical="center" wrapText="1"/>
    </xf>
    <xf numFmtId="0" fontId="32" fillId="0" borderId="0" xfId="0" applyFont="1" applyAlignment="1">
      <alignment horizontal="center" vertical="center" wrapText="1"/>
    </xf>
    <xf numFmtId="0" fontId="40" fillId="0" borderId="85" xfId="0" applyFont="1" applyBorder="1" applyAlignment="1">
      <alignment horizontal="justify" vertical="center"/>
    </xf>
    <xf numFmtId="0" fontId="96" fillId="0" borderId="87" xfId="0" applyFont="1" applyBorder="1" applyAlignment="1">
      <alignment horizontal="justify" vertical="center"/>
    </xf>
    <xf numFmtId="0" fontId="96" fillId="0" borderId="86" xfId="0" applyFont="1" applyBorder="1" applyAlignment="1">
      <alignment horizontal="justify" vertical="center"/>
    </xf>
    <xf numFmtId="0" fontId="40" fillId="0" borderId="87" xfId="0" applyFont="1" applyBorder="1" applyAlignment="1">
      <alignment horizontal="justify" vertical="center"/>
    </xf>
    <xf numFmtId="0" fontId="40" fillId="0" borderId="86" xfId="0" applyFont="1" applyBorder="1" applyAlignment="1">
      <alignment horizontal="justify" vertical="center"/>
    </xf>
    <xf numFmtId="0" fontId="43" fillId="0" borderId="0" xfId="0" applyFont="1" applyAlignment="1"/>
    <xf numFmtId="0" fontId="64" fillId="0" borderId="0" xfId="0" applyFont="1" applyAlignment="1">
      <alignment horizontal="center" vertical="center" wrapText="1"/>
    </xf>
    <xf numFmtId="0" fontId="40" fillId="33" borderId="85" xfId="0" applyFont="1" applyFill="1" applyBorder="1" applyAlignment="1">
      <alignment horizontal="center" vertical="center"/>
    </xf>
    <xf numFmtId="0" fontId="96" fillId="33" borderId="87" xfId="0" applyFont="1" applyFill="1" applyBorder="1" applyAlignment="1">
      <alignment horizontal="center" vertical="center"/>
    </xf>
    <xf numFmtId="0" fontId="96" fillId="33" borderId="86" xfId="0" applyFont="1" applyFill="1" applyBorder="1" applyAlignment="1">
      <alignment horizontal="center" vertical="center"/>
    </xf>
    <xf numFmtId="0" fontId="40" fillId="33" borderId="85" xfId="0" applyFont="1" applyFill="1" applyBorder="1" applyAlignment="1">
      <alignment horizontal="justify" vertical="center"/>
    </xf>
    <xf numFmtId="0" fontId="96" fillId="33" borderId="87" xfId="0" applyFont="1" applyFill="1" applyBorder="1" applyAlignment="1">
      <alignment horizontal="justify" vertical="center"/>
    </xf>
    <xf numFmtId="0" fontId="96" fillId="33" borderId="86" xfId="0" applyFont="1" applyFill="1" applyBorder="1" applyAlignment="1">
      <alignment horizontal="justify" vertical="center"/>
    </xf>
    <xf numFmtId="0" fontId="58" fillId="33" borderId="84" xfId="0" applyFont="1" applyFill="1" applyBorder="1" applyAlignment="1">
      <alignment horizontal="center" vertical="center"/>
    </xf>
    <xf numFmtId="0" fontId="40" fillId="33" borderId="87" xfId="0" applyFont="1" applyFill="1" applyBorder="1" applyAlignment="1">
      <alignment horizontal="center" vertical="center"/>
    </xf>
    <xf numFmtId="0" fontId="40" fillId="33" borderId="86" xfId="0" applyFont="1" applyFill="1" applyBorder="1" applyAlignment="1">
      <alignment horizontal="center" vertical="center"/>
    </xf>
    <xf numFmtId="0" fontId="40" fillId="33" borderId="85" xfId="0" applyFont="1" applyFill="1" applyBorder="1" applyAlignment="1">
      <alignment horizontal="justify" vertical="center" wrapText="1"/>
    </xf>
    <xf numFmtId="0" fontId="40" fillId="33" borderId="87" xfId="0" applyFont="1" applyFill="1" applyBorder="1" applyAlignment="1">
      <alignment horizontal="justify" vertical="center" wrapText="1"/>
    </xf>
    <xf numFmtId="0" fontId="40" fillId="33" borderId="86" xfId="0" applyFont="1" applyFill="1" applyBorder="1" applyAlignment="1">
      <alignment horizontal="justify" vertical="center" wrapText="1"/>
    </xf>
    <xf numFmtId="0" fontId="40" fillId="33" borderId="87" xfId="0" applyFont="1" applyFill="1" applyBorder="1" applyAlignment="1">
      <alignment horizontal="justify" vertical="center"/>
    </xf>
    <xf numFmtId="0" fontId="40" fillId="33" borderId="86" xfId="0" applyFont="1" applyFill="1" applyBorder="1" applyAlignment="1">
      <alignment horizontal="justify" vertical="center"/>
    </xf>
    <xf numFmtId="0" fontId="40" fillId="0" borderId="85" xfId="0" applyFont="1" applyBorder="1" applyAlignment="1">
      <alignment horizontal="justify" vertical="center" wrapText="1"/>
    </xf>
    <xf numFmtId="0" fontId="40" fillId="0" borderId="87" xfId="0" applyFont="1" applyBorder="1" applyAlignment="1">
      <alignment horizontal="justify" vertical="center" wrapText="1"/>
    </xf>
    <xf numFmtId="0" fontId="40" fillId="0" borderId="86" xfId="0" applyFont="1" applyBorder="1" applyAlignment="1">
      <alignment horizontal="justify" vertical="center" wrapText="1"/>
    </xf>
    <xf numFmtId="0" fontId="40" fillId="0" borderId="84" xfId="0" applyFont="1" applyBorder="1" applyAlignment="1">
      <alignment horizontal="justify" vertical="center"/>
    </xf>
    <xf numFmtId="0" fontId="40" fillId="0" borderId="85" xfId="0" applyFont="1" applyBorder="1" applyAlignment="1">
      <alignment horizontal="center" vertical="center"/>
    </xf>
    <xf numFmtId="0" fontId="40" fillId="0" borderId="86" xfId="0" applyFont="1" applyBorder="1" applyAlignment="1">
      <alignment horizontal="center" vertical="center"/>
    </xf>
    <xf numFmtId="0" fontId="68" fillId="0" borderId="0" xfId="0" applyFont="1" applyAlignment="1">
      <alignment horizontal="center" vertical="center" wrapText="1"/>
    </xf>
    <xf numFmtId="0" fontId="40" fillId="0" borderId="84" xfId="0" applyFont="1" applyBorder="1" applyAlignment="1">
      <alignment horizontal="justify" vertical="center" wrapText="1"/>
    </xf>
    <xf numFmtId="0" fontId="40" fillId="33" borderId="84" xfId="0" applyFont="1" applyFill="1" applyBorder="1" applyAlignment="1">
      <alignment horizontal="justify" vertical="center"/>
    </xf>
    <xf numFmtId="0" fontId="40" fillId="0" borderId="84" xfId="0" applyFont="1" applyBorder="1" applyAlignment="1">
      <alignment horizontal="center" vertical="center"/>
    </xf>
    <xf numFmtId="0" fontId="40" fillId="33" borderId="84" xfId="0" applyFont="1" applyFill="1" applyBorder="1" applyAlignment="1">
      <alignment horizontal="center" vertical="center"/>
    </xf>
    <xf numFmtId="0" fontId="40" fillId="33" borderId="84" xfId="0" applyFont="1" applyFill="1" applyBorder="1" applyAlignment="1">
      <alignment horizontal="justify" vertical="center" wrapText="1"/>
    </xf>
    <xf numFmtId="14" fontId="40" fillId="0" borderId="84" xfId="0" applyNumberFormat="1" applyFont="1" applyBorder="1" applyAlignment="1">
      <alignment horizontal="justify" vertical="center"/>
    </xf>
    <xf numFmtId="0" fontId="44" fillId="0" borderId="0" xfId="0" applyFont="1" applyAlignment="1">
      <alignment horizontal="center" vertical="center" wrapText="1"/>
    </xf>
    <xf numFmtId="0" fontId="40" fillId="0" borderId="87" xfId="0" applyFont="1" applyBorder="1" applyAlignment="1">
      <alignment horizontal="center" vertical="center"/>
    </xf>
    <xf numFmtId="0" fontId="72" fillId="0" borderId="0" xfId="0" applyFont="1" applyAlignment="1">
      <alignment horizontal="center" vertical="center" wrapText="1"/>
    </xf>
    <xf numFmtId="14" fontId="40" fillId="0" borderId="85" xfId="0" applyNumberFormat="1" applyFont="1" applyBorder="1" applyAlignment="1">
      <alignment horizontal="center" vertical="center" wrapText="1"/>
    </xf>
    <xf numFmtId="14" fontId="40" fillId="0" borderId="87" xfId="0" applyNumberFormat="1" applyFont="1" applyBorder="1" applyAlignment="1">
      <alignment horizontal="center" vertical="center" wrapText="1"/>
    </xf>
    <xf numFmtId="14" fontId="40" fillId="0" borderId="86" xfId="0" applyNumberFormat="1" applyFont="1" applyBorder="1" applyAlignment="1">
      <alignment horizontal="center" vertical="center" wrapText="1"/>
    </xf>
    <xf numFmtId="0" fontId="58" fillId="0" borderId="84" xfId="0" applyFont="1" applyBorder="1" applyAlignment="1">
      <alignment horizontal="center" vertical="center"/>
    </xf>
    <xf numFmtId="0" fontId="58" fillId="0" borderId="85" xfId="0" applyFont="1" applyBorder="1" applyAlignment="1">
      <alignment horizontal="justify" vertical="center" wrapText="1"/>
    </xf>
    <xf numFmtId="0" fontId="58" fillId="0" borderId="87" xfId="0" applyFont="1" applyBorder="1" applyAlignment="1">
      <alignment horizontal="justify" vertical="center" wrapText="1"/>
    </xf>
    <xf numFmtId="0" fontId="58" fillId="0" borderId="86" xfId="0" applyFont="1" applyBorder="1" applyAlignment="1">
      <alignment horizontal="justify" vertical="center" wrapText="1"/>
    </xf>
    <xf numFmtId="0" fontId="65" fillId="0" borderId="76" xfId="0" applyFont="1" applyBorder="1" applyAlignment="1">
      <alignment horizontal="center" vertical="center" textRotation="90"/>
    </xf>
    <xf numFmtId="0" fontId="65" fillId="0" borderId="47" xfId="0" applyFont="1" applyBorder="1" applyAlignment="1">
      <alignment horizontal="center" vertical="center" textRotation="90"/>
    </xf>
    <xf numFmtId="0" fontId="65" fillId="0" borderId="75" xfId="0" applyFont="1" applyBorder="1" applyAlignment="1">
      <alignment horizontal="center" vertical="center" textRotation="90"/>
    </xf>
    <xf numFmtId="0" fontId="73" fillId="0" borderId="0" xfId="0" applyFont="1" applyAlignment="1">
      <alignment horizontal="center" vertical="center" wrapText="1"/>
    </xf>
    <xf numFmtId="0" fontId="50" fillId="13" borderId="50" xfId="0" applyFont="1" applyFill="1" applyBorder="1" applyAlignment="1">
      <alignment horizontal="center" vertical="center" wrapText="1"/>
    </xf>
    <xf numFmtId="0" fontId="50" fillId="13" borderId="22" xfId="0" applyFont="1" applyFill="1" applyBorder="1" applyAlignment="1">
      <alignment horizontal="center" vertical="center" wrapText="1"/>
    </xf>
    <xf numFmtId="0" fontId="50" fillId="13" borderId="26" xfId="0" applyFont="1" applyFill="1" applyBorder="1" applyAlignment="1">
      <alignment horizontal="center" vertical="center" wrapText="1"/>
    </xf>
    <xf numFmtId="0" fontId="61" fillId="0" borderId="0" xfId="0" applyFont="1" applyAlignment="1">
      <alignment horizontal="center" vertical="center" wrapText="1"/>
    </xf>
    <xf numFmtId="0" fontId="50" fillId="7" borderId="50" xfId="0" applyFont="1" applyFill="1" applyBorder="1" applyAlignment="1">
      <alignment horizontal="center" vertical="center" wrapText="1"/>
    </xf>
    <xf numFmtId="0" fontId="50" fillId="7" borderId="22" xfId="0" applyFont="1" applyFill="1" applyBorder="1" applyAlignment="1">
      <alignment horizontal="center" vertical="center" wrapText="1"/>
    </xf>
    <xf numFmtId="0" fontId="50" fillId="7" borderId="26" xfId="0" applyFont="1" applyFill="1" applyBorder="1" applyAlignment="1">
      <alignment horizontal="center" vertical="center" wrapText="1"/>
    </xf>
    <xf numFmtId="0" fontId="43" fillId="0" borderId="77" xfId="0" applyFont="1" applyBorder="1" applyAlignment="1">
      <alignment horizontal="center"/>
    </xf>
    <xf numFmtId="0" fontId="55" fillId="0" borderId="0" xfId="0" applyFont="1" applyAlignment="1">
      <alignment horizontal="center" vertical="center" wrapText="1"/>
    </xf>
    <xf numFmtId="0" fontId="49" fillId="0" borderId="0" xfId="0" applyFont="1" applyAlignment="1"/>
    <xf numFmtId="0" fontId="40" fillId="33" borderId="85" xfId="0" applyFont="1" applyFill="1" applyBorder="1" applyAlignment="1">
      <alignment horizontal="left" vertical="center" wrapText="1"/>
    </xf>
    <xf numFmtId="0" fontId="40" fillId="33" borderId="86" xfId="0" applyFont="1" applyFill="1" applyBorder="1" applyAlignment="1">
      <alignment horizontal="left" vertical="center" wrapText="1"/>
    </xf>
    <xf numFmtId="0" fontId="40" fillId="33" borderId="90" xfId="0" applyFont="1" applyFill="1" applyBorder="1" applyAlignment="1">
      <alignment horizontal="center" vertical="center" wrapText="1"/>
    </xf>
    <xf numFmtId="0" fontId="40" fillId="33" borderId="87" xfId="0" applyFont="1" applyFill="1" applyBorder="1" applyAlignment="1">
      <alignment horizontal="left" vertical="center" wrapText="1"/>
    </xf>
    <xf numFmtId="0" fontId="40" fillId="33" borderId="84" xfId="0" applyFont="1" applyFill="1" applyBorder="1" applyAlignment="1">
      <alignment horizontal="left" vertical="center" wrapText="1"/>
    </xf>
    <xf numFmtId="0" fontId="40" fillId="33" borderId="84" xfId="0" applyFont="1" applyFill="1" applyBorder="1" applyAlignment="1">
      <alignment horizontal="center" vertical="center" wrapText="1"/>
    </xf>
    <xf numFmtId="0" fontId="40" fillId="33" borderId="85" xfId="0" applyFont="1" applyFill="1" applyBorder="1" applyAlignment="1">
      <alignment horizontal="center" vertical="center" wrapText="1"/>
    </xf>
    <xf numFmtId="0" fontId="40" fillId="33" borderId="87" xfId="0" applyFont="1" applyFill="1" applyBorder="1" applyAlignment="1">
      <alignment horizontal="center" vertical="center" wrapText="1"/>
    </xf>
    <xf numFmtId="0" fontId="40" fillId="33" borderId="86" xfId="0" applyFont="1" applyFill="1" applyBorder="1" applyAlignment="1">
      <alignment horizontal="center" vertical="center" wrapText="1"/>
    </xf>
    <xf numFmtId="0" fontId="40" fillId="0" borderId="85" xfId="0" applyFont="1" applyBorder="1" applyAlignment="1">
      <alignment horizontal="left" vertical="center" wrapText="1"/>
    </xf>
    <xf numFmtId="0" fontId="40" fillId="0" borderId="87" xfId="0" applyFont="1" applyBorder="1" applyAlignment="1">
      <alignment horizontal="left" vertical="center" wrapText="1"/>
    </xf>
    <xf numFmtId="0" fontId="40" fillId="0" borderId="86" xfId="0" applyFont="1" applyBorder="1" applyAlignment="1">
      <alignment horizontal="left" vertical="center" wrapText="1"/>
    </xf>
    <xf numFmtId="0" fontId="40" fillId="33" borderId="85" xfId="0" applyFont="1" applyFill="1" applyBorder="1" applyAlignment="1">
      <alignment horizontal="left" vertical="center"/>
    </xf>
    <xf numFmtId="0" fontId="40" fillId="33" borderId="87" xfId="0" applyFont="1" applyFill="1" applyBorder="1" applyAlignment="1">
      <alignment horizontal="left" vertical="center"/>
    </xf>
    <xf numFmtId="0" fontId="40" fillId="33" borderId="86" xfId="0" applyFont="1" applyFill="1" applyBorder="1" applyAlignment="1">
      <alignment horizontal="left" vertical="center"/>
    </xf>
    <xf numFmtId="0" fontId="47" fillId="0" borderId="77" xfId="0" applyFont="1" applyBorder="1" applyAlignment="1">
      <alignment horizontal="left" vertical="center" wrapText="1"/>
    </xf>
    <xf numFmtId="0" fontId="47" fillId="0" borderId="77" xfId="0" applyFont="1" applyBorder="1" applyAlignment="1">
      <alignment horizontal="left" vertical="center"/>
    </xf>
    <xf numFmtId="0" fontId="74" fillId="0" borderId="0" xfId="0" applyFont="1" applyAlignment="1">
      <alignment horizontal="center" vertical="center" wrapText="1"/>
    </xf>
    <xf numFmtId="0" fontId="50" fillId="17" borderId="50" xfId="0" applyFont="1" applyFill="1" applyBorder="1" applyAlignment="1">
      <alignment horizontal="center" vertical="center" wrapText="1"/>
    </xf>
    <xf numFmtId="0" fontId="50" fillId="17" borderId="22" xfId="0" applyFont="1" applyFill="1" applyBorder="1" applyAlignment="1">
      <alignment horizontal="center" vertical="center" wrapText="1"/>
    </xf>
    <xf numFmtId="0" fontId="50" fillId="17" borderId="26" xfId="0" applyFont="1" applyFill="1" applyBorder="1" applyAlignment="1">
      <alignment horizontal="center" vertical="center" wrapText="1"/>
    </xf>
    <xf numFmtId="0" fontId="76" fillId="0" borderId="0" xfId="0" applyFont="1" applyAlignment="1">
      <alignment horizontal="center" vertical="center" wrapText="1"/>
    </xf>
    <xf numFmtId="0" fontId="78" fillId="0" borderId="0" xfId="0" applyFont="1" applyAlignment="1">
      <alignment horizontal="center" vertical="center" wrapText="1"/>
    </xf>
    <xf numFmtId="0" fontId="40" fillId="0" borderId="85" xfId="0" applyFont="1" applyBorder="1" applyAlignment="1">
      <alignment horizontal="center" vertical="center" wrapText="1"/>
    </xf>
    <xf numFmtId="0" fontId="40" fillId="0" borderId="86" xfId="0" applyFont="1" applyBorder="1" applyAlignment="1">
      <alignment horizontal="center" vertical="center" wrapText="1"/>
    </xf>
    <xf numFmtId="14" fontId="40" fillId="0" borderId="85" xfId="0" applyNumberFormat="1" applyFont="1" applyBorder="1" applyAlignment="1">
      <alignment horizontal="center" vertical="center"/>
    </xf>
    <xf numFmtId="14" fontId="40" fillId="0" borderId="86" xfId="0" applyNumberFormat="1" applyFont="1" applyBorder="1" applyAlignment="1">
      <alignment horizontal="center" vertical="center"/>
    </xf>
    <xf numFmtId="0" fontId="79" fillId="0" borderId="0" xfId="0" applyFont="1" applyAlignment="1">
      <alignment horizontal="center" vertical="center" wrapText="1"/>
    </xf>
    <xf numFmtId="0" fontId="47" fillId="0" borderId="6" xfId="0" applyFont="1" applyBorder="1" applyAlignment="1">
      <alignment horizontal="center"/>
    </xf>
    <xf numFmtId="0" fontId="47" fillId="0" borderId="77" xfId="0" applyFont="1" applyBorder="1" applyAlignment="1">
      <alignment horizontal="center"/>
    </xf>
    <xf numFmtId="0" fontId="40" fillId="0" borderId="84" xfId="0" applyFont="1" applyBorder="1" applyAlignment="1">
      <alignment horizontal="center" vertical="center" wrapText="1"/>
    </xf>
    <xf numFmtId="0" fontId="40" fillId="0" borderId="84" xfId="0" applyFont="1" applyBorder="1" applyAlignment="1">
      <alignment horizontal="left"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0" fontId="84" fillId="0" borderId="0" xfId="0" applyFont="1" applyAlignment="1">
      <alignment horizontal="center" vertical="center" wrapText="1"/>
    </xf>
    <xf numFmtId="0" fontId="40" fillId="33" borderId="84" xfId="0" applyFont="1" applyFill="1" applyBorder="1" applyAlignment="1">
      <alignment horizontal="left" vertical="center"/>
    </xf>
    <xf numFmtId="0" fontId="85" fillId="0" borderId="0" xfId="0" applyFont="1" applyAlignment="1">
      <alignment horizontal="center" vertical="center" wrapText="1"/>
    </xf>
    <xf numFmtId="0" fontId="49" fillId="0" borderId="0" xfId="0" applyFont="1" applyAlignment="1">
      <alignment horizontal="center" vertical="center" wrapText="1"/>
    </xf>
    <xf numFmtId="0" fontId="86" fillId="0" borderId="0" xfId="0" applyFont="1" applyAlignment="1">
      <alignment horizontal="center" vertical="center" wrapText="1"/>
    </xf>
    <xf numFmtId="0" fontId="49" fillId="0" borderId="22" xfId="0" applyFont="1" applyBorder="1"/>
    <xf numFmtId="0" fontId="49" fillId="0" borderId="5" xfId="0" applyFont="1" applyBorder="1"/>
    <xf numFmtId="0" fontId="50" fillId="7" borderId="4" xfId="0" applyFont="1" applyFill="1" applyBorder="1" applyAlignment="1">
      <alignment horizontal="center" vertical="center" wrapText="1"/>
    </xf>
    <xf numFmtId="15" fontId="100" fillId="33" borderId="84" xfId="0" applyNumberFormat="1" applyFont="1" applyFill="1" applyBorder="1" applyAlignment="1">
      <alignment horizontal="justify" vertical="center" wrapText="1"/>
    </xf>
    <xf numFmtId="0" fontId="100" fillId="33" borderId="84" xfId="0" applyFont="1" applyFill="1" applyBorder="1" applyAlignment="1">
      <alignment horizontal="justify" vertical="center" wrapText="1"/>
    </xf>
  </cellXfs>
  <cellStyles count="7">
    <cellStyle name="Hipervínculo" xfId="6" builtinId="8"/>
    <cellStyle name="Millares 2" xfId="4"/>
    <cellStyle name="Normal" xfId="0" builtinId="0"/>
    <cellStyle name="Normal 2" xfId="1"/>
    <cellStyle name="Normal 2 2" xfId="5"/>
    <cellStyle name="Normal 3" xfId="2"/>
    <cellStyle name="Normal 4" xfId="3"/>
  </cellStyles>
  <dxfs count="7">
    <dxf>
      <fill>
        <patternFill patternType="solid">
          <fgColor rgb="FFB7E1CD"/>
          <bgColor rgb="FFB7E1CD"/>
        </patternFill>
      </fill>
    </dxf>
    <dxf>
      <font>
        <b val="0"/>
        <i/>
        <color auto="1"/>
      </font>
      <fill>
        <patternFill>
          <bgColor theme="9"/>
        </patternFill>
      </fill>
    </dxf>
    <dxf>
      <font>
        <b val="0"/>
        <i/>
      </font>
      <fill>
        <patternFill>
          <bgColor theme="7" tint="0.39994506668294322"/>
        </patternFill>
      </fill>
    </dxf>
    <dxf>
      <font>
        <b val="0"/>
        <i/>
      </font>
      <fill>
        <patternFill>
          <bgColor rgb="FFCC0000"/>
        </patternFill>
      </fill>
    </dxf>
    <dxf>
      <font>
        <b val="0"/>
        <i/>
        <color auto="1"/>
      </font>
      <fill>
        <patternFill>
          <bgColor theme="9"/>
        </patternFill>
      </fill>
    </dxf>
    <dxf>
      <font>
        <b val="0"/>
        <i/>
      </font>
      <fill>
        <patternFill>
          <bgColor theme="7" tint="0.39994506668294322"/>
        </patternFill>
      </fill>
    </dxf>
    <dxf>
      <font>
        <b val="0"/>
        <i/>
      </font>
      <fill>
        <patternFill>
          <bgColor rgb="FFCC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4'!A1"/><Relationship Id="rId7" Type="http://schemas.openxmlformats.org/officeDocument/2006/relationships/hyperlink" Target="#'D1'!A1"/><Relationship Id="rId2" Type="http://schemas.openxmlformats.org/officeDocument/2006/relationships/hyperlink" Target="#'D3'!A1"/><Relationship Id="rId1" Type="http://schemas.openxmlformats.org/officeDocument/2006/relationships/hyperlink" Target="#'D2'!A1"/><Relationship Id="rId6" Type="http://schemas.openxmlformats.org/officeDocument/2006/relationships/hyperlink" Target="#'D7'!A1"/><Relationship Id="rId5" Type="http://schemas.openxmlformats.org/officeDocument/2006/relationships/hyperlink" Target="#'D6'!A1"/><Relationship Id="rId4" Type="http://schemas.openxmlformats.org/officeDocument/2006/relationships/hyperlink" Target="#'D5'!A1"/><Relationship Id="rId9"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4.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7.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8.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2'!A1"/><Relationship Id="rId1" Type="http://schemas.openxmlformats.org/officeDocument/2006/relationships/hyperlink" Target="#'P1'!A1"/></Relationships>
</file>

<file path=xl/drawings/_rels/drawing2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4'!A1"/><Relationship Id="rId1" Type="http://schemas.openxmlformats.org/officeDocument/2006/relationships/hyperlink" Target="#'P3'!A1"/></Relationships>
</file>

<file path=xl/drawings/_rels/drawing4.xml.rels><?xml version="1.0" encoding="UTF-8" standalone="yes"?>
<Relationships xmlns="http://schemas.openxmlformats.org/package/2006/relationships"><Relationship Id="rId8" Type="http://schemas.openxmlformats.org/officeDocument/2006/relationships/hyperlink" Target="#'P4'!A1"/><Relationship Id="rId3" Type="http://schemas.openxmlformats.org/officeDocument/2006/relationships/hyperlink" Target="#'P7'!A1"/><Relationship Id="rId7" Type="http://schemas.openxmlformats.org/officeDocument/2006/relationships/hyperlink" Target="#'P8'!A1"/><Relationship Id="rId2" Type="http://schemas.openxmlformats.org/officeDocument/2006/relationships/hyperlink" Target="#'P6'!A1"/><Relationship Id="rId1" Type="http://schemas.openxmlformats.org/officeDocument/2006/relationships/hyperlink" Target="#'P5'!A1"/><Relationship Id="rId6" Type="http://schemas.openxmlformats.org/officeDocument/2006/relationships/hyperlink" Target="#'P11'!A1"/><Relationship Id="rId5" Type="http://schemas.openxmlformats.org/officeDocument/2006/relationships/hyperlink" Target="#'P10'!A1"/><Relationship Id="rId10" Type="http://schemas.openxmlformats.org/officeDocument/2006/relationships/image" Target="../media/image5.png"/><Relationship Id="rId4" Type="http://schemas.openxmlformats.org/officeDocument/2006/relationships/hyperlink" Target="#'P9'!A1"/><Relationship Id="rId9" Type="http://schemas.openxmlformats.org/officeDocument/2006/relationships/hyperlink" Target="#'P17'!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P12'!A1"/></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13'!A1"/><Relationship Id="rId1" Type="http://schemas.openxmlformats.org/officeDocument/2006/relationships/hyperlink" Target="#'P14'!A1"/></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P15'!A1"/></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P16'!A1"/></Relationships>
</file>

<file path=xl/drawings/_rels/drawing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drawing1.xml><?xml version="1.0" encoding="utf-8"?>
<xdr:wsDr xmlns:xdr="http://schemas.openxmlformats.org/drawingml/2006/spreadsheetDrawing" xmlns:a="http://schemas.openxmlformats.org/drawingml/2006/main">
  <xdr:oneCellAnchor>
    <xdr:from>
      <xdr:col>5</xdr:col>
      <xdr:colOff>0</xdr:colOff>
      <xdr:row>16</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0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9</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0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123825</xdr:colOff>
      <xdr:row>6</xdr:row>
      <xdr:rowOff>171450</xdr:rowOff>
    </xdr:from>
    <xdr:ext cx="1123950" cy="1238250"/>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000-000005000000}"/>
            </a:ext>
          </a:extLst>
        </xdr:cNvPr>
        <xdr:cNvSpPr/>
      </xdr:nvSpPr>
      <xdr:spPr>
        <a:xfrm>
          <a:off x="4788788" y="3165638"/>
          <a:ext cx="1114425" cy="12287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104775</xdr:colOff>
      <xdr:row>23</xdr:row>
      <xdr:rowOff>57150</xdr:rowOff>
    </xdr:from>
    <xdr:ext cx="1085850" cy="1276350"/>
    <xdr:sp macro="" textlink="">
      <xdr:nvSpPr>
        <xdr:cNvPr id="6" name="Shape 6">
          <a:hlinkClick xmlns:r="http://schemas.openxmlformats.org/officeDocument/2006/relationships" r:id="rId2"/>
          <a:extLst>
            <a:ext uri="{FF2B5EF4-FFF2-40B4-BE49-F238E27FC236}">
              <a16:creationId xmlns:a16="http://schemas.microsoft.com/office/drawing/2014/main" xmlns="" id="{00000000-0008-0000-0000-000006000000}"/>
            </a:ext>
          </a:extLst>
        </xdr:cNvPr>
        <xdr:cNvSpPr/>
      </xdr:nvSpPr>
      <xdr:spPr>
        <a:xfrm>
          <a:off x="4807838" y="3146588"/>
          <a:ext cx="10763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247650</xdr:colOff>
      <xdr:row>23</xdr:row>
      <xdr:rowOff>47625</xdr:rowOff>
    </xdr:from>
    <xdr:ext cx="1123950" cy="1276350"/>
    <xdr:sp macro="" textlink="">
      <xdr:nvSpPr>
        <xdr:cNvPr id="7" name="Shape 7">
          <a:hlinkClick xmlns:r="http://schemas.openxmlformats.org/officeDocument/2006/relationships" r:id="rId3"/>
          <a:extLst>
            <a:ext uri="{FF2B5EF4-FFF2-40B4-BE49-F238E27FC236}">
              <a16:creationId xmlns:a16="http://schemas.microsoft.com/office/drawing/2014/main" xmlns="" id="{00000000-0008-0000-0000-000007000000}"/>
            </a:ext>
          </a:extLst>
        </xdr:cNvPr>
        <xdr:cNvSpPr/>
      </xdr:nvSpPr>
      <xdr:spPr>
        <a:xfrm>
          <a:off x="4788788" y="3146588"/>
          <a:ext cx="11144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180975</xdr:colOff>
      <xdr:row>25</xdr:row>
      <xdr:rowOff>190500</xdr:rowOff>
    </xdr:from>
    <xdr:ext cx="1076325" cy="1152525"/>
    <xdr:sp macro="" textlink="">
      <xdr:nvSpPr>
        <xdr:cNvPr id="8" name="Shape 8">
          <a:hlinkClick xmlns:r="http://schemas.openxmlformats.org/officeDocument/2006/relationships" r:id="rId4"/>
          <a:extLst>
            <a:ext uri="{FF2B5EF4-FFF2-40B4-BE49-F238E27FC236}">
              <a16:creationId xmlns:a16="http://schemas.microsoft.com/office/drawing/2014/main" xmlns="" id="{00000000-0008-0000-0000-000008000000}"/>
            </a:ext>
          </a:extLst>
        </xdr:cNvPr>
        <xdr:cNvSpPr/>
      </xdr:nvSpPr>
      <xdr:spPr>
        <a:xfrm>
          <a:off x="4812600" y="3208500"/>
          <a:ext cx="1066800" cy="11430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7</xdr:col>
      <xdr:colOff>0</xdr:colOff>
      <xdr:row>27</xdr:row>
      <xdr:rowOff>85725</xdr:rowOff>
    </xdr:from>
    <xdr:ext cx="1019175" cy="1114425"/>
    <xdr:sp macro="" textlink="">
      <xdr:nvSpPr>
        <xdr:cNvPr id="9" name="Shape 9">
          <a:hlinkClick xmlns:r="http://schemas.openxmlformats.org/officeDocument/2006/relationships" r:id="rId5"/>
          <a:extLst>
            <a:ext uri="{FF2B5EF4-FFF2-40B4-BE49-F238E27FC236}">
              <a16:creationId xmlns:a16="http://schemas.microsoft.com/office/drawing/2014/main" xmlns="" id="{00000000-0008-0000-0000-000009000000}"/>
            </a:ext>
          </a:extLst>
        </xdr:cNvPr>
        <xdr:cNvSpPr/>
      </xdr:nvSpPr>
      <xdr:spPr>
        <a:xfrm>
          <a:off x="4841175" y="3227550"/>
          <a:ext cx="1009650" cy="11049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657225</xdr:colOff>
      <xdr:row>13</xdr:row>
      <xdr:rowOff>76200</xdr:rowOff>
    </xdr:from>
    <xdr:ext cx="1000125" cy="1000125"/>
    <xdr:sp macro="" textlink="">
      <xdr:nvSpPr>
        <xdr:cNvPr id="10" name="Shape 10">
          <a:hlinkClick xmlns:r="http://schemas.openxmlformats.org/officeDocument/2006/relationships" r:id="rId6"/>
          <a:extLst>
            <a:ext uri="{FF2B5EF4-FFF2-40B4-BE49-F238E27FC236}">
              <a16:creationId xmlns:a16="http://schemas.microsoft.com/office/drawing/2014/main" xmlns="" id="{00000000-0008-0000-0000-00000A000000}"/>
            </a:ext>
          </a:extLst>
        </xdr:cNvPr>
        <xdr:cNvSpPr/>
      </xdr:nvSpPr>
      <xdr:spPr>
        <a:xfrm>
          <a:off x="4850700" y="3284700"/>
          <a:ext cx="990600" cy="9906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16</xdr:row>
      <xdr:rowOff>0</xdr:rowOff>
    </xdr:from>
    <xdr:ext cx="1419225" cy="1438275"/>
    <xdr:sp macro="" textlink="">
      <xdr:nvSpPr>
        <xdr:cNvPr id="14" name="Shape 14">
          <a:hlinkClick xmlns:r="http://schemas.openxmlformats.org/officeDocument/2006/relationships" r:id="rId7"/>
          <a:extLst>
            <a:ext uri="{FF2B5EF4-FFF2-40B4-BE49-F238E27FC236}">
              <a16:creationId xmlns:a16="http://schemas.microsoft.com/office/drawing/2014/main" xmlns="" id="{00000000-0008-0000-0000-00000E000000}"/>
            </a:ext>
          </a:extLst>
        </xdr:cNvPr>
        <xdr:cNvSpPr/>
      </xdr:nvSpPr>
      <xdr:spPr>
        <a:xfrm>
          <a:off x="4641150" y="3065625"/>
          <a:ext cx="1409700" cy="142875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66675</xdr:colOff>
      <xdr:row>5</xdr:row>
      <xdr:rowOff>9525</xdr:rowOff>
    </xdr:from>
    <xdr:ext cx="9791700" cy="5648325"/>
    <xdr:pic>
      <xdr:nvPicPr>
        <xdr:cNvPr id="2" name="image2.png" descr="Resultado de imagen para mipg dimensiones" title="Imagen">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647700</xdr:colOff>
      <xdr:row>1</xdr:row>
      <xdr:rowOff>114300</xdr:rowOff>
    </xdr:from>
    <xdr:ext cx="4257675" cy="1247775"/>
    <xdr:pic>
      <xdr:nvPicPr>
        <xdr:cNvPr id="11" name="image3.png" title="Imagen">
          <a:extLst>
            <a:ext uri="{FF2B5EF4-FFF2-40B4-BE49-F238E27FC236}">
              <a16:creationId xmlns:a16="http://schemas.microsoft.com/office/drawing/2014/main" xmlns="" id="{00000000-0008-0000-00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6</xdr:col>
      <xdr:colOff>333375</xdr:colOff>
      <xdr:row>1</xdr:row>
      <xdr:rowOff>152400</xdr:rowOff>
    </xdr:from>
    <xdr:ext cx="1752600" cy="695325"/>
    <xdr:sp macro="" textlink="">
      <xdr:nvSpPr>
        <xdr:cNvPr id="35" name="Shape 35">
          <a:hlinkClick xmlns:r="http://schemas.openxmlformats.org/officeDocument/2006/relationships" r:id="rId1"/>
          <a:extLst>
            <a:ext uri="{FF2B5EF4-FFF2-40B4-BE49-F238E27FC236}">
              <a16:creationId xmlns:a16="http://schemas.microsoft.com/office/drawing/2014/main" xmlns="" id="{00000000-0008-0000-0A00-000023000000}"/>
            </a:ext>
          </a:extLst>
        </xdr:cNvPr>
        <xdr:cNvSpPr/>
      </xdr:nvSpPr>
      <xdr:spPr>
        <a:xfrm>
          <a:off x="4483988" y="3446625"/>
          <a:ext cx="1724025" cy="666750"/>
        </a:xfrm>
        <a:prstGeom prst="roundRect">
          <a:avLst>
            <a:gd name="adj" fmla="val 16667"/>
          </a:avLst>
        </a:prstGeom>
        <a:solidFill>
          <a:schemeClr val="lt1"/>
        </a:solidFill>
        <a:ln w="28575" cap="flat" cmpd="sng">
          <a:solidFill>
            <a:srgbClr val="00B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50"/>
            </a:buClr>
            <a:buSzPts val="1400"/>
            <a:buFont typeface="Federo"/>
            <a:buNone/>
          </a:pPr>
          <a:r>
            <a:rPr lang="en-US" sz="1400" b="1" i="0" u="none" strike="noStrike" cap="none">
              <a:solidFill>
                <a:srgbClr val="00B050"/>
              </a:solidFill>
              <a:latin typeface="Federo"/>
              <a:ea typeface="Federo"/>
              <a:cs typeface="Federo"/>
              <a:sym typeface="Federo"/>
            </a:rPr>
            <a:t>Autodiagnóstico Integridad</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9</xdr:col>
      <xdr:colOff>695325</xdr:colOff>
      <xdr:row>1</xdr:row>
      <xdr:rowOff>76200</xdr:rowOff>
    </xdr:from>
    <xdr:ext cx="1857375" cy="657225"/>
    <xdr:sp macro="" textlink="">
      <xdr:nvSpPr>
        <xdr:cNvPr id="36" name="Shape 36">
          <a:hlinkClick xmlns:r="http://schemas.openxmlformats.org/officeDocument/2006/relationships" r:id="rId1"/>
          <a:extLst>
            <a:ext uri="{FF2B5EF4-FFF2-40B4-BE49-F238E27FC236}">
              <a16:creationId xmlns:a16="http://schemas.microsoft.com/office/drawing/2014/main" xmlns="" id="{00000000-0008-0000-0B00-000024000000}"/>
            </a:ext>
          </a:extLst>
        </xdr:cNvPr>
        <xdr:cNvSpPr/>
      </xdr:nvSpPr>
      <xdr:spPr>
        <a:xfrm>
          <a:off x="4431600" y="3465675"/>
          <a:ext cx="1828800" cy="628650"/>
        </a:xfrm>
        <a:prstGeom prst="roundRect">
          <a:avLst>
            <a:gd name="adj" fmla="val 16667"/>
          </a:avLst>
        </a:prstGeom>
        <a:solidFill>
          <a:schemeClr val="lt1"/>
        </a:solidFill>
        <a:ln w="28575" cap="flat" cmpd="sng">
          <a:solidFill>
            <a:srgbClr val="D1699D"/>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D1699D"/>
            </a:buClr>
            <a:buSzPts val="1400"/>
            <a:buFont typeface="Federo"/>
            <a:buNone/>
          </a:pPr>
          <a:r>
            <a:rPr lang="en-US" sz="1400" b="1" i="0" u="none" strike="noStrike" cap="none">
              <a:solidFill>
                <a:srgbClr val="D1699D"/>
              </a:solidFill>
              <a:latin typeface="Federo"/>
              <a:ea typeface="Federo"/>
              <a:cs typeface="Federo"/>
              <a:sym typeface="Federo"/>
            </a:rPr>
            <a:t>Autodiagnóstico Direccionamiento</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638175</xdr:colOff>
      <xdr:row>1</xdr:row>
      <xdr:rowOff>76200</xdr:rowOff>
    </xdr:from>
    <xdr:ext cx="2162175" cy="685800"/>
    <xdr:sp macro="" textlink="">
      <xdr:nvSpPr>
        <xdr:cNvPr id="37" name="Shape 37">
          <a:hlinkClick xmlns:r="http://schemas.openxmlformats.org/officeDocument/2006/relationships" r:id="rId1"/>
          <a:extLst>
            <a:ext uri="{FF2B5EF4-FFF2-40B4-BE49-F238E27FC236}">
              <a16:creationId xmlns:a16="http://schemas.microsoft.com/office/drawing/2014/main" xmlns="" id="{00000000-0008-0000-0C00-000025000000}"/>
            </a:ext>
          </a:extLst>
        </xdr:cNvPr>
        <xdr:cNvSpPr/>
      </xdr:nvSpPr>
      <xdr:spPr>
        <a:xfrm>
          <a:off x="4279200" y="3451388"/>
          <a:ext cx="2133600" cy="657225"/>
        </a:xfrm>
        <a:prstGeom prst="roundRect">
          <a:avLst>
            <a:gd name="adj" fmla="val 16667"/>
          </a:avLst>
        </a:prstGeom>
        <a:solidFill>
          <a:schemeClr val="lt1"/>
        </a:solidFill>
        <a:ln w="28575" cap="flat" cmpd="sng">
          <a:solidFill>
            <a:srgbClr val="9F3168"/>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F3168"/>
            </a:buClr>
            <a:buSzPts val="1400"/>
            <a:buFont typeface="Federo"/>
            <a:buNone/>
          </a:pPr>
          <a:r>
            <a:rPr lang="en-US" sz="1400" b="1" i="0" u="none" strike="noStrike" cap="none">
              <a:solidFill>
                <a:srgbClr val="9F3168"/>
              </a:solidFill>
              <a:latin typeface="Federo"/>
              <a:ea typeface="Federo"/>
              <a:cs typeface="Federo"/>
              <a:sym typeface="Federo"/>
            </a:rPr>
            <a:t>Autodiagnostico Gestión Presupuestal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542925</xdr:colOff>
      <xdr:row>1</xdr:row>
      <xdr:rowOff>76200</xdr:rowOff>
    </xdr:from>
    <xdr:ext cx="1943100" cy="609600"/>
    <xdr:sp macro="" textlink="">
      <xdr:nvSpPr>
        <xdr:cNvPr id="38" name="Shape 38">
          <a:hlinkClick xmlns:r="http://schemas.openxmlformats.org/officeDocument/2006/relationships" r:id="rId1"/>
          <a:extLst>
            <a:ext uri="{FF2B5EF4-FFF2-40B4-BE49-F238E27FC236}">
              <a16:creationId xmlns:a16="http://schemas.microsoft.com/office/drawing/2014/main" xmlns="" id="{00000000-0008-0000-0E00-000026000000}"/>
            </a:ext>
          </a:extLst>
        </xdr:cNvPr>
        <xdr:cNvSpPr/>
      </xdr:nvSpPr>
      <xdr:spPr>
        <a:xfrm>
          <a:off x="4388738" y="3489488"/>
          <a:ext cx="1914525" cy="581025"/>
        </a:xfrm>
        <a:prstGeom prst="roundRect">
          <a:avLst>
            <a:gd name="adj" fmla="val 16667"/>
          </a:avLst>
        </a:prstGeom>
        <a:solidFill>
          <a:schemeClr val="lt1"/>
        </a:solidFill>
        <a:ln w="28575" cap="flat" cmpd="sng">
          <a:solidFill>
            <a:srgbClr val="4FD1FF"/>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Autodiagnóstico Gobierno Digital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6</xdr:col>
      <xdr:colOff>895350</xdr:colOff>
      <xdr:row>0</xdr:row>
      <xdr:rowOff>619125</xdr:rowOff>
    </xdr:from>
    <xdr:ext cx="1981200" cy="685800"/>
    <xdr:sp macro="" textlink="">
      <xdr:nvSpPr>
        <xdr:cNvPr id="39" name="Shape 39">
          <a:hlinkClick xmlns:r="http://schemas.openxmlformats.org/officeDocument/2006/relationships" r:id="rId1"/>
          <a:extLst>
            <a:ext uri="{FF2B5EF4-FFF2-40B4-BE49-F238E27FC236}">
              <a16:creationId xmlns:a16="http://schemas.microsoft.com/office/drawing/2014/main" xmlns="" id="{00000000-0008-0000-1000-000027000000}"/>
            </a:ext>
          </a:extLst>
        </xdr:cNvPr>
        <xdr:cNvSpPr/>
      </xdr:nvSpPr>
      <xdr:spPr>
        <a:xfrm>
          <a:off x="4369688" y="3451388"/>
          <a:ext cx="1952625" cy="657225"/>
        </a:xfrm>
        <a:prstGeom prst="roundRect">
          <a:avLst>
            <a:gd name="adj" fmla="val 16667"/>
          </a:avLst>
        </a:prstGeom>
        <a:solidFill>
          <a:schemeClr val="lt1"/>
        </a:solidFill>
        <a:ln w="28575" cap="flat" cmpd="sng">
          <a:solidFill>
            <a:srgbClr val="8DA9DB"/>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8DA9DB"/>
            </a:buClr>
            <a:buSzPts val="1400"/>
            <a:buFont typeface="Federo"/>
            <a:buNone/>
          </a:pPr>
          <a:r>
            <a:rPr lang="en-US" sz="1400" b="1" i="0" u="none" strike="noStrike" cap="none">
              <a:solidFill>
                <a:srgbClr val="8DA9DB"/>
              </a:solidFill>
              <a:latin typeface="Federo"/>
              <a:ea typeface="Federo"/>
              <a:cs typeface="Federo"/>
              <a:sym typeface="Federo"/>
            </a:rPr>
            <a:t>Autodiagnóstico Defensa Jurídica </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838200</xdr:colOff>
      <xdr:row>1</xdr:row>
      <xdr:rowOff>76200</xdr:rowOff>
    </xdr:from>
    <xdr:ext cx="2162175" cy="714375"/>
    <xdr:sp macro="" textlink="">
      <xdr:nvSpPr>
        <xdr:cNvPr id="40" name="Shape 40">
          <a:hlinkClick xmlns:r="http://schemas.openxmlformats.org/officeDocument/2006/relationships" r:id="rId1"/>
          <a:extLst>
            <a:ext uri="{FF2B5EF4-FFF2-40B4-BE49-F238E27FC236}">
              <a16:creationId xmlns:a16="http://schemas.microsoft.com/office/drawing/2014/main" xmlns="" id="{00000000-0008-0000-1100-000028000000}"/>
            </a:ext>
          </a:extLst>
        </xdr:cNvPr>
        <xdr:cNvSpPr/>
      </xdr:nvSpPr>
      <xdr:spPr>
        <a:xfrm>
          <a:off x="4279200" y="3437100"/>
          <a:ext cx="2133600" cy="685800"/>
        </a:xfrm>
        <a:prstGeom prst="roundRect">
          <a:avLst>
            <a:gd name="adj" fmla="val 16667"/>
          </a:avLst>
        </a:prstGeom>
        <a:solidFill>
          <a:schemeClr val="lt1"/>
        </a:solidFill>
        <a:ln w="28575" cap="flat" cmpd="sng">
          <a:solidFill>
            <a:srgbClr val="77EDF3"/>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38DAF0"/>
            </a:buClr>
            <a:buSzPts val="1400"/>
            <a:buFont typeface="Federo"/>
            <a:buNone/>
          </a:pPr>
          <a:r>
            <a:rPr lang="en-US" sz="1400" b="1" i="0" u="none" strike="noStrike" cap="none">
              <a:solidFill>
                <a:srgbClr val="38DAF0"/>
              </a:solidFill>
              <a:latin typeface="Federo"/>
              <a:ea typeface="Federo"/>
              <a:cs typeface="Federo"/>
              <a:sym typeface="Federo"/>
            </a:rPr>
            <a:t>Autodiagnóstico Servicio al Ciudadano</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6</xdr:col>
      <xdr:colOff>419100</xdr:colOff>
      <xdr:row>1</xdr:row>
      <xdr:rowOff>66675</xdr:rowOff>
    </xdr:from>
    <xdr:ext cx="1885950" cy="752475"/>
    <xdr:sp macro="" textlink="">
      <xdr:nvSpPr>
        <xdr:cNvPr id="41" name="Shape 41">
          <a:hlinkClick xmlns:r="http://schemas.openxmlformats.org/officeDocument/2006/relationships" r:id="rId1"/>
          <a:extLst>
            <a:ext uri="{FF2B5EF4-FFF2-40B4-BE49-F238E27FC236}">
              <a16:creationId xmlns:a16="http://schemas.microsoft.com/office/drawing/2014/main" xmlns="" id="{00000000-0008-0000-1200-000029000000}"/>
            </a:ext>
          </a:extLst>
        </xdr:cNvPr>
        <xdr:cNvSpPr/>
      </xdr:nvSpPr>
      <xdr:spPr>
        <a:xfrm>
          <a:off x="4417313" y="3418050"/>
          <a:ext cx="1857375" cy="723900"/>
        </a:xfrm>
        <a:prstGeom prst="roundRect">
          <a:avLst>
            <a:gd name="adj" fmla="val 16667"/>
          </a:avLst>
        </a:prstGeom>
        <a:solidFill>
          <a:schemeClr val="lt1"/>
        </a:solidFill>
        <a:ln w="28575" cap="flat" cmpd="sng">
          <a:solidFill>
            <a:srgbClr val="00B0F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Autodiagnóstico Racionalización</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542925</xdr:colOff>
      <xdr:row>1</xdr:row>
      <xdr:rowOff>0</xdr:rowOff>
    </xdr:from>
    <xdr:ext cx="1866900" cy="847725"/>
    <xdr:sp macro="" textlink="">
      <xdr:nvSpPr>
        <xdr:cNvPr id="42" name="Shape 42">
          <a:hlinkClick xmlns:r="http://schemas.openxmlformats.org/officeDocument/2006/relationships" r:id="rId1"/>
          <a:extLst>
            <a:ext uri="{FF2B5EF4-FFF2-40B4-BE49-F238E27FC236}">
              <a16:creationId xmlns:a16="http://schemas.microsoft.com/office/drawing/2014/main" xmlns="" id="{00000000-0008-0000-1300-00002A000000}"/>
            </a:ext>
          </a:extLst>
        </xdr:cNvPr>
        <xdr:cNvSpPr/>
      </xdr:nvSpPr>
      <xdr:spPr>
        <a:xfrm>
          <a:off x="4426838" y="3370425"/>
          <a:ext cx="1838325" cy="819150"/>
        </a:xfrm>
        <a:prstGeom prst="roundRect">
          <a:avLst>
            <a:gd name="adj" fmla="val 16667"/>
          </a:avLst>
        </a:prstGeom>
        <a:solidFill>
          <a:schemeClr val="lt1"/>
        </a:solidFill>
        <a:ln w="28575" cap="flat" cmpd="sng">
          <a:solidFill>
            <a:srgbClr val="069CBA"/>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69CBA"/>
            </a:buClr>
            <a:buSzPts val="1400"/>
            <a:buFont typeface="Federo"/>
            <a:buNone/>
          </a:pPr>
          <a:r>
            <a:rPr lang="en-US" sz="1400" b="1" i="0" u="none" strike="noStrike" cap="none">
              <a:solidFill>
                <a:srgbClr val="069CBA"/>
              </a:solidFill>
              <a:latin typeface="Federo"/>
              <a:ea typeface="Federo"/>
              <a:cs typeface="Federo"/>
              <a:sym typeface="Federo"/>
            </a:rPr>
            <a:t>Autodiagnostico Participación Ciudadana</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6</xdr:col>
      <xdr:colOff>1000125</xdr:colOff>
      <xdr:row>1</xdr:row>
      <xdr:rowOff>28575</xdr:rowOff>
    </xdr:from>
    <xdr:ext cx="1809750" cy="762000"/>
    <xdr:sp macro="" textlink="">
      <xdr:nvSpPr>
        <xdr:cNvPr id="43" name="Shape 43">
          <a:hlinkClick xmlns:r="http://schemas.openxmlformats.org/officeDocument/2006/relationships" r:id="rId1"/>
          <a:extLst>
            <a:ext uri="{FF2B5EF4-FFF2-40B4-BE49-F238E27FC236}">
              <a16:creationId xmlns:a16="http://schemas.microsoft.com/office/drawing/2014/main" xmlns="" id="{00000000-0008-0000-1400-00002B000000}"/>
            </a:ext>
          </a:extLst>
        </xdr:cNvPr>
        <xdr:cNvSpPr/>
      </xdr:nvSpPr>
      <xdr:spPr>
        <a:xfrm>
          <a:off x="4455413" y="3413288"/>
          <a:ext cx="1781175" cy="733425"/>
        </a:xfrm>
        <a:prstGeom prst="roundRect">
          <a:avLst>
            <a:gd name="adj" fmla="val 16667"/>
          </a:avLst>
        </a:prstGeom>
        <a:solidFill>
          <a:schemeClr val="lt1"/>
        </a:solidFill>
        <a:ln w="28575" cap="flat" cmpd="sng">
          <a:solidFill>
            <a:srgbClr val="C55A1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55A11"/>
            </a:buClr>
            <a:buSzPts val="1400"/>
            <a:buFont typeface="Federo"/>
            <a:buNone/>
          </a:pPr>
          <a:r>
            <a:rPr lang="en-US" sz="1400" b="1" i="0" u="none" strike="noStrike" cap="none">
              <a:solidFill>
                <a:srgbClr val="C55A11"/>
              </a:solidFill>
              <a:latin typeface="Federo"/>
              <a:ea typeface="Federo"/>
              <a:cs typeface="Federo"/>
              <a:sym typeface="Federo"/>
            </a:rPr>
            <a:t>Autodiagnóstico Seguimiento y Evaluación</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6</xdr:col>
      <xdr:colOff>476250</xdr:colOff>
      <xdr:row>2</xdr:row>
      <xdr:rowOff>152400</xdr:rowOff>
    </xdr:from>
    <xdr:ext cx="1895475" cy="723900"/>
    <xdr:sp macro="" textlink="">
      <xdr:nvSpPr>
        <xdr:cNvPr id="44" name="Shape 44">
          <a:hlinkClick xmlns:r="http://schemas.openxmlformats.org/officeDocument/2006/relationships" r:id="rId1"/>
          <a:extLst>
            <a:ext uri="{FF2B5EF4-FFF2-40B4-BE49-F238E27FC236}">
              <a16:creationId xmlns:a16="http://schemas.microsoft.com/office/drawing/2014/main" xmlns="" id="{00000000-0008-0000-1500-00002C000000}"/>
            </a:ext>
          </a:extLst>
        </xdr:cNvPr>
        <xdr:cNvSpPr/>
      </xdr:nvSpPr>
      <xdr:spPr>
        <a:xfrm>
          <a:off x="4412550" y="3432338"/>
          <a:ext cx="1866900" cy="695325"/>
        </a:xfrm>
        <a:prstGeom prst="roundRect">
          <a:avLst>
            <a:gd name="adj" fmla="val 16667"/>
          </a:avLst>
        </a:prstGeom>
        <a:solidFill>
          <a:schemeClr val="lt1"/>
        </a:solidFill>
        <a:ln w="28575" cap="flat" cmpd="sng">
          <a:solidFill>
            <a:srgbClr val="C00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00000"/>
            </a:buClr>
            <a:buSzPts val="1400"/>
            <a:buFont typeface="Federo"/>
            <a:buNone/>
          </a:pPr>
          <a:r>
            <a:rPr lang="en-US" sz="1400" b="1" i="0" u="none" strike="noStrike" cap="none">
              <a:solidFill>
                <a:srgbClr val="C00000"/>
              </a:solidFill>
              <a:latin typeface="Federo"/>
              <a:ea typeface="Federo"/>
              <a:cs typeface="Federo"/>
              <a:sym typeface="Federo"/>
            </a:rPr>
            <a:t>Autodiagnóstico G. Documental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12</xdr:row>
      <xdr:rowOff>0</xdr:rowOff>
    </xdr:from>
    <xdr:ext cx="314325" cy="333375"/>
    <xdr:sp macro="" textlink="">
      <xdr:nvSpPr>
        <xdr:cNvPr id="11" name="Shape 11" descr="Resultado de imagen para talento humano mipg">
          <a:extLst>
            <a:ext uri="{FF2B5EF4-FFF2-40B4-BE49-F238E27FC236}">
              <a16:creationId xmlns:a16="http://schemas.microsoft.com/office/drawing/2014/main" xmlns="" id="{00000000-0008-0000-0200-00000B000000}"/>
            </a:ext>
          </a:extLst>
        </xdr:cNvPr>
        <xdr:cNvSpPr/>
      </xdr:nvSpPr>
      <xdr:spPr>
        <a:xfrm>
          <a:off x="5193600" y="3618075"/>
          <a:ext cx="30480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2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409575</xdr:colOff>
      <xdr:row>5</xdr:row>
      <xdr:rowOff>0</xdr:rowOff>
    </xdr:from>
    <xdr:ext cx="2943225" cy="733425"/>
    <xdr:sp macro="" textlink="">
      <xdr:nvSpPr>
        <xdr:cNvPr id="12" name="Shape 12">
          <a:hlinkClick xmlns:r="http://schemas.openxmlformats.org/officeDocument/2006/relationships" r:id="rId1"/>
          <a:extLst>
            <a:ext uri="{FF2B5EF4-FFF2-40B4-BE49-F238E27FC236}">
              <a16:creationId xmlns:a16="http://schemas.microsoft.com/office/drawing/2014/main" xmlns="" id="{00000000-0008-0000-0200-00000C000000}"/>
            </a:ext>
          </a:extLst>
        </xdr:cNvPr>
        <xdr:cNvSpPr/>
      </xdr:nvSpPr>
      <xdr:spPr>
        <a:xfrm>
          <a:off x="3879150" y="3418050"/>
          <a:ext cx="2933700" cy="7239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Gestión Estratégica del Talento Humano</a:t>
          </a:r>
          <a:endParaRPr sz="1800">
            <a:solidFill>
              <a:srgbClr val="548135"/>
            </a:solidFill>
          </a:endParaRPr>
        </a:p>
      </xdr:txBody>
    </xdr:sp>
    <xdr:clientData fLocksWithSheet="0"/>
  </xdr:oneCellAnchor>
  <xdr:oneCellAnchor>
    <xdr:from>
      <xdr:col>12</xdr:col>
      <xdr:colOff>9525</xdr:colOff>
      <xdr:row>9</xdr:row>
      <xdr:rowOff>85725</xdr:rowOff>
    </xdr:from>
    <xdr:ext cx="2152650" cy="762000"/>
    <xdr:sp macro="" textlink="">
      <xdr:nvSpPr>
        <xdr:cNvPr id="13" name="Shape 13">
          <a:hlinkClick xmlns:r="http://schemas.openxmlformats.org/officeDocument/2006/relationships" r:id="rId2"/>
          <a:extLst>
            <a:ext uri="{FF2B5EF4-FFF2-40B4-BE49-F238E27FC236}">
              <a16:creationId xmlns:a16="http://schemas.microsoft.com/office/drawing/2014/main" xmlns="" id="{00000000-0008-0000-0200-00000D000000}"/>
            </a:ext>
          </a:extLst>
        </xdr:cNvPr>
        <xdr:cNvSpPr/>
      </xdr:nvSpPr>
      <xdr:spPr>
        <a:xfrm>
          <a:off x="4274438" y="3403763"/>
          <a:ext cx="2143125"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Integridad</a:t>
          </a:r>
          <a:endParaRPr sz="1800">
            <a:solidFill>
              <a:srgbClr val="548135"/>
            </a:solidFill>
          </a:endParaRPr>
        </a:p>
      </xdr:txBody>
    </xdr:sp>
    <xdr:clientData fLocksWithSheet="0"/>
  </xdr:oneCellAnchor>
  <xdr:oneCellAnchor>
    <xdr:from>
      <xdr:col>8</xdr:col>
      <xdr:colOff>0</xdr:colOff>
      <xdr:row>20</xdr:row>
      <xdr:rowOff>0</xdr:rowOff>
    </xdr:from>
    <xdr:ext cx="314325" cy="323850"/>
    <xdr:sp macro="" textlink="">
      <xdr:nvSpPr>
        <xdr:cNvPr id="2" name="Shape 3" descr="Resultado de imagen para mipg">
          <a:extLst>
            <a:ext uri="{FF2B5EF4-FFF2-40B4-BE49-F238E27FC236}">
              <a16:creationId xmlns:a16="http://schemas.microsoft.com/office/drawing/2014/main" xmlns="" id="{00000000-0008-0000-02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17</xdr:row>
      <xdr:rowOff>0</xdr:rowOff>
    </xdr:from>
    <xdr:ext cx="304800" cy="314325"/>
    <xdr:sp macro="" textlink="">
      <xdr:nvSpPr>
        <xdr:cNvPr id="4" name="Shape 3" descr="Resultado de imagen para mipg">
          <a:extLst>
            <a:ext uri="{FF2B5EF4-FFF2-40B4-BE49-F238E27FC236}">
              <a16:creationId xmlns:a16="http://schemas.microsoft.com/office/drawing/2014/main" xmlns="" id="{00000000-0008-0000-0200-000004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161925</xdr:colOff>
      <xdr:row>3</xdr:row>
      <xdr:rowOff>66675</xdr:rowOff>
    </xdr:from>
    <xdr:ext cx="2733675" cy="1533525"/>
    <xdr:pic>
      <xdr:nvPicPr>
        <xdr:cNvPr id="5" name="image1.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xdr:col>
      <xdr:colOff>171450</xdr:colOff>
      <xdr:row>2</xdr:row>
      <xdr:rowOff>114300</xdr:rowOff>
    </xdr:from>
    <xdr:ext cx="2362200" cy="600075"/>
    <xdr:sp macro="" textlink="">
      <xdr:nvSpPr>
        <xdr:cNvPr id="45" name="Shape 45">
          <a:extLst>
            <a:ext uri="{FF2B5EF4-FFF2-40B4-BE49-F238E27FC236}">
              <a16:creationId xmlns:a16="http://schemas.microsoft.com/office/drawing/2014/main" xmlns="" id="{00000000-0008-0000-1600-00002D000000}"/>
            </a:ext>
          </a:extLst>
        </xdr:cNvPr>
        <xdr:cNvSpPr/>
      </xdr:nvSpPr>
      <xdr:spPr>
        <a:xfrm>
          <a:off x="4179188" y="3494250"/>
          <a:ext cx="2333625" cy="5715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a:t>
          </a:r>
          <a:r>
            <a:rPr lang="en-US" sz="1300" b="1">
              <a:solidFill>
                <a:srgbClr val="F96C61"/>
              </a:solidFill>
              <a:latin typeface="Federo"/>
              <a:ea typeface="Federo"/>
              <a:cs typeface="Federo"/>
              <a:sym typeface="Federo"/>
            </a:rPr>
            <a:t>Transparencia</a:t>
          </a:r>
          <a:r>
            <a:rPr lang="en-US" sz="1300" b="1" i="0" u="none" strike="noStrike" cap="none">
              <a:solidFill>
                <a:srgbClr val="F96C61"/>
              </a:solidFill>
              <a:latin typeface="Federo"/>
              <a:ea typeface="Federo"/>
              <a:cs typeface="Federo"/>
              <a:sym typeface="Federo"/>
            </a:rPr>
            <a:t> y Acceso a la Información</a:t>
          </a:r>
          <a:endParaRPr sz="1300"/>
        </a:p>
      </xdr:txBody>
    </xdr:sp>
    <xdr:clientData fLocksWithSheet="0"/>
  </xdr:oneCellAnchor>
  <xdr:oneCellAnchor>
    <xdr:from>
      <xdr:col>3</xdr:col>
      <xdr:colOff>228600</xdr:colOff>
      <xdr:row>4</xdr:row>
      <xdr:rowOff>1775733</xdr:rowOff>
    </xdr:from>
    <xdr:ext cx="2181225" cy="714375"/>
    <xdr:sp macro="" textlink="">
      <xdr:nvSpPr>
        <xdr:cNvPr id="46" name="Shape 46">
          <a:extLst>
            <a:ext uri="{FF2B5EF4-FFF2-40B4-BE49-F238E27FC236}">
              <a16:creationId xmlns:a16="http://schemas.microsoft.com/office/drawing/2014/main" xmlns="" id="{00000000-0008-0000-1600-00002E000000}"/>
            </a:ext>
          </a:extLst>
        </xdr:cNvPr>
        <xdr:cNvSpPr/>
      </xdr:nvSpPr>
      <xdr:spPr>
        <a:xfrm>
          <a:off x="4691743" y="3231697"/>
          <a:ext cx="2181225" cy="714375"/>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Rendición de cuentas</a:t>
          </a:r>
          <a:endParaRPr sz="1300"/>
        </a:p>
      </xdr:txBody>
    </xdr:sp>
    <xdr:clientData fLocksWithSheet="0"/>
  </xdr:oneCellAnchor>
  <xdr:oneCellAnchor>
    <xdr:from>
      <xdr:col>3</xdr:col>
      <xdr:colOff>224517</xdr:colOff>
      <xdr:row>4</xdr:row>
      <xdr:rowOff>451757</xdr:rowOff>
    </xdr:from>
    <xdr:ext cx="2143125" cy="704850"/>
    <xdr:sp macro="" textlink="">
      <xdr:nvSpPr>
        <xdr:cNvPr id="47" name="Shape 47">
          <a:extLst>
            <a:ext uri="{FF2B5EF4-FFF2-40B4-BE49-F238E27FC236}">
              <a16:creationId xmlns:a16="http://schemas.microsoft.com/office/drawing/2014/main" xmlns="" id="{00000000-0008-0000-1600-00002F000000}"/>
            </a:ext>
          </a:extLst>
        </xdr:cNvPr>
        <xdr:cNvSpPr/>
      </xdr:nvSpPr>
      <xdr:spPr>
        <a:xfrm>
          <a:off x="4687660" y="1989364"/>
          <a:ext cx="2143125" cy="70485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Plan Anticorrupción</a:t>
          </a:r>
          <a:endParaRPr sz="13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5</xdr:col>
      <xdr:colOff>485775</xdr:colOff>
      <xdr:row>2</xdr:row>
      <xdr:rowOff>123825</xdr:rowOff>
    </xdr:from>
    <xdr:ext cx="1866900" cy="609600"/>
    <xdr:sp macro="" textlink="">
      <xdr:nvSpPr>
        <xdr:cNvPr id="48" name="Shape 48">
          <a:hlinkClick xmlns:r="http://schemas.openxmlformats.org/officeDocument/2006/relationships" r:id="rId1"/>
          <a:extLst>
            <a:ext uri="{FF2B5EF4-FFF2-40B4-BE49-F238E27FC236}">
              <a16:creationId xmlns:a16="http://schemas.microsoft.com/office/drawing/2014/main" xmlns="" id="{00000000-0008-0000-1800-000030000000}"/>
            </a:ext>
          </a:extLst>
        </xdr:cNvPr>
        <xdr:cNvSpPr/>
      </xdr:nvSpPr>
      <xdr:spPr>
        <a:xfrm>
          <a:off x="4426838" y="3489488"/>
          <a:ext cx="1838325" cy="581025"/>
        </a:xfrm>
        <a:prstGeom prst="roundRect">
          <a:avLst>
            <a:gd name="adj" fmla="val 16667"/>
          </a:avLst>
        </a:prstGeom>
        <a:solidFill>
          <a:schemeClr val="lt1"/>
        </a:solidFill>
        <a:ln w="28575" cap="flat" cmpd="sng">
          <a:solidFill>
            <a:srgbClr val="FFC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BF9000"/>
            </a:buClr>
            <a:buSzPts val="1400"/>
            <a:buFont typeface="Federo"/>
            <a:buNone/>
          </a:pPr>
          <a:r>
            <a:rPr lang="en-US" sz="1400" b="1" i="0" u="none" strike="noStrike" cap="none">
              <a:solidFill>
                <a:srgbClr val="BF9000"/>
              </a:solidFill>
              <a:latin typeface="Federo"/>
              <a:ea typeface="Federo"/>
              <a:cs typeface="Federo"/>
              <a:sym typeface="Federo"/>
            </a:rPr>
            <a:t>Autodiagnostico Control Interno</a:t>
          </a:r>
          <a:endParaRPr sz="1400"/>
        </a:p>
      </xdr:txBody>
    </xdr:sp>
    <xdr:clientData fLocksWithSheet="0"/>
  </xdr:oneCellAnchor>
  <xdr:twoCellAnchor editAs="oneCell">
    <xdr:from>
      <xdr:col>14</xdr:col>
      <xdr:colOff>0</xdr:colOff>
      <xdr:row>10</xdr:row>
      <xdr:rowOff>0</xdr:rowOff>
    </xdr:from>
    <xdr:to>
      <xdr:col>14</xdr:col>
      <xdr:colOff>304800</xdr:colOff>
      <xdr:row>10</xdr:row>
      <xdr:rowOff>308882</xdr:rowOff>
    </xdr:to>
    <xdr:sp macro="" textlink="">
      <xdr:nvSpPr>
        <xdr:cNvPr id="41"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4B399A70-A801-453B-BA34-024190A73529}"/>
            </a:ext>
          </a:extLst>
        </xdr:cNvPr>
        <xdr:cNvSpPr>
          <a:spLocks noChangeAspect="1" noChangeArrowheads="1"/>
        </xdr:cNvSpPr>
      </xdr:nvSpPr>
      <xdr:spPr bwMode="auto">
        <a:xfrm>
          <a:off x="1767840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10</xdr:row>
      <xdr:rowOff>0</xdr:rowOff>
    </xdr:from>
    <xdr:ext cx="304800" cy="304800"/>
    <xdr:sp macro="" textlink="">
      <xdr:nvSpPr>
        <xdr:cNvPr id="42"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1B1E4B8E-1DDB-4560-84C0-70F692D4E593}"/>
            </a:ext>
          </a:extLst>
        </xdr:cNvPr>
        <xdr:cNvSpPr>
          <a:spLocks noChangeAspect="1" noChangeArrowheads="1"/>
        </xdr:cNvSpPr>
      </xdr:nvSpPr>
      <xdr:spPr bwMode="auto">
        <a:xfrm>
          <a:off x="1853565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10</xdr:row>
      <xdr:rowOff>0</xdr:rowOff>
    </xdr:from>
    <xdr:ext cx="304800" cy="304800"/>
    <xdr:sp macro="" textlink="">
      <xdr:nvSpPr>
        <xdr:cNvPr id="43"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1B1C7CCE-48F0-46A3-BE24-8F8E900F7E29}"/>
            </a:ext>
          </a:extLst>
        </xdr:cNvPr>
        <xdr:cNvSpPr>
          <a:spLocks noChangeAspect="1" noChangeArrowheads="1"/>
        </xdr:cNvSpPr>
      </xdr:nvSpPr>
      <xdr:spPr bwMode="auto">
        <a:xfrm>
          <a:off x="1767840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4800"/>
    <xdr:sp macro="" textlink="">
      <xdr:nvSpPr>
        <xdr:cNvPr id="44"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1DFC64C4-4232-487A-A3BA-B90CE25E0FE9}"/>
            </a:ext>
          </a:extLst>
        </xdr:cNvPr>
        <xdr:cNvSpPr>
          <a:spLocks noChangeAspect="1" noChangeArrowheads="1"/>
        </xdr:cNvSpPr>
      </xdr:nvSpPr>
      <xdr:spPr bwMode="auto">
        <a:xfrm>
          <a:off x="1853565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10</xdr:row>
      <xdr:rowOff>0</xdr:rowOff>
    </xdr:from>
    <xdr:ext cx="304800" cy="304800"/>
    <xdr:sp macro="" textlink="">
      <xdr:nvSpPr>
        <xdr:cNvPr id="45"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1B97FDCD-4F84-413A-A6C9-76202718420E}"/>
            </a:ext>
          </a:extLst>
        </xdr:cNvPr>
        <xdr:cNvSpPr>
          <a:spLocks noChangeAspect="1" noChangeArrowheads="1"/>
        </xdr:cNvSpPr>
      </xdr:nvSpPr>
      <xdr:spPr bwMode="auto">
        <a:xfrm>
          <a:off x="1767840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4800"/>
    <xdr:sp macro="" textlink="">
      <xdr:nvSpPr>
        <xdr:cNvPr id="46"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38B47BCB-3ADA-4831-BB00-BA90EFAC4D04}"/>
            </a:ext>
          </a:extLst>
        </xdr:cNvPr>
        <xdr:cNvSpPr>
          <a:spLocks noChangeAspect="1" noChangeArrowheads="1"/>
        </xdr:cNvSpPr>
      </xdr:nvSpPr>
      <xdr:spPr bwMode="auto">
        <a:xfrm>
          <a:off x="1853565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10</xdr:row>
      <xdr:rowOff>0</xdr:rowOff>
    </xdr:from>
    <xdr:ext cx="304800" cy="304800"/>
    <xdr:sp macro="" textlink="">
      <xdr:nvSpPr>
        <xdr:cNvPr id="47"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797A234E-A83C-44ED-82E8-6609124B35B9}"/>
            </a:ext>
          </a:extLst>
        </xdr:cNvPr>
        <xdr:cNvSpPr>
          <a:spLocks noChangeAspect="1" noChangeArrowheads="1"/>
        </xdr:cNvSpPr>
      </xdr:nvSpPr>
      <xdr:spPr bwMode="auto">
        <a:xfrm>
          <a:off x="1767840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4800"/>
    <xdr:sp macro="" textlink="">
      <xdr:nvSpPr>
        <xdr:cNvPr id="49"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56EA4912-0CC4-4C4D-9300-4741292BC1D9}"/>
            </a:ext>
          </a:extLst>
        </xdr:cNvPr>
        <xdr:cNvSpPr>
          <a:spLocks noChangeAspect="1" noChangeArrowheads="1"/>
        </xdr:cNvSpPr>
      </xdr:nvSpPr>
      <xdr:spPr bwMode="auto">
        <a:xfrm>
          <a:off x="1853565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10</xdr:row>
      <xdr:rowOff>0</xdr:rowOff>
    </xdr:from>
    <xdr:ext cx="304800" cy="304800"/>
    <xdr:sp macro="" textlink="">
      <xdr:nvSpPr>
        <xdr:cNvPr id="50"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E87FA9C8-BDE7-4CED-B32D-3ACECAD49506}"/>
            </a:ext>
          </a:extLst>
        </xdr:cNvPr>
        <xdr:cNvSpPr>
          <a:spLocks noChangeAspect="1" noChangeArrowheads="1"/>
        </xdr:cNvSpPr>
      </xdr:nvSpPr>
      <xdr:spPr bwMode="auto">
        <a:xfrm>
          <a:off x="1767840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10</xdr:row>
      <xdr:rowOff>0</xdr:rowOff>
    </xdr:from>
    <xdr:ext cx="304800" cy="304800"/>
    <xdr:sp macro="" textlink="">
      <xdr:nvSpPr>
        <xdr:cNvPr id="51"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904DFED7-0E49-4E52-98C1-BB454AF427A9}"/>
            </a:ext>
          </a:extLst>
        </xdr:cNvPr>
        <xdr:cNvSpPr>
          <a:spLocks noChangeAspect="1" noChangeArrowheads="1"/>
        </xdr:cNvSpPr>
      </xdr:nvSpPr>
      <xdr:spPr bwMode="auto">
        <a:xfrm>
          <a:off x="18535650" y="262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52"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30B4F535-FACD-4875-94E3-291B64643646}"/>
            </a:ext>
          </a:extLst>
        </xdr:cNvPr>
        <xdr:cNvSpPr>
          <a:spLocks noChangeAspect="1" noChangeArrowheads="1"/>
        </xdr:cNvSpPr>
      </xdr:nvSpPr>
      <xdr:spPr bwMode="auto">
        <a:xfrm>
          <a:off x="1767840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4800"/>
    <xdr:sp macro="" textlink="">
      <xdr:nvSpPr>
        <xdr:cNvPr id="53"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F1417679-9704-45C3-9331-FF4667E8587E}"/>
            </a:ext>
          </a:extLst>
        </xdr:cNvPr>
        <xdr:cNvSpPr>
          <a:spLocks noChangeAspect="1" noChangeArrowheads="1"/>
        </xdr:cNvSpPr>
      </xdr:nvSpPr>
      <xdr:spPr bwMode="auto">
        <a:xfrm>
          <a:off x="1853565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54"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19AE277E-FC45-46C3-9043-08B7A0A48184}"/>
            </a:ext>
          </a:extLst>
        </xdr:cNvPr>
        <xdr:cNvSpPr>
          <a:spLocks noChangeAspect="1" noChangeArrowheads="1"/>
        </xdr:cNvSpPr>
      </xdr:nvSpPr>
      <xdr:spPr bwMode="auto">
        <a:xfrm>
          <a:off x="1767840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4800"/>
    <xdr:sp macro="" textlink="">
      <xdr:nvSpPr>
        <xdr:cNvPr id="55"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59FE7E84-BCE0-4C22-AFD7-401236599FE6}"/>
            </a:ext>
          </a:extLst>
        </xdr:cNvPr>
        <xdr:cNvSpPr>
          <a:spLocks noChangeAspect="1" noChangeArrowheads="1"/>
        </xdr:cNvSpPr>
      </xdr:nvSpPr>
      <xdr:spPr bwMode="auto">
        <a:xfrm>
          <a:off x="1853565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56"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6990DB1C-F7A9-4742-905B-A03F9784E143}"/>
            </a:ext>
          </a:extLst>
        </xdr:cNvPr>
        <xdr:cNvSpPr>
          <a:spLocks noChangeAspect="1" noChangeArrowheads="1"/>
        </xdr:cNvSpPr>
      </xdr:nvSpPr>
      <xdr:spPr bwMode="auto">
        <a:xfrm>
          <a:off x="1767840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4800"/>
    <xdr:sp macro="" textlink="">
      <xdr:nvSpPr>
        <xdr:cNvPr id="57"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05AF2DE6-6229-4F0C-AEFC-1E4E2F4E75BE}"/>
            </a:ext>
          </a:extLst>
        </xdr:cNvPr>
        <xdr:cNvSpPr>
          <a:spLocks noChangeAspect="1" noChangeArrowheads="1"/>
        </xdr:cNvSpPr>
      </xdr:nvSpPr>
      <xdr:spPr bwMode="auto">
        <a:xfrm>
          <a:off x="1853565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58"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29FE69C8-D870-4504-8EE0-4AFF4499B95F}"/>
            </a:ext>
          </a:extLst>
        </xdr:cNvPr>
        <xdr:cNvSpPr>
          <a:spLocks noChangeAspect="1" noChangeArrowheads="1"/>
        </xdr:cNvSpPr>
      </xdr:nvSpPr>
      <xdr:spPr bwMode="auto">
        <a:xfrm>
          <a:off x="1767840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4800"/>
    <xdr:sp macro="" textlink="">
      <xdr:nvSpPr>
        <xdr:cNvPr id="59"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AE8704B4-66EA-4917-B60C-9F96C832425C}"/>
            </a:ext>
          </a:extLst>
        </xdr:cNvPr>
        <xdr:cNvSpPr>
          <a:spLocks noChangeAspect="1" noChangeArrowheads="1"/>
        </xdr:cNvSpPr>
      </xdr:nvSpPr>
      <xdr:spPr bwMode="auto">
        <a:xfrm>
          <a:off x="18535650" y="444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8882"/>
    <xdr:sp macro="" textlink="">
      <xdr:nvSpPr>
        <xdr:cNvPr id="60"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E13F6A6B-1BE4-4B30-BFF1-A321123CE88F}"/>
            </a:ext>
          </a:extLst>
        </xdr:cNvPr>
        <xdr:cNvSpPr>
          <a:spLocks noChangeAspect="1" noChangeArrowheads="1"/>
        </xdr:cNvSpPr>
      </xdr:nvSpPr>
      <xdr:spPr bwMode="auto">
        <a:xfrm>
          <a:off x="21458464" y="4463143"/>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61"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9E64782A-FF3E-4F87-9C1E-7C026A34549C}"/>
            </a:ext>
          </a:extLst>
        </xdr:cNvPr>
        <xdr:cNvSpPr>
          <a:spLocks noChangeAspect="1" noChangeArrowheads="1"/>
        </xdr:cNvSpPr>
      </xdr:nvSpPr>
      <xdr:spPr bwMode="auto">
        <a:xfrm>
          <a:off x="21458464" y="4463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62"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A3078042-97F5-4ECF-BF65-D4164C30E1CA}"/>
            </a:ext>
          </a:extLst>
        </xdr:cNvPr>
        <xdr:cNvSpPr>
          <a:spLocks noChangeAspect="1" noChangeArrowheads="1"/>
        </xdr:cNvSpPr>
      </xdr:nvSpPr>
      <xdr:spPr bwMode="auto">
        <a:xfrm>
          <a:off x="21458464" y="4463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63"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0D3743A9-9E64-4995-ABBB-6C228E418D75}"/>
            </a:ext>
          </a:extLst>
        </xdr:cNvPr>
        <xdr:cNvSpPr>
          <a:spLocks noChangeAspect="1" noChangeArrowheads="1"/>
        </xdr:cNvSpPr>
      </xdr:nvSpPr>
      <xdr:spPr bwMode="auto">
        <a:xfrm>
          <a:off x="21458464" y="4463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11</xdr:row>
      <xdr:rowOff>0</xdr:rowOff>
    </xdr:from>
    <xdr:ext cx="304800" cy="304800"/>
    <xdr:sp macro="" textlink="">
      <xdr:nvSpPr>
        <xdr:cNvPr id="64" name="avatar" descr="data:image/pjpeg;base64,/9j/4AAQSkZJRgABAQEAYABgAAD/2wBDAAEBAQEBAQEBAQEBAQEBAQEBAQEBAQEBAQEBAQEBAQEBAQEBAQEBAQEBAQEBAQEBAQEBAQEBAQEBAQEBAQEBAQH/2wBDAQEBAQEBAQEBAQEBAQEBAQEBAQEBAQEBAQEBAQEBAQEBAQEBAQEBAQEBAQEBAQEBAQEBAQEBAQEBAQEBAQEBAQH/wAARCABAAC8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oaRcucAZ74z7HPpnBGfqT71D/P0pxcli2SO/0HHfjpwM1C0yjPOSOAOefocHpQYwlFRfkk317fK68rfMeQCMEZ+tV2i5GznP9OpppuDyMoMc8nkDrzk+nfFNiuo5ydkkbmM4YK44cDOG2n5WxgYbAGc89CGyd9tfQUxuO35c+9R4x1HP0q+rBhkdOf0OKRkVvvDOPcj+RoA4CfxrZpknd1Ixk4B98qOO3H9a5vUvibo2nQXN5eXCWtnZwTXV3czPsgtre3jaWaeR2KhY4o0d3bkKgOcV5TqV0+H+Y4GeRn3OevpjoPbFfnr/AMFA/iTfeAf2UvjbrGn3UsGoXPhCbw9bvGxR4l8V31n4ZmkD9UZbbVpmRlO7cAVHFcrxEkm+VNJN21u7Jvfb8P8AM46ac6lOF/inCN+15JH5Sftb/wDBTL9pL9oL4o6t4c+C/wAQPEXwn+EWmX7WPh238GXTaL4h8QW0c/kQ61ruu2Xlaw0+qn54tJt7yHTbINDZtBczxzXtx9YfAL9oH9pD9kDQdH+MPjzx/qfxy+CPjTxdpOn/ABWsPF1/ql/4z+Hdvrmpx6ZYeK9B1a9ur1r7TrCW8tbfUNNmwAr26oI8vPH+NPwL+Feq3cvw8+IOpeIVg0a5vLDUp9MsLW8v9Xl0m31IJc3DiANFBbXLPLbEtHO6wzzXEgSKMMn6teJPhdp0vwy/a20Gy8Qz6hpnjX4SeM/iP4WtJNF8PRWTReHbUeILSHT9U0u0TUv+JXqVnbxtFeXkJ+ziCSewd2gmX5meZ1ljIWxN4UqnLWSpc0ZS51CUG7fu5R5W01olpd7P9jyzhXDYnKMROeElCdSjCVCo60VKCeH9tSqqMZWlGbSjKM1zS+K2r5f6ktK1e11Kztb2zmjuLS7ghubeWN1dJYLmNZoZY2UkMkiMrqRkFWBB5rXRw/Tr3FfAH7AvxIu/H/7K/wAG9av7lrq9h8LW+i3szMXaWXQJ59Fjd33EtI0NlCzuc7i2T3r7ugmLKGBIPc+v6fzHvX11OXPSp1LWU4xl6XipW/E/LsRSeHr1qEtXRqzpt9+STjf52ufGWuXwiSRQfnKtnvt6+hyDk8cYIHXAr8g/+CqfiOwsf2UPG2n3t5HBdeItc8H6VpsMkyJPeXUfifTNVlhgRmLSlbPTbiRwisVjV3YbUNfUP7Z/x+m+B3wk1fxBpV1bw+LtZuIdE8KLMsdwRqFxmS81AW0gZJV0zTo7ieMzJJbC+NjFcRyRzGN/5WPjB4x8f/EbxPL4s+Jmv+LvF0doX/sv7Xf3utQaZE6qbh4LKR91qCTmX7PbJDGu1IlESqzcmIqworkjBOTWu2z6au7b6Ltfd2T5MLScnGte0YVFut3Fp3V+l+tn5X3X1R8HoG8IfDH4b6X8VPDOn6/bN4X0vxX4VubdkuT/AMI7rF1e3Oli7aSNGg1OzH2nTbu3HzRWwgMrPb30TT/pX8YfEmi+Fv2R/Fd/8NfCljp3jrxp8MNd8KW89qllFql1oWueGdWn12REsY4Lm/k07wnYahcJPPcu9ikEU5ZIYVjf89PAnxn8JeNPgP4N0fxLfXWsp8K4dZ8LwXumW0VpL4W8PeI77UZdKv7yJsrLZv4hPhbTHn1T7LFCbz+z7eMXzNM3T+KPE+l+HfCHipbG/uNUufEvg3TvhJb63qOpyTabYW+tjQ9S8c3fh+CbUrZo7S20u2h0WWZ01FbS710aNdQWOorHFF8Q6WIebzfK1Tq4rnnTkpcq99VJpU7yiuacXLmtdQblaLuj+kcsweKw/AizKeJh7CeUQxX7vEuU4pOtg6V4xp+zliUoJKnzucJv2cuVqfL+4H/BITxhb63+yvoejrcCS88O+J/EWm3UIOHt5J7mLUBG64LIwF4XCNgqpIx8oLfsdp037oL1GPUDoOuSce3UV/Fj+y5+018Sf2XPiP4o1TwDr3hnUPAnii4g1DUPCWuSibT77UbeOSKM20cFxa6lp2oyII7QXtvPHbPI8LXcFyiqg/rE/Zi/aD8NftFfDHSPHmh20+lXE4NrrWhXbl7nR9UiXM0IkaOFrmzlwZLK78iDzotyyQwzxTwxfoGXVqNSjToWftKVNJqS0duW7V9W7/Eruz02tf8AAsfGU69TE292tLnfeMpJNqS83ezV0+9z+Wz/AIKm/GNdW+Lsfg2C6Z9P+HWhW8MlssgMbarq0a6vqMwXlfPaD+zbB8g7W0/13Y/O/TbiTxPaQ+TpOnS7I4LmKSW9kgnliuIFlBkjFlPG8TAMN8TvlmBk8px5acV+0b8Rb/x98T/iT4u1G4Zp9f8AFl1dz5b5I1uEaUxrgBUgg+1LGigKiLGqhRXa+D7vT7W3srZJI7a3h0+2giUKixZSGEII8FNpkUJnJO5grMu5ia4MTSc2pWvKcnOMm2lGKUUl7rUnpyxtpfXpvy4f93CMHdRpwimla7k2uZ7Pd3fm7LRs5TSLDUPCPi9tUie6tNM1I3Vjrei6VdmK01Cwa1kKWurw3SGz1azF24nmhvbU28iQIscaSpDcL7x4wm8ZeBl8Mr4SvbvTtOsRqmnXGjXBsGk1fT7G905JrZI7i11O30x5dTi1R2ezKpd6kkmoXE8nmxpF5lczxt4p0J1AeE6zp0kqhtwkjhvIZrhGycFWjjcFTxgkEYJFex/EfUILy6tbpJVSGR/suno3JFnpNvBpWUDklXe5tXmlbdvlmkeV8O7CsVSmr1mozrRjGlHW6UU1zTta7bvyczfPZWvZyPapZpiYZZUymFScMLPFLFzinNOdRwpqMJK9lSg4KpyJKPtJOck3GHK/wr/wkHjHV7ayh03xC15JFBeNYLpWnJ5SRB5We41Hw/D5MdtbyAPcTPcK1vCXkf7Oy5r+hT/gnz8QNL8I674k8ALeW8cOnaL4UutSSKV2toz4g0TUNW0q4hkkZ3n+fSdWtxKzSGRJ/O3fvMn8fv2XPA3/AAnz+JZdVnH9jeE9Ej1TUHSVbczwz6pZQQ2szlwjxrK7zR2+1xcNCluwKM2NX/gnt4z8QW3x/wD2jdA8R+JbjxpqWm2dnbXfiBVNsdRu/DfivXNFtrq3tQVW0t1sL+WC2tVREgtQI1RMba9jLKU06bqxaddyipc11ywco3Ss38Wt72bTVrK8uHEz5oWvzXaitLatRl3s3byW77JH/9k=">
          <a:extLst>
            <a:ext uri="{FF2B5EF4-FFF2-40B4-BE49-F238E27FC236}">
              <a16:creationId xmlns:a16="http://schemas.microsoft.com/office/drawing/2014/main" xmlns="" id="{6BEC44F8-98F0-4F07-BF76-64D617A66697}"/>
            </a:ext>
          </a:extLst>
        </xdr:cNvPr>
        <xdr:cNvSpPr>
          <a:spLocks noChangeAspect="1" noChangeArrowheads="1"/>
        </xdr:cNvSpPr>
      </xdr:nvSpPr>
      <xdr:spPr bwMode="auto">
        <a:xfrm>
          <a:off x="21458464" y="4463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123825</xdr:colOff>
      <xdr:row>4</xdr:row>
      <xdr:rowOff>38100</xdr:rowOff>
    </xdr:from>
    <xdr:ext cx="2724150" cy="561975"/>
    <xdr:sp macro="" textlink="">
      <xdr:nvSpPr>
        <xdr:cNvPr id="15" name="Shape 15">
          <a:hlinkClick xmlns:r="http://schemas.openxmlformats.org/officeDocument/2006/relationships" r:id="rId1"/>
          <a:extLst>
            <a:ext uri="{FF2B5EF4-FFF2-40B4-BE49-F238E27FC236}">
              <a16:creationId xmlns:a16="http://schemas.microsoft.com/office/drawing/2014/main" xmlns="" id="{00000000-0008-0000-0300-00000F000000}"/>
            </a:ext>
          </a:extLst>
        </xdr:cNvPr>
        <xdr:cNvSpPr/>
      </xdr:nvSpPr>
      <xdr:spPr>
        <a:xfrm>
          <a:off x="3988688" y="3503775"/>
          <a:ext cx="271462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Planeación Institucional</a:t>
          </a:r>
          <a:endParaRPr sz="1800">
            <a:solidFill>
              <a:srgbClr val="9E3251"/>
            </a:solidFill>
          </a:endParaRPr>
        </a:p>
      </xdr:txBody>
    </xdr:sp>
    <xdr:clientData fLocksWithSheet="0"/>
  </xdr:oneCellAnchor>
  <xdr:oneCellAnchor>
    <xdr:from>
      <xdr:col>10</xdr:col>
      <xdr:colOff>666750</xdr:colOff>
      <xdr:row>9</xdr:row>
      <xdr:rowOff>152400</xdr:rowOff>
    </xdr:from>
    <xdr:ext cx="3143250" cy="581025"/>
    <xdr:sp macro="" textlink="">
      <xdr:nvSpPr>
        <xdr:cNvPr id="16" name="Shape 16">
          <a:hlinkClick xmlns:r="http://schemas.openxmlformats.org/officeDocument/2006/relationships" r:id="rId2"/>
          <a:extLst>
            <a:ext uri="{FF2B5EF4-FFF2-40B4-BE49-F238E27FC236}">
              <a16:creationId xmlns:a16="http://schemas.microsoft.com/office/drawing/2014/main" xmlns="" id="{00000000-0008-0000-0300-000010000000}"/>
            </a:ext>
          </a:extLst>
        </xdr:cNvPr>
        <xdr:cNvSpPr/>
      </xdr:nvSpPr>
      <xdr:spPr>
        <a:xfrm>
          <a:off x="3779138" y="3494250"/>
          <a:ext cx="3133725" cy="5715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Gestión Presupuestal y eficiencia del gasto público</a:t>
          </a:r>
          <a:endParaRPr sz="1800" b="1">
            <a:solidFill>
              <a:srgbClr val="9E3251"/>
            </a:solidFill>
          </a:endParaRPr>
        </a:p>
      </xdr:txBody>
    </xdr:sp>
    <xdr:clientData fLocksWithSheet="0"/>
  </xdr:oneCellAnchor>
  <xdr:oneCellAnchor>
    <xdr:from>
      <xdr:col>1</xdr:col>
      <xdr:colOff>381000</xdr:colOff>
      <xdr:row>2</xdr:row>
      <xdr:rowOff>161925</xdr:rowOff>
    </xdr:from>
    <xdr:ext cx="1009650" cy="1466850"/>
    <xdr:pic>
      <xdr:nvPicPr>
        <xdr:cNvPr id="2" name="image4.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4</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4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4</xdr:row>
      <xdr:rowOff>0</xdr:rowOff>
    </xdr:from>
    <xdr:ext cx="314325" cy="323850"/>
    <xdr:sp macro="" textlink="">
      <xdr:nvSpPr>
        <xdr:cNvPr id="2" name="Shape 3" descr="Resultado de imagen para mipg">
          <a:extLst>
            <a:ext uri="{FF2B5EF4-FFF2-40B4-BE49-F238E27FC236}">
              <a16:creationId xmlns:a16="http://schemas.microsoft.com/office/drawing/2014/main" xmlns="" id="{00000000-0008-0000-04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466725</xdr:colOff>
      <xdr:row>12</xdr:row>
      <xdr:rowOff>76200</xdr:rowOff>
    </xdr:from>
    <xdr:ext cx="1914525" cy="619125"/>
    <xdr:sp macro="" textlink="">
      <xdr:nvSpPr>
        <xdr:cNvPr id="17" name="Shape 17">
          <a:hlinkClick xmlns:r="http://schemas.openxmlformats.org/officeDocument/2006/relationships" r:id="rId1"/>
          <a:extLst>
            <a:ext uri="{FF2B5EF4-FFF2-40B4-BE49-F238E27FC236}">
              <a16:creationId xmlns:a16="http://schemas.microsoft.com/office/drawing/2014/main" xmlns="" id="{00000000-0008-0000-0400-000011000000}"/>
            </a:ext>
          </a:extLst>
        </xdr:cNvPr>
        <xdr:cNvSpPr/>
      </xdr:nvSpPr>
      <xdr:spPr>
        <a:xfrm>
          <a:off x="4393500" y="3475200"/>
          <a:ext cx="1905000" cy="6096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Fortalecimiento organizacional y Simplificación de procesos</a:t>
          </a:r>
          <a:endParaRPr sz="1400"/>
        </a:p>
      </xdr:txBody>
    </xdr:sp>
    <xdr:clientData fLocksWithSheet="0"/>
  </xdr:oneCellAnchor>
  <xdr:oneCellAnchor>
    <xdr:from>
      <xdr:col>2</xdr:col>
      <xdr:colOff>571500</xdr:colOff>
      <xdr:row>22</xdr:row>
      <xdr:rowOff>38100</xdr:rowOff>
    </xdr:from>
    <xdr:ext cx="1971675" cy="762000"/>
    <xdr:sp macro="" textlink="">
      <xdr:nvSpPr>
        <xdr:cNvPr id="18" name="Shape 18">
          <a:hlinkClick xmlns:r="http://schemas.openxmlformats.org/officeDocument/2006/relationships" r:id="rId2"/>
          <a:extLst>
            <a:ext uri="{FF2B5EF4-FFF2-40B4-BE49-F238E27FC236}">
              <a16:creationId xmlns:a16="http://schemas.microsoft.com/office/drawing/2014/main" xmlns="" id="{00000000-0008-0000-0400-000012000000}"/>
            </a:ext>
          </a:extLst>
        </xdr:cNvPr>
        <xdr:cNvSpPr/>
      </xdr:nvSpPr>
      <xdr:spPr>
        <a:xfrm>
          <a:off x="4364925" y="3403763"/>
          <a:ext cx="1962150"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digital </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servicios y TIC para Gobierno abierto</a:t>
          </a:r>
          <a:endParaRPr sz="1400"/>
        </a:p>
      </xdr:txBody>
    </xdr:sp>
    <xdr:clientData fLocksWithSheet="0"/>
  </xdr:oneCellAnchor>
  <xdr:oneCellAnchor>
    <xdr:from>
      <xdr:col>11</xdr:col>
      <xdr:colOff>457200</xdr:colOff>
      <xdr:row>16</xdr:row>
      <xdr:rowOff>104775</xdr:rowOff>
    </xdr:from>
    <xdr:ext cx="1743075" cy="571500"/>
    <xdr:sp macro="" textlink="">
      <xdr:nvSpPr>
        <xdr:cNvPr id="19" name="Shape 19">
          <a:hlinkClick xmlns:r="http://schemas.openxmlformats.org/officeDocument/2006/relationships" r:id="rId2"/>
          <a:extLst>
            <a:ext uri="{FF2B5EF4-FFF2-40B4-BE49-F238E27FC236}">
              <a16:creationId xmlns:a16="http://schemas.microsoft.com/office/drawing/2014/main" xmlns="" id="{00000000-0008-0000-0400-000013000000}"/>
            </a:ext>
          </a:extLst>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la Gestión</a:t>
          </a:r>
          <a:endParaRPr sz="1400"/>
        </a:p>
      </xdr:txBody>
    </xdr:sp>
    <xdr:clientData fLocksWithSheet="0"/>
  </xdr:oneCellAnchor>
  <xdr:oneCellAnchor>
    <xdr:from>
      <xdr:col>8</xdr:col>
      <xdr:colOff>76200</xdr:colOff>
      <xdr:row>22</xdr:row>
      <xdr:rowOff>0</xdr:rowOff>
    </xdr:from>
    <xdr:ext cx="1743075" cy="571500"/>
    <xdr:sp macro="" textlink="">
      <xdr:nvSpPr>
        <xdr:cNvPr id="20" name="Shape 20">
          <a:hlinkClick xmlns:r="http://schemas.openxmlformats.org/officeDocument/2006/relationships" r:id="rId3"/>
          <a:extLst>
            <a:ext uri="{FF2B5EF4-FFF2-40B4-BE49-F238E27FC236}">
              <a16:creationId xmlns:a16="http://schemas.microsoft.com/office/drawing/2014/main" xmlns="" id="{00000000-0008-0000-0400-000014000000}"/>
            </a:ext>
          </a:extLst>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Seguridad Digital</a:t>
          </a:r>
          <a:endParaRPr sz="1400"/>
        </a:p>
      </xdr:txBody>
    </xdr:sp>
    <xdr:clientData fLocksWithSheet="0"/>
  </xdr:oneCellAnchor>
  <xdr:oneCellAnchor>
    <xdr:from>
      <xdr:col>0</xdr:col>
      <xdr:colOff>447675</xdr:colOff>
      <xdr:row>11</xdr:row>
      <xdr:rowOff>66675</xdr:rowOff>
    </xdr:from>
    <xdr:ext cx="1714500" cy="561975"/>
    <xdr:sp macro="" textlink="">
      <xdr:nvSpPr>
        <xdr:cNvPr id="21" name="Shape 21">
          <a:hlinkClick xmlns:r="http://schemas.openxmlformats.org/officeDocument/2006/relationships" r:id="rId4"/>
          <a:extLst>
            <a:ext uri="{FF2B5EF4-FFF2-40B4-BE49-F238E27FC236}">
              <a16:creationId xmlns:a16="http://schemas.microsoft.com/office/drawing/2014/main" xmlns="" id="{00000000-0008-0000-0400-000015000000}"/>
            </a:ext>
          </a:extLst>
        </xdr:cNvPr>
        <xdr:cNvSpPr/>
      </xdr:nvSpPr>
      <xdr:spPr>
        <a:xfrm>
          <a:off x="4493513" y="3503775"/>
          <a:ext cx="170497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Servicio al ciudadano</a:t>
          </a:r>
          <a:endParaRPr sz="1400"/>
        </a:p>
      </xdr:txBody>
    </xdr:sp>
    <xdr:clientData fLocksWithSheet="0"/>
  </xdr:oneCellAnchor>
  <xdr:oneCellAnchor>
    <xdr:from>
      <xdr:col>0</xdr:col>
      <xdr:colOff>400050</xdr:colOff>
      <xdr:row>15</xdr:row>
      <xdr:rowOff>0</xdr:rowOff>
    </xdr:from>
    <xdr:ext cx="1752600" cy="542925"/>
    <xdr:sp macro="" textlink="">
      <xdr:nvSpPr>
        <xdr:cNvPr id="22" name="Shape 22">
          <a:hlinkClick xmlns:r="http://schemas.openxmlformats.org/officeDocument/2006/relationships" r:id="rId5"/>
          <a:extLst>
            <a:ext uri="{FF2B5EF4-FFF2-40B4-BE49-F238E27FC236}">
              <a16:creationId xmlns:a16="http://schemas.microsoft.com/office/drawing/2014/main" xmlns="" id="{00000000-0008-0000-0400-000016000000}"/>
            </a:ext>
          </a:extLst>
        </xdr:cNvPr>
        <xdr:cNvSpPr/>
      </xdr:nvSpPr>
      <xdr:spPr>
        <a:xfrm>
          <a:off x="4474463" y="3513300"/>
          <a:ext cx="1743075"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Racionalización de trámites</a:t>
          </a:r>
          <a:endParaRPr sz="1100" b="1">
            <a:solidFill>
              <a:srgbClr val="1F3864"/>
            </a:solidFill>
          </a:endParaRPr>
        </a:p>
      </xdr:txBody>
    </xdr:sp>
    <xdr:clientData fLocksWithSheet="0"/>
  </xdr:oneCellAnchor>
  <xdr:oneCellAnchor>
    <xdr:from>
      <xdr:col>1</xdr:col>
      <xdr:colOff>57150</xdr:colOff>
      <xdr:row>19</xdr:row>
      <xdr:rowOff>66675</xdr:rowOff>
    </xdr:from>
    <xdr:ext cx="1752600" cy="552450"/>
    <xdr:sp macro="" textlink="">
      <xdr:nvSpPr>
        <xdr:cNvPr id="23" name="Shape 23">
          <a:hlinkClick xmlns:r="http://schemas.openxmlformats.org/officeDocument/2006/relationships" r:id="rId6"/>
          <a:extLst>
            <a:ext uri="{FF2B5EF4-FFF2-40B4-BE49-F238E27FC236}">
              <a16:creationId xmlns:a16="http://schemas.microsoft.com/office/drawing/2014/main" xmlns="" id="{00000000-0008-0000-0400-000017000000}"/>
            </a:ext>
          </a:extLst>
        </xdr:cNvPr>
        <xdr:cNvSpPr/>
      </xdr:nvSpPr>
      <xdr:spPr>
        <a:xfrm>
          <a:off x="4474463" y="3508538"/>
          <a:ext cx="1743075"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Participación ciudadana en la gestión pública</a:t>
          </a:r>
          <a:endParaRPr sz="1400"/>
        </a:p>
      </xdr:txBody>
    </xdr:sp>
    <xdr:clientData fLocksWithSheet="0"/>
  </xdr:oneCellAnchor>
  <xdr:oneCellAnchor>
    <xdr:from>
      <xdr:col>5</xdr:col>
      <xdr:colOff>685800</xdr:colOff>
      <xdr:row>22</xdr:row>
      <xdr:rowOff>76200</xdr:rowOff>
    </xdr:from>
    <xdr:ext cx="1857375" cy="542925"/>
    <xdr:sp macro="" textlink="">
      <xdr:nvSpPr>
        <xdr:cNvPr id="24" name="Shape 24">
          <a:hlinkClick xmlns:r="http://schemas.openxmlformats.org/officeDocument/2006/relationships" r:id="rId7"/>
          <a:extLst>
            <a:ext uri="{FF2B5EF4-FFF2-40B4-BE49-F238E27FC236}">
              <a16:creationId xmlns:a16="http://schemas.microsoft.com/office/drawing/2014/main" xmlns="" id="{00000000-0008-0000-0400-000018000000}"/>
            </a:ext>
          </a:extLst>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Defensa Jurídica</a:t>
          </a:r>
          <a:endParaRPr sz="1100" b="1">
            <a:solidFill>
              <a:srgbClr val="1F3864"/>
            </a:solidFill>
          </a:endParaRPr>
        </a:p>
      </xdr:txBody>
    </xdr:sp>
    <xdr:clientData fLocksWithSheet="0"/>
  </xdr:oneCellAnchor>
  <xdr:oneCellAnchor>
    <xdr:from>
      <xdr:col>10</xdr:col>
      <xdr:colOff>390525</xdr:colOff>
      <xdr:row>21</xdr:row>
      <xdr:rowOff>76200</xdr:rowOff>
    </xdr:from>
    <xdr:ext cx="1743075" cy="552450"/>
    <xdr:sp macro="" textlink="">
      <xdr:nvSpPr>
        <xdr:cNvPr id="25" name="Shape 25">
          <a:hlinkClick xmlns:r="http://schemas.openxmlformats.org/officeDocument/2006/relationships" r:id="rId8"/>
          <a:extLst>
            <a:ext uri="{FF2B5EF4-FFF2-40B4-BE49-F238E27FC236}">
              <a16:creationId xmlns:a16="http://schemas.microsoft.com/office/drawing/2014/main" xmlns="" id="{00000000-0008-0000-0400-000019000000}"/>
            </a:ext>
          </a:extLst>
        </xdr:cNvPr>
        <xdr:cNvSpPr/>
      </xdr:nvSpPr>
      <xdr:spPr>
        <a:xfrm>
          <a:off x="4479225" y="3508538"/>
          <a:ext cx="1733550"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Gestión Presupuestal y eficiencia del gasto público</a:t>
          </a:r>
          <a:endParaRPr sz="1100" b="1">
            <a:solidFill>
              <a:srgbClr val="1F3864"/>
            </a:solidFill>
          </a:endParaRPr>
        </a:p>
      </xdr:txBody>
    </xdr:sp>
    <xdr:clientData fLocksWithSheet="0"/>
  </xdr:oneCellAnchor>
  <xdr:oneCellAnchor>
    <xdr:from>
      <xdr:col>6</xdr:col>
      <xdr:colOff>752475</xdr:colOff>
      <xdr:row>22</xdr:row>
      <xdr:rowOff>38100</xdr:rowOff>
    </xdr:from>
    <xdr:ext cx="1857375" cy="542925"/>
    <xdr:sp macro="" textlink="">
      <xdr:nvSpPr>
        <xdr:cNvPr id="26" name="Shape 26">
          <a:hlinkClick xmlns:r="http://schemas.openxmlformats.org/officeDocument/2006/relationships" r:id="rId9"/>
          <a:extLst>
            <a:ext uri="{FF2B5EF4-FFF2-40B4-BE49-F238E27FC236}">
              <a16:creationId xmlns:a16="http://schemas.microsoft.com/office/drawing/2014/main" xmlns="" id="{00000000-0008-0000-0400-00001A000000}"/>
            </a:ext>
          </a:extLst>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Mejora Normativa</a:t>
          </a:r>
          <a:endParaRPr sz="1100" b="1">
            <a:solidFill>
              <a:srgbClr val="1F3864"/>
            </a:solidFill>
          </a:endParaRPr>
        </a:p>
      </xdr:txBody>
    </xdr:sp>
    <xdr:clientData fLocksWithSheet="0"/>
  </xdr:oneCellAnchor>
  <xdr:oneCellAnchor>
    <xdr:from>
      <xdr:col>0</xdr:col>
      <xdr:colOff>247650</xdr:colOff>
      <xdr:row>0</xdr:row>
      <xdr:rowOff>104775</xdr:rowOff>
    </xdr:from>
    <xdr:ext cx="1733550" cy="1619250"/>
    <xdr:pic>
      <xdr:nvPicPr>
        <xdr:cNvPr id="4" name="image5.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7</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5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7</xdr:row>
      <xdr:rowOff>0</xdr:rowOff>
    </xdr:from>
    <xdr:ext cx="314325" cy="314325"/>
    <xdr:sp macro="" textlink="">
      <xdr:nvSpPr>
        <xdr:cNvPr id="2" name="Shape 4" descr="Resultado de imagen para mipg">
          <a:extLst>
            <a:ext uri="{FF2B5EF4-FFF2-40B4-BE49-F238E27FC236}">
              <a16:creationId xmlns:a16="http://schemas.microsoft.com/office/drawing/2014/main" xmlns="" id="{00000000-0008-0000-05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409575</xdr:colOff>
      <xdr:row>5</xdr:row>
      <xdr:rowOff>47625</xdr:rowOff>
    </xdr:from>
    <xdr:ext cx="3362325" cy="819150"/>
    <xdr:sp macro="" textlink="">
      <xdr:nvSpPr>
        <xdr:cNvPr id="27" name="Shape 27">
          <a:hlinkClick xmlns:r="http://schemas.openxmlformats.org/officeDocument/2006/relationships" r:id="rId1"/>
          <a:extLst>
            <a:ext uri="{FF2B5EF4-FFF2-40B4-BE49-F238E27FC236}">
              <a16:creationId xmlns:a16="http://schemas.microsoft.com/office/drawing/2014/main" xmlns="" id="{00000000-0008-0000-0500-00001B000000}"/>
            </a:ext>
          </a:extLst>
        </xdr:cNvPr>
        <xdr:cNvSpPr/>
      </xdr:nvSpPr>
      <xdr:spPr>
        <a:xfrm>
          <a:off x="3669600" y="3375188"/>
          <a:ext cx="3352800" cy="8096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C55A11"/>
            </a:buClr>
            <a:buSzPts val="1800"/>
            <a:buFont typeface="Calibri"/>
            <a:buNone/>
          </a:pPr>
          <a:r>
            <a:rPr lang="en-US" sz="1800" b="1">
              <a:solidFill>
                <a:srgbClr val="C55A11"/>
              </a:solidFill>
              <a:latin typeface="Calibri"/>
              <a:ea typeface="Calibri"/>
              <a:cs typeface="Calibri"/>
              <a:sym typeface="Calibri"/>
            </a:rPr>
            <a:t>Seguimiento y Evaluación del desempeño institucional</a:t>
          </a:r>
          <a:endParaRPr sz="1800" b="1">
            <a:solidFill>
              <a:srgbClr val="C55A11"/>
            </a:solidFill>
          </a:endParaRPr>
        </a:p>
      </xdr:txBody>
    </xdr:sp>
    <xdr:clientData fLocksWithSheet="0"/>
  </xdr:oneCellAnchor>
  <xdr:oneCellAnchor>
    <xdr:from>
      <xdr:col>1</xdr:col>
      <xdr:colOff>85725</xdr:colOff>
      <xdr:row>1</xdr:row>
      <xdr:rowOff>180975</xdr:rowOff>
    </xdr:from>
    <xdr:ext cx="1285875" cy="1666875"/>
    <xdr:pic>
      <xdr:nvPicPr>
        <xdr:cNvPr id="3" name="image6.png" title="Imagen">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561975</xdr:colOff>
      <xdr:row>2</xdr:row>
      <xdr:rowOff>161925</xdr:rowOff>
    </xdr:from>
    <xdr:ext cx="3457575" cy="800100"/>
    <xdr:sp macro="" textlink="">
      <xdr:nvSpPr>
        <xdr:cNvPr id="28" name="Shape 28">
          <a:hlinkClick xmlns:r="http://schemas.openxmlformats.org/officeDocument/2006/relationships" r:id="rId1"/>
          <a:extLst>
            <a:ext uri="{FF2B5EF4-FFF2-40B4-BE49-F238E27FC236}">
              <a16:creationId xmlns:a16="http://schemas.microsoft.com/office/drawing/2014/main" xmlns="" id="{00000000-0008-0000-0600-00001C000000}"/>
            </a:ext>
          </a:extLst>
        </xdr:cNvPr>
        <xdr:cNvSpPr/>
      </xdr:nvSpPr>
      <xdr:spPr>
        <a:xfrm>
          <a:off x="3621975" y="3384713"/>
          <a:ext cx="3448050"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Transparencia, acceso a la información pública y lucha contra la corrupción</a:t>
          </a:r>
          <a:endParaRPr sz="1400" b="1">
            <a:solidFill>
              <a:srgbClr val="FF0000"/>
            </a:solidFill>
          </a:endParaRPr>
        </a:p>
      </xdr:txBody>
    </xdr:sp>
    <xdr:clientData fLocksWithSheet="0"/>
  </xdr:oneCellAnchor>
  <xdr:oneCellAnchor>
    <xdr:from>
      <xdr:col>10</xdr:col>
      <xdr:colOff>142875</xdr:colOff>
      <xdr:row>6</xdr:row>
      <xdr:rowOff>228600</xdr:rowOff>
    </xdr:from>
    <xdr:ext cx="2581275" cy="685800"/>
    <xdr:sp macro="" textlink="">
      <xdr:nvSpPr>
        <xdr:cNvPr id="29" name="Shape 29">
          <a:hlinkClick xmlns:r="http://schemas.openxmlformats.org/officeDocument/2006/relationships" r:id="rId2"/>
          <a:extLst>
            <a:ext uri="{FF2B5EF4-FFF2-40B4-BE49-F238E27FC236}">
              <a16:creationId xmlns:a16="http://schemas.microsoft.com/office/drawing/2014/main" xmlns="" id="{00000000-0008-0000-0600-00001D000000}"/>
            </a:ext>
          </a:extLst>
        </xdr:cNvPr>
        <xdr:cNvSpPr/>
      </xdr:nvSpPr>
      <xdr:spPr>
        <a:xfrm>
          <a:off x="4060125" y="3441863"/>
          <a:ext cx="2571750" cy="6762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Gestión Documental</a:t>
          </a:r>
          <a:endParaRPr sz="1400">
            <a:solidFill>
              <a:srgbClr val="FF0000"/>
            </a:solidFill>
          </a:endParaRPr>
        </a:p>
      </xdr:txBody>
    </xdr:sp>
    <xdr:clientData fLocksWithSheet="0"/>
  </xdr:oneCellAnchor>
  <xdr:oneCellAnchor>
    <xdr:from>
      <xdr:col>0</xdr:col>
      <xdr:colOff>695325</xdr:colOff>
      <xdr:row>3</xdr:row>
      <xdr:rowOff>9525</xdr:rowOff>
    </xdr:from>
    <xdr:ext cx="1552575" cy="1504950"/>
    <xdr:pic>
      <xdr:nvPicPr>
        <xdr:cNvPr id="2" name="image7.png" title="Imagen">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266700</xdr:colOff>
      <xdr:row>1</xdr:row>
      <xdr:rowOff>142875</xdr:rowOff>
    </xdr:from>
    <xdr:ext cx="314325" cy="323850"/>
    <xdr:sp macro="" textlink="">
      <xdr:nvSpPr>
        <xdr:cNvPr id="3" name="Shape 3" descr="Resultado de imagen para mipg">
          <a:extLst>
            <a:ext uri="{FF2B5EF4-FFF2-40B4-BE49-F238E27FC236}">
              <a16:creationId xmlns:a16="http://schemas.microsoft.com/office/drawing/2014/main" xmlns="" id="{00000000-0008-0000-07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7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476250</xdr:colOff>
      <xdr:row>5</xdr:row>
      <xdr:rowOff>161925</xdr:rowOff>
    </xdr:from>
    <xdr:ext cx="2762250" cy="800100"/>
    <xdr:sp macro="" textlink="">
      <xdr:nvSpPr>
        <xdr:cNvPr id="34" name="Shape 34">
          <a:hlinkClick xmlns:r="http://schemas.openxmlformats.org/officeDocument/2006/relationships" r:id="rId1"/>
          <a:extLst>
            <a:ext uri="{FF2B5EF4-FFF2-40B4-BE49-F238E27FC236}">
              <a16:creationId xmlns:a16="http://schemas.microsoft.com/office/drawing/2014/main" xmlns="" id="{00000000-0008-0000-0700-000022000000}"/>
            </a:ext>
          </a:extLst>
        </xdr:cNvPr>
        <xdr:cNvSpPr/>
      </xdr:nvSpPr>
      <xdr:spPr>
        <a:xfrm>
          <a:off x="3969638" y="3384713"/>
          <a:ext cx="2752725"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400"/>
            <a:buFont typeface="Calibri"/>
            <a:buNone/>
          </a:pPr>
          <a:r>
            <a:rPr lang="en-US" sz="1400" b="1">
              <a:solidFill>
                <a:srgbClr val="1F3864"/>
              </a:solidFill>
              <a:latin typeface="Calibri"/>
              <a:ea typeface="Calibri"/>
              <a:cs typeface="Calibri"/>
              <a:sym typeface="Calibri"/>
            </a:rPr>
            <a:t>Gestión del conocimiento y la innovación</a:t>
          </a:r>
          <a:endParaRPr sz="1400"/>
        </a:p>
      </xdr:txBody>
    </xdr:sp>
    <xdr:clientData fLocksWithSheet="0"/>
  </xdr:oneCellAnchor>
  <xdr:oneCellAnchor>
    <xdr:from>
      <xdr:col>1</xdr:col>
      <xdr:colOff>257175</xdr:colOff>
      <xdr:row>3</xdr:row>
      <xdr:rowOff>114300</xdr:rowOff>
    </xdr:from>
    <xdr:ext cx="1152525" cy="1314450"/>
    <xdr:pic>
      <xdr:nvPicPr>
        <xdr:cNvPr id="2" name="image9.png" title="Imagen">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xdr:col>
      <xdr:colOff>28575</xdr:colOff>
      <xdr:row>2</xdr:row>
      <xdr:rowOff>76200</xdr:rowOff>
    </xdr:from>
    <xdr:ext cx="314325" cy="342900"/>
    <xdr:sp macro="" textlink="">
      <xdr:nvSpPr>
        <xdr:cNvPr id="30" name="Shape 30" descr="Resultado de imagen para informaciÃ³n y comunicaciones mipg">
          <a:extLst>
            <a:ext uri="{FF2B5EF4-FFF2-40B4-BE49-F238E27FC236}">
              <a16:creationId xmlns:a16="http://schemas.microsoft.com/office/drawing/2014/main" xmlns="" id="{00000000-0008-0000-0800-00001E000000}"/>
            </a:ext>
          </a:extLst>
        </xdr:cNvPr>
        <xdr:cNvSpPr/>
      </xdr:nvSpPr>
      <xdr:spPr>
        <a:xfrm>
          <a:off x="5193600" y="3613313"/>
          <a:ext cx="3048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5</xdr:row>
      <xdr:rowOff>0</xdr:rowOff>
    </xdr:from>
    <xdr:ext cx="314325" cy="314325"/>
    <xdr:sp macro="" textlink="">
      <xdr:nvSpPr>
        <xdr:cNvPr id="4" name="Shape 4" descr="Resultado de imagen para mipg">
          <a:extLst>
            <a:ext uri="{FF2B5EF4-FFF2-40B4-BE49-F238E27FC236}">
              <a16:creationId xmlns:a16="http://schemas.microsoft.com/office/drawing/2014/main" xmlns="" id="{00000000-0008-0000-08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8</xdr:row>
      <xdr:rowOff>0</xdr:rowOff>
    </xdr:from>
    <xdr:ext cx="314325" cy="323850"/>
    <xdr:sp macro="" textlink="">
      <xdr:nvSpPr>
        <xdr:cNvPr id="3" name="Shape 3" descr="Resultado de imagen para mipg">
          <a:extLst>
            <a:ext uri="{FF2B5EF4-FFF2-40B4-BE49-F238E27FC236}">
              <a16:creationId xmlns:a16="http://schemas.microsoft.com/office/drawing/2014/main" xmlns="" id="{00000000-0008-0000-0800-000003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95250</xdr:colOff>
      <xdr:row>12</xdr:row>
      <xdr:rowOff>38100</xdr:rowOff>
    </xdr:from>
    <xdr:ext cx="314325" cy="1057275"/>
    <xdr:sp macro="" textlink="">
      <xdr:nvSpPr>
        <xdr:cNvPr id="31" name="Shape 31">
          <a:extLst>
            <a:ext uri="{FF2B5EF4-FFF2-40B4-BE49-F238E27FC236}">
              <a16:creationId xmlns:a16="http://schemas.microsoft.com/office/drawing/2014/main" xmlns="" id="{00000000-0008-0000-0800-00001F000000}"/>
            </a:ext>
          </a:extLst>
        </xdr:cNvPr>
        <xdr:cNvSpPr/>
      </xdr:nvSpPr>
      <xdr:spPr>
        <a:xfrm>
          <a:off x="5193600" y="3256125"/>
          <a:ext cx="304800" cy="1047750"/>
        </a:xfrm>
        <a:prstGeom prst="rect">
          <a:avLst/>
        </a:prstGeom>
        <a:solidFill>
          <a:schemeClr val="lt1"/>
        </a:solidFill>
        <a:ln w="127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21</xdr:row>
      <xdr:rowOff>0</xdr:rowOff>
    </xdr:from>
    <xdr:ext cx="314325" cy="323850"/>
    <xdr:sp macro="" textlink="">
      <xdr:nvSpPr>
        <xdr:cNvPr id="2" name="Shape 3" descr="Resultado de imagen para mipg">
          <a:extLst>
            <a:ext uri="{FF2B5EF4-FFF2-40B4-BE49-F238E27FC236}">
              <a16:creationId xmlns:a16="http://schemas.microsoft.com/office/drawing/2014/main" xmlns="" id="{00000000-0008-0000-0800-000002000000}"/>
            </a:ext>
          </a:extLst>
        </xdr:cNvPr>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142875</xdr:colOff>
      <xdr:row>5</xdr:row>
      <xdr:rowOff>142875</xdr:rowOff>
    </xdr:from>
    <xdr:ext cx="2095500" cy="723900"/>
    <xdr:sp macro="" textlink="">
      <xdr:nvSpPr>
        <xdr:cNvPr id="32" name="Shape 32">
          <a:hlinkClick xmlns:r="http://schemas.openxmlformats.org/officeDocument/2006/relationships" r:id="rId1"/>
          <a:extLst>
            <a:ext uri="{FF2B5EF4-FFF2-40B4-BE49-F238E27FC236}">
              <a16:creationId xmlns:a16="http://schemas.microsoft.com/office/drawing/2014/main" xmlns="" id="{00000000-0008-0000-0800-000020000000}"/>
            </a:ext>
          </a:extLst>
        </xdr:cNvPr>
        <xdr:cNvSpPr/>
      </xdr:nvSpPr>
      <xdr:spPr>
        <a:xfrm>
          <a:off x="4303013" y="3422813"/>
          <a:ext cx="2085975" cy="7143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BF9000"/>
            </a:buClr>
            <a:buSzPts val="2000"/>
            <a:buFont typeface="Calibri"/>
            <a:buNone/>
          </a:pPr>
          <a:r>
            <a:rPr lang="en-US" sz="2000" b="1">
              <a:solidFill>
                <a:srgbClr val="BF9000"/>
              </a:solidFill>
              <a:latin typeface="Calibri"/>
              <a:ea typeface="Calibri"/>
              <a:cs typeface="Calibri"/>
              <a:sym typeface="Calibri"/>
            </a:rPr>
            <a:t>Control Interno</a:t>
          </a:r>
          <a:endParaRPr sz="2000">
            <a:solidFill>
              <a:srgbClr val="BF9000"/>
            </a:solidFill>
          </a:endParaRPr>
        </a:p>
      </xdr:txBody>
    </xdr:sp>
    <xdr:clientData fLocksWithSheet="0"/>
  </xdr:oneCellAnchor>
  <xdr:oneCellAnchor>
    <xdr:from>
      <xdr:col>0</xdr:col>
      <xdr:colOff>209550</xdr:colOff>
      <xdr:row>1</xdr:row>
      <xdr:rowOff>9525</xdr:rowOff>
    </xdr:from>
    <xdr:ext cx="1247775" cy="1609725"/>
    <xdr:pic>
      <xdr:nvPicPr>
        <xdr:cNvPr id="5" name="image8.png">
          <a:extLst>
            <a:ext uri="{FF2B5EF4-FFF2-40B4-BE49-F238E27FC236}">
              <a16:creationId xmlns:a16="http://schemas.microsoft.com/office/drawing/2014/main" xmlns="" id="{00000000-0008-0000-08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438150</xdr:colOff>
      <xdr:row>1</xdr:row>
      <xdr:rowOff>9525</xdr:rowOff>
    </xdr:from>
    <xdr:ext cx="2057400" cy="771525"/>
    <xdr:sp macro="" textlink="">
      <xdr:nvSpPr>
        <xdr:cNvPr id="33" name="Shape 33">
          <a:hlinkClick xmlns:r="http://schemas.openxmlformats.org/officeDocument/2006/relationships" r:id="rId1"/>
          <a:extLst>
            <a:ext uri="{FF2B5EF4-FFF2-40B4-BE49-F238E27FC236}">
              <a16:creationId xmlns:a16="http://schemas.microsoft.com/office/drawing/2014/main" xmlns="" id="{00000000-0008-0000-0900-000021000000}"/>
            </a:ext>
          </a:extLst>
        </xdr:cNvPr>
        <xdr:cNvSpPr/>
      </xdr:nvSpPr>
      <xdr:spPr>
        <a:xfrm>
          <a:off x="4331588" y="3408525"/>
          <a:ext cx="2028825" cy="742950"/>
        </a:xfrm>
        <a:prstGeom prst="roundRect">
          <a:avLst>
            <a:gd name="adj" fmla="val 16667"/>
          </a:avLst>
        </a:prstGeom>
        <a:solidFill>
          <a:schemeClr val="lt1"/>
        </a:solidFill>
        <a:ln w="28575" cap="flat" cmpd="sng">
          <a:solidFill>
            <a:srgbClr val="92D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2D050"/>
            </a:buClr>
            <a:buSzPts val="1400"/>
            <a:buFont typeface="Federo"/>
            <a:buNone/>
          </a:pPr>
          <a:r>
            <a:rPr lang="en-US" sz="1400" b="1" i="0" u="none" strike="noStrike" cap="none">
              <a:solidFill>
                <a:srgbClr val="92D050"/>
              </a:solidFill>
              <a:latin typeface="Federo"/>
              <a:ea typeface="Federo"/>
              <a:cs typeface="Federo"/>
              <a:sym typeface="Federo"/>
            </a:rPr>
            <a:t>Autodiagnóstico Talento Humano</a:t>
          </a:r>
          <a:endParaRPr sz="1400"/>
        </a:p>
      </xdr:txBody>
    </xdr:sp>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9"/>
  <sheetViews>
    <sheetView showGridLines="0" tabSelected="1" zoomScale="80" zoomScaleNormal="80" workbookViewId="0">
      <selection activeCell="B1" sqref="B1:AL1"/>
    </sheetView>
  </sheetViews>
  <sheetFormatPr baseColWidth="10" defaultColWidth="11.42578125" defaultRowHeight="15"/>
  <cols>
    <col min="1" max="1" width="2.5703125" style="337" customWidth="1"/>
    <col min="2" max="2" width="11.140625" style="337" customWidth="1"/>
    <col min="3" max="7" width="14.7109375" style="337" customWidth="1"/>
    <col min="8" max="8" width="15.5703125" style="337" customWidth="1"/>
    <col min="9" max="13" width="14.7109375" style="337" customWidth="1"/>
    <col min="14" max="14" width="17.42578125" style="337" customWidth="1"/>
    <col min="15" max="23" width="14.7109375" style="337" customWidth="1"/>
    <col min="24" max="24" width="16" style="337" customWidth="1"/>
    <col min="25" max="27" width="14.7109375" style="337" customWidth="1"/>
    <col min="28" max="28" width="15.140625" style="337" customWidth="1"/>
    <col min="29" max="39" width="14.7109375" style="337" customWidth="1"/>
    <col min="40" max="16384" width="11.42578125" style="337"/>
  </cols>
  <sheetData>
    <row r="1" spans="2:38" ht="28.5">
      <c r="B1" s="644" t="s">
        <v>149</v>
      </c>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c r="AL1" s="644"/>
    </row>
    <row r="2" spans="2:38" ht="23.25">
      <c r="B2" s="338"/>
      <c r="C2" s="645" t="s">
        <v>150</v>
      </c>
      <c r="D2" s="645"/>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339"/>
      <c r="AK2" s="339"/>
      <c r="AL2" s="338"/>
    </row>
    <row r="3" spans="2:38" ht="11.25" customHeight="1" thickBot="1">
      <c r="B3" s="340"/>
      <c r="C3" s="340"/>
      <c r="D3" s="340"/>
      <c r="E3" s="340"/>
      <c r="F3" s="340"/>
      <c r="G3" s="340"/>
      <c r="H3" s="340"/>
      <c r="AI3" s="340"/>
      <c r="AJ3" s="340"/>
      <c r="AK3" s="340"/>
      <c r="AL3" s="340"/>
    </row>
    <row r="4" spans="2:38" s="341" customFormat="1" ht="39" thickBot="1">
      <c r="C4" s="342" t="s">
        <v>151</v>
      </c>
      <c r="D4" s="343" t="s">
        <v>152</v>
      </c>
      <c r="E4" s="342" t="s">
        <v>153</v>
      </c>
      <c r="F4" s="344" t="s">
        <v>154</v>
      </c>
      <c r="G4" s="342" t="s">
        <v>155</v>
      </c>
      <c r="H4" s="344" t="s">
        <v>156</v>
      </c>
      <c r="I4" s="342" t="s">
        <v>157</v>
      </c>
      <c r="J4" s="344" t="s">
        <v>158</v>
      </c>
      <c r="K4" s="342" t="s">
        <v>159</v>
      </c>
      <c r="L4" s="344" t="s">
        <v>160</v>
      </c>
      <c r="M4" s="342" t="s">
        <v>161</v>
      </c>
      <c r="N4" s="344" t="s">
        <v>162</v>
      </c>
      <c r="O4" s="342" t="s">
        <v>163</v>
      </c>
      <c r="P4" s="344" t="s">
        <v>164</v>
      </c>
      <c r="Q4" s="342" t="s">
        <v>165</v>
      </c>
      <c r="R4" s="345" t="s">
        <v>166</v>
      </c>
    </row>
    <row r="5" spans="2:38">
      <c r="B5" s="346" t="s">
        <v>167</v>
      </c>
      <c r="C5" s="347"/>
      <c r="D5" s="348"/>
      <c r="E5" s="349"/>
      <c r="F5" s="350"/>
      <c r="G5" s="349"/>
      <c r="H5" s="350"/>
      <c r="I5" s="349"/>
      <c r="J5" s="350"/>
      <c r="K5" s="349"/>
      <c r="L5" s="350"/>
      <c r="M5" s="349"/>
      <c r="N5" s="350"/>
      <c r="O5" s="349"/>
      <c r="P5" s="350"/>
      <c r="Q5" s="351"/>
      <c r="R5" s="352"/>
    </row>
    <row r="6" spans="2:38">
      <c r="B6" s="353" t="s">
        <v>168</v>
      </c>
      <c r="C6" s="609">
        <f>+E6+G6+I6+K6+M6+O6+Q6</f>
        <v>76.574887758833427</v>
      </c>
      <c r="D6" s="610">
        <v>78.599999999999994</v>
      </c>
      <c r="E6" s="611">
        <f>+'D1'!I9</f>
        <v>11.957722996014628</v>
      </c>
      <c r="F6" s="612">
        <v>78.5</v>
      </c>
      <c r="G6" s="611">
        <f>+'D2'!G9</f>
        <v>4.1533834586466174</v>
      </c>
      <c r="H6" s="612">
        <v>77.2</v>
      </c>
      <c r="I6" s="611">
        <f>+'D3'!G7</f>
        <v>36.960621198024462</v>
      </c>
      <c r="J6" s="612">
        <v>78.5</v>
      </c>
      <c r="K6" s="611">
        <f>+'D4'!F7</f>
        <v>3.5789473684210531</v>
      </c>
      <c r="L6" s="613">
        <v>68</v>
      </c>
      <c r="M6" s="611">
        <f>+'D5'!F7</f>
        <v>11.015037593984962</v>
      </c>
      <c r="N6" s="614">
        <v>74.400000000000006</v>
      </c>
      <c r="O6" s="611">
        <f>+'D6'!G7</f>
        <v>3.689473684210526</v>
      </c>
      <c r="P6" s="614">
        <v>70.099999999999994</v>
      </c>
      <c r="Q6" s="615">
        <f>+'D7'!E7</f>
        <v>5.2197014595311808</v>
      </c>
      <c r="R6" s="612">
        <v>79.3</v>
      </c>
    </row>
    <row r="7" spans="2:38">
      <c r="B7" s="353" t="s">
        <v>169</v>
      </c>
      <c r="C7" s="609"/>
      <c r="D7" s="616"/>
      <c r="E7" s="611"/>
      <c r="F7" s="614"/>
      <c r="G7" s="611"/>
      <c r="H7" s="614"/>
      <c r="I7" s="611"/>
      <c r="J7" s="614"/>
      <c r="K7" s="611"/>
      <c r="L7" s="614"/>
      <c r="M7" s="611"/>
      <c r="N7" s="614"/>
      <c r="O7" s="611"/>
      <c r="P7" s="614"/>
      <c r="Q7" s="615"/>
      <c r="R7" s="613"/>
    </row>
    <row r="8" spans="2:38">
      <c r="B8" s="353" t="s">
        <v>170</v>
      </c>
      <c r="C8" s="609"/>
      <c r="D8" s="616"/>
      <c r="E8" s="611"/>
      <c r="F8" s="614"/>
      <c r="G8" s="611"/>
      <c r="H8" s="614"/>
      <c r="I8" s="611"/>
      <c r="J8" s="614"/>
      <c r="K8" s="611"/>
      <c r="L8" s="614"/>
      <c r="M8" s="611"/>
      <c r="N8" s="614"/>
      <c r="O8" s="611"/>
      <c r="P8" s="614"/>
      <c r="Q8" s="615"/>
      <c r="R8" s="613"/>
    </row>
    <row r="9" spans="2:38">
      <c r="B9" s="353" t="s">
        <v>171</v>
      </c>
      <c r="C9" s="609"/>
      <c r="D9" s="616"/>
      <c r="E9" s="611"/>
      <c r="F9" s="614"/>
      <c r="G9" s="611"/>
      <c r="H9" s="614"/>
      <c r="I9" s="611"/>
      <c r="J9" s="614"/>
      <c r="K9" s="611"/>
      <c r="L9" s="614"/>
      <c r="M9" s="611"/>
      <c r="N9" s="614"/>
      <c r="O9" s="611"/>
      <c r="P9" s="614"/>
      <c r="Q9" s="615"/>
      <c r="R9" s="613"/>
    </row>
    <row r="10" spans="2:38">
      <c r="B10" s="353" t="s">
        <v>172</v>
      </c>
      <c r="C10" s="609"/>
      <c r="D10" s="616"/>
      <c r="E10" s="611"/>
      <c r="F10" s="614"/>
      <c r="G10" s="611"/>
      <c r="H10" s="614"/>
      <c r="I10" s="611"/>
      <c r="J10" s="614"/>
      <c r="K10" s="611"/>
      <c r="L10" s="614"/>
      <c r="M10" s="611"/>
      <c r="N10" s="614"/>
      <c r="O10" s="611"/>
      <c r="P10" s="614"/>
      <c r="Q10" s="615"/>
      <c r="R10" s="613"/>
    </row>
    <row r="11" spans="2:38" ht="15.75" thickBot="1">
      <c r="B11" s="356" t="s">
        <v>173</v>
      </c>
      <c r="C11" s="617"/>
      <c r="D11" s="618"/>
      <c r="E11" s="619"/>
      <c r="F11" s="620"/>
      <c r="G11" s="619"/>
      <c r="H11" s="620"/>
      <c r="I11" s="619"/>
      <c r="J11" s="620"/>
      <c r="K11" s="619"/>
      <c r="L11" s="620"/>
      <c r="M11" s="619"/>
      <c r="N11" s="620"/>
      <c r="O11" s="619"/>
      <c r="P11" s="620"/>
      <c r="Q11" s="621"/>
      <c r="R11" s="622"/>
    </row>
    <row r="12" spans="2:38" ht="15.75" thickBot="1"/>
    <row r="13" spans="2:38" s="341" customFormat="1" ht="39" thickBot="1">
      <c r="C13" s="342" t="s">
        <v>151</v>
      </c>
      <c r="D13" s="345" t="s">
        <v>152</v>
      </c>
      <c r="E13" s="342" t="s">
        <v>174</v>
      </c>
      <c r="F13" s="344" t="s">
        <v>175</v>
      </c>
      <c r="G13" s="342" t="s">
        <v>176</v>
      </c>
      <c r="H13" s="344" t="s">
        <v>177</v>
      </c>
      <c r="I13" s="342" t="s">
        <v>178</v>
      </c>
      <c r="J13" s="344" t="s">
        <v>179</v>
      </c>
      <c r="K13" s="342" t="s">
        <v>180</v>
      </c>
      <c r="L13" s="344" t="s">
        <v>181</v>
      </c>
      <c r="M13" s="342" t="s">
        <v>182</v>
      </c>
      <c r="N13" s="344" t="s">
        <v>183</v>
      </c>
      <c r="O13" s="342" t="s">
        <v>184</v>
      </c>
      <c r="P13" s="344" t="s">
        <v>185</v>
      </c>
      <c r="Q13" s="342" t="s">
        <v>186</v>
      </c>
      <c r="R13" s="344" t="s">
        <v>187</v>
      </c>
      <c r="S13" s="342" t="s">
        <v>188</v>
      </c>
      <c r="T13" s="345" t="s">
        <v>189</v>
      </c>
      <c r="U13" s="342" t="s">
        <v>190</v>
      </c>
      <c r="V13" s="345" t="s">
        <v>191</v>
      </c>
      <c r="W13" s="342" t="s">
        <v>192</v>
      </c>
      <c r="X13" s="345" t="s">
        <v>193</v>
      </c>
      <c r="Y13" s="342" t="s">
        <v>194</v>
      </c>
      <c r="Z13" s="345" t="s">
        <v>195</v>
      </c>
      <c r="AA13" s="342" t="s">
        <v>196</v>
      </c>
      <c r="AB13" s="345" t="s">
        <v>197</v>
      </c>
      <c r="AC13" s="342" t="s">
        <v>198</v>
      </c>
      <c r="AD13" s="345" t="s">
        <v>199</v>
      </c>
      <c r="AE13" s="342" t="s">
        <v>200</v>
      </c>
      <c r="AF13" s="345" t="s">
        <v>201</v>
      </c>
      <c r="AG13" s="342" t="s">
        <v>202</v>
      </c>
      <c r="AH13" s="345" t="s">
        <v>203</v>
      </c>
      <c r="AI13" s="342" t="s">
        <v>204</v>
      </c>
      <c r="AJ13" s="345" t="s">
        <v>205</v>
      </c>
      <c r="AK13" s="342" t="s">
        <v>206</v>
      </c>
      <c r="AL13" s="345" t="s">
        <v>207</v>
      </c>
    </row>
    <row r="14" spans="2:38">
      <c r="B14" s="359" t="s">
        <v>167</v>
      </c>
      <c r="C14" s="360"/>
      <c r="D14" s="361"/>
      <c r="E14" s="362"/>
      <c r="F14" s="363"/>
      <c r="G14" s="362"/>
      <c r="H14" s="363"/>
      <c r="I14" s="364"/>
      <c r="J14" s="365"/>
      <c r="K14" s="362"/>
      <c r="L14" s="363"/>
      <c r="M14" s="362"/>
      <c r="N14" s="363"/>
      <c r="O14" s="366"/>
      <c r="P14" s="367"/>
      <c r="Q14" s="366"/>
      <c r="R14" s="367"/>
      <c r="S14" s="362"/>
      <c r="T14" s="368"/>
      <c r="U14" s="362"/>
      <c r="V14" s="368"/>
      <c r="W14" s="362"/>
      <c r="X14" s="368"/>
      <c r="Y14" s="362"/>
      <c r="Z14" s="368"/>
      <c r="AA14" s="364"/>
      <c r="AB14" s="369"/>
      <c r="AC14" s="362"/>
      <c r="AD14" s="368"/>
      <c r="AE14" s="362"/>
      <c r="AF14" s="368"/>
      <c r="AG14" s="362"/>
      <c r="AH14" s="368"/>
      <c r="AI14" s="370"/>
      <c r="AJ14" s="371"/>
      <c r="AK14" s="372"/>
      <c r="AL14" s="373"/>
    </row>
    <row r="15" spans="2:38">
      <c r="B15" s="374" t="s">
        <v>168</v>
      </c>
      <c r="C15" s="623">
        <f>+E15+G15+I15+K15+M15+O15+Q15+S15+U15+W15+Y15+AA15+AC15+AE15+AG15+AI15+AK15</f>
        <v>76.569649663595328</v>
      </c>
      <c r="D15" s="624">
        <v>78.599999999999994</v>
      </c>
      <c r="E15" s="625">
        <f>+'P1'!E3</f>
        <v>4.4940638481449531</v>
      </c>
      <c r="F15" s="626">
        <v>77.8</v>
      </c>
      <c r="G15" s="627">
        <f>5.26+2.2</f>
        <v>7.46</v>
      </c>
      <c r="H15" s="626">
        <v>77.8</v>
      </c>
      <c r="I15" s="625">
        <f>+'P3'!E3</f>
        <v>4.1533834586466174</v>
      </c>
      <c r="J15" s="626">
        <v>76.900000000000006</v>
      </c>
      <c r="K15" s="625">
        <f>+'P4'!F3</f>
        <v>5.145758873929009</v>
      </c>
      <c r="L15" s="626">
        <v>72.400000000000006</v>
      </c>
      <c r="M15" s="625">
        <f>+'P5'!F3</f>
        <v>3.7631578947368425</v>
      </c>
      <c r="N15" s="626">
        <v>71.5</v>
      </c>
      <c r="O15" s="625">
        <f>+'P6'!F3</f>
        <v>4.1320593792172744</v>
      </c>
      <c r="P15" s="628">
        <v>89.3</v>
      </c>
      <c r="Q15" s="625">
        <f>+'P7'!F3</f>
        <v>5.0682261208577009</v>
      </c>
      <c r="R15" s="628">
        <v>85.6</v>
      </c>
      <c r="S15" s="625">
        <f>+'P8'!E3</f>
        <v>4.912280701754387</v>
      </c>
      <c r="T15" s="629">
        <v>67.8</v>
      </c>
      <c r="U15" s="625">
        <f>+'P9'!F3</f>
        <v>3.3763654419066538</v>
      </c>
      <c r="V15" s="629">
        <v>67.7</v>
      </c>
      <c r="W15" s="625">
        <f>+'P10'!E3</f>
        <v>3.5943517329910142</v>
      </c>
      <c r="X15" s="629">
        <v>81.3</v>
      </c>
      <c r="Y15" s="625">
        <f>+'P11'!E3</f>
        <v>3.6263157894736842</v>
      </c>
      <c r="Z15" s="629">
        <v>68.900000000000006</v>
      </c>
      <c r="AA15" s="625">
        <f>+'P12'!E3</f>
        <v>3.5789473684210531</v>
      </c>
      <c r="AB15" s="629">
        <v>68</v>
      </c>
      <c r="AC15" s="625">
        <f>+'P13'!E4</f>
        <v>3.3834586466165417</v>
      </c>
      <c r="AD15" s="629">
        <v>76.400000000000006</v>
      </c>
      <c r="AE15" s="625">
        <f>3.67+3.96</f>
        <v>7.63</v>
      </c>
      <c r="AF15" s="629">
        <v>77.3</v>
      </c>
      <c r="AG15" s="625">
        <f>+'P15'!F4</f>
        <v>3.689473684210526</v>
      </c>
      <c r="AH15" s="629">
        <v>70.099999999999994</v>
      </c>
      <c r="AI15" s="625">
        <f>+'P16'!D4</f>
        <v>5.2197014595311808</v>
      </c>
      <c r="AJ15" s="624">
        <v>79.3</v>
      </c>
      <c r="AK15" s="630">
        <f>+'P17'!D4</f>
        <v>3.3421052631578951</v>
      </c>
      <c r="AL15" s="628">
        <v>63.5</v>
      </c>
    </row>
    <row r="16" spans="2:38">
      <c r="B16" s="374" t="s">
        <v>169</v>
      </c>
      <c r="C16" s="623"/>
      <c r="D16" s="631"/>
      <c r="E16" s="632"/>
      <c r="F16" s="626"/>
      <c r="G16" s="632"/>
      <c r="H16" s="626"/>
      <c r="I16" s="632"/>
      <c r="J16" s="626"/>
      <c r="K16" s="632"/>
      <c r="L16" s="626"/>
      <c r="M16" s="632"/>
      <c r="N16" s="626"/>
      <c r="O16" s="625"/>
      <c r="P16" s="633"/>
      <c r="Q16" s="625"/>
      <c r="R16" s="633"/>
      <c r="S16" s="632"/>
      <c r="T16" s="629"/>
      <c r="U16" s="632"/>
      <c r="V16" s="629"/>
      <c r="W16" s="632"/>
      <c r="X16" s="629"/>
      <c r="Y16" s="632"/>
      <c r="Z16" s="629"/>
      <c r="AA16" s="632"/>
      <c r="AB16" s="629"/>
      <c r="AC16" s="632"/>
      <c r="AD16" s="629"/>
      <c r="AE16" s="632"/>
      <c r="AF16" s="629"/>
      <c r="AG16" s="632"/>
      <c r="AH16" s="629"/>
      <c r="AI16" s="632"/>
      <c r="AJ16" s="629"/>
      <c r="AK16" s="634"/>
      <c r="AL16" s="626"/>
    </row>
    <row r="17" spans="2:38">
      <c r="B17" s="374" t="s">
        <v>170</v>
      </c>
      <c r="C17" s="623"/>
      <c r="D17" s="631"/>
      <c r="E17" s="632"/>
      <c r="F17" s="626"/>
      <c r="G17" s="632"/>
      <c r="H17" s="626"/>
      <c r="I17" s="632"/>
      <c r="J17" s="626"/>
      <c r="K17" s="632"/>
      <c r="L17" s="626"/>
      <c r="M17" s="632"/>
      <c r="N17" s="626"/>
      <c r="O17" s="625"/>
      <c r="P17" s="633"/>
      <c r="Q17" s="625"/>
      <c r="R17" s="633"/>
      <c r="S17" s="632"/>
      <c r="T17" s="629"/>
      <c r="U17" s="632"/>
      <c r="V17" s="629"/>
      <c r="W17" s="632"/>
      <c r="X17" s="629"/>
      <c r="Y17" s="632"/>
      <c r="Z17" s="629"/>
      <c r="AA17" s="632"/>
      <c r="AB17" s="629"/>
      <c r="AC17" s="632"/>
      <c r="AD17" s="629"/>
      <c r="AE17" s="632"/>
      <c r="AF17" s="629"/>
      <c r="AG17" s="632"/>
      <c r="AH17" s="629"/>
      <c r="AI17" s="632"/>
      <c r="AJ17" s="629"/>
      <c r="AK17" s="634"/>
      <c r="AL17" s="626"/>
    </row>
    <row r="18" spans="2:38">
      <c r="B18" s="374" t="s">
        <v>171</v>
      </c>
      <c r="C18" s="375"/>
      <c r="D18" s="382"/>
      <c r="E18" s="377"/>
      <c r="F18" s="378"/>
      <c r="G18" s="377"/>
      <c r="H18" s="378"/>
      <c r="I18" s="383"/>
      <c r="J18" s="384"/>
      <c r="K18" s="377"/>
      <c r="L18" s="378"/>
      <c r="M18" s="377"/>
      <c r="N18" s="378"/>
      <c r="O18" s="379"/>
      <c r="P18" s="385"/>
      <c r="Q18" s="379"/>
      <c r="R18" s="385"/>
      <c r="S18" s="377"/>
      <c r="T18" s="380"/>
      <c r="U18" s="377"/>
      <c r="V18" s="380"/>
      <c r="W18" s="377"/>
      <c r="X18" s="380"/>
      <c r="Y18" s="377"/>
      <c r="Z18" s="380"/>
      <c r="AA18" s="383"/>
      <c r="AB18" s="386"/>
      <c r="AC18" s="377"/>
      <c r="AD18" s="380"/>
      <c r="AE18" s="377"/>
      <c r="AF18" s="380"/>
      <c r="AG18" s="377"/>
      <c r="AH18" s="380"/>
      <c r="AI18" s="377"/>
      <c r="AJ18" s="380"/>
      <c r="AK18" s="387"/>
      <c r="AL18" s="378"/>
    </row>
    <row r="19" spans="2:38">
      <c r="B19" s="374" t="s">
        <v>172</v>
      </c>
      <c r="C19" s="375"/>
      <c r="D19" s="382"/>
      <c r="E19" s="377"/>
      <c r="F19" s="378"/>
      <c r="G19" s="377"/>
      <c r="H19" s="378"/>
      <c r="I19" s="383"/>
      <c r="J19" s="384"/>
      <c r="K19" s="377"/>
      <c r="L19" s="378"/>
      <c r="M19" s="377"/>
      <c r="N19" s="378"/>
      <c r="O19" s="383"/>
      <c r="P19" s="384"/>
      <c r="Q19" s="383"/>
      <c r="R19" s="385"/>
      <c r="S19" s="377"/>
      <c r="T19" s="380"/>
      <c r="U19" s="377"/>
      <c r="V19" s="380"/>
      <c r="W19" s="377"/>
      <c r="X19" s="380"/>
      <c r="Y19" s="377"/>
      <c r="Z19" s="380"/>
      <c r="AA19" s="383"/>
      <c r="AB19" s="386"/>
      <c r="AC19" s="377"/>
      <c r="AD19" s="380"/>
      <c r="AE19" s="377"/>
      <c r="AF19" s="380"/>
      <c r="AG19" s="377"/>
      <c r="AH19" s="380"/>
      <c r="AI19" s="377"/>
      <c r="AJ19" s="380"/>
      <c r="AK19" s="387"/>
      <c r="AL19" s="381"/>
    </row>
    <row r="20" spans="2:38" ht="15.75" thickBot="1">
      <c r="B20" s="388" t="s">
        <v>173</v>
      </c>
      <c r="C20" s="389"/>
      <c r="D20" s="390"/>
      <c r="E20" s="391"/>
      <c r="F20" s="392"/>
      <c r="G20" s="391"/>
      <c r="H20" s="392"/>
      <c r="I20" s="393"/>
      <c r="J20" s="394"/>
      <c r="K20" s="391"/>
      <c r="L20" s="392"/>
      <c r="M20" s="391"/>
      <c r="N20" s="392"/>
      <c r="O20" s="393"/>
      <c r="P20" s="394"/>
      <c r="Q20" s="393"/>
      <c r="R20" s="395"/>
      <c r="S20" s="391"/>
      <c r="T20" s="396"/>
      <c r="U20" s="391"/>
      <c r="V20" s="396"/>
      <c r="W20" s="391"/>
      <c r="X20" s="396"/>
      <c r="Y20" s="391"/>
      <c r="Z20" s="396"/>
      <c r="AA20" s="393"/>
      <c r="AB20" s="397"/>
      <c r="AC20" s="391"/>
      <c r="AD20" s="396"/>
      <c r="AE20" s="391"/>
      <c r="AF20" s="396"/>
      <c r="AG20" s="391"/>
      <c r="AH20" s="396"/>
      <c r="AI20" s="391"/>
      <c r="AJ20" s="396"/>
      <c r="AK20" s="398"/>
      <c r="AL20" s="392"/>
    </row>
    <row r="22" spans="2:38" ht="15.75" thickBot="1">
      <c r="AC22" s="399"/>
      <c r="AD22" s="399"/>
    </row>
    <row r="23" spans="2:38" ht="39" thickBot="1">
      <c r="B23" s="341"/>
      <c r="C23" s="400" t="s">
        <v>151</v>
      </c>
      <c r="D23" s="401" t="s">
        <v>152</v>
      </c>
      <c r="E23" s="400" t="s">
        <v>153</v>
      </c>
      <c r="F23" s="402" t="s">
        <v>154</v>
      </c>
      <c r="G23" s="400" t="s">
        <v>155</v>
      </c>
      <c r="H23" s="402" t="s">
        <v>156</v>
      </c>
      <c r="I23" s="400" t="s">
        <v>157</v>
      </c>
      <c r="J23" s="402" t="s">
        <v>158</v>
      </c>
      <c r="K23" s="400" t="s">
        <v>159</v>
      </c>
      <c r="L23" s="402" t="s">
        <v>160</v>
      </c>
      <c r="M23" s="400" t="s">
        <v>161</v>
      </c>
      <c r="N23" s="402" t="s">
        <v>162</v>
      </c>
      <c r="O23" s="400" t="s">
        <v>163</v>
      </c>
      <c r="P23" s="401" t="s">
        <v>164</v>
      </c>
      <c r="Q23" s="403" t="s">
        <v>165</v>
      </c>
      <c r="R23" s="404" t="s">
        <v>166</v>
      </c>
      <c r="W23" s="341"/>
      <c r="X23" s="341"/>
      <c r="Y23" s="341"/>
      <c r="Z23" s="341"/>
      <c r="AC23" s="341"/>
      <c r="AD23" s="341"/>
      <c r="AE23" s="341"/>
      <c r="AF23" s="341"/>
      <c r="AG23" s="341"/>
      <c r="AH23" s="341"/>
      <c r="AI23" s="341"/>
      <c r="AJ23" s="341"/>
      <c r="AK23" s="341"/>
    </row>
    <row r="24" spans="2:38">
      <c r="B24" s="405" t="s">
        <v>167</v>
      </c>
      <c r="C24" s="406">
        <f>C5</f>
        <v>0</v>
      </c>
      <c r="D24" s="352">
        <f>D5</f>
        <v>0</v>
      </c>
      <c r="E24" s="406">
        <f>(E5*100)/((100/17)*2)</f>
        <v>0</v>
      </c>
      <c r="F24" s="352">
        <f>F5</f>
        <v>0</v>
      </c>
      <c r="G24" s="406">
        <f>(G5*100)/((100/17)+((100/17)/2))</f>
        <v>0</v>
      </c>
      <c r="H24" s="352">
        <f>H5</f>
        <v>0</v>
      </c>
      <c r="I24" s="406">
        <f>(I5*100)/((100/17)*8+(100/17)/2)</f>
        <v>0</v>
      </c>
      <c r="J24" s="352">
        <f>J5</f>
        <v>0</v>
      </c>
      <c r="K24" s="406">
        <f>(K5*100)/(100/17)</f>
        <v>0</v>
      </c>
      <c r="L24" s="352">
        <f>L5</f>
        <v>0</v>
      </c>
      <c r="M24" s="406">
        <f>(M5*100)/((100/17)*2)</f>
        <v>0</v>
      </c>
      <c r="N24" s="352">
        <f>N5</f>
        <v>0</v>
      </c>
      <c r="O24" s="406">
        <f>(O5*100)/(100/17)</f>
        <v>0</v>
      </c>
      <c r="P24" s="352">
        <f>P5</f>
        <v>0</v>
      </c>
      <c r="Q24" s="406">
        <f t="shared" ref="Q24:Q30" si="0">(R5*100)/(100/17)</f>
        <v>0</v>
      </c>
      <c r="R24" s="361">
        <f>R5</f>
        <v>0</v>
      </c>
    </row>
    <row r="25" spans="2:38">
      <c r="B25" s="407" t="s">
        <v>168</v>
      </c>
      <c r="C25" s="408">
        <f>C6</f>
        <v>76.574887758833427</v>
      </c>
      <c r="D25" s="355">
        <f t="shared" ref="D25:D30" si="1">D6</f>
        <v>78.599999999999994</v>
      </c>
      <c r="E25" s="408">
        <f t="shared" ref="E25:E30" si="2">(E6*100)/((100/17)*2)</f>
        <v>101.64064546612433</v>
      </c>
      <c r="F25" s="409">
        <f>F6</f>
        <v>78.5</v>
      </c>
      <c r="G25" s="408">
        <f t="shared" ref="G25:G30" si="3">(G6*100)/((100/17)+((100/17)/2))</f>
        <v>47.071679197994996</v>
      </c>
      <c r="H25" s="409">
        <f>H6</f>
        <v>77.2</v>
      </c>
      <c r="I25" s="408">
        <f t="shared" ref="I25:I30" si="4">(I6*100)/((100/17)*8+(100/17)/2)</f>
        <v>73.921242396048925</v>
      </c>
      <c r="J25" s="409">
        <f>J6</f>
        <v>78.5</v>
      </c>
      <c r="K25" s="408">
        <f t="shared" ref="K25:K30" si="5">(K6*100)/(100/17)</f>
        <v>60.842105263157897</v>
      </c>
      <c r="L25" s="409">
        <f>L6</f>
        <v>68</v>
      </c>
      <c r="M25" s="408">
        <f t="shared" ref="M25:M30" si="6">(M6*100)/((100/17)*2)</f>
        <v>93.627819548872168</v>
      </c>
      <c r="N25" s="409">
        <f>N6</f>
        <v>74.400000000000006</v>
      </c>
      <c r="O25" s="408">
        <f t="shared" ref="O25:O30" si="7">(O6*100)/(100/17)</f>
        <v>62.721052631578935</v>
      </c>
      <c r="P25" s="409">
        <f>P6</f>
        <v>70.099999999999994</v>
      </c>
      <c r="Q25" s="408">
        <f t="shared" si="0"/>
        <v>1348.1</v>
      </c>
      <c r="R25" s="410">
        <f>R6</f>
        <v>79.3</v>
      </c>
      <c r="U25" s="411"/>
      <c r="V25" s="411"/>
    </row>
    <row r="26" spans="2:38">
      <c r="B26" s="407" t="s">
        <v>169</v>
      </c>
      <c r="C26" s="354">
        <f t="shared" ref="C26:C30" si="8">C7</f>
        <v>0</v>
      </c>
      <c r="D26" s="409">
        <f t="shared" si="1"/>
        <v>0</v>
      </c>
      <c r="E26" s="354">
        <f t="shared" si="2"/>
        <v>0</v>
      </c>
      <c r="F26" s="409">
        <f t="shared" ref="F26:F29" si="9">F7</f>
        <v>0</v>
      </c>
      <c r="G26" s="354">
        <f t="shared" si="3"/>
        <v>0</v>
      </c>
      <c r="H26" s="409">
        <f t="shared" ref="H26:H29" si="10">H7</f>
        <v>0</v>
      </c>
      <c r="I26" s="354">
        <f t="shared" si="4"/>
        <v>0</v>
      </c>
      <c r="J26" s="409">
        <f t="shared" ref="J26:J29" si="11">J7</f>
        <v>0</v>
      </c>
      <c r="K26" s="354">
        <f t="shared" si="5"/>
        <v>0</v>
      </c>
      <c r="L26" s="409">
        <f t="shared" ref="L26:L29" si="12">L7</f>
        <v>0</v>
      </c>
      <c r="M26" s="354">
        <f t="shared" si="6"/>
        <v>0</v>
      </c>
      <c r="N26" s="409">
        <f t="shared" ref="N26:N29" si="13">N7</f>
        <v>0</v>
      </c>
      <c r="O26" s="354">
        <f t="shared" si="7"/>
        <v>0</v>
      </c>
      <c r="P26" s="409">
        <f t="shared" ref="P26:P29" si="14">P7</f>
        <v>0</v>
      </c>
      <c r="Q26" s="354">
        <f t="shared" si="0"/>
        <v>0</v>
      </c>
      <c r="R26" s="410">
        <f t="shared" ref="R26:R30" si="15">R7</f>
        <v>0</v>
      </c>
    </row>
    <row r="27" spans="2:38">
      <c r="B27" s="407" t="s">
        <v>170</v>
      </c>
      <c r="C27" s="354">
        <f t="shared" si="8"/>
        <v>0</v>
      </c>
      <c r="D27" s="355">
        <f t="shared" si="1"/>
        <v>0</v>
      </c>
      <c r="E27" s="354">
        <f>(E8*100)/((100/17)*2)</f>
        <v>0</v>
      </c>
      <c r="F27" s="409">
        <f t="shared" si="9"/>
        <v>0</v>
      </c>
      <c r="G27" s="354">
        <f t="shared" si="3"/>
        <v>0</v>
      </c>
      <c r="H27" s="409">
        <f t="shared" si="10"/>
        <v>0</v>
      </c>
      <c r="I27" s="354">
        <f t="shared" si="4"/>
        <v>0</v>
      </c>
      <c r="J27" s="409">
        <f t="shared" si="11"/>
        <v>0</v>
      </c>
      <c r="K27" s="354">
        <f t="shared" si="5"/>
        <v>0</v>
      </c>
      <c r="L27" s="409">
        <f t="shared" si="12"/>
        <v>0</v>
      </c>
      <c r="M27" s="354">
        <f t="shared" si="6"/>
        <v>0</v>
      </c>
      <c r="N27" s="409">
        <f t="shared" si="13"/>
        <v>0</v>
      </c>
      <c r="O27" s="354">
        <f t="shared" si="7"/>
        <v>0</v>
      </c>
      <c r="P27" s="409">
        <f t="shared" si="14"/>
        <v>0</v>
      </c>
      <c r="Q27" s="354">
        <f t="shared" si="0"/>
        <v>0</v>
      </c>
      <c r="R27" s="410">
        <f t="shared" si="15"/>
        <v>0</v>
      </c>
    </row>
    <row r="28" spans="2:38">
      <c r="B28" s="407" t="s">
        <v>171</v>
      </c>
      <c r="C28" s="354">
        <f t="shared" si="8"/>
        <v>0</v>
      </c>
      <c r="D28" s="355">
        <f t="shared" si="1"/>
        <v>0</v>
      </c>
      <c r="E28" s="354">
        <f t="shared" si="2"/>
        <v>0</v>
      </c>
      <c r="F28" s="409">
        <f t="shared" si="9"/>
        <v>0</v>
      </c>
      <c r="G28" s="354">
        <f t="shared" si="3"/>
        <v>0</v>
      </c>
      <c r="H28" s="409">
        <f t="shared" si="10"/>
        <v>0</v>
      </c>
      <c r="I28" s="354">
        <f t="shared" si="4"/>
        <v>0</v>
      </c>
      <c r="J28" s="409">
        <f t="shared" si="11"/>
        <v>0</v>
      </c>
      <c r="K28" s="354">
        <f t="shared" si="5"/>
        <v>0</v>
      </c>
      <c r="L28" s="409">
        <f t="shared" si="12"/>
        <v>0</v>
      </c>
      <c r="M28" s="354">
        <f t="shared" si="6"/>
        <v>0</v>
      </c>
      <c r="N28" s="409">
        <f t="shared" si="13"/>
        <v>0</v>
      </c>
      <c r="O28" s="354">
        <f t="shared" si="7"/>
        <v>0</v>
      </c>
      <c r="P28" s="409">
        <f t="shared" si="14"/>
        <v>0</v>
      </c>
      <c r="Q28" s="354">
        <f t="shared" si="0"/>
        <v>0</v>
      </c>
      <c r="R28" s="410">
        <f t="shared" si="15"/>
        <v>0</v>
      </c>
    </row>
    <row r="29" spans="2:38">
      <c r="B29" s="407" t="s">
        <v>172</v>
      </c>
      <c r="C29" s="354">
        <f t="shared" si="8"/>
        <v>0</v>
      </c>
      <c r="D29" s="355">
        <f t="shared" si="1"/>
        <v>0</v>
      </c>
      <c r="E29" s="354">
        <f t="shared" si="2"/>
        <v>0</v>
      </c>
      <c r="F29" s="409">
        <f t="shared" si="9"/>
        <v>0</v>
      </c>
      <c r="G29" s="354">
        <f t="shared" si="3"/>
        <v>0</v>
      </c>
      <c r="H29" s="409">
        <f t="shared" si="10"/>
        <v>0</v>
      </c>
      <c r="I29" s="354">
        <f t="shared" si="4"/>
        <v>0</v>
      </c>
      <c r="J29" s="409">
        <f t="shared" si="11"/>
        <v>0</v>
      </c>
      <c r="K29" s="354">
        <f t="shared" si="5"/>
        <v>0</v>
      </c>
      <c r="L29" s="409">
        <f t="shared" si="12"/>
        <v>0</v>
      </c>
      <c r="M29" s="354">
        <f t="shared" si="6"/>
        <v>0</v>
      </c>
      <c r="N29" s="409">
        <f t="shared" si="13"/>
        <v>0</v>
      </c>
      <c r="O29" s="354">
        <f t="shared" si="7"/>
        <v>0</v>
      </c>
      <c r="P29" s="409">
        <f t="shared" si="14"/>
        <v>0</v>
      </c>
      <c r="Q29" s="354">
        <f t="shared" si="0"/>
        <v>0</v>
      </c>
      <c r="R29" s="410">
        <f t="shared" si="15"/>
        <v>0</v>
      </c>
    </row>
    <row r="30" spans="2:38" ht="15.75" thickBot="1">
      <c r="B30" s="412" t="s">
        <v>173</v>
      </c>
      <c r="C30" s="357">
        <f t="shared" si="8"/>
        <v>0</v>
      </c>
      <c r="D30" s="413">
        <f t="shared" si="1"/>
        <v>0</v>
      </c>
      <c r="E30" s="357">
        <f t="shared" si="2"/>
        <v>0</v>
      </c>
      <c r="F30" s="358">
        <f>F11</f>
        <v>0</v>
      </c>
      <c r="G30" s="357">
        <f t="shared" si="3"/>
        <v>0</v>
      </c>
      <c r="H30" s="358">
        <f>H11</f>
        <v>0</v>
      </c>
      <c r="I30" s="357">
        <f t="shared" si="4"/>
        <v>0</v>
      </c>
      <c r="J30" s="358">
        <f>J11</f>
        <v>0</v>
      </c>
      <c r="K30" s="357">
        <f t="shared" si="5"/>
        <v>0</v>
      </c>
      <c r="L30" s="358">
        <f>L11</f>
        <v>0</v>
      </c>
      <c r="M30" s="357">
        <f t="shared" si="6"/>
        <v>0</v>
      </c>
      <c r="N30" s="358">
        <f>N11</f>
        <v>0</v>
      </c>
      <c r="O30" s="357">
        <f t="shared" si="7"/>
        <v>0</v>
      </c>
      <c r="P30" s="358">
        <f>P11</f>
        <v>0</v>
      </c>
      <c r="Q30" s="357">
        <f t="shared" si="0"/>
        <v>0</v>
      </c>
      <c r="R30" s="414">
        <f t="shared" si="15"/>
        <v>0</v>
      </c>
    </row>
    <row r="31" spans="2:38" ht="15.75" thickBot="1"/>
    <row r="32" spans="2:38" ht="39" thickBot="1">
      <c r="B32" s="341"/>
      <c r="C32" s="400" t="s">
        <v>151</v>
      </c>
      <c r="D32" s="401" t="s">
        <v>152</v>
      </c>
      <c r="E32" s="400" t="s">
        <v>174</v>
      </c>
      <c r="F32" s="402" t="s">
        <v>175</v>
      </c>
      <c r="G32" s="400" t="s">
        <v>176</v>
      </c>
      <c r="H32" s="402" t="s">
        <v>177</v>
      </c>
      <c r="I32" s="400" t="s">
        <v>178</v>
      </c>
      <c r="J32" s="402" t="s">
        <v>179</v>
      </c>
      <c r="K32" s="400" t="s">
        <v>180</v>
      </c>
      <c r="L32" s="402" t="s">
        <v>181</v>
      </c>
      <c r="M32" s="400" t="s">
        <v>182</v>
      </c>
      <c r="N32" s="402" t="s">
        <v>183</v>
      </c>
      <c r="O32" s="400" t="s">
        <v>184</v>
      </c>
      <c r="P32" s="402" t="s">
        <v>185</v>
      </c>
      <c r="Q32" s="400" t="s">
        <v>186</v>
      </c>
      <c r="R32" s="402" t="s">
        <v>187</v>
      </c>
      <c r="S32" s="400" t="s">
        <v>188</v>
      </c>
      <c r="T32" s="402" t="s">
        <v>189</v>
      </c>
      <c r="U32" s="400" t="s">
        <v>190</v>
      </c>
      <c r="V32" s="402" t="s">
        <v>191</v>
      </c>
      <c r="W32" s="400" t="s">
        <v>192</v>
      </c>
      <c r="X32" s="402" t="s">
        <v>193</v>
      </c>
      <c r="Y32" s="400" t="s">
        <v>194</v>
      </c>
      <c r="Z32" s="402" t="s">
        <v>195</v>
      </c>
      <c r="AA32" s="400" t="s">
        <v>196</v>
      </c>
      <c r="AB32" s="402" t="s">
        <v>197</v>
      </c>
      <c r="AC32" s="400" t="s">
        <v>198</v>
      </c>
      <c r="AD32" s="402" t="s">
        <v>199</v>
      </c>
      <c r="AE32" s="400" t="s">
        <v>200</v>
      </c>
      <c r="AF32" s="402" t="s">
        <v>201</v>
      </c>
      <c r="AG32" s="400" t="s">
        <v>202</v>
      </c>
      <c r="AH32" s="402" t="s">
        <v>203</v>
      </c>
      <c r="AI32" s="400" t="s">
        <v>204</v>
      </c>
      <c r="AJ32" s="402" t="s">
        <v>205</v>
      </c>
      <c r="AK32" s="415" t="s">
        <v>206</v>
      </c>
      <c r="AL32" s="402" t="s">
        <v>207</v>
      </c>
    </row>
    <row r="33" spans="2:38">
      <c r="B33" s="405" t="s">
        <v>167</v>
      </c>
      <c r="C33" s="360">
        <f>C14</f>
        <v>0</v>
      </c>
      <c r="D33" s="361">
        <f>D14</f>
        <v>0</v>
      </c>
      <c r="E33" s="416">
        <f>(E14*100)/(100/17)</f>
        <v>0</v>
      </c>
      <c r="F33" s="417">
        <f>F14</f>
        <v>0</v>
      </c>
      <c r="G33" s="416">
        <f t="shared" ref="G33:AI33" si="16">(G14*100)/(100/17)</f>
        <v>0</v>
      </c>
      <c r="H33" s="417">
        <f>H14</f>
        <v>0</v>
      </c>
      <c r="I33" s="416">
        <f t="shared" si="16"/>
        <v>0</v>
      </c>
      <c r="J33" s="417">
        <f>J14</f>
        <v>0</v>
      </c>
      <c r="K33" s="416">
        <f t="shared" si="16"/>
        <v>0</v>
      </c>
      <c r="L33" s="417">
        <f>L14</f>
        <v>0</v>
      </c>
      <c r="M33" s="416">
        <f t="shared" si="16"/>
        <v>0</v>
      </c>
      <c r="N33" s="417">
        <f>N14</f>
        <v>0</v>
      </c>
      <c r="O33" s="416">
        <f t="shared" si="16"/>
        <v>0</v>
      </c>
      <c r="P33" s="417">
        <f>P14</f>
        <v>0</v>
      </c>
      <c r="Q33" s="416">
        <f t="shared" ref="Q33" si="17">(Q14*100)/(100/17)</f>
        <v>0</v>
      </c>
      <c r="R33" s="417">
        <f>R14</f>
        <v>0</v>
      </c>
      <c r="S33" s="416">
        <f t="shared" si="16"/>
        <v>0</v>
      </c>
      <c r="T33" s="417">
        <f>T14</f>
        <v>0</v>
      </c>
      <c r="U33" s="416">
        <f t="shared" si="16"/>
        <v>0</v>
      </c>
      <c r="V33" s="417">
        <f>V14</f>
        <v>0</v>
      </c>
      <c r="W33" s="416">
        <f t="shared" si="16"/>
        <v>0</v>
      </c>
      <c r="X33" s="417">
        <f>X14</f>
        <v>0</v>
      </c>
      <c r="Y33" s="416">
        <f t="shared" si="16"/>
        <v>0</v>
      </c>
      <c r="Z33" s="417">
        <f>Z14</f>
        <v>0</v>
      </c>
      <c r="AA33" s="416">
        <f t="shared" si="16"/>
        <v>0</v>
      </c>
      <c r="AB33" s="417">
        <f>AB14</f>
        <v>0</v>
      </c>
      <c r="AC33" s="416">
        <f t="shared" si="16"/>
        <v>0</v>
      </c>
      <c r="AD33" s="417">
        <f>AD14</f>
        <v>0</v>
      </c>
      <c r="AE33" s="416">
        <f t="shared" si="16"/>
        <v>0</v>
      </c>
      <c r="AF33" s="417">
        <f>AF14</f>
        <v>0</v>
      </c>
      <c r="AG33" s="416">
        <f t="shared" si="16"/>
        <v>0</v>
      </c>
      <c r="AH33" s="417">
        <f>AH14</f>
        <v>0</v>
      </c>
      <c r="AI33" s="416">
        <f t="shared" si="16"/>
        <v>0</v>
      </c>
      <c r="AJ33" s="417">
        <f>AJ14</f>
        <v>0</v>
      </c>
      <c r="AK33" s="418">
        <f t="shared" ref="AK33:AK39" si="18">(AK14*100)/(100/17)</f>
        <v>0</v>
      </c>
      <c r="AL33" s="419">
        <f>AL14</f>
        <v>0</v>
      </c>
    </row>
    <row r="34" spans="2:38">
      <c r="B34" s="407" t="s">
        <v>168</v>
      </c>
      <c r="C34" s="375">
        <f>C15</f>
        <v>76.569649663595328</v>
      </c>
      <c r="D34" s="376">
        <f>D15</f>
        <v>78.599999999999994</v>
      </c>
      <c r="E34" s="375">
        <f t="shared" ref="E34:AI39" si="19">(E15*100)/(100/17)</f>
        <v>76.399085418464196</v>
      </c>
      <c r="F34" s="381">
        <f>F15</f>
        <v>77.8</v>
      </c>
      <c r="G34" s="375">
        <f t="shared" si="19"/>
        <v>126.82</v>
      </c>
      <c r="H34" s="381">
        <f>H15</f>
        <v>77.8</v>
      </c>
      <c r="I34" s="375">
        <f t="shared" si="19"/>
        <v>70.607518796992494</v>
      </c>
      <c r="J34" s="381">
        <f>J15</f>
        <v>76.900000000000006</v>
      </c>
      <c r="K34" s="375">
        <f t="shared" si="19"/>
        <v>87.477900856793141</v>
      </c>
      <c r="L34" s="381">
        <f>L15</f>
        <v>72.400000000000006</v>
      </c>
      <c r="M34" s="375">
        <f t="shared" si="19"/>
        <v>63.973684210526322</v>
      </c>
      <c r="N34" s="381">
        <f>N15</f>
        <v>71.5</v>
      </c>
      <c r="O34" s="375">
        <f t="shared" si="19"/>
        <v>70.245009446693658</v>
      </c>
      <c r="P34" s="381">
        <f>P15</f>
        <v>89.3</v>
      </c>
      <c r="Q34" s="375">
        <f>(Q15*100)/(100/17)</f>
        <v>86.159844054580901</v>
      </c>
      <c r="R34" s="381">
        <f>R15</f>
        <v>85.6</v>
      </c>
      <c r="S34" s="375">
        <f t="shared" si="19"/>
        <v>83.508771929824576</v>
      </c>
      <c r="T34" s="381">
        <f>T15</f>
        <v>67.8</v>
      </c>
      <c r="U34" s="375">
        <f t="shared" si="19"/>
        <v>57.398212512413117</v>
      </c>
      <c r="V34" s="381">
        <f>V15</f>
        <v>67.7</v>
      </c>
      <c r="W34" s="375">
        <f t="shared" si="19"/>
        <v>61.103979460847235</v>
      </c>
      <c r="X34" s="381">
        <f>X15</f>
        <v>81.3</v>
      </c>
      <c r="Y34" s="375">
        <f t="shared" si="19"/>
        <v>61.647368421052633</v>
      </c>
      <c r="Z34" s="381">
        <f>Z15</f>
        <v>68.900000000000006</v>
      </c>
      <c r="AA34" s="375">
        <f t="shared" si="19"/>
        <v>60.842105263157897</v>
      </c>
      <c r="AB34" s="381">
        <f>AB15</f>
        <v>68</v>
      </c>
      <c r="AC34" s="375">
        <f t="shared" si="19"/>
        <v>57.518796992481207</v>
      </c>
      <c r="AD34" s="381">
        <f>AD15</f>
        <v>76.400000000000006</v>
      </c>
      <c r="AE34" s="375">
        <f t="shared" si="19"/>
        <v>129.70999999999998</v>
      </c>
      <c r="AF34" s="381">
        <f>AF15</f>
        <v>77.3</v>
      </c>
      <c r="AG34" s="375">
        <f t="shared" si="19"/>
        <v>62.721052631578935</v>
      </c>
      <c r="AH34" s="381">
        <f>AH15</f>
        <v>70.099999999999994</v>
      </c>
      <c r="AI34" s="375">
        <f t="shared" si="19"/>
        <v>88.734924812030059</v>
      </c>
      <c r="AJ34" s="381">
        <f>AJ15</f>
        <v>79.3</v>
      </c>
      <c r="AK34" s="420">
        <f t="shared" si="18"/>
        <v>56.81578947368422</v>
      </c>
      <c r="AL34" s="376">
        <f>AL15</f>
        <v>63.5</v>
      </c>
    </row>
    <row r="35" spans="2:38">
      <c r="B35" s="407" t="s">
        <v>169</v>
      </c>
      <c r="C35" s="375">
        <f t="shared" ref="C35:D39" si="20">C16</f>
        <v>0</v>
      </c>
      <c r="D35" s="382">
        <f t="shared" si="20"/>
        <v>0</v>
      </c>
      <c r="E35" s="375">
        <f t="shared" si="19"/>
        <v>0</v>
      </c>
      <c r="F35" s="410">
        <f t="shared" ref="F35:F38" si="21">F16</f>
        <v>0</v>
      </c>
      <c r="G35" s="375">
        <f t="shared" si="19"/>
        <v>0</v>
      </c>
      <c r="H35" s="410">
        <f t="shared" ref="H35:H38" si="22">H16</f>
        <v>0</v>
      </c>
      <c r="I35" s="375">
        <f t="shared" si="19"/>
        <v>0</v>
      </c>
      <c r="J35" s="410">
        <f t="shared" ref="J35:J38" si="23">J16</f>
        <v>0</v>
      </c>
      <c r="K35" s="375">
        <f t="shared" si="19"/>
        <v>0</v>
      </c>
      <c r="L35" s="410">
        <f t="shared" ref="L35:L38" si="24">L16</f>
        <v>0</v>
      </c>
      <c r="M35" s="375">
        <f t="shared" si="19"/>
        <v>0</v>
      </c>
      <c r="N35" s="410">
        <f t="shared" ref="N35:N38" si="25">N16</f>
        <v>0</v>
      </c>
      <c r="O35" s="375">
        <f t="shared" si="19"/>
        <v>0</v>
      </c>
      <c r="P35" s="410">
        <f t="shared" ref="P35:P38" si="26">P16</f>
        <v>0</v>
      </c>
      <c r="Q35" s="375">
        <f t="shared" ref="Q35:Q39" si="27">(Q16*100)/(100/17)</f>
        <v>0</v>
      </c>
      <c r="R35" s="410">
        <f t="shared" ref="R35:R38" si="28">R16</f>
        <v>0</v>
      </c>
      <c r="S35" s="375">
        <f t="shared" si="19"/>
        <v>0</v>
      </c>
      <c r="T35" s="410">
        <f t="shared" ref="T35:T38" si="29">T16</f>
        <v>0</v>
      </c>
      <c r="U35" s="375">
        <f t="shared" si="19"/>
        <v>0</v>
      </c>
      <c r="V35" s="410">
        <f t="shared" ref="V35:V38" si="30">V16</f>
        <v>0</v>
      </c>
      <c r="W35" s="375">
        <f t="shared" si="19"/>
        <v>0</v>
      </c>
      <c r="X35" s="410">
        <f t="shared" ref="X35:X38" si="31">X16</f>
        <v>0</v>
      </c>
      <c r="Y35" s="375">
        <f t="shared" si="19"/>
        <v>0</v>
      </c>
      <c r="Z35" s="410">
        <f t="shared" ref="Z35:Z38" si="32">Z16</f>
        <v>0</v>
      </c>
      <c r="AA35" s="375">
        <f t="shared" si="19"/>
        <v>0</v>
      </c>
      <c r="AB35" s="410">
        <f t="shared" ref="AB35:AB38" si="33">AB16</f>
        <v>0</v>
      </c>
      <c r="AC35" s="375">
        <f t="shared" si="19"/>
        <v>0</v>
      </c>
      <c r="AD35" s="410">
        <f t="shared" ref="AD35:AD38" si="34">AD16</f>
        <v>0</v>
      </c>
      <c r="AE35" s="375">
        <f t="shared" si="19"/>
        <v>0</v>
      </c>
      <c r="AF35" s="410">
        <f t="shared" ref="AF35:AF38" si="35">AF16</f>
        <v>0</v>
      </c>
      <c r="AG35" s="375">
        <f t="shared" si="19"/>
        <v>0</v>
      </c>
      <c r="AH35" s="410">
        <f t="shared" ref="AH35:AH38" si="36">AH16</f>
        <v>0</v>
      </c>
      <c r="AI35" s="375">
        <f t="shared" si="19"/>
        <v>0</v>
      </c>
      <c r="AJ35" s="410">
        <f t="shared" ref="AJ35:AJ38" si="37">AJ16</f>
        <v>0</v>
      </c>
      <c r="AK35" s="420">
        <f t="shared" si="18"/>
        <v>0</v>
      </c>
      <c r="AL35" s="382">
        <f t="shared" ref="AL35:AL38" si="38">AL16</f>
        <v>0</v>
      </c>
    </row>
    <row r="36" spans="2:38">
      <c r="B36" s="407" t="s">
        <v>170</v>
      </c>
      <c r="C36" s="375">
        <f>C17</f>
        <v>0</v>
      </c>
      <c r="D36" s="382">
        <f t="shared" si="20"/>
        <v>0</v>
      </c>
      <c r="E36" s="375">
        <f t="shared" si="19"/>
        <v>0</v>
      </c>
      <c r="F36" s="410">
        <f t="shared" si="21"/>
        <v>0</v>
      </c>
      <c r="G36" s="375">
        <f t="shared" si="19"/>
        <v>0</v>
      </c>
      <c r="H36" s="410">
        <f t="shared" si="22"/>
        <v>0</v>
      </c>
      <c r="I36" s="375">
        <f t="shared" si="19"/>
        <v>0</v>
      </c>
      <c r="J36" s="410">
        <f t="shared" si="23"/>
        <v>0</v>
      </c>
      <c r="K36" s="375">
        <f t="shared" si="19"/>
        <v>0</v>
      </c>
      <c r="L36" s="410">
        <f t="shared" si="24"/>
        <v>0</v>
      </c>
      <c r="M36" s="375">
        <f t="shared" si="19"/>
        <v>0</v>
      </c>
      <c r="N36" s="410">
        <f t="shared" si="25"/>
        <v>0</v>
      </c>
      <c r="O36" s="375">
        <f t="shared" si="19"/>
        <v>0</v>
      </c>
      <c r="P36" s="410">
        <f t="shared" si="26"/>
        <v>0</v>
      </c>
      <c r="Q36" s="375">
        <f t="shared" si="27"/>
        <v>0</v>
      </c>
      <c r="R36" s="410">
        <f t="shared" si="28"/>
        <v>0</v>
      </c>
      <c r="S36" s="375">
        <f t="shared" si="19"/>
        <v>0</v>
      </c>
      <c r="T36" s="410">
        <f t="shared" si="29"/>
        <v>0</v>
      </c>
      <c r="U36" s="375">
        <f t="shared" si="19"/>
        <v>0</v>
      </c>
      <c r="V36" s="410">
        <f t="shared" si="30"/>
        <v>0</v>
      </c>
      <c r="W36" s="375">
        <f t="shared" si="19"/>
        <v>0</v>
      </c>
      <c r="X36" s="410">
        <f t="shared" si="31"/>
        <v>0</v>
      </c>
      <c r="Y36" s="375">
        <f t="shared" si="19"/>
        <v>0</v>
      </c>
      <c r="Z36" s="410">
        <f t="shared" si="32"/>
        <v>0</v>
      </c>
      <c r="AA36" s="375">
        <f t="shared" si="19"/>
        <v>0</v>
      </c>
      <c r="AB36" s="410">
        <f t="shared" si="33"/>
        <v>0</v>
      </c>
      <c r="AC36" s="375">
        <f t="shared" si="19"/>
        <v>0</v>
      </c>
      <c r="AD36" s="410">
        <f t="shared" si="34"/>
        <v>0</v>
      </c>
      <c r="AE36" s="375">
        <f t="shared" si="19"/>
        <v>0</v>
      </c>
      <c r="AF36" s="410">
        <f t="shared" si="35"/>
        <v>0</v>
      </c>
      <c r="AG36" s="375">
        <f t="shared" si="19"/>
        <v>0</v>
      </c>
      <c r="AH36" s="410">
        <f t="shared" si="36"/>
        <v>0</v>
      </c>
      <c r="AI36" s="375">
        <f t="shared" si="19"/>
        <v>0</v>
      </c>
      <c r="AJ36" s="410">
        <f t="shared" si="37"/>
        <v>0</v>
      </c>
      <c r="AK36" s="420">
        <f t="shared" si="18"/>
        <v>0</v>
      </c>
      <c r="AL36" s="382">
        <f t="shared" si="38"/>
        <v>0</v>
      </c>
    </row>
    <row r="37" spans="2:38">
      <c r="B37" s="407" t="s">
        <v>171</v>
      </c>
      <c r="C37" s="375">
        <f t="shared" si="20"/>
        <v>0</v>
      </c>
      <c r="D37" s="382">
        <f t="shared" si="20"/>
        <v>0</v>
      </c>
      <c r="E37" s="375">
        <f t="shared" si="19"/>
        <v>0</v>
      </c>
      <c r="F37" s="410">
        <f t="shared" si="21"/>
        <v>0</v>
      </c>
      <c r="G37" s="375">
        <f t="shared" si="19"/>
        <v>0</v>
      </c>
      <c r="H37" s="410">
        <f t="shared" si="22"/>
        <v>0</v>
      </c>
      <c r="I37" s="375">
        <f t="shared" si="19"/>
        <v>0</v>
      </c>
      <c r="J37" s="410">
        <f t="shared" si="23"/>
        <v>0</v>
      </c>
      <c r="K37" s="375">
        <f t="shared" si="19"/>
        <v>0</v>
      </c>
      <c r="L37" s="410">
        <f t="shared" si="24"/>
        <v>0</v>
      </c>
      <c r="M37" s="375">
        <f t="shared" si="19"/>
        <v>0</v>
      </c>
      <c r="N37" s="410">
        <f t="shared" si="25"/>
        <v>0</v>
      </c>
      <c r="O37" s="375">
        <f t="shared" si="19"/>
        <v>0</v>
      </c>
      <c r="P37" s="410">
        <f t="shared" si="26"/>
        <v>0</v>
      </c>
      <c r="Q37" s="375">
        <f t="shared" si="27"/>
        <v>0</v>
      </c>
      <c r="R37" s="410">
        <f t="shared" si="28"/>
        <v>0</v>
      </c>
      <c r="S37" s="375">
        <f t="shared" si="19"/>
        <v>0</v>
      </c>
      <c r="T37" s="410">
        <f t="shared" si="29"/>
        <v>0</v>
      </c>
      <c r="U37" s="375">
        <f t="shared" si="19"/>
        <v>0</v>
      </c>
      <c r="V37" s="410">
        <f t="shared" si="30"/>
        <v>0</v>
      </c>
      <c r="W37" s="375">
        <f t="shared" si="19"/>
        <v>0</v>
      </c>
      <c r="X37" s="410">
        <f t="shared" si="31"/>
        <v>0</v>
      </c>
      <c r="Y37" s="375">
        <f t="shared" si="19"/>
        <v>0</v>
      </c>
      <c r="Z37" s="410">
        <f t="shared" si="32"/>
        <v>0</v>
      </c>
      <c r="AA37" s="375">
        <f t="shared" si="19"/>
        <v>0</v>
      </c>
      <c r="AB37" s="410">
        <f t="shared" si="33"/>
        <v>0</v>
      </c>
      <c r="AC37" s="375">
        <f t="shared" si="19"/>
        <v>0</v>
      </c>
      <c r="AD37" s="410">
        <f t="shared" si="34"/>
        <v>0</v>
      </c>
      <c r="AE37" s="375">
        <f t="shared" si="19"/>
        <v>0</v>
      </c>
      <c r="AF37" s="410">
        <f t="shared" si="35"/>
        <v>0</v>
      </c>
      <c r="AG37" s="375">
        <f t="shared" si="19"/>
        <v>0</v>
      </c>
      <c r="AH37" s="410">
        <f t="shared" si="36"/>
        <v>0</v>
      </c>
      <c r="AI37" s="375">
        <f t="shared" si="19"/>
        <v>0</v>
      </c>
      <c r="AJ37" s="410">
        <f t="shared" si="37"/>
        <v>0</v>
      </c>
      <c r="AK37" s="420">
        <f t="shared" si="18"/>
        <v>0</v>
      </c>
      <c r="AL37" s="382">
        <f t="shared" si="38"/>
        <v>0</v>
      </c>
    </row>
    <row r="38" spans="2:38">
      <c r="B38" s="407" t="s">
        <v>172</v>
      </c>
      <c r="C38" s="375">
        <f t="shared" si="20"/>
        <v>0</v>
      </c>
      <c r="D38" s="382">
        <f t="shared" si="20"/>
        <v>0</v>
      </c>
      <c r="E38" s="375">
        <f t="shared" si="19"/>
        <v>0</v>
      </c>
      <c r="F38" s="410">
        <f t="shared" si="21"/>
        <v>0</v>
      </c>
      <c r="G38" s="375">
        <f t="shared" si="19"/>
        <v>0</v>
      </c>
      <c r="H38" s="410">
        <f t="shared" si="22"/>
        <v>0</v>
      </c>
      <c r="I38" s="375">
        <f t="shared" si="19"/>
        <v>0</v>
      </c>
      <c r="J38" s="410">
        <f t="shared" si="23"/>
        <v>0</v>
      </c>
      <c r="K38" s="375">
        <f t="shared" si="19"/>
        <v>0</v>
      </c>
      <c r="L38" s="410">
        <f t="shared" si="24"/>
        <v>0</v>
      </c>
      <c r="M38" s="375">
        <f t="shared" si="19"/>
        <v>0</v>
      </c>
      <c r="N38" s="410">
        <f t="shared" si="25"/>
        <v>0</v>
      </c>
      <c r="O38" s="375">
        <f t="shared" si="19"/>
        <v>0</v>
      </c>
      <c r="P38" s="410">
        <f t="shared" si="26"/>
        <v>0</v>
      </c>
      <c r="Q38" s="375">
        <f t="shared" si="27"/>
        <v>0</v>
      </c>
      <c r="R38" s="410">
        <f t="shared" si="28"/>
        <v>0</v>
      </c>
      <c r="S38" s="375">
        <f t="shared" si="19"/>
        <v>0</v>
      </c>
      <c r="T38" s="410">
        <f t="shared" si="29"/>
        <v>0</v>
      </c>
      <c r="U38" s="375">
        <f t="shared" si="19"/>
        <v>0</v>
      </c>
      <c r="V38" s="410">
        <f t="shared" si="30"/>
        <v>0</v>
      </c>
      <c r="W38" s="375">
        <f t="shared" si="19"/>
        <v>0</v>
      </c>
      <c r="X38" s="410">
        <f t="shared" si="31"/>
        <v>0</v>
      </c>
      <c r="Y38" s="375">
        <f t="shared" si="19"/>
        <v>0</v>
      </c>
      <c r="Z38" s="410">
        <f t="shared" si="32"/>
        <v>0</v>
      </c>
      <c r="AA38" s="375">
        <f t="shared" si="19"/>
        <v>0</v>
      </c>
      <c r="AB38" s="410">
        <f t="shared" si="33"/>
        <v>0</v>
      </c>
      <c r="AC38" s="375">
        <f t="shared" si="19"/>
        <v>0</v>
      </c>
      <c r="AD38" s="410">
        <f t="shared" si="34"/>
        <v>0</v>
      </c>
      <c r="AE38" s="375">
        <f t="shared" si="19"/>
        <v>0</v>
      </c>
      <c r="AF38" s="410">
        <f t="shared" si="35"/>
        <v>0</v>
      </c>
      <c r="AG38" s="375">
        <f t="shared" si="19"/>
        <v>0</v>
      </c>
      <c r="AH38" s="410">
        <f t="shared" si="36"/>
        <v>0</v>
      </c>
      <c r="AI38" s="375">
        <f t="shared" si="19"/>
        <v>0</v>
      </c>
      <c r="AJ38" s="410">
        <f t="shared" si="37"/>
        <v>0</v>
      </c>
      <c r="AK38" s="420">
        <f t="shared" si="18"/>
        <v>0</v>
      </c>
      <c r="AL38" s="382">
        <f t="shared" si="38"/>
        <v>0</v>
      </c>
    </row>
    <row r="39" spans="2:38" ht="15.75" thickBot="1">
      <c r="B39" s="412" t="s">
        <v>173</v>
      </c>
      <c r="C39" s="389">
        <f t="shared" si="20"/>
        <v>0</v>
      </c>
      <c r="D39" s="390">
        <f>D20</f>
        <v>0</v>
      </c>
      <c r="E39" s="389">
        <f t="shared" si="19"/>
        <v>0</v>
      </c>
      <c r="F39" s="414">
        <f>F20</f>
        <v>0</v>
      </c>
      <c r="G39" s="389">
        <f t="shared" si="19"/>
        <v>0</v>
      </c>
      <c r="H39" s="414">
        <f>H20</f>
        <v>0</v>
      </c>
      <c r="I39" s="389">
        <f t="shared" si="19"/>
        <v>0</v>
      </c>
      <c r="J39" s="414">
        <f>J20</f>
        <v>0</v>
      </c>
      <c r="K39" s="389">
        <f t="shared" si="19"/>
        <v>0</v>
      </c>
      <c r="L39" s="414">
        <f>L20</f>
        <v>0</v>
      </c>
      <c r="M39" s="389">
        <f t="shared" si="19"/>
        <v>0</v>
      </c>
      <c r="N39" s="414">
        <f>N20</f>
        <v>0</v>
      </c>
      <c r="O39" s="389">
        <f t="shared" si="19"/>
        <v>0</v>
      </c>
      <c r="P39" s="414">
        <f>P20</f>
        <v>0</v>
      </c>
      <c r="Q39" s="389">
        <f t="shared" si="27"/>
        <v>0</v>
      </c>
      <c r="R39" s="414">
        <f>R20</f>
        <v>0</v>
      </c>
      <c r="S39" s="389">
        <f t="shared" si="19"/>
        <v>0</v>
      </c>
      <c r="T39" s="414">
        <f>T20</f>
        <v>0</v>
      </c>
      <c r="U39" s="389">
        <f t="shared" si="19"/>
        <v>0</v>
      </c>
      <c r="V39" s="414">
        <f>V20</f>
        <v>0</v>
      </c>
      <c r="W39" s="389">
        <f t="shared" si="19"/>
        <v>0</v>
      </c>
      <c r="X39" s="414">
        <f>X20</f>
        <v>0</v>
      </c>
      <c r="Y39" s="389">
        <f t="shared" si="19"/>
        <v>0</v>
      </c>
      <c r="Z39" s="414">
        <f>Z20</f>
        <v>0</v>
      </c>
      <c r="AA39" s="389">
        <f t="shared" si="19"/>
        <v>0</v>
      </c>
      <c r="AB39" s="414">
        <f>AB20</f>
        <v>0</v>
      </c>
      <c r="AC39" s="389">
        <f t="shared" si="19"/>
        <v>0</v>
      </c>
      <c r="AD39" s="414">
        <f>AD20</f>
        <v>0</v>
      </c>
      <c r="AE39" s="389">
        <f t="shared" si="19"/>
        <v>0</v>
      </c>
      <c r="AF39" s="414">
        <f>AF20</f>
        <v>0</v>
      </c>
      <c r="AG39" s="389">
        <f t="shared" si="19"/>
        <v>0</v>
      </c>
      <c r="AH39" s="414">
        <f>AH20</f>
        <v>0</v>
      </c>
      <c r="AI39" s="389">
        <f t="shared" si="19"/>
        <v>0</v>
      </c>
      <c r="AJ39" s="414">
        <f>AJ20</f>
        <v>0</v>
      </c>
      <c r="AK39" s="421">
        <f t="shared" si="18"/>
        <v>0</v>
      </c>
      <c r="AL39" s="390">
        <f>AL20</f>
        <v>0</v>
      </c>
    </row>
  </sheetData>
  <sheetProtection algorithmName="SHA-512" hashValue="dLoxdlOIGMAZdH3uBztGMFYZmPyDtrhbKUjJxryI4tzNa2rJrkjaWa3zuOkFWYMHU1+VAe+N0wLLQFgI5PZx9Q==" saltValue="PVHZoK98q+RXzCQcmY93VQ==" spinCount="100000" sheet="1" objects="1" scenarios="1" formatCells="0" pivotTables="0"/>
  <protectedRanges>
    <protectedRange sqref="E15:AL15" name="Rango1_2"/>
    <protectedRange sqref="C5:R11 C14:AL20" name="Rango1"/>
  </protectedRanges>
  <mergeCells count="2">
    <mergeCell ref="B1:AL1"/>
    <mergeCell ref="C2:AI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zoomScale="80" zoomScaleNormal="80" workbookViewId="0">
      <selection activeCell="T21" sqref="T21"/>
    </sheetView>
  </sheetViews>
  <sheetFormatPr baseColWidth="10" defaultColWidth="14.42578125" defaultRowHeight="15" customHeight="1"/>
  <cols>
    <col min="1" max="3" width="10.7109375" customWidth="1"/>
    <col min="4" max="4" width="8.140625" customWidth="1"/>
    <col min="5" max="5" width="6.7109375" customWidth="1"/>
    <col min="6" max="6" width="23.85546875" customWidth="1"/>
    <col min="7" max="7" width="54" customWidth="1"/>
    <col min="8" max="9" width="10.7109375" customWidth="1"/>
    <col min="10" max="10" width="9" customWidth="1"/>
    <col min="11" max="11" width="8.42578125" customWidth="1"/>
    <col min="12" max="15" width="10.7109375" customWidth="1"/>
  </cols>
  <sheetData>
    <row r="1" spans="1:15" ht="15.75" customHeight="1">
      <c r="D1" s="709" t="s">
        <v>22</v>
      </c>
      <c r="E1" s="702"/>
      <c r="F1" s="702"/>
      <c r="G1" s="702"/>
      <c r="H1" s="702"/>
      <c r="I1" s="702"/>
      <c r="J1" s="702"/>
    </row>
    <row r="2" spans="1:15" ht="15" customHeight="1">
      <c r="D2" s="702"/>
      <c r="E2" s="702"/>
      <c r="F2" s="702"/>
      <c r="G2" s="702"/>
      <c r="H2" s="702"/>
      <c r="I2" s="702"/>
      <c r="J2" s="702"/>
    </row>
    <row r="3" spans="1:15" ht="15" customHeight="1">
      <c r="D3" s="702"/>
      <c r="E3" s="702"/>
      <c r="F3" s="702"/>
      <c r="G3" s="702"/>
      <c r="H3" s="702"/>
      <c r="I3" s="702"/>
      <c r="J3" s="702"/>
    </row>
    <row r="4" spans="1:15" ht="15" customHeight="1">
      <c r="D4" s="702"/>
      <c r="E4" s="702"/>
      <c r="F4" s="702"/>
      <c r="G4" s="702"/>
      <c r="H4" s="702"/>
      <c r="I4" s="702"/>
      <c r="J4" s="702"/>
    </row>
    <row r="5" spans="1:15" ht="20.25" customHeight="1">
      <c r="D5" s="702"/>
      <c r="E5" s="702"/>
      <c r="F5" s="702"/>
      <c r="G5" s="702"/>
      <c r="H5" s="702"/>
      <c r="I5" s="702"/>
      <c r="J5" s="702"/>
    </row>
    <row r="6" spans="1:15" ht="19.5" customHeight="1">
      <c r="F6" s="15" t="s">
        <v>16</v>
      </c>
      <c r="G6" s="53">
        <f>'P5'!F2+'P4'!F2+'P6'!F2+'P7'!F2+'P8'!E2+'P9'!F2+'P10'!E2+'P11'!E2+'P17'!D3</f>
        <v>47.368421052631582</v>
      </c>
    </row>
    <row r="7" spans="1:15" ht="24.75" customHeight="1">
      <c r="F7" s="15" t="s">
        <v>38</v>
      </c>
      <c r="G7" s="53">
        <f>'P4'!F3+'P5'!F3+'P6'!F3+'P7'!F3+'P8'!E3+'P9'!F3+'P10'!E3+'P11'!E3+'P17'!D4</f>
        <v>36.960621198024462</v>
      </c>
    </row>
    <row r="8" spans="1:15" ht="248.25" customHeight="1">
      <c r="F8" s="15" t="s">
        <v>18</v>
      </c>
      <c r="G8" s="137" t="str">
        <f>'Resp.'!E8</f>
        <v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v>
      </c>
    </row>
    <row r="11" spans="1:15" ht="23.25">
      <c r="A11" s="710" t="s">
        <v>3</v>
      </c>
      <c r="B11" s="702"/>
      <c r="C11" s="702"/>
      <c r="D11" s="702"/>
      <c r="L11" s="710" t="s">
        <v>3</v>
      </c>
      <c r="M11" s="702"/>
      <c r="N11" s="702"/>
      <c r="O11" s="702"/>
    </row>
    <row r="12" spans="1:15">
      <c r="E12" s="711" t="s">
        <v>34</v>
      </c>
      <c r="F12" s="699"/>
      <c r="G12" s="699"/>
      <c r="H12" s="699"/>
      <c r="I12" s="699"/>
      <c r="J12" s="699"/>
      <c r="K12" s="700"/>
    </row>
    <row r="13" spans="1:15">
      <c r="E13" s="701"/>
      <c r="F13" s="702"/>
      <c r="G13" s="702"/>
      <c r="H13" s="702"/>
      <c r="I13" s="702"/>
      <c r="J13" s="702"/>
      <c r="K13" s="684"/>
    </row>
    <row r="14" spans="1:15">
      <c r="E14" s="701"/>
      <c r="F14" s="702"/>
      <c r="G14" s="702"/>
      <c r="H14" s="702"/>
      <c r="I14" s="702"/>
      <c r="J14" s="702"/>
      <c r="K14" s="684"/>
    </row>
    <row r="15" spans="1:15">
      <c r="E15" s="701"/>
      <c r="F15" s="702"/>
      <c r="G15" s="702"/>
      <c r="H15" s="702"/>
      <c r="I15" s="702"/>
      <c r="J15" s="702"/>
      <c r="K15" s="684"/>
    </row>
    <row r="16" spans="1:15">
      <c r="E16" s="701"/>
      <c r="F16" s="702"/>
      <c r="G16" s="702"/>
      <c r="H16" s="702"/>
      <c r="I16" s="702"/>
      <c r="J16" s="702"/>
      <c r="K16" s="684"/>
    </row>
    <row r="17" spans="5:11">
      <c r="E17" s="701"/>
      <c r="F17" s="702"/>
      <c r="G17" s="702"/>
      <c r="H17" s="702"/>
      <c r="I17" s="702"/>
      <c r="J17" s="702"/>
      <c r="K17" s="684"/>
    </row>
    <row r="18" spans="5:11">
      <c r="E18" s="703"/>
      <c r="F18" s="704"/>
      <c r="G18" s="704"/>
      <c r="H18" s="704"/>
      <c r="I18" s="704"/>
      <c r="J18" s="704"/>
      <c r="K18" s="694"/>
    </row>
    <row r="20" spans="5:11" ht="15.75" customHeight="1"/>
    <row r="21" spans="5:11" ht="15.75" customHeight="1"/>
    <row r="22" spans="5:11" ht="15.75" customHeight="1"/>
    <row r="23" spans="5:11" ht="15.75" customHeight="1"/>
    <row r="24" spans="5:11" ht="15.75" customHeight="1"/>
    <row r="25" spans="5:11" ht="15.75" customHeight="1"/>
    <row r="26" spans="5:11" ht="15.75" customHeight="1"/>
    <row r="27" spans="5:11" ht="15.75" customHeight="1"/>
    <row r="28" spans="5:11" ht="15.75" customHeight="1"/>
    <row r="29" spans="5:11" ht="15.75" customHeight="1"/>
    <row r="30" spans="5:11" ht="15.75" customHeight="1"/>
    <row r="31" spans="5:11" ht="15.75" customHeight="1"/>
    <row r="32" spans="5: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D1:J5"/>
    <mergeCell ref="L11:O11"/>
    <mergeCell ref="A11:D11"/>
    <mergeCell ref="E12:K18"/>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zoomScale="80" zoomScaleNormal="80" workbookViewId="0">
      <selection activeCell="M26" sqref="M26"/>
    </sheetView>
  </sheetViews>
  <sheetFormatPr baseColWidth="10" defaultColWidth="14.42578125" defaultRowHeight="15" customHeight="1"/>
  <cols>
    <col min="1" max="1" width="8.7109375" customWidth="1"/>
    <col min="2" max="2" width="10.7109375" customWidth="1"/>
    <col min="3" max="3" width="7.28515625" customWidth="1"/>
    <col min="4" max="4" width="10" customWidth="1"/>
    <col min="5" max="5" width="23.42578125" customWidth="1"/>
    <col min="6" max="6" width="22.7109375" customWidth="1"/>
    <col min="7" max="7" width="7.42578125" customWidth="1"/>
    <col min="8" max="8" width="6" customWidth="1"/>
    <col min="9" max="10" width="10.7109375" customWidth="1"/>
  </cols>
  <sheetData>
    <row r="1" spans="4:10" ht="15" customHeight="1">
      <c r="D1" s="712" t="s">
        <v>37</v>
      </c>
      <c r="E1" s="702"/>
      <c r="F1" s="702"/>
      <c r="G1" s="702"/>
      <c r="H1" s="702"/>
    </row>
    <row r="2" spans="4:10" ht="15" customHeight="1">
      <c r="D2" s="702"/>
      <c r="E2" s="702"/>
      <c r="F2" s="702"/>
      <c r="G2" s="702"/>
      <c r="H2" s="702"/>
    </row>
    <row r="3" spans="4:10" ht="15" customHeight="1">
      <c r="D3" s="702"/>
      <c r="E3" s="702"/>
      <c r="F3" s="702"/>
      <c r="G3" s="702"/>
      <c r="H3" s="702"/>
    </row>
    <row r="4" spans="4:10" ht="15" customHeight="1">
      <c r="D4" s="702"/>
      <c r="E4" s="702"/>
      <c r="F4" s="702"/>
      <c r="G4" s="702"/>
      <c r="H4" s="702"/>
    </row>
    <row r="5" spans="4:10" ht="15" customHeight="1">
      <c r="D5" s="702"/>
      <c r="E5" s="702"/>
      <c r="F5" s="702"/>
      <c r="G5" s="702"/>
      <c r="H5" s="702"/>
    </row>
    <row r="6" spans="4:10" ht="26.25" customHeight="1">
      <c r="E6" s="15" t="s">
        <v>52</v>
      </c>
      <c r="F6" s="74">
        <f>'P12'!E2</f>
        <v>5.2631578947368425</v>
      </c>
    </row>
    <row r="7" spans="4:10" ht="30" customHeight="1">
      <c r="E7" s="15" t="s">
        <v>17</v>
      </c>
      <c r="F7" s="74">
        <f>'P12'!E3</f>
        <v>3.5789473684210531</v>
      </c>
      <c r="I7" s="75" t="s">
        <v>53</v>
      </c>
    </row>
    <row r="8" spans="4:10" ht="33.75" customHeight="1">
      <c r="E8" s="15" t="s">
        <v>18</v>
      </c>
      <c r="F8" s="76" t="str">
        <f>+'Resp.'!E17</f>
        <v>Grupo de Planeación
OCI</v>
      </c>
    </row>
    <row r="10" spans="4:10" ht="15" customHeight="1">
      <c r="D10" s="711" t="s">
        <v>54</v>
      </c>
      <c r="E10" s="699"/>
      <c r="F10" s="699"/>
      <c r="G10" s="699"/>
      <c r="H10" s="699"/>
      <c r="I10" s="699"/>
      <c r="J10" s="700"/>
    </row>
    <row r="11" spans="4:10" ht="15" customHeight="1">
      <c r="D11" s="701"/>
      <c r="E11" s="702"/>
      <c r="F11" s="702"/>
      <c r="G11" s="702"/>
      <c r="H11" s="702"/>
      <c r="I11" s="702"/>
      <c r="J11" s="684"/>
    </row>
    <row r="12" spans="4:10" ht="15" customHeight="1">
      <c r="D12" s="701"/>
      <c r="E12" s="702"/>
      <c r="F12" s="702"/>
      <c r="G12" s="702"/>
      <c r="H12" s="702"/>
      <c r="I12" s="702"/>
      <c r="J12" s="684"/>
    </row>
    <row r="13" spans="4:10" ht="15" customHeight="1">
      <c r="D13" s="701"/>
      <c r="E13" s="702"/>
      <c r="F13" s="702"/>
      <c r="G13" s="702"/>
      <c r="H13" s="702"/>
      <c r="I13" s="702"/>
      <c r="J13" s="684"/>
    </row>
    <row r="14" spans="4:10" ht="15" customHeight="1">
      <c r="D14" s="701"/>
      <c r="E14" s="702"/>
      <c r="F14" s="702"/>
      <c r="G14" s="702"/>
      <c r="H14" s="702"/>
      <c r="I14" s="702"/>
      <c r="J14" s="684"/>
    </row>
    <row r="15" spans="4:10">
      <c r="D15" s="701"/>
      <c r="E15" s="702"/>
      <c r="F15" s="702"/>
      <c r="G15" s="702"/>
      <c r="H15" s="702"/>
      <c r="I15" s="702"/>
      <c r="J15" s="684"/>
    </row>
    <row r="16" spans="4:10">
      <c r="D16" s="703"/>
      <c r="E16" s="704"/>
      <c r="F16" s="704"/>
      <c r="G16" s="704"/>
      <c r="H16" s="704"/>
      <c r="I16" s="704"/>
      <c r="J16" s="69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H5"/>
    <mergeCell ref="D10:J16"/>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M1000"/>
  <sheetViews>
    <sheetView showGridLines="0" zoomScale="70" zoomScaleNormal="70" workbookViewId="0">
      <selection activeCell="F7" sqref="F7"/>
    </sheetView>
  </sheetViews>
  <sheetFormatPr baseColWidth="10" defaultColWidth="14.42578125" defaultRowHeight="15" customHeight="1"/>
  <cols>
    <col min="1" max="3" width="10.7109375" customWidth="1"/>
    <col min="4" max="4" width="10.42578125" customWidth="1"/>
    <col min="5" max="5" width="19.42578125" customWidth="1"/>
    <col min="6" max="6" width="57.28515625" customWidth="1"/>
    <col min="7" max="7" width="10.7109375" customWidth="1"/>
    <col min="8" max="8" width="6.28515625" customWidth="1"/>
    <col min="9" max="9" width="6.7109375" customWidth="1"/>
    <col min="13" max="13" width="22.85546875" customWidth="1"/>
  </cols>
  <sheetData>
    <row r="1" spans="4:13" ht="15" customHeight="1">
      <c r="D1" s="713" t="s">
        <v>41</v>
      </c>
      <c r="E1" s="702"/>
      <c r="F1" s="702"/>
      <c r="G1" s="702"/>
      <c r="H1" s="702"/>
      <c r="I1" s="702"/>
    </row>
    <row r="2" spans="4:13" ht="15" customHeight="1">
      <c r="D2" s="702"/>
      <c r="E2" s="702"/>
      <c r="F2" s="702"/>
      <c r="G2" s="702"/>
      <c r="H2" s="702"/>
      <c r="I2" s="702"/>
    </row>
    <row r="3" spans="4:13" ht="15" customHeight="1">
      <c r="D3" s="702"/>
      <c r="E3" s="702"/>
      <c r="F3" s="702"/>
      <c r="G3" s="702"/>
      <c r="H3" s="702"/>
      <c r="I3" s="702"/>
    </row>
    <row r="4" spans="4:13" ht="15" customHeight="1">
      <c r="D4" s="702"/>
      <c r="E4" s="702"/>
      <c r="F4" s="702"/>
      <c r="G4" s="702"/>
      <c r="H4" s="702"/>
      <c r="I4" s="702"/>
    </row>
    <row r="5" spans="4:13" ht="15" customHeight="1">
      <c r="D5" s="702"/>
      <c r="E5" s="702"/>
      <c r="F5" s="702"/>
      <c r="G5" s="702"/>
      <c r="H5" s="702"/>
      <c r="I5" s="702"/>
    </row>
    <row r="6" spans="4:13" ht="27.75" customHeight="1">
      <c r="E6" s="15" t="s">
        <v>52</v>
      </c>
      <c r="F6" s="77">
        <f>'P13'!E3+'P14'!F3+'P18'!D3</f>
        <v>15.789473684210527</v>
      </c>
    </row>
    <row r="7" spans="4:13" ht="28.5" customHeight="1">
      <c r="E7" s="15" t="s">
        <v>17</v>
      </c>
      <c r="F7" s="77">
        <f>'P13'!E4+'P14'!F4+'P18'!D4</f>
        <v>11.015037593984962</v>
      </c>
      <c r="I7" s="78" t="s">
        <v>3</v>
      </c>
    </row>
    <row r="8" spans="4:13" ht="221.25" customHeight="1">
      <c r="E8" s="15" t="s">
        <v>18</v>
      </c>
      <c r="F8" s="136"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row>
    <row r="9" spans="4:13" ht="15" customHeight="1">
      <c r="K9" s="714" t="s">
        <v>738</v>
      </c>
      <c r="L9" s="714"/>
      <c r="M9" s="714"/>
    </row>
    <row r="10" spans="4:13" ht="15" customHeight="1">
      <c r="D10" s="711" t="s">
        <v>55</v>
      </c>
      <c r="E10" s="699"/>
      <c r="F10" s="699"/>
      <c r="G10" s="699"/>
      <c r="H10" s="699"/>
      <c r="I10" s="700"/>
    </row>
    <row r="11" spans="4:13">
      <c r="D11" s="701"/>
      <c r="E11" s="702"/>
      <c r="F11" s="702"/>
      <c r="G11" s="702"/>
      <c r="H11" s="702"/>
      <c r="I11" s="684"/>
    </row>
    <row r="12" spans="4:13">
      <c r="D12" s="701"/>
      <c r="E12" s="702"/>
      <c r="F12" s="702"/>
      <c r="G12" s="702"/>
      <c r="H12" s="702"/>
      <c r="I12" s="684"/>
    </row>
    <row r="13" spans="4:13">
      <c r="D13" s="701"/>
      <c r="E13" s="702"/>
      <c r="F13" s="702"/>
      <c r="G13" s="702"/>
      <c r="H13" s="702"/>
      <c r="I13" s="684"/>
    </row>
    <row r="14" spans="4:13">
      <c r="D14" s="701"/>
      <c r="E14" s="702"/>
      <c r="F14" s="702"/>
      <c r="G14" s="702"/>
      <c r="H14" s="702"/>
      <c r="I14" s="684"/>
    </row>
    <row r="15" spans="4:13">
      <c r="D15" s="703"/>
      <c r="E15" s="704"/>
      <c r="F15" s="704"/>
      <c r="G15" s="704"/>
      <c r="H15" s="704"/>
      <c r="I15" s="69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D10:I15"/>
    <mergeCell ref="D1:I5"/>
    <mergeCell ref="K9:M9"/>
  </mergeCells>
  <hyperlinks>
    <hyperlink ref="K9:M9" location="'P18'!A1" display="Gestión Estadisticas de la Información"/>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zoomScale="80" zoomScaleNormal="80" workbookViewId="0">
      <selection activeCell="D8" sqref="D8"/>
    </sheetView>
  </sheetViews>
  <sheetFormatPr baseColWidth="10" defaultColWidth="14.42578125" defaultRowHeight="15" customHeight="1"/>
  <cols>
    <col min="1" max="1" width="6.140625" customWidth="1"/>
    <col min="2" max="4" width="10.7109375" customWidth="1"/>
    <col min="5" max="5" width="7.28515625" customWidth="1"/>
    <col min="6" max="6" width="20.85546875" customWidth="1"/>
    <col min="7" max="7" width="40" customWidth="1"/>
    <col min="8" max="8" width="10.85546875" customWidth="1"/>
    <col min="9" max="9" width="10.5703125" customWidth="1"/>
    <col min="10" max="10" width="10.7109375" customWidth="1"/>
  </cols>
  <sheetData>
    <row r="1" spans="4:10" ht="15" customHeight="1">
      <c r="D1" s="715" t="s">
        <v>56</v>
      </c>
      <c r="E1" s="702"/>
      <c r="F1" s="702"/>
      <c r="G1" s="702"/>
      <c r="H1" s="702"/>
      <c r="I1" s="702"/>
    </row>
    <row r="2" spans="4:10" ht="15" customHeight="1">
      <c r="D2" s="702"/>
      <c r="E2" s="702"/>
      <c r="F2" s="702"/>
      <c r="G2" s="702"/>
      <c r="H2" s="702"/>
      <c r="I2" s="702"/>
    </row>
    <row r="3" spans="4:10" ht="15" customHeight="1">
      <c r="D3" s="702"/>
      <c r="E3" s="702"/>
      <c r="F3" s="702"/>
      <c r="G3" s="702"/>
      <c r="H3" s="702"/>
      <c r="I3" s="702"/>
    </row>
    <row r="4" spans="4:10" ht="15" customHeight="1">
      <c r="D4" s="702"/>
      <c r="E4" s="702"/>
      <c r="F4" s="702"/>
      <c r="G4" s="702"/>
      <c r="H4" s="702"/>
      <c r="I4" s="702"/>
    </row>
    <row r="5" spans="4:10" ht="15" customHeight="1">
      <c r="D5" s="702"/>
      <c r="E5" s="702"/>
      <c r="F5" s="702"/>
      <c r="G5" s="702"/>
      <c r="H5" s="702"/>
      <c r="I5" s="702"/>
    </row>
    <row r="6" spans="4:10" ht="29.25" customHeight="1">
      <c r="F6" s="15" t="s">
        <v>52</v>
      </c>
      <c r="G6" s="87">
        <f>'P16'!D3</f>
        <v>5.2631578947368425</v>
      </c>
    </row>
    <row r="7" spans="4:10" ht="31.5" customHeight="1">
      <c r="F7" s="15" t="s">
        <v>17</v>
      </c>
      <c r="G7" s="82">
        <f>'P15'!F4</f>
        <v>3.689473684210526</v>
      </c>
      <c r="J7" s="83" t="s">
        <v>53</v>
      </c>
    </row>
    <row r="8" spans="4:10" ht="87" customHeight="1">
      <c r="F8" s="15" t="s">
        <v>18</v>
      </c>
      <c r="G8" s="84" t="str">
        <f>'Resp.'!E22</f>
        <v>Grupo de Talento Humano
Grupo de Planeación
Oficina de tecnologia de la Información</v>
      </c>
    </row>
    <row r="10" spans="4:10">
      <c r="D10" s="716" t="s">
        <v>55</v>
      </c>
      <c r="E10" s="699"/>
      <c r="F10" s="699"/>
      <c r="G10" s="699"/>
      <c r="H10" s="699"/>
      <c r="I10" s="699"/>
      <c r="J10" s="700"/>
    </row>
    <row r="11" spans="4:10" ht="15" customHeight="1">
      <c r="D11" s="701"/>
      <c r="E11" s="702"/>
      <c r="F11" s="702"/>
      <c r="G11" s="702"/>
      <c r="H11" s="702"/>
      <c r="I11" s="702"/>
      <c r="J11" s="684"/>
    </row>
    <row r="12" spans="4:10" ht="15" customHeight="1">
      <c r="D12" s="701"/>
      <c r="E12" s="702"/>
      <c r="F12" s="702"/>
      <c r="G12" s="702"/>
      <c r="H12" s="702"/>
      <c r="I12" s="702"/>
      <c r="J12" s="684"/>
    </row>
    <row r="13" spans="4:10" ht="15" customHeight="1">
      <c r="D13" s="701"/>
      <c r="E13" s="702"/>
      <c r="F13" s="702"/>
      <c r="G13" s="702"/>
      <c r="H13" s="702"/>
      <c r="I13" s="702"/>
      <c r="J13" s="684"/>
    </row>
    <row r="14" spans="4:10" ht="15" customHeight="1">
      <c r="D14" s="701"/>
      <c r="E14" s="702"/>
      <c r="F14" s="702"/>
      <c r="G14" s="702"/>
      <c r="H14" s="702"/>
      <c r="I14" s="702"/>
      <c r="J14" s="684"/>
    </row>
    <row r="15" spans="4:10" ht="15" customHeight="1">
      <c r="D15" s="701"/>
      <c r="E15" s="702"/>
      <c r="F15" s="702"/>
      <c r="G15" s="702"/>
      <c r="H15" s="702"/>
      <c r="I15" s="702"/>
      <c r="J15" s="684"/>
    </row>
    <row r="16" spans="4:10" ht="15.75" customHeight="1">
      <c r="D16" s="703"/>
      <c r="E16" s="704"/>
      <c r="F16" s="704"/>
      <c r="G16" s="704"/>
      <c r="H16" s="704"/>
      <c r="I16" s="704"/>
      <c r="J16" s="69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I5"/>
    <mergeCell ref="D10:J16"/>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00"/>
  <sheetViews>
    <sheetView showGridLines="0" zoomScale="90" zoomScaleNormal="90" workbookViewId="0">
      <selection activeCell="F27" sqref="F27"/>
    </sheetView>
  </sheetViews>
  <sheetFormatPr baseColWidth="10" defaultColWidth="14.42578125" defaultRowHeight="15" customHeight="1"/>
  <cols>
    <col min="1" max="1" width="10.7109375" customWidth="1"/>
    <col min="2" max="2" width="8.140625" customWidth="1"/>
    <col min="3" max="3" width="16.28515625" customWidth="1"/>
    <col min="4" max="4" width="21.28515625" customWidth="1"/>
    <col min="5" max="5" width="30.7109375" customWidth="1"/>
    <col min="6" max="6" width="16" customWidth="1"/>
    <col min="7" max="7" width="8.42578125" customWidth="1"/>
    <col min="8" max="8" width="10.7109375" customWidth="1"/>
  </cols>
  <sheetData>
    <row r="1" spans="2:8">
      <c r="C1" s="717" t="s">
        <v>50</v>
      </c>
      <c r="D1" s="702"/>
      <c r="E1" s="702"/>
      <c r="F1" s="702"/>
      <c r="G1" s="702"/>
    </row>
    <row r="2" spans="2:8" ht="15" customHeight="1">
      <c r="C2" s="702"/>
      <c r="D2" s="702"/>
      <c r="E2" s="702"/>
      <c r="F2" s="702"/>
      <c r="G2" s="702"/>
    </row>
    <row r="3" spans="2:8" ht="15" customHeight="1">
      <c r="C3" s="702"/>
      <c r="D3" s="702"/>
      <c r="E3" s="702"/>
      <c r="F3" s="702"/>
      <c r="G3" s="702"/>
    </row>
    <row r="4" spans="2:8" ht="15" customHeight="1">
      <c r="C4" s="702"/>
      <c r="D4" s="702"/>
      <c r="E4" s="702"/>
      <c r="F4" s="702"/>
      <c r="G4" s="702"/>
    </row>
    <row r="5" spans="2:8" ht="15" customHeight="1">
      <c r="C5" s="702"/>
      <c r="D5" s="702"/>
      <c r="E5" s="702"/>
      <c r="F5" s="702"/>
      <c r="G5" s="702"/>
    </row>
    <row r="6" spans="2:8" ht="27" customHeight="1">
      <c r="D6" s="15" t="s">
        <v>52</v>
      </c>
      <c r="E6" s="79">
        <f>'P16'!D3</f>
        <v>5.2631578947368425</v>
      </c>
    </row>
    <row r="7" spans="2:8" ht="30.75" customHeight="1">
      <c r="D7" s="15" t="s">
        <v>17</v>
      </c>
      <c r="E7" s="79">
        <f>'P16'!D4</f>
        <v>5.2197014595311808</v>
      </c>
      <c r="G7" s="80" t="s">
        <v>53</v>
      </c>
    </row>
    <row r="8" spans="2:8" ht="25.5" customHeight="1">
      <c r="D8" s="15" t="s">
        <v>57</v>
      </c>
      <c r="E8" s="81" t="str">
        <f>'Resp.'!E23</f>
        <v>Oficina de Control Interno</v>
      </c>
    </row>
    <row r="10" spans="2:8" ht="15" customHeight="1">
      <c r="B10" s="711" t="s">
        <v>58</v>
      </c>
      <c r="C10" s="699"/>
      <c r="D10" s="699"/>
      <c r="E10" s="699"/>
      <c r="F10" s="699"/>
      <c r="G10" s="699"/>
      <c r="H10" s="700"/>
    </row>
    <row r="11" spans="2:8" ht="15" customHeight="1">
      <c r="B11" s="701"/>
      <c r="C11" s="702"/>
      <c r="D11" s="702"/>
      <c r="E11" s="702"/>
      <c r="F11" s="702"/>
      <c r="G11" s="702"/>
      <c r="H11" s="684"/>
    </row>
    <row r="12" spans="2:8" ht="15" customHeight="1">
      <c r="B12" s="701"/>
      <c r="C12" s="702"/>
      <c r="D12" s="702"/>
      <c r="E12" s="702"/>
      <c r="F12" s="702"/>
      <c r="G12" s="702"/>
      <c r="H12" s="684"/>
    </row>
    <row r="13" spans="2:8" ht="15" customHeight="1">
      <c r="B13" s="701"/>
      <c r="C13" s="702"/>
      <c r="D13" s="702"/>
      <c r="E13" s="702"/>
      <c r="F13" s="702"/>
      <c r="G13" s="702"/>
      <c r="H13" s="684"/>
    </row>
    <row r="14" spans="2:8" ht="15" customHeight="1">
      <c r="B14" s="701"/>
      <c r="C14" s="702"/>
      <c r="D14" s="702"/>
      <c r="E14" s="702"/>
      <c r="F14" s="702"/>
      <c r="G14" s="702"/>
      <c r="H14" s="684"/>
    </row>
    <row r="15" spans="2:8" ht="15.75" customHeight="1">
      <c r="B15" s="701"/>
      <c r="C15" s="702"/>
      <c r="D15" s="702"/>
      <c r="E15" s="702"/>
      <c r="F15" s="702"/>
      <c r="G15" s="702"/>
      <c r="H15" s="684"/>
    </row>
    <row r="16" spans="2:8" ht="21.75" customHeight="1">
      <c r="B16" s="703"/>
      <c r="C16" s="704"/>
      <c r="D16" s="704"/>
      <c r="E16" s="704"/>
      <c r="F16" s="704"/>
      <c r="G16" s="704"/>
      <c r="H16" s="694"/>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G5"/>
    <mergeCell ref="B10:H16"/>
  </mergeCells>
  <pageMargins left="0.7" right="0.7" top="0.75" bottom="0.75" header="0" footer="0"/>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X899"/>
  <sheetViews>
    <sheetView showGridLines="0" zoomScale="90" zoomScaleNormal="90" workbookViewId="0">
      <selection activeCell="E3" sqref="E3"/>
    </sheetView>
  </sheetViews>
  <sheetFormatPr baseColWidth="10" defaultColWidth="14.42578125" defaultRowHeight="15" customHeight="1"/>
  <cols>
    <col min="1" max="1" width="5.28515625" style="129" customWidth="1"/>
    <col min="2" max="2" width="3.5703125" style="163" customWidth="1"/>
    <col min="3" max="3" width="29.85546875" style="129" customWidth="1"/>
    <col min="4" max="4" width="20" style="129" customWidth="1"/>
    <col min="5" max="5" width="24.28515625" style="129" customWidth="1"/>
    <col min="6" max="6" width="19.5703125" style="129" customWidth="1"/>
    <col min="7" max="7" width="20.42578125" style="129" customWidth="1"/>
    <col min="8" max="8" width="30.42578125" style="129" customWidth="1"/>
    <col min="9" max="9" width="21.5703125" style="129" customWidth="1"/>
    <col min="10" max="10" width="26.140625" style="129" customWidth="1"/>
    <col min="11" max="11" width="11.5703125" style="129" customWidth="1"/>
    <col min="12" max="12" width="28.140625" style="129" customWidth="1"/>
    <col min="13" max="13" width="15.140625" style="129" customWidth="1"/>
    <col min="14" max="14" width="12.5703125" style="164" customWidth="1"/>
    <col min="15" max="15" width="31.140625" style="129" customWidth="1"/>
    <col min="16" max="16" width="23" style="129" customWidth="1"/>
    <col min="17" max="17" width="10.7109375" style="129" customWidth="1"/>
    <col min="18" max="18" width="59.5703125" style="129" customWidth="1"/>
    <col min="19" max="24" width="10.7109375" style="129" customWidth="1"/>
    <col min="25" max="16384" width="14.42578125" style="129"/>
  </cols>
  <sheetData>
    <row r="1" spans="2:24" ht="73.5" customHeight="1" thickBot="1">
      <c r="B1" s="723"/>
      <c r="C1" s="723"/>
      <c r="D1" s="724" t="s">
        <v>59</v>
      </c>
      <c r="E1" s="723"/>
      <c r="F1" s="723"/>
      <c r="G1" s="723"/>
      <c r="H1" s="723"/>
      <c r="I1" s="723"/>
      <c r="J1" s="723"/>
      <c r="K1" s="723"/>
      <c r="L1" s="723"/>
      <c r="M1" s="723"/>
      <c r="N1" s="142"/>
      <c r="O1" s="90"/>
      <c r="P1" s="90"/>
      <c r="Q1" s="90"/>
      <c r="R1" s="90"/>
      <c r="S1" s="90"/>
      <c r="T1" s="90"/>
      <c r="U1" s="90"/>
      <c r="V1" s="90"/>
      <c r="W1" s="90"/>
      <c r="X1" s="90"/>
    </row>
    <row r="2" spans="2:24" ht="37.5" customHeight="1" thickBot="1">
      <c r="B2" s="723"/>
      <c r="C2" s="723"/>
      <c r="D2" s="91" t="s">
        <v>130</v>
      </c>
      <c r="E2" s="143">
        <f>100/19</f>
        <v>5.2631578947368425</v>
      </c>
      <c r="F2" s="90"/>
      <c r="G2" s="144"/>
      <c r="H2" s="90"/>
      <c r="I2" s="146" t="s">
        <v>140</v>
      </c>
      <c r="J2" s="145">
        <v>21</v>
      </c>
      <c r="K2" s="90"/>
      <c r="L2" s="94" t="s">
        <v>142</v>
      </c>
      <c r="M2" s="145">
        <v>122</v>
      </c>
      <c r="N2" s="142"/>
      <c r="Q2" s="90"/>
      <c r="R2" s="90"/>
      <c r="S2" s="90"/>
      <c r="T2" s="90"/>
      <c r="U2" s="90"/>
      <c r="V2" s="90"/>
      <c r="W2" s="90"/>
      <c r="X2" s="90"/>
    </row>
    <row r="3" spans="2:24" ht="20.25" customHeight="1" thickBot="1">
      <c r="B3" s="723"/>
      <c r="C3" s="723"/>
      <c r="D3" s="91" t="s">
        <v>38</v>
      </c>
      <c r="E3" s="143">
        <f>+((M3*E2)/M2)+0.18</f>
        <v>4.4940638481449531</v>
      </c>
      <c r="F3" s="90"/>
      <c r="G3" s="90"/>
      <c r="H3" s="90"/>
      <c r="I3" s="148" t="s">
        <v>141</v>
      </c>
      <c r="J3" s="147">
        <v>0</v>
      </c>
      <c r="K3" s="90"/>
      <c r="L3" s="97" t="s">
        <v>61</v>
      </c>
      <c r="M3" s="147">
        <f>+M2-M4</f>
        <v>100</v>
      </c>
      <c r="N3" s="142"/>
      <c r="Q3" s="90"/>
      <c r="R3" s="90"/>
      <c r="S3" s="90"/>
      <c r="T3" s="90"/>
      <c r="U3" s="90"/>
      <c r="V3" s="90"/>
      <c r="W3" s="90"/>
      <c r="X3" s="90"/>
    </row>
    <row r="4" spans="2:24" ht="27.75" thickBot="1">
      <c r="B4" s="149"/>
      <c r="C4" s="90"/>
      <c r="D4" s="91" t="s">
        <v>18</v>
      </c>
      <c r="E4" s="150" t="str">
        <f>'Resp.'!J4</f>
        <v>Grupo de Talento Humano</v>
      </c>
      <c r="F4" s="90"/>
      <c r="G4" s="90"/>
      <c r="H4" s="90"/>
      <c r="I4" s="152" t="s">
        <v>62</v>
      </c>
      <c r="J4" s="151">
        <f>+J2-J3</f>
        <v>21</v>
      </c>
      <c r="K4" s="90"/>
      <c r="L4" s="100" t="s">
        <v>62</v>
      </c>
      <c r="M4" s="151">
        <v>22</v>
      </c>
      <c r="N4" s="142"/>
      <c r="Q4" s="90"/>
      <c r="R4" s="90"/>
      <c r="S4" s="90"/>
      <c r="T4" s="90"/>
      <c r="U4" s="90"/>
      <c r="V4" s="90"/>
      <c r="W4" s="90"/>
      <c r="X4" s="90"/>
    </row>
    <row r="5" spans="2:24" ht="16.5">
      <c r="B5" s="117"/>
      <c r="C5" s="90"/>
      <c r="D5" s="153"/>
      <c r="E5" s="154"/>
      <c r="F5" s="140"/>
      <c r="G5" s="90"/>
      <c r="H5" s="90"/>
      <c r="I5" s="90"/>
      <c r="J5" s="90"/>
      <c r="K5" s="90"/>
      <c r="L5" s="140"/>
      <c r="M5" s="90"/>
      <c r="N5" s="142"/>
      <c r="O5" s="90"/>
      <c r="P5" s="90"/>
      <c r="Q5" s="90"/>
      <c r="R5" s="90"/>
      <c r="S5" s="90"/>
      <c r="T5" s="90"/>
      <c r="U5" s="90"/>
      <c r="V5" s="90"/>
      <c r="W5" s="90"/>
      <c r="X5" s="90"/>
    </row>
    <row r="6" spans="2:24" ht="16.5">
      <c r="B6" s="117"/>
      <c r="C6" s="90"/>
      <c r="D6" s="90"/>
      <c r="E6" s="90"/>
      <c r="F6" s="90"/>
      <c r="G6" s="90"/>
      <c r="H6" s="90"/>
      <c r="I6" s="90"/>
      <c r="J6" s="90"/>
      <c r="K6" s="90"/>
      <c r="L6" s="139"/>
      <c r="M6" s="90"/>
      <c r="N6" s="142"/>
      <c r="O6" s="90"/>
      <c r="P6" s="90"/>
      <c r="Q6" s="90"/>
      <c r="R6" s="90"/>
      <c r="S6" s="90"/>
      <c r="T6" s="90"/>
      <c r="U6" s="90"/>
      <c r="V6" s="90"/>
      <c r="W6" s="90"/>
      <c r="X6" s="90"/>
    </row>
    <row r="7" spans="2:24" ht="16.5">
      <c r="B7" s="117"/>
      <c r="C7" s="90"/>
      <c r="D7" s="90"/>
      <c r="E7" s="140"/>
      <c r="F7" s="139"/>
      <c r="G7" s="90"/>
      <c r="H7" s="90"/>
      <c r="I7" s="90"/>
      <c r="J7" s="90"/>
      <c r="K7" s="155"/>
      <c r="L7" s="156"/>
      <c r="M7" s="157"/>
      <c r="N7" s="142"/>
      <c r="O7" s="90"/>
      <c r="P7" s="90"/>
      <c r="Q7" s="90"/>
      <c r="R7" s="90"/>
      <c r="S7" s="90"/>
      <c r="T7" s="90"/>
      <c r="U7" s="90"/>
      <c r="V7" s="90"/>
      <c r="W7" s="90"/>
      <c r="X7" s="90"/>
    </row>
    <row r="8" spans="2:24" ht="117.75" customHeight="1">
      <c r="B8" s="496"/>
      <c r="C8" s="521" t="s">
        <v>216</v>
      </c>
      <c r="D8" s="521" t="s">
        <v>217</v>
      </c>
      <c r="E8" s="522" t="s">
        <v>218</v>
      </c>
      <c r="F8" s="521" t="s">
        <v>219</v>
      </c>
      <c r="G8" s="521" t="s">
        <v>220</v>
      </c>
      <c r="H8" s="521" t="s">
        <v>121</v>
      </c>
      <c r="I8" s="521" t="s">
        <v>122</v>
      </c>
      <c r="J8" s="522" t="s">
        <v>123</v>
      </c>
      <c r="K8" s="522" t="s">
        <v>124</v>
      </c>
      <c r="L8" s="522" t="s">
        <v>221</v>
      </c>
      <c r="M8" s="522" t="s">
        <v>222</v>
      </c>
      <c r="N8" s="522" t="s">
        <v>223</v>
      </c>
      <c r="O8" s="521" t="s">
        <v>224</v>
      </c>
      <c r="P8" s="522" t="s">
        <v>225</v>
      </c>
      <c r="Q8" s="521" t="s">
        <v>226</v>
      </c>
      <c r="R8" s="521" t="s">
        <v>297</v>
      </c>
      <c r="S8" s="521" t="s">
        <v>351</v>
      </c>
      <c r="T8" s="90"/>
      <c r="U8" s="90"/>
      <c r="V8" s="90"/>
    </row>
    <row r="9" spans="2:24" ht="188.25" customHeight="1">
      <c r="B9" s="495">
        <v>1</v>
      </c>
      <c r="C9" s="490" t="s">
        <v>227</v>
      </c>
      <c r="D9" s="492" t="s">
        <v>228</v>
      </c>
      <c r="E9" s="492" t="s">
        <v>229</v>
      </c>
      <c r="F9" s="492" t="s">
        <v>230</v>
      </c>
      <c r="G9" s="490" t="s">
        <v>231</v>
      </c>
      <c r="H9" s="490" t="s">
        <v>232</v>
      </c>
      <c r="I9" s="492" t="s">
        <v>233</v>
      </c>
      <c r="J9" s="492" t="s">
        <v>234</v>
      </c>
      <c r="K9" s="490" t="s">
        <v>235</v>
      </c>
      <c r="L9" s="492" t="s">
        <v>134</v>
      </c>
      <c r="M9" s="88">
        <v>44105</v>
      </c>
      <c r="N9" s="88">
        <v>44286</v>
      </c>
      <c r="O9" s="490" t="s">
        <v>236</v>
      </c>
      <c r="P9" s="491" t="s">
        <v>237</v>
      </c>
      <c r="Q9" s="523">
        <v>830</v>
      </c>
      <c r="R9" s="596" t="s">
        <v>317</v>
      </c>
      <c r="S9" s="600" t="s">
        <v>352</v>
      </c>
      <c r="T9" s="90"/>
      <c r="U9" s="90"/>
      <c r="V9" s="90"/>
    </row>
    <row r="10" spans="2:24" ht="141" customHeight="1">
      <c r="B10" s="725">
        <v>2</v>
      </c>
      <c r="C10" s="728" t="s">
        <v>227</v>
      </c>
      <c r="D10" s="728" t="s">
        <v>228</v>
      </c>
      <c r="E10" s="728" t="s">
        <v>229</v>
      </c>
      <c r="F10" s="728" t="s">
        <v>230</v>
      </c>
      <c r="G10" s="728" t="s">
        <v>231</v>
      </c>
      <c r="H10" s="718" t="s">
        <v>238</v>
      </c>
      <c r="I10" s="718" t="s">
        <v>239</v>
      </c>
      <c r="J10" s="718" t="s">
        <v>240</v>
      </c>
      <c r="K10" s="718" t="s">
        <v>235</v>
      </c>
      <c r="L10" s="718" t="s">
        <v>241</v>
      </c>
      <c r="M10" s="88">
        <v>44105</v>
      </c>
      <c r="N10" s="88">
        <v>44377</v>
      </c>
      <c r="O10" s="490" t="s">
        <v>242</v>
      </c>
      <c r="P10" s="491" t="s">
        <v>243</v>
      </c>
      <c r="Q10" s="731">
        <v>831</v>
      </c>
      <c r="R10" s="596" t="s">
        <v>317</v>
      </c>
      <c r="S10" s="600" t="s">
        <v>352</v>
      </c>
      <c r="T10" s="90"/>
      <c r="U10" s="90"/>
      <c r="V10" s="90"/>
    </row>
    <row r="11" spans="2:24" ht="51">
      <c r="B11" s="726"/>
      <c r="C11" s="729"/>
      <c r="D11" s="729"/>
      <c r="E11" s="729"/>
      <c r="F11" s="729"/>
      <c r="G11" s="729"/>
      <c r="H11" s="719"/>
      <c r="I11" s="719"/>
      <c r="J11" s="721"/>
      <c r="K11" s="719"/>
      <c r="L11" s="719"/>
      <c r="M11" s="88">
        <v>44105</v>
      </c>
      <c r="N11" s="88">
        <v>44377</v>
      </c>
      <c r="O11" s="490" t="s">
        <v>244</v>
      </c>
      <c r="P11" s="491" t="s">
        <v>243</v>
      </c>
      <c r="Q11" s="731"/>
      <c r="R11" s="596" t="s">
        <v>317</v>
      </c>
      <c r="S11" s="600" t="s">
        <v>352</v>
      </c>
      <c r="T11" s="90"/>
      <c r="U11" s="90"/>
      <c r="V11" s="90"/>
    </row>
    <row r="12" spans="2:24" ht="38.25">
      <c r="B12" s="726"/>
      <c r="C12" s="729"/>
      <c r="D12" s="729"/>
      <c r="E12" s="729"/>
      <c r="F12" s="729"/>
      <c r="G12" s="729"/>
      <c r="H12" s="719"/>
      <c r="I12" s="719"/>
      <c r="J12" s="721"/>
      <c r="K12" s="719"/>
      <c r="L12" s="719"/>
      <c r="M12" s="88">
        <v>44105</v>
      </c>
      <c r="N12" s="88">
        <v>44377</v>
      </c>
      <c r="O12" s="490" t="s">
        <v>245</v>
      </c>
      <c r="P12" s="491" t="s">
        <v>243</v>
      </c>
      <c r="Q12" s="731"/>
      <c r="R12" s="596" t="s">
        <v>317</v>
      </c>
      <c r="S12" s="600" t="s">
        <v>352</v>
      </c>
      <c r="T12" s="90"/>
      <c r="U12" s="90"/>
      <c r="V12" s="90"/>
    </row>
    <row r="13" spans="2:24" ht="99.75" customHeight="1">
      <c r="B13" s="727"/>
      <c r="C13" s="730"/>
      <c r="D13" s="730"/>
      <c r="E13" s="730"/>
      <c r="F13" s="730"/>
      <c r="G13" s="730"/>
      <c r="H13" s="720"/>
      <c r="I13" s="720"/>
      <c r="J13" s="722"/>
      <c r="K13" s="720"/>
      <c r="L13" s="720"/>
      <c r="M13" s="88">
        <v>44105</v>
      </c>
      <c r="N13" s="88">
        <v>44377</v>
      </c>
      <c r="O13" s="490" t="s">
        <v>246</v>
      </c>
      <c r="P13" s="491" t="s">
        <v>243</v>
      </c>
      <c r="Q13" s="731"/>
      <c r="R13" s="596" t="s">
        <v>317</v>
      </c>
      <c r="S13" s="600" t="s">
        <v>352</v>
      </c>
      <c r="T13" s="90"/>
      <c r="U13" s="90"/>
      <c r="V13" s="90"/>
    </row>
    <row r="14" spans="2:24" ht="114.75">
      <c r="B14" s="501">
        <v>3</v>
      </c>
      <c r="C14" s="498" t="s">
        <v>227</v>
      </c>
      <c r="D14" s="491" t="s">
        <v>228</v>
      </c>
      <c r="E14" s="491" t="s">
        <v>229</v>
      </c>
      <c r="F14" s="491" t="s">
        <v>230</v>
      </c>
      <c r="G14" s="498" t="s">
        <v>247</v>
      </c>
      <c r="H14" s="498" t="s">
        <v>248</v>
      </c>
      <c r="I14" s="499" t="s">
        <v>249</v>
      </c>
      <c r="J14" s="497" t="s">
        <v>250</v>
      </c>
      <c r="K14" s="499"/>
      <c r="L14" s="497" t="s">
        <v>251</v>
      </c>
      <c r="M14" s="500">
        <v>44105</v>
      </c>
      <c r="N14" s="500">
        <v>44377</v>
      </c>
      <c r="O14" s="524" t="s">
        <v>252</v>
      </c>
      <c r="P14" s="491" t="s">
        <v>237</v>
      </c>
      <c r="Q14" s="523">
        <v>832</v>
      </c>
      <c r="R14" s="596" t="s">
        <v>317</v>
      </c>
      <c r="S14" s="600" t="s">
        <v>352</v>
      </c>
      <c r="T14" s="90"/>
      <c r="U14" s="90"/>
      <c r="V14" s="90"/>
    </row>
    <row r="15" spans="2:24" ht="63.75" customHeight="1">
      <c r="B15" s="501">
        <v>4</v>
      </c>
      <c r="C15" s="498" t="s">
        <v>227</v>
      </c>
      <c r="D15" s="491" t="s">
        <v>228</v>
      </c>
      <c r="E15" s="491" t="s">
        <v>229</v>
      </c>
      <c r="F15" s="491" t="s">
        <v>230</v>
      </c>
      <c r="G15" s="498" t="s">
        <v>231</v>
      </c>
      <c r="H15" s="490" t="s">
        <v>253</v>
      </c>
      <c r="I15" s="492" t="s">
        <v>233</v>
      </c>
      <c r="J15" s="492" t="s">
        <v>254</v>
      </c>
      <c r="K15" s="490" t="s">
        <v>255</v>
      </c>
      <c r="L15" s="492" t="s">
        <v>256</v>
      </c>
      <c r="M15" s="88">
        <v>44105</v>
      </c>
      <c r="N15" s="88">
        <v>44286</v>
      </c>
      <c r="O15" s="490" t="s">
        <v>236</v>
      </c>
      <c r="P15" s="491" t="s">
        <v>237</v>
      </c>
      <c r="Q15" s="523">
        <v>821</v>
      </c>
      <c r="R15" s="596" t="s">
        <v>317</v>
      </c>
      <c r="S15" s="600" t="s">
        <v>352</v>
      </c>
      <c r="T15" s="90"/>
      <c r="U15" s="90"/>
      <c r="V15" s="90"/>
    </row>
    <row r="16" spans="2:24" ht="165.75">
      <c r="B16" s="501">
        <v>5</v>
      </c>
      <c r="C16" s="498" t="s">
        <v>227</v>
      </c>
      <c r="D16" s="491" t="s">
        <v>228</v>
      </c>
      <c r="E16" s="491" t="s">
        <v>229</v>
      </c>
      <c r="F16" s="491" t="s">
        <v>230</v>
      </c>
      <c r="G16" s="498" t="s">
        <v>231</v>
      </c>
      <c r="H16" s="490" t="s">
        <v>257</v>
      </c>
      <c r="I16" s="490" t="s">
        <v>258</v>
      </c>
      <c r="J16" s="492" t="s">
        <v>259</v>
      </c>
      <c r="K16" s="490" t="s">
        <v>235</v>
      </c>
      <c r="L16" s="492" t="s">
        <v>260</v>
      </c>
      <c r="M16" s="88">
        <v>44105</v>
      </c>
      <c r="N16" s="88">
        <v>44377</v>
      </c>
      <c r="O16" s="490" t="s">
        <v>261</v>
      </c>
      <c r="P16" s="491" t="s">
        <v>262</v>
      </c>
      <c r="Q16" s="523">
        <v>822</v>
      </c>
      <c r="R16" s="596" t="s">
        <v>317</v>
      </c>
      <c r="S16" s="600" t="s">
        <v>352</v>
      </c>
      <c r="T16" s="90"/>
      <c r="U16" s="90"/>
      <c r="V16" s="90"/>
    </row>
    <row r="17" spans="2:24" ht="76.5" customHeight="1">
      <c r="B17" s="725">
        <v>6</v>
      </c>
      <c r="C17" s="734" t="s">
        <v>227</v>
      </c>
      <c r="D17" s="728" t="s">
        <v>228</v>
      </c>
      <c r="E17" s="728" t="s">
        <v>229</v>
      </c>
      <c r="F17" s="728" t="s">
        <v>230</v>
      </c>
      <c r="G17" s="734" t="s">
        <v>231</v>
      </c>
      <c r="H17" s="739" t="s">
        <v>263</v>
      </c>
      <c r="I17" s="718" t="s">
        <v>264</v>
      </c>
      <c r="J17" s="718" t="s">
        <v>265</v>
      </c>
      <c r="K17" s="739" t="s">
        <v>235</v>
      </c>
      <c r="L17" s="742" t="s">
        <v>134</v>
      </c>
      <c r="M17" s="88">
        <v>44136</v>
      </c>
      <c r="N17" s="88">
        <v>44227</v>
      </c>
      <c r="O17" s="490" t="s">
        <v>266</v>
      </c>
      <c r="P17" s="491" t="s">
        <v>267</v>
      </c>
      <c r="Q17" s="731">
        <v>824</v>
      </c>
      <c r="R17" s="598" t="s">
        <v>750</v>
      </c>
      <c r="S17" s="600" t="s">
        <v>128</v>
      </c>
      <c r="T17" s="90"/>
      <c r="U17" s="90"/>
      <c r="V17" s="90"/>
    </row>
    <row r="18" spans="2:24" ht="63.75">
      <c r="B18" s="732"/>
      <c r="C18" s="735"/>
      <c r="D18" s="737"/>
      <c r="E18" s="737"/>
      <c r="F18" s="737"/>
      <c r="G18" s="735"/>
      <c r="H18" s="740"/>
      <c r="I18" s="721"/>
      <c r="J18" s="721"/>
      <c r="K18" s="740"/>
      <c r="L18" s="742"/>
      <c r="M18" s="88">
        <v>44136</v>
      </c>
      <c r="N18" s="88">
        <v>44227</v>
      </c>
      <c r="O18" s="490" t="s">
        <v>268</v>
      </c>
      <c r="P18" s="491" t="s">
        <v>267</v>
      </c>
      <c r="Q18" s="731"/>
      <c r="R18" s="598" t="s">
        <v>749</v>
      </c>
      <c r="S18" s="600" t="s">
        <v>128</v>
      </c>
      <c r="T18" s="90"/>
      <c r="U18" s="90"/>
      <c r="V18" s="90"/>
    </row>
    <row r="19" spans="2:24" ht="51">
      <c r="B19" s="733"/>
      <c r="C19" s="736"/>
      <c r="D19" s="738"/>
      <c r="E19" s="738"/>
      <c r="F19" s="738"/>
      <c r="G19" s="736"/>
      <c r="H19" s="741"/>
      <c r="I19" s="722"/>
      <c r="J19" s="722"/>
      <c r="K19" s="741"/>
      <c r="L19" s="742"/>
      <c r="M19" s="88">
        <v>44136</v>
      </c>
      <c r="N19" s="88">
        <v>44227</v>
      </c>
      <c r="O19" s="490" t="s">
        <v>269</v>
      </c>
      <c r="P19" s="491" t="s">
        <v>267</v>
      </c>
      <c r="Q19" s="731"/>
      <c r="R19" s="598" t="s">
        <v>748</v>
      </c>
      <c r="S19" s="600" t="s">
        <v>128</v>
      </c>
      <c r="T19" s="90"/>
      <c r="U19" s="90"/>
      <c r="V19" s="90"/>
    </row>
    <row r="20" spans="2:24" ht="76.5">
      <c r="B20" s="743">
        <v>7</v>
      </c>
      <c r="C20" s="739" t="s">
        <v>227</v>
      </c>
      <c r="D20" s="718" t="s">
        <v>228</v>
      </c>
      <c r="E20" s="718" t="s">
        <v>229</v>
      </c>
      <c r="F20" s="718" t="s">
        <v>230</v>
      </c>
      <c r="G20" s="739" t="s">
        <v>231</v>
      </c>
      <c r="H20" s="739" t="s">
        <v>270</v>
      </c>
      <c r="I20" s="718" t="s">
        <v>271</v>
      </c>
      <c r="J20" s="718" t="s">
        <v>272</v>
      </c>
      <c r="K20" s="739" t="s">
        <v>235</v>
      </c>
      <c r="L20" s="718" t="s">
        <v>134</v>
      </c>
      <c r="M20" s="88">
        <v>44136</v>
      </c>
      <c r="N20" s="88">
        <v>44227</v>
      </c>
      <c r="O20" s="490" t="s">
        <v>273</v>
      </c>
      <c r="P20" s="491" t="s">
        <v>267</v>
      </c>
      <c r="Q20" s="731">
        <v>825</v>
      </c>
      <c r="R20" s="596" t="s">
        <v>746</v>
      </c>
      <c r="S20" s="600" t="s">
        <v>128</v>
      </c>
      <c r="T20" s="90"/>
      <c r="U20" s="90"/>
      <c r="V20" s="90"/>
    </row>
    <row r="21" spans="2:24" ht="63.75">
      <c r="B21" s="744"/>
      <c r="C21" s="741"/>
      <c r="D21" s="722"/>
      <c r="E21" s="722"/>
      <c r="F21" s="722"/>
      <c r="G21" s="741"/>
      <c r="H21" s="741"/>
      <c r="I21" s="722"/>
      <c r="J21" s="722"/>
      <c r="K21" s="741"/>
      <c r="L21" s="722"/>
      <c r="M21" s="88">
        <v>44136</v>
      </c>
      <c r="N21" s="88">
        <v>44469</v>
      </c>
      <c r="O21" s="490" t="s">
        <v>274</v>
      </c>
      <c r="P21" s="491" t="s">
        <v>267</v>
      </c>
      <c r="Q21" s="731"/>
      <c r="R21" s="596" t="s">
        <v>317</v>
      </c>
      <c r="S21" s="600" t="s">
        <v>352</v>
      </c>
      <c r="T21" s="90"/>
      <c r="U21" s="90"/>
      <c r="V21" s="90"/>
    </row>
    <row r="22" spans="2:24" ht="76.5">
      <c r="B22" s="725">
        <v>8</v>
      </c>
      <c r="C22" s="734" t="s">
        <v>227</v>
      </c>
      <c r="D22" s="728" t="s">
        <v>228</v>
      </c>
      <c r="E22" s="728" t="s">
        <v>229</v>
      </c>
      <c r="F22" s="728" t="s">
        <v>230</v>
      </c>
      <c r="G22" s="734" t="s">
        <v>231</v>
      </c>
      <c r="H22" s="739" t="s">
        <v>275</v>
      </c>
      <c r="I22" s="718" t="s">
        <v>276</v>
      </c>
      <c r="J22" s="718" t="s">
        <v>277</v>
      </c>
      <c r="K22" s="739" t="s">
        <v>235</v>
      </c>
      <c r="L22" s="718" t="s">
        <v>134</v>
      </c>
      <c r="M22" s="88">
        <v>44105</v>
      </c>
      <c r="N22" s="88">
        <v>44377</v>
      </c>
      <c r="O22" s="490" t="s">
        <v>278</v>
      </c>
      <c r="P22" s="491" t="s">
        <v>134</v>
      </c>
      <c r="Q22" s="731">
        <v>826</v>
      </c>
      <c r="R22" s="596" t="s">
        <v>317</v>
      </c>
      <c r="S22" s="600" t="s">
        <v>352</v>
      </c>
      <c r="T22" s="90"/>
      <c r="U22" s="90"/>
      <c r="V22" s="90"/>
    </row>
    <row r="23" spans="2:24" ht="51">
      <c r="B23" s="732"/>
      <c r="C23" s="735"/>
      <c r="D23" s="737"/>
      <c r="E23" s="737"/>
      <c r="F23" s="737"/>
      <c r="G23" s="735"/>
      <c r="H23" s="740"/>
      <c r="I23" s="721"/>
      <c r="J23" s="721"/>
      <c r="K23" s="740"/>
      <c r="L23" s="721"/>
      <c r="M23" s="88">
        <v>44105</v>
      </c>
      <c r="N23" s="88">
        <v>44377</v>
      </c>
      <c r="O23" s="490" t="s">
        <v>279</v>
      </c>
      <c r="P23" s="491" t="s">
        <v>134</v>
      </c>
      <c r="Q23" s="731"/>
      <c r="R23" s="596" t="s">
        <v>317</v>
      </c>
      <c r="S23" s="600" t="s">
        <v>352</v>
      </c>
      <c r="T23" s="90"/>
      <c r="U23" s="90"/>
      <c r="V23" s="90"/>
    </row>
    <row r="24" spans="2:24" ht="76.5">
      <c r="B24" s="732"/>
      <c r="C24" s="735"/>
      <c r="D24" s="737"/>
      <c r="E24" s="737"/>
      <c r="F24" s="737"/>
      <c r="G24" s="735"/>
      <c r="H24" s="740"/>
      <c r="I24" s="721"/>
      <c r="J24" s="721"/>
      <c r="K24" s="740"/>
      <c r="L24" s="721"/>
      <c r="M24" s="88">
        <v>44105</v>
      </c>
      <c r="N24" s="88">
        <v>44377</v>
      </c>
      <c r="O24" s="490" t="s">
        <v>280</v>
      </c>
      <c r="P24" s="491" t="s">
        <v>134</v>
      </c>
      <c r="Q24" s="731"/>
      <c r="R24" s="596" t="s">
        <v>317</v>
      </c>
      <c r="S24" s="600" t="s">
        <v>352</v>
      </c>
      <c r="T24" s="90"/>
      <c r="U24" s="90"/>
      <c r="V24" s="90"/>
    </row>
    <row r="25" spans="2:24" ht="51">
      <c r="B25" s="733"/>
      <c r="C25" s="736"/>
      <c r="D25" s="738"/>
      <c r="E25" s="738"/>
      <c r="F25" s="738"/>
      <c r="G25" s="736"/>
      <c r="H25" s="741"/>
      <c r="I25" s="722"/>
      <c r="J25" s="722"/>
      <c r="K25" s="741"/>
      <c r="L25" s="722"/>
      <c r="M25" s="88">
        <v>44105</v>
      </c>
      <c r="N25" s="88">
        <v>44377</v>
      </c>
      <c r="O25" s="490" t="s">
        <v>281</v>
      </c>
      <c r="P25" s="491" t="s">
        <v>134</v>
      </c>
      <c r="Q25" s="731"/>
      <c r="R25" s="596" t="s">
        <v>317</v>
      </c>
      <c r="S25" s="600" t="s">
        <v>352</v>
      </c>
      <c r="T25" s="90"/>
      <c r="U25" s="90"/>
      <c r="V25" s="90"/>
    </row>
    <row r="26" spans="2:24" ht="102">
      <c r="B26" s="501">
        <v>9</v>
      </c>
      <c r="C26" s="498" t="s">
        <v>227</v>
      </c>
      <c r="D26" s="491" t="s">
        <v>228</v>
      </c>
      <c r="E26" s="491" t="s">
        <v>229</v>
      </c>
      <c r="F26" s="491" t="s">
        <v>230</v>
      </c>
      <c r="G26" s="498" t="s">
        <v>231</v>
      </c>
      <c r="H26" s="490" t="s">
        <v>282</v>
      </c>
      <c r="I26" s="492" t="s">
        <v>283</v>
      </c>
      <c r="J26" s="492" t="s">
        <v>284</v>
      </c>
      <c r="K26" s="490" t="s">
        <v>125</v>
      </c>
      <c r="L26" s="492" t="s">
        <v>134</v>
      </c>
      <c r="M26" s="88">
        <v>44075</v>
      </c>
      <c r="N26" s="88">
        <v>44377</v>
      </c>
      <c r="O26" s="490" t="s">
        <v>285</v>
      </c>
      <c r="P26" s="491" t="s">
        <v>262</v>
      </c>
      <c r="Q26" s="523">
        <v>827</v>
      </c>
      <c r="R26" s="596" t="s">
        <v>317</v>
      </c>
      <c r="S26" s="600" t="s">
        <v>352</v>
      </c>
      <c r="T26" s="90"/>
      <c r="U26" s="90"/>
      <c r="V26" s="90"/>
    </row>
    <row r="27" spans="2:24" ht="89.25">
      <c r="B27" s="501">
        <v>10</v>
      </c>
      <c r="C27" s="498" t="s">
        <v>227</v>
      </c>
      <c r="D27" s="491" t="s">
        <v>228</v>
      </c>
      <c r="E27" s="491" t="s">
        <v>229</v>
      </c>
      <c r="F27" s="491" t="s">
        <v>230</v>
      </c>
      <c r="G27" s="498" t="s">
        <v>231</v>
      </c>
      <c r="H27" s="498" t="s">
        <v>286</v>
      </c>
      <c r="I27" s="491" t="s">
        <v>287</v>
      </c>
      <c r="J27" s="491" t="s">
        <v>288</v>
      </c>
      <c r="K27" s="498" t="s">
        <v>235</v>
      </c>
      <c r="L27" s="126" t="s">
        <v>289</v>
      </c>
      <c r="M27" s="103">
        <v>44105</v>
      </c>
      <c r="N27" s="103">
        <v>44316</v>
      </c>
      <c r="O27" s="498" t="s">
        <v>290</v>
      </c>
      <c r="P27" s="491" t="s">
        <v>291</v>
      </c>
      <c r="Q27" s="523">
        <v>828</v>
      </c>
      <c r="R27" s="596" t="s">
        <v>317</v>
      </c>
      <c r="S27" s="600" t="s">
        <v>352</v>
      </c>
      <c r="T27" s="90"/>
      <c r="U27" s="90"/>
      <c r="V27" s="90"/>
    </row>
    <row r="28" spans="2:24" ht="216.75">
      <c r="B28" s="725">
        <v>11</v>
      </c>
      <c r="C28" s="734" t="s">
        <v>227</v>
      </c>
      <c r="D28" s="728" t="s">
        <v>228</v>
      </c>
      <c r="E28" s="728" t="s">
        <v>229</v>
      </c>
      <c r="F28" s="728" t="s">
        <v>230</v>
      </c>
      <c r="G28" s="734" t="s">
        <v>231</v>
      </c>
      <c r="H28" s="739" t="s">
        <v>292</v>
      </c>
      <c r="I28" s="718" t="s">
        <v>293</v>
      </c>
      <c r="J28" s="718" t="s">
        <v>294</v>
      </c>
      <c r="K28" s="739" t="s">
        <v>235</v>
      </c>
      <c r="L28" s="718" t="s">
        <v>134</v>
      </c>
      <c r="M28" s="88">
        <v>44105</v>
      </c>
      <c r="N28" s="88">
        <v>44377</v>
      </c>
      <c r="O28" s="490" t="s">
        <v>752</v>
      </c>
      <c r="P28" s="491" t="s">
        <v>295</v>
      </c>
      <c r="Q28" s="731">
        <v>829</v>
      </c>
      <c r="R28" s="597" t="s">
        <v>751</v>
      </c>
      <c r="S28" s="600" t="s">
        <v>128</v>
      </c>
      <c r="T28" s="90"/>
      <c r="U28" s="90"/>
      <c r="V28" s="90"/>
    </row>
    <row r="29" spans="2:24" ht="165.75">
      <c r="B29" s="733"/>
      <c r="C29" s="736"/>
      <c r="D29" s="738"/>
      <c r="E29" s="738"/>
      <c r="F29" s="738"/>
      <c r="G29" s="736"/>
      <c r="H29" s="741"/>
      <c r="I29" s="722"/>
      <c r="J29" s="722"/>
      <c r="K29" s="741"/>
      <c r="L29" s="722"/>
      <c r="M29" s="88">
        <v>44105</v>
      </c>
      <c r="N29" s="88">
        <v>44377</v>
      </c>
      <c r="O29" s="490" t="s">
        <v>296</v>
      </c>
      <c r="P29" s="491" t="s">
        <v>295</v>
      </c>
      <c r="Q29" s="731"/>
      <c r="R29" s="597" t="s">
        <v>318</v>
      </c>
      <c r="S29" s="600" t="s">
        <v>352</v>
      </c>
      <c r="T29" s="90"/>
      <c r="U29" s="90"/>
      <c r="V29" s="90"/>
    </row>
    <row r="30" spans="2:24" ht="16.5">
      <c r="B30" s="117"/>
      <c r="C30" s="513"/>
      <c r="D30" s="519"/>
      <c r="E30" s="514"/>
      <c r="F30" s="515"/>
      <c r="G30" s="515"/>
      <c r="H30" s="516"/>
      <c r="I30" s="517"/>
      <c r="J30" s="514"/>
      <c r="K30" s="161"/>
      <c r="L30" s="514"/>
      <c r="M30" s="518"/>
      <c r="N30" s="158"/>
      <c r="O30" s="90"/>
      <c r="P30" s="90"/>
      <c r="Q30" s="90"/>
      <c r="R30" s="90"/>
      <c r="S30" s="90"/>
      <c r="T30" s="90"/>
      <c r="U30" s="90"/>
      <c r="V30" s="90"/>
      <c r="W30" s="90"/>
      <c r="X30" s="90"/>
    </row>
    <row r="31" spans="2:24" ht="18">
      <c r="B31" s="117"/>
      <c r="C31" s="117"/>
      <c r="D31" s="117"/>
      <c r="E31" s="117"/>
      <c r="F31" s="117"/>
      <c r="G31" s="117"/>
      <c r="H31" s="163"/>
      <c r="I31" s="281"/>
      <c r="J31" s="160"/>
      <c r="K31" s="161"/>
      <c r="L31" s="162"/>
      <c r="M31" s="162"/>
      <c r="N31" s="142"/>
      <c r="O31" s="90"/>
      <c r="P31" s="90"/>
      <c r="Q31" s="90"/>
      <c r="R31" s="90"/>
      <c r="S31" s="90"/>
      <c r="T31" s="90"/>
      <c r="U31" s="90"/>
      <c r="V31" s="90"/>
      <c r="W31" s="90"/>
      <c r="X31" s="90"/>
    </row>
    <row r="32" spans="2:24" ht="16.5">
      <c r="B32" s="117"/>
      <c r="C32" s="117"/>
      <c r="D32" s="117"/>
      <c r="E32" s="117"/>
      <c r="F32" s="117"/>
      <c r="G32" s="117"/>
      <c r="H32" s="117"/>
      <c r="I32" s="162"/>
      <c r="J32" s="162"/>
      <c r="K32" s="162"/>
      <c r="L32" s="162"/>
      <c r="M32" s="162"/>
      <c r="N32" s="142"/>
      <c r="O32" s="90"/>
      <c r="P32" s="90"/>
      <c r="Q32" s="90"/>
      <c r="R32" s="90"/>
      <c r="S32" s="90"/>
      <c r="T32" s="90"/>
      <c r="U32" s="90"/>
      <c r="V32" s="90"/>
      <c r="W32" s="90"/>
      <c r="X32" s="90"/>
    </row>
    <row r="33" spans="2:24" ht="16.5">
      <c r="B33" s="117"/>
      <c r="C33" s="90"/>
      <c r="D33" s="90"/>
      <c r="E33" s="90"/>
      <c r="F33" s="90"/>
      <c r="G33" s="90"/>
      <c r="H33" s="90"/>
      <c r="I33" s="90"/>
      <c r="J33" s="90"/>
      <c r="K33" s="90"/>
      <c r="L33" s="90"/>
      <c r="M33" s="90"/>
      <c r="N33" s="142"/>
      <c r="O33" s="90"/>
      <c r="P33" s="90"/>
      <c r="Q33" s="90"/>
      <c r="R33" s="90"/>
      <c r="S33" s="90"/>
      <c r="T33" s="90"/>
      <c r="U33" s="90"/>
      <c r="V33" s="90"/>
      <c r="W33" s="90"/>
      <c r="X33" s="90"/>
    </row>
    <row r="34" spans="2:24" ht="16.5">
      <c r="B34" s="117"/>
      <c r="C34" s="90"/>
      <c r="D34" s="90"/>
      <c r="E34" s="90"/>
      <c r="F34" s="90"/>
      <c r="G34" s="90"/>
      <c r="H34" s="90"/>
      <c r="I34" s="90"/>
      <c r="J34" s="90"/>
      <c r="K34" s="90"/>
      <c r="L34" s="90"/>
      <c r="M34" s="90"/>
      <c r="N34" s="142"/>
      <c r="O34" s="90"/>
      <c r="P34" s="90"/>
      <c r="Q34" s="90"/>
      <c r="R34" s="90"/>
      <c r="S34" s="90"/>
      <c r="T34" s="90"/>
      <c r="U34" s="90"/>
      <c r="V34" s="90"/>
      <c r="W34" s="90"/>
      <c r="X34" s="90"/>
    </row>
    <row r="35" spans="2:24" ht="16.5">
      <c r="B35" s="117"/>
      <c r="C35" s="90"/>
      <c r="D35" s="90"/>
      <c r="E35" s="90"/>
      <c r="F35" s="90"/>
      <c r="G35" s="90"/>
      <c r="H35" s="90"/>
      <c r="I35" s="90"/>
      <c r="J35" s="90"/>
      <c r="K35" s="90"/>
      <c r="L35" s="90"/>
      <c r="M35" s="90"/>
      <c r="N35" s="142"/>
      <c r="O35" s="90"/>
      <c r="P35" s="90"/>
      <c r="Q35" s="90"/>
      <c r="R35" s="90"/>
      <c r="S35" s="90"/>
      <c r="T35" s="90"/>
      <c r="U35" s="90"/>
      <c r="V35" s="90"/>
      <c r="W35" s="90"/>
      <c r="X35" s="90"/>
    </row>
    <row r="36" spans="2:24" ht="16.5">
      <c r="B36" s="117"/>
      <c r="C36" s="90"/>
      <c r="D36" s="90"/>
      <c r="E36" s="90"/>
      <c r="F36" s="90"/>
      <c r="G36" s="90"/>
      <c r="H36" s="90"/>
      <c r="I36" s="90"/>
      <c r="J36" s="90"/>
      <c r="K36" s="90"/>
      <c r="L36" s="90"/>
      <c r="M36" s="90"/>
      <c r="N36" s="142"/>
      <c r="O36" s="90"/>
      <c r="P36" s="90"/>
      <c r="Q36" s="90"/>
      <c r="R36" s="90"/>
      <c r="S36" s="90"/>
      <c r="T36" s="90"/>
      <c r="U36" s="90"/>
      <c r="V36" s="90"/>
      <c r="W36" s="90"/>
      <c r="X36" s="90"/>
    </row>
    <row r="37" spans="2:24" ht="16.5">
      <c r="B37" s="117"/>
      <c r="C37" s="90"/>
      <c r="D37" s="90"/>
      <c r="E37" s="90"/>
      <c r="F37" s="90"/>
      <c r="G37" s="90"/>
      <c r="H37" s="90"/>
      <c r="I37" s="90"/>
      <c r="J37" s="90"/>
      <c r="K37" s="90"/>
      <c r="L37" s="90"/>
      <c r="M37" s="90"/>
      <c r="N37" s="142"/>
      <c r="O37" s="90"/>
      <c r="P37" s="90"/>
      <c r="Q37" s="90"/>
      <c r="R37" s="90"/>
      <c r="S37" s="90"/>
      <c r="T37" s="90"/>
      <c r="U37" s="90"/>
      <c r="V37" s="90"/>
      <c r="W37" s="90"/>
      <c r="X37" s="90"/>
    </row>
    <row r="38" spans="2:24" ht="16.5">
      <c r="B38" s="117"/>
      <c r="C38" s="90"/>
      <c r="D38" s="90"/>
      <c r="E38" s="90"/>
      <c r="F38" s="90"/>
      <c r="G38" s="90"/>
      <c r="H38" s="90"/>
      <c r="I38" s="90"/>
      <c r="J38" s="90"/>
      <c r="K38" s="90"/>
      <c r="L38" s="90"/>
      <c r="M38" s="90"/>
      <c r="N38" s="142"/>
      <c r="O38" s="90"/>
      <c r="P38" s="90"/>
      <c r="Q38" s="90"/>
      <c r="R38" s="90"/>
      <c r="S38" s="90"/>
      <c r="T38" s="90"/>
      <c r="U38" s="90"/>
      <c r="V38" s="90"/>
      <c r="W38" s="90"/>
      <c r="X38" s="90"/>
    </row>
    <row r="39" spans="2:24" ht="16.5">
      <c r="B39" s="117"/>
      <c r="C39" s="90"/>
      <c r="D39" s="90"/>
      <c r="E39" s="90"/>
      <c r="F39" s="90"/>
      <c r="G39" s="90"/>
      <c r="H39" s="90"/>
      <c r="I39" s="90"/>
      <c r="J39" s="90"/>
      <c r="K39" s="90"/>
      <c r="L39" s="90"/>
      <c r="M39" s="90"/>
      <c r="N39" s="142"/>
      <c r="O39" s="90"/>
      <c r="P39" s="90"/>
      <c r="Q39" s="90"/>
      <c r="R39" s="90"/>
      <c r="S39" s="90"/>
      <c r="T39" s="90"/>
      <c r="U39" s="90"/>
      <c r="V39" s="90"/>
      <c r="W39" s="90"/>
      <c r="X39" s="90"/>
    </row>
    <row r="40" spans="2:24" ht="16.5">
      <c r="B40" s="117"/>
      <c r="C40" s="90"/>
      <c r="D40" s="90"/>
      <c r="E40" s="90"/>
      <c r="F40" s="90"/>
      <c r="G40" s="90"/>
      <c r="H40" s="90"/>
      <c r="I40" s="90"/>
      <c r="J40" s="90"/>
      <c r="K40" s="90"/>
      <c r="L40" s="90"/>
      <c r="M40" s="90"/>
      <c r="N40" s="142"/>
      <c r="O40" s="90"/>
      <c r="P40" s="90"/>
      <c r="Q40" s="90"/>
      <c r="R40" s="90"/>
      <c r="S40" s="90"/>
      <c r="T40" s="90"/>
      <c r="U40" s="90"/>
      <c r="V40" s="90"/>
      <c r="W40" s="90"/>
      <c r="X40" s="90"/>
    </row>
    <row r="41" spans="2:24" ht="16.5">
      <c r="B41" s="117"/>
      <c r="C41" s="90"/>
      <c r="D41" s="90"/>
      <c r="E41" s="90"/>
      <c r="F41" s="90"/>
      <c r="G41" s="90"/>
      <c r="H41" s="90"/>
      <c r="I41" s="90"/>
      <c r="J41" s="90"/>
      <c r="K41" s="90"/>
      <c r="L41" s="90"/>
      <c r="M41" s="90"/>
      <c r="N41" s="142"/>
      <c r="O41" s="90"/>
      <c r="P41" s="90"/>
      <c r="Q41" s="90"/>
      <c r="R41" s="90"/>
      <c r="S41" s="90"/>
      <c r="T41" s="90"/>
      <c r="U41" s="90"/>
      <c r="V41" s="90"/>
      <c r="W41" s="90"/>
      <c r="X41" s="90"/>
    </row>
    <row r="42" spans="2:24" ht="16.5">
      <c r="B42" s="117"/>
      <c r="C42" s="90"/>
      <c r="D42" s="90"/>
      <c r="E42" s="90"/>
      <c r="F42" s="90"/>
      <c r="G42" s="90"/>
      <c r="H42" s="90"/>
      <c r="I42" s="90"/>
      <c r="J42" s="90"/>
      <c r="K42" s="90"/>
      <c r="L42" s="90"/>
      <c r="M42" s="90"/>
      <c r="N42" s="142"/>
      <c r="O42" s="90"/>
      <c r="P42" s="90"/>
      <c r="Q42" s="90"/>
      <c r="R42" s="90"/>
      <c r="S42" s="90"/>
      <c r="T42" s="90"/>
      <c r="U42" s="90"/>
      <c r="V42" s="90"/>
      <c r="W42" s="90"/>
      <c r="X42" s="90"/>
    </row>
    <row r="43" spans="2:24" ht="16.5">
      <c r="B43" s="117"/>
      <c r="C43" s="90"/>
      <c r="D43" s="90"/>
      <c r="E43" s="90"/>
      <c r="F43" s="90"/>
      <c r="G43" s="90"/>
      <c r="H43" s="90"/>
      <c r="I43" s="90"/>
      <c r="J43" s="90"/>
      <c r="K43" s="90"/>
      <c r="L43" s="90"/>
      <c r="M43" s="90"/>
      <c r="N43" s="142"/>
      <c r="O43" s="90"/>
      <c r="P43" s="90"/>
      <c r="Q43" s="90"/>
      <c r="R43" s="90"/>
      <c r="S43" s="90"/>
      <c r="T43" s="90"/>
      <c r="U43" s="90"/>
      <c r="V43" s="90"/>
      <c r="W43" s="90"/>
      <c r="X43" s="90"/>
    </row>
    <row r="44" spans="2:24" ht="16.5">
      <c r="B44" s="117"/>
      <c r="C44" s="90"/>
      <c r="D44" s="90"/>
      <c r="E44" s="90"/>
      <c r="F44" s="90"/>
      <c r="G44" s="90"/>
      <c r="H44" s="90"/>
      <c r="I44" s="90"/>
      <c r="J44" s="90"/>
      <c r="K44" s="90"/>
      <c r="L44" s="90"/>
      <c r="M44" s="90"/>
      <c r="N44" s="142"/>
      <c r="O44" s="90"/>
      <c r="P44" s="90"/>
      <c r="Q44" s="90"/>
      <c r="R44" s="90"/>
      <c r="S44" s="90"/>
      <c r="T44" s="90"/>
      <c r="U44" s="90"/>
      <c r="V44" s="90"/>
      <c r="W44" s="90"/>
      <c r="X44" s="90"/>
    </row>
    <row r="45" spans="2:24" ht="16.5">
      <c r="B45" s="117"/>
      <c r="C45" s="90"/>
      <c r="D45" s="90"/>
      <c r="E45" s="90"/>
      <c r="F45" s="90"/>
      <c r="G45" s="90"/>
      <c r="H45" s="90"/>
      <c r="I45" s="90"/>
      <c r="J45" s="90"/>
      <c r="K45" s="90"/>
      <c r="L45" s="90"/>
      <c r="M45" s="90"/>
      <c r="N45" s="142"/>
      <c r="O45" s="90"/>
      <c r="P45" s="90"/>
      <c r="Q45" s="90"/>
      <c r="R45" s="90"/>
      <c r="S45" s="90"/>
      <c r="T45" s="90"/>
      <c r="U45" s="90"/>
      <c r="V45" s="90"/>
      <c r="W45" s="90"/>
      <c r="X45" s="90"/>
    </row>
    <row r="46" spans="2:24" ht="16.5">
      <c r="B46" s="117"/>
      <c r="C46" s="90"/>
      <c r="D46" s="90"/>
      <c r="E46" s="90"/>
      <c r="F46" s="90"/>
      <c r="G46" s="90"/>
      <c r="H46" s="90"/>
      <c r="I46" s="90"/>
      <c r="J46" s="90"/>
      <c r="K46" s="90"/>
      <c r="L46" s="90"/>
      <c r="M46" s="90"/>
      <c r="N46" s="142"/>
      <c r="O46" s="90"/>
      <c r="P46" s="90"/>
      <c r="Q46" s="90"/>
      <c r="R46" s="90"/>
      <c r="S46" s="90"/>
      <c r="T46" s="90"/>
      <c r="U46" s="90"/>
      <c r="V46" s="90"/>
      <c r="W46" s="90"/>
      <c r="X46" s="90"/>
    </row>
    <row r="47" spans="2:24" ht="16.5">
      <c r="B47" s="117"/>
      <c r="C47" s="90"/>
      <c r="D47" s="90"/>
      <c r="E47" s="90"/>
      <c r="F47" s="90"/>
      <c r="G47" s="90"/>
      <c r="H47" s="90"/>
      <c r="I47" s="90"/>
      <c r="J47" s="90"/>
      <c r="K47" s="90"/>
      <c r="L47" s="90"/>
      <c r="M47" s="90"/>
      <c r="N47" s="142"/>
      <c r="O47" s="90"/>
      <c r="P47" s="90"/>
      <c r="Q47" s="90"/>
      <c r="R47" s="90"/>
      <c r="S47" s="90"/>
      <c r="T47" s="90"/>
      <c r="U47" s="90"/>
      <c r="V47" s="90"/>
      <c r="W47" s="90"/>
      <c r="X47" s="90"/>
    </row>
    <row r="48" spans="2:24" ht="16.5">
      <c r="B48" s="117"/>
      <c r="C48" s="90"/>
      <c r="D48" s="90"/>
      <c r="E48" s="90"/>
      <c r="F48" s="90"/>
      <c r="G48" s="90"/>
      <c r="H48" s="90"/>
      <c r="I48" s="90"/>
      <c r="J48" s="90"/>
      <c r="K48" s="90"/>
      <c r="L48" s="90"/>
      <c r="M48" s="90"/>
      <c r="N48" s="142"/>
      <c r="O48" s="90"/>
      <c r="P48" s="90"/>
      <c r="Q48" s="90"/>
      <c r="R48" s="90"/>
      <c r="S48" s="90"/>
      <c r="T48" s="90"/>
      <c r="U48" s="90"/>
      <c r="V48" s="90"/>
      <c r="W48" s="90"/>
      <c r="X48" s="90"/>
    </row>
    <row r="49" spans="2:24" ht="16.5">
      <c r="B49" s="117"/>
      <c r="C49" s="90"/>
      <c r="D49" s="90"/>
      <c r="E49" s="90"/>
      <c r="F49" s="90"/>
      <c r="G49" s="90"/>
      <c r="H49" s="90"/>
      <c r="I49" s="90"/>
      <c r="J49" s="90"/>
      <c r="K49" s="90"/>
      <c r="L49" s="90"/>
      <c r="M49" s="90"/>
      <c r="N49" s="142"/>
      <c r="O49" s="90"/>
      <c r="P49" s="90"/>
      <c r="Q49" s="90"/>
      <c r="R49" s="90"/>
      <c r="S49" s="90"/>
      <c r="T49" s="90"/>
      <c r="U49" s="90"/>
      <c r="V49" s="90"/>
      <c r="W49" s="90"/>
      <c r="X49" s="90"/>
    </row>
    <row r="50" spans="2:24" ht="16.5">
      <c r="B50" s="117"/>
      <c r="C50" s="90"/>
      <c r="D50" s="90"/>
      <c r="E50" s="90"/>
      <c r="F50" s="90"/>
      <c r="G50" s="90"/>
      <c r="H50" s="90"/>
      <c r="I50" s="90"/>
      <c r="J50" s="90"/>
      <c r="K50" s="90"/>
      <c r="L50" s="90"/>
      <c r="M50" s="90"/>
      <c r="N50" s="142"/>
      <c r="O50" s="90"/>
      <c r="P50" s="90"/>
      <c r="Q50" s="90"/>
      <c r="R50" s="90"/>
      <c r="S50" s="90"/>
      <c r="T50" s="90"/>
      <c r="U50" s="90"/>
      <c r="V50" s="90"/>
      <c r="W50" s="90"/>
      <c r="X50" s="90"/>
    </row>
    <row r="51" spans="2:24" ht="16.5">
      <c r="B51" s="117"/>
      <c r="C51" s="90"/>
      <c r="D51" s="90"/>
      <c r="E51" s="90"/>
      <c r="F51" s="90"/>
      <c r="G51" s="90"/>
      <c r="H51" s="90"/>
      <c r="I51" s="90"/>
      <c r="J51" s="90"/>
      <c r="K51" s="90"/>
      <c r="L51" s="90"/>
      <c r="M51" s="90"/>
      <c r="N51" s="142"/>
      <c r="O51" s="90"/>
      <c r="P51" s="90"/>
      <c r="Q51" s="90"/>
      <c r="R51" s="90"/>
      <c r="S51" s="90"/>
      <c r="T51" s="90"/>
      <c r="U51" s="90"/>
      <c r="V51" s="90"/>
      <c r="W51" s="90"/>
      <c r="X51" s="90"/>
    </row>
    <row r="52" spans="2:24" ht="16.5">
      <c r="B52" s="117"/>
      <c r="C52" s="90"/>
      <c r="D52" s="90"/>
      <c r="E52" s="90"/>
      <c r="F52" s="90"/>
      <c r="G52" s="90"/>
      <c r="H52" s="90"/>
      <c r="I52" s="90"/>
      <c r="J52" s="90"/>
      <c r="K52" s="90"/>
      <c r="L52" s="90"/>
      <c r="M52" s="90"/>
      <c r="N52" s="142"/>
      <c r="O52" s="90"/>
      <c r="P52" s="90"/>
      <c r="Q52" s="90"/>
      <c r="R52" s="90"/>
      <c r="S52" s="90"/>
      <c r="T52" s="90"/>
      <c r="U52" s="90"/>
      <c r="V52" s="90"/>
      <c r="W52" s="90"/>
      <c r="X52" s="90"/>
    </row>
    <row r="53" spans="2:24" ht="16.5">
      <c r="B53" s="117"/>
      <c r="C53" s="90"/>
      <c r="D53" s="90"/>
      <c r="E53" s="90"/>
      <c r="F53" s="90"/>
      <c r="G53" s="90"/>
      <c r="H53" s="90"/>
      <c r="I53" s="90"/>
      <c r="J53" s="90"/>
      <c r="K53" s="90"/>
      <c r="L53" s="90"/>
      <c r="M53" s="90"/>
      <c r="N53" s="142"/>
      <c r="O53" s="90"/>
      <c r="P53" s="90"/>
      <c r="Q53" s="90"/>
      <c r="R53" s="90"/>
      <c r="S53" s="90"/>
      <c r="T53" s="90"/>
      <c r="U53" s="90"/>
      <c r="V53" s="90"/>
      <c r="W53" s="90"/>
      <c r="X53" s="90"/>
    </row>
    <row r="54" spans="2:24" ht="16.5">
      <c r="B54" s="117"/>
      <c r="C54" s="90"/>
      <c r="D54" s="90"/>
      <c r="E54" s="90"/>
      <c r="F54" s="90"/>
      <c r="G54" s="90"/>
      <c r="H54" s="90"/>
      <c r="I54" s="90"/>
      <c r="J54" s="90"/>
      <c r="K54" s="90"/>
      <c r="L54" s="90"/>
      <c r="M54" s="90"/>
      <c r="N54" s="142"/>
      <c r="O54" s="90"/>
      <c r="P54" s="90"/>
      <c r="Q54" s="90"/>
      <c r="R54" s="90"/>
      <c r="S54" s="90"/>
      <c r="T54" s="90"/>
      <c r="U54" s="90"/>
      <c r="V54" s="90"/>
      <c r="W54" s="90"/>
      <c r="X54" s="90"/>
    </row>
    <row r="55" spans="2:24" ht="16.5">
      <c r="B55" s="117"/>
      <c r="C55" s="90"/>
      <c r="D55" s="90"/>
      <c r="E55" s="90"/>
      <c r="F55" s="90"/>
      <c r="G55" s="90"/>
      <c r="H55" s="90"/>
      <c r="I55" s="90"/>
      <c r="J55" s="90"/>
      <c r="K55" s="90"/>
      <c r="L55" s="90"/>
      <c r="M55" s="90"/>
      <c r="N55" s="142"/>
      <c r="O55" s="90"/>
      <c r="P55" s="90"/>
      <c r="Q55" s="90"/>
      <c r="R55" s="90"/>
      <c r="S55" s="90"/>
      <c r="T55" s="90"/>
      <c r="U55" s="90"/>
      <c r="V55" s="90"/>
      <c r="W55" s="90"/>
      <c r="X55" s="90"/>
    </row>
    <row r="56" spans="2:24" ht="16.5">
      <c r="B56" s="117"/>
      <c r="C56" s="90"/>
      <c r="D56" s="90"/>
      <c r="E56" s="90"/>
      <c r="F56" s="90"/>
      <c r="G56" s="90"/>
      <c r="H56" s="90"/>
      <c r="I56" s="90"/>
      <c r="J56" s="90"/>
      <c r="K56" s="90"/>
      <c r="L56" s="90"/>
      <c r="M56" s="90"/>
      <c r="N56" s="142"/>
      <c r="O56" s="90"/>
      <c r="P56" s="90"/>
      <c r="Q56" s="90"/>
      <c r="R56" s="90"/>
      <c r="S56" s="90"/>
      <c r="T56" s="90"/>
      <c r="U56" s="90"/>
      <c r="V56" s="90"/>
      <c r="W56" s="90"/>
      <c r="X56" s="90"/>
    </row>
    <row r="57" spans="2:24" ht="16.5">
      <c r="B57" s="117"/>
      <c r="C57" s="90"/>
      <c r="D57" s="90"/>
      <c r="E57" s="90"/>
      <c r="F57" s="90"/>
      <c r="G57" s="90"/>
      <c r="H57" s="90"/>
      <c r="I57" s="90"/>
      <c r="J57" s="90"/>
      <c r="K57" s="90"/>
      <c r="L57" s="90"/>
      <c r="M57" s="90"/>
      <c r="N57" s="142"/>
      <c r="O57" s="90"/>
      <c r="P57" s="90"/>
      <c r="Q57" s="90"/>
      <c r="R57" s="90"/>
      <c r="S57" s="90"/>
      <c r="T57" s="90"/>
      <c r="U57" s="90"/>
      <c r="V57" s="90"/>
      <c r="W57" s="90"/>
      <c r="X57" s="90"/>
    </row>
    <row r="58" spans="2:24" ht="16.5">
      <c r="B58" s="117"/>
      <c r="C58" s="90"/>
      <c r="D58" s="90"/>
      <c r="E58" s="90"/>
      <c r="F58" s="90"/>
      <c r="G58" s="90"/>
      <c r="H58" s="90"/>
      <c r="I58" s="90"/>
      <c r="J58" s="90"/>
      <c r="K58" s="90"/>
      <c r="L58" s="90"/>
      <c r="M58" s="90"/>
      <c r="N58" s="142"/>
      <c r="O58" s="90"/>
      <c r="P58" s="90"/>
      <c r="Q58" s="90"/>
      <c r="R58" s="90"/>
      <c r="S58" s="90"/>
      <c r="T58" s="90"/>
      <c r="U58" s="90"/>
      <c r="V58" s="90"/>
      <c r="W58" s="90"/>
      <c r="X58" s="90"/>
    </row>
    <row r="59" spans="2:24" ht="16.5">
      <c r="B59" s="117"/>
      <c r="C59" s="90"/>
      <c r="D59" s="90"/>
      <c r="E59" s="90"/>
      <c r="F59" s="90"/>
      <c r="G59" s="90"/>
      <c r="H59" s="90"/>
      <c r="I59" s="90"/>
      <c r="J59" s="90"/>
      <c r="K59" s="90"/>
      <c r="L59" s="90"/>
      <c r="M59" s="90"/>
      <c r="N59" s="142"/>
      <c r="O59" s="90"/>
      <c r="P59" s="90"/>
      <c r="Q59" s="90"/>
      <c r="R59" s="90"/>
      <c r="S59" s="90"/>
      <c r="T59" s="90"/>
      <c r="U59" s="90"/>
      <c r="V59" s="90"/>
      <c r="W59" s="90"/>
      <c r="X59" s="90"/>
    </row>
    <row r="60" spans="2:24" ht="16.5">
      <c r="B60" s="117"/>
      <c r="C60" s="90"/>
      <c r="D60" s="90"/>
      <c r="E60" s="90"/>
      <c r="F60" s="90"/>
      <c r="G60" s="90"/>
      <c r="H60" s="90"/>
      <c r="I60" s="90"/>
      <c r="J60" s="90"/>
      <c r="K60" s="90"/>
      <c r="L60" s="90"/>
      <c r="M60" s="90"/>
      <c r="N60" s="142"/>
      <c r="O60" s="90"/>
      <c r="P60" s="90"/>
      <c r="Q60" s="90"/>
      <c r="R60" s="90"/>
      <c r="S60" s="90"/>
      <c r="T60" s="90"/>
      <c r="U60" s="90"/>
      <c r="V60" s="90"/>
      <c r="W60" s="90"/>
      <c r="X60" s="90"/>
    </row>
    <row r="61" spans="2:24" ht="16.5">
      <c r="B61" s="117"/>
      <c r="C61" s="90"/>
      <c r="D61" s="90"/>
      <c r="E61" s="90"/>
      <c r="F61" s="90"/>
      <c r="G61" s="90"/>
      <c r="H61" s="90"/>
      <c r="I61" s="90"/>
      <c r="J61" s="90"/>
      <c r="K61" s="90"/>
      <c r="L61" s="90"/>
      <c r="M61" s="90"/>
      <c r="N61" s="142"/>
      <c r="O61" s="90"/>
      <c r="P61" s="90"/>
      <c r="Q61" s="90"/>
      <c r="R61" s="90"/>
      <c r="S61" s="90"/>
      <c r="T61" s="90"/>
      <c r="U61" s="90"/>
      <c r="V61" s="90"/>
      <c r="W61" s="90"/>
      <c r="X61" s="90"/>
    </row>
    <row r="62" spans="2:24" ht="16.5">
      <c r="B62" s="117"/>
      <c r="C62" s="90"/>
      <c r="D62" s="90"/>
      <c r="E62" s="90"/>
      <c r="F62" s="90"/>
      <c r="G62" s="90"/>
      <c r="H62" s="90"/>
      <c r="I62" s="90"/>
      <c r="J62" s="90"/>
      <c r="K62" s="90"/>
      <c r="L62" s="90"/>
      <c r="M62" s="90"/>
      <c r="N62" s="142"/>
      <c r="O62" s="90"/>
      <c r="P62" s="90"/>
      <c r="Q62" s="90"/>
      <c r="R62" s="90"/>
      <c r="S62" s="90"/>
      <c r="T62" s="90"/>
      <c r="U62" s="90"/>
      <c r="V62" s="90"/>
      <c r="W62" s="90"/>
      <c r="X62" s="90"/>
    </row>
    <row r="63" spans="2:24" ht="16.5">
      <c r="B63" s="117"/>
      <c r="C63" s="90"/>
      <c r="D63" s="90"/>
      <c r="E63" s="90"/>
      <c r="F63" s="90"/>
      <c r="G63" s="90"/>
      <c r="H63" s="90"/>
      <c r="I63" s="90"/>
      <c r="J63" s="90"/>
      <c r="K63" s="90"/>
      <c r="L63" s="90"/>
      <c r="M63" s="90"/>
      <c r="N63" s="142"/>
      <c r="O63" s="90"/>
      <c r="P63" s="90"/>
      <c r="Q63" s="90"/>
      <c r="R63" s="90"/>
      <c r="S63" s="90"/>
      <c r="T63" s="90"/>
      <c r="U63" s="90"/>
      <c r="V63" s="90"/>
      <c r="W63" s="90"/>
      <c r="X63" s="90"/>
    </row>
    <row r="64" spans="2:24" ht="16.5">
      <c r="B64" s="117"/>
      <c r="C64" s="90"/>
      <c r="D64" s="90"/>
      <c r="E64" s="90"/>
      <c r="F64" s="90"/>
      <c r="G64" s="90"/>
      <c r="H64" s="90"/>
      <c r="I64" s="90"/>
      <c r="J64" s="90"/>
      <c r="K64" s="90"/>
      <c r="L64" s="90"/>
      <c r="M64" s="90"/>
      <c r="N64" s="142"/>
      <c r="O64" s="90"/>
      <c r="P64" s="90"/>
      <c r="Q64" s="90"/>
      <c r="R64" s="90"/>
      <c r="S64" s="90"/>
      <c r="T64" s="90"/>
      <c r="U64" s="90"/>
      <c r="V64" s="90"/>
      <c r="W64" s="90"/>
      <c r="X64" s="90"/>
    </row>
    <row r="65" spans="2:24" ht="16.5">
      <c r="B65" s="117"/>
      <c r="C65" s="90"/>
      <c r="D65" s="90"/>
      <c r="E65" s="90"/>
      <c r="F65" s="90"/>
      <c r="G65" s="90"/>
      <c r="H65" s="90"/>
      <c r="I65" s="90"/>
      <c r="J65" s="90"/>
      <c r="K65" s="90"/>
      <c r="L65" s="90"/>
      <c r="M65" s="90"/>
      <c r="N65" s="142"/>
      <c r="O65" s="90"/>
      <c r="P65" s="90"/>
      <c r="Q65" s="90"/>
      <c r="R65" s="90"/>
      <c r="S65" s="90"/>
      <c r="T65" s="90"/>
      <c r="U65" s="90"/>
      <c r="V65" s="90"/>
      <c r="W65" s="90"/>
      <c r="X65" s="90"/>
    </row>
    <row r="66" spans="2:24" ht="16.5">
      <c r="B66" s="117"/>
      <c r="C66" s="90"/>
      <c r="D66" s="90"/>
      <c r="E66" s="90"/>
      <c r="F66" s="90"/>
      <c r="G66" s="90"/>
      <c r="H66" s="90"/>
      <c r="I66" s="90"/>
      <c r="J66" s="90"/>
      <c r="K66" s="90"/>
      <c r="L66" s="90"/>
      <c r="M66" s="90"/>
      <c r="N66" s="142"/>
      <c r="O66" s="90"/>
      <c r="P66" s="90"/>
      <c r="Q66" s="90"/>
      <c r="R66" s="90"/>
      <c r="S66" s="90"/>
      <c r="T66" s="90"/>
      <c r="U66" s="90"/>
      <c r="V66" s="90"/>
      <c r="W66" s="90"/>
      <c r="X66" s="90"/>
    </row>
    <row r="67" spans="2:24" ht="16.5">
      <c r="B67" s="117"/>
      <c r="C67" s="90"/>
      <c r="D67" s="90"/>
      <c r="E67" s="90"/>
      <c r="F67" s="90"/>
      <c r="G67" s="90"/>
      <c r="H67" s="90"/>
      <c r="I67" s="90"/>
      <c r="J67" s="90"/>
      <c r="K67" s="90"/>
      <c r="L67" s="90"/>
      <c r="M67" s="90"/>
      <c r="N67" s="142"/>
      <c r="O67" s="90"/>
      <c r="P67" s="90"/>
      <c r="Q67" s="90"/>
      <c r="R67" s="90"/>
      <c r="S67" s="90"/>
      <c r="T67" s="90"/>
      <c r="U67" s="90"/>
      <c r="V67" s="90"/>
      <c r="W67" s="90"/>
      <c r="X67" s="90"/>
    </row>
    <row r="68" spans="2:24" ht="16.5">
      <c r="B68" s="117"/>
      <c r="C68" s="90"/>
      <c r="D68" s="90"/>
      <c r="E68" s="90"/>
      <c r="F68" s="90"/>
      <c r="G68" s="90"/>
      <c r="H68" s="90"/>
      <c r="I68" s="90"/>
      <c r="J68" s="90"/>
      <c r="K68" s="90"/>
      <c r="L68" s="90"/>
      <c r="M68" s="90"/>
      <c r="N68" s="142"/>
      <c r="O68" s="90"/>
      <c r="P68" s="90"/>
      <c r="Q68" s="90"/>
      <c r="R68" s="90"/>
      <c r="S68" s="90"/>
      <c r="T68" s="90"/>
      <c r="U68" s="90"/>
      <c r="V68" s="90"/>
      <c r="W68" s="90"/>
      <c r="X68" s="90"/>
    </row>
    <row r="69" spans="2:24" ht="16.5">
      <c r="B69" s="117"/>
      <c r="C69" s="90"/>
      <c r="D69" s="90"/>
      <c r="E69" s="90"/>
      <c r="F69" s="90"/>
      <c r="G69" s="90"/>
      <c r="H69" s="90"/>
      <c r="I69" s="90"/>
      <c r="J69" s="90"/>
      <c r="K69" s="90"/>
      <c r="L69" s="90"/>
      <c r="M69" s="90"/>
      <c r="N69" s="142"/>
      <c r="O69" s="90"/>
      <c r="P69" s="90"/>
      <c r="Q69" s="90"/>
      <c r="R69" s="90"/>
      <c r="S69" s="90"/>
      <c r="T69" s="90"/>
      <c r="U69" s="90"/>
      <c r="V69" s="90"/>
      <c r="W69" s="90"/>
      <c r="X69" s="90"/>
    </row>
    <row r="70" spans="2:24" ht="16.5">
      <c r="B70" s="117"/>
      <c r="C70" s="90"/>
      <c r="D70" s="90"/>
      <c r="E70" s="90"/>
      <c r="F70" s="90"/>
      <c r="G70" s="90"/>
      <c r="H70" s="90"/>
      <c r="I70" s="90"/>
      <c r="J70" s="90"/>
      <c r="K70" s="90"/>
      <c r="L70" s="90"/>
      <c r="M70" s="90"/>
      <c r="N70" s="142"/>
      <c r="O70" s="90"/>
      <c r="P70" s="90"/>
      <c r="Q70" s="90"/>
      <c r="R70" s="90"/>
      <c r="S70" s="90"/>
      <c r="T70" s="90"/>
      <c r="U70" s="90"/>
      <c r="V70" s="90"/>
      <c r="W70" s="90"/>
      <c r="X70" s="90"/>
    </row>
    <row r="71" spans="2:24" ht="16.5">
      <c r="B71" s="117"/>
      <c r="C71" s="90"/>
      <c r="D71" s="90"/>
      <c r="E71" s="90"/>
      <c r="F71" s="90"/>
      <c r="G71" s="90"/>
      <c r="H71" s="90"/>
      <c r="I71" s="90"/>
      <c r="J71" s="90"/>
      <c r="K71" s="90"/>
      <c r="L71" s="90"/>
      <c r="M71" s="90"/>
      <c r="N71" s="142"/>
      <c r="O71" s="90"/>
      <c r="P71" s="90"/>
      <c r="Q71" s="90"/>
      <c r="R71" s="90"/>
      <c r="S71" s="90"/>
      <c r="T71" s="90"/>
      <c r="U71" s="90"/>
      <c r="V71" s="90"/>
      <c r="W71" s="90"/>
      <c r="X71" s="90"/>
    </row>
    <row r="72" spans="2:24" ht="16.5">
      <c r="B72" s="117"/>
      <c r="C72" s="90"/>
      <c r="D72" s="90"/>
      <c r="E72" s="90"/>
      <c r="F72" s="90"/>
      <c r="G72" s="90"/>
      <c r="H72" s="90"/>
      <c r="I72" s="90"/>
      <c r="J72" s="90"/>
      <c r="K72" s="90"/>
      <c r="L72" s="90"/>
      <c r="M72" s="90"/>
      <c r="N72" s="142"/>
      <c r="O72" s="90"/>
      <c r="P72" s="90"/>
      <c r="Q72" s="90"/>
      <c r="R72" s="90"/>
      <c r="S72" s="90"/>
      <c r="T72" s="90"/>
      <c r="U72" s="90"/>
      <c r="V72" s="90"/>
      <c r="W72" s="90"/>
      <c r="X72" s="90"/>
    </row>
    <row r="73" spans="2:24" ht="16.5">
      <c r="B73" s="117"/>
      <c r="C73" s="90"/>
      <c r="D73" s="90"/>
      <c r="E73" s="90"/>
      <c r="F73" s="90"/>
      <c r="G73" s="90"/>
      <c r="H73" s="90"/>
      <c r="I73" s="90"/>
      <c r="J73" s="90"/>
      <c r="K73" s="90"/>
      <c r="L73" s="90"/>
      <c r="M73" s="90"/>
      <c r="N73" s="142"/>
      <c r="O73" s="90"/>
      <c r="P73" s="90"/>
      <c r="Q73" s="90"/>
      <c r="R73" s="90"/>
      <c r="S73" s="90"/>
      <c r="T73" s="90"/>
      <c r="U73" s="90"/>
      <c r="V73" s="90"/>
      <c r="W73" s="90"/>
      <c r="X73" s="90"/>
    </row>
    <row r="74" spans="2:24" ht="16.5">
      <c r="B74" s="117"/>
      <c r="C74" s="90"/>
      <c r="D74" s="90"/>
      <c r="E74" s="90"/>
      <c r="F74" s="90"/>
      <c r="G74" s="90"/>
      <c r="H74" s="90"/>
      <c r="I74" s="90"/>
      <c r="J74" s="90"/>
      <c r="K74" s="90"/>
      <c r="L74" s="90"/>
      <c r="M74" s="90"/>
      <c r="N74" s="142"/>
      <c r="O74" s="90"/>
      <c r="P74" s="90"/>
      <c r="Q74" s="90"/>
      <c r="R74" s="90"/>
      <c r="S74" s="90"/>
      <c r="T74" s="90"/>
      <c r="U74" s="90"/>
      <c r="V74" s="90"/>
      <c r="W74" s="90"/>
      <c r="X74" s="90"/>
    </row>
    <row r="75" spans="2:24" ht="16.5">
      <c r="B75" s="117"/>
      <c r="C75" s="90"/>
      <c r="D75" s="90"/>
      <c r="E75" s="90"/>
      <c r="F75" s="90"/>
      <c r="G75" s="90"/>
      <c r="H75" s="90"/>
      <c r="I75" s="90"/>
      <c r="J75" s="90"/>
      <c r="K75" s="90"/>
      <c r="L75" s="90"/>
      <c r="M75" s="90"/>
      <c r="N75" s="142"/>
      <c r="O75" s="90"/>
      <c r="P75" s="90"/>
      <c r="Q75" s="90"/>
      <c r="R75" s="90"/>
      <c r="S75" s="90"/>
      <c r="T75" s="90"/>
      <c r="U75" s="90"/>
      <c r="V75" s="90"/>
      <c r="W75" s="90"/>
      <c r="X75" s="90"/>
    </row>
    <row r="76" spans="2:24" ht="16.5">
      <c r="B76" s="117"/>
      <c r="C76" s="90"/>
      <c r="D76" s="90"/>
      <c r="E76" s="90"/>
      <c r="F76" s="90"/>
      <c r="G76" s="90"/>
      <c r="H76" s="90"/>
      <c r="I76" s="90"/>
      <c r="J76" s="90"/>
      <c r="K76" s="90"/>
      <c r="L76" s="90"/>
      <c r="M76" s="90"/>
      <c r="N76" s="142"/>
      <c r="O76" s="90"/>
      <c r="P76" s="90"/>
      <c r="Q76" s="90"/>
      <c r="R76" s="90"/>
      <c r="S76" s="90"/>
      <c r="T76" s="90"/>
      <c r="U76" s="90"/>
      <c r="V76" s="90"/>
      <c r="W76" s="90"/>
      <c r="X76" s="90"/>
    </row>
    <row r="77" spans="2:24" ht="16.5">
      <c r="B77" s="117"/>
      <c r="C77" s="90"/>
      <c r="D77" s="90"/>
      <c r="E77" s="90"/>
      <c r="F77" s="90"/>
      <c r="G77" s="90"/>
      <c r="H77" s="90"/>
      <c r="I77" s="90"/>
      <c r="J77" s="90"/>
      <c r="K77" s="90"/>
      <c r="L77" s="90"/>
      <c r="M77" s="90"/>
      <c r="N77" s="142"/>
      <c r="O77" s="90"/>
      <c r="P77" s="90"/>
      <c r="Q77" s="90"/>
      <c r="R77" s="90"/>
      <c r="S77" s="90"/>
      <c r="T77" s="90"/>
      <c r="U77" s="90"/>
      <c r="V77" s="90"/>
      <c r="W77" s="90"/>
      <c r="X77" s="90"/>
    </row>
    <row r="78" spans="2:24" ht="16.5">
      <c r="B78" s="117"/>
      <c r="C78" s="90"/>
      <c r="D78" s="90"/>
      <c r="E78" s="90"/>
      <c r="F78" s="90"/>
      <c r="G78" s="90"/>
      <c r="H78" s="90"/>
      <c r="I78" s="90"/>
      <c r="J78" s="90"/>
      <c r="K78" s="90"/>
      <c r="L78" s="90"/>
      <c r="M78" s="90"/>
      <c r="N78" s="142"/>
      <c r="O78" s="90"/>
      <c r="P78" s="90"/>
      <c r="Q78" s="90"/>
      <c r="R78" s="90"/>
      <c r="S78" s="90"/>
      <c r="T78" s="90"/>
      <c r="U78" s="90"/>
      <c r="V78" s="90"/>
      <c r="W78" s="90"/>
      <c r="X78" s="90"/>
    </row>
    <row r="79" spans="2:24" ht="16.5">
      <c r="B79" s="117"/>
      <c r="C79" s="90"/>
      <c r="D79" s="90"/>
      <c r="E79" s="90"/>
      <c r="F79" s="90"/>
      <c r="G79" s="90"/>
      <c r="H79" s="90"/>
      <c r="I79" s="90"/>
      <c r="J79" s="90"/>
      <c r="K79" s="90"/>
      <c r="L79" s="90"/>
      <c r="M79" s="90"/>
      <c r="N79" s="142"/>
      <c r="O79" s="90"/>
      <c r="P79" s="90"/>
      <c r="Q79" s="90"/>
      <c r="R79" s="90"/>
      <c r="S79" s="90"/>
      <c r="T79" s="90"/>
      <c r="U79" s="90"/>
      <c r="V79" s="90"/>
      <c r="W79" s="90"/>
      <c r="X79" s="90"/>
    </row>
    <row r="80" spans="2:24" ht="16.5">
      <c r="B80" s="117"/>
      <c r="C80" s="90"/>
      <c r="D80" s="90"/>
      <c r="E80" s="90"/>
      <c r="F80" s="90"/>
      <c r="G80" s="90"/>
      <c r="H80" s="90"/>
      <c r="I80" s="90"/>
      <c r="J80" s="90"/>
      <c r="K80" s="90"/>
      <c r="L80" s="90"/>
      <c r="M80" s="90"/>
      <c r="N80" s="142"/>
      <c r="O80" s="90"/>
      <c r="P80" s="90"/>
      <c r="Q80" s="90"/>
      <c r="R80" s="90"/>
      <c r="S80" s="90"/>
      <c r="T80" s="90"/>
      <c r="U80" s="90"/>
      <c r="V80" s="90"/>
      <c r="W80" s="90"/>
      <c r="X80" s="90"/>
    </row>
    <row r="81" spans="2:24" ht="16.5">
      <c r="B81" s="117"/>
      <c r="C81" s="90"/>
      <c r="D81" s="90"/>
      <c r="E81" s="90"/>
      <c r="F81" s="90"/>
      <c r="G81" s="90"/>
      <c r="H81" s="90"/>
      <c r="I81" s="90"/>
      <c r="J81" s="90"/>
      <c r="K81" s="90"/>
      <c r="L81" s="90"/>
      <c r="M81" s="90"/>
      <c r="N81" s="142"/>
      <c r="O81" s="90"/>
      <c r="P81" s="90"/>
      <c r="Q81" s="90"/>
      <c r="R81" s="90"/>
      <c r="S81" s="90"/>
      <c r="T81" s="90"/>
      <c r="U81" s="90"/>
      <c r="V81" s="90"/>
      <c r="W81" s="90"/>
      <c r="X81" s="90"/>
    </row>
    <row r="82" spans="2:24" ht="15.75" customHeight="1">
      <c r="B82" s="117"/>
      <c r="C82" s="90"/>
      <c r="D82" s="90"/>
      <c r="E82" s="90"/>
      <c r="F82" s="90"/>
      <c r="G82" s="90"/>
      <c r="H82" s="90"/>
      <c r="I82" s="90"/>
      <c r="J82" s="90"/>
      <c r="K82" s="90"/>
      <c r="L82" s="90"/>
      <c r="M82" s="90"/>
      <c r="N82" s="142"/>
      <c r="O82" s="90"/>
      <c r="P82" s="90"/>
      <c r="Q82" s="90"/>
      <c r="R82" s="90"/>
      <c r="S82" s="90"/>
      <c r="T82" s="90"/>
      <c r="U82" s="90"/>
      <c r="V82" s="90"/>
      <c r="W82" s="90"/>
      <c r="X82" s="90"/>
    </row>
    <row r="83" spans="2:24" ht="15.75" customHeight="1">
      <c r="B83" s="117"/>
      <c r="C83" s="90"/>
      <c r="D83" s="90"/>
      <c r="E83" s="90"/>
      <c r="F83" s="90"/>
      <c r="G83" s="90"/>
      <c r="H83" s="90"/>
      <c r="I83" s="90"/>
      <c r="J83" s="90"/>
      <c r="K83" s="90"/>
      <c r="L83" s="90"/>
      <c r="M83" s="90"/>
      <c r="N83" s="142"/>
      <c r="O83" s="90"/>
      <c r="P83" s="90"/>
      <c r="Q83" s="90"/>
      <c r="R83" s="90"/>
      <c r="S83" s="90"/>
      <c r="T83" s="90"/>
      <c r="U83" s="90"/>
      <c r="V83" s="90"/>
      <c r="W83" s="90"/>
      <c r="X83" s="90"/>
    </row>
    <row r="84" spans="2:24" ht="15.75" customHeight="1">
      <c r="B84" s="117"/>
      <c r="C84" s="90"/>
      <c r="D84" s="90"/>
      <c r="E84" s="90"/>
      <c r="F84" s="90"/>
      <c r="G84" s="90"/>
      <c r="H84" s="90"/>
      <c r="I84" s="90"/>
      <c r="J84" s="90"/>
      <c r="K84" s="90"/>
      <c r="L84" s="90"/>
      <c r="M84" s="90"/>
      <c r="N84" s="142"/>
      <c r="O84" s="90"/>
      <c r="P84" s="90"/>
      <c r="Q84" s="90"/>
      <c r="R84" s="90"/>
      <c r="S84" s="90"/>
      <c r="T84" s="90"/>
      <c r="U84" s="90"/>
      <c r="V84" s="90"/>
      <c r="W84" s="90"/>
      <c r="X84" s="90"/>
    </row>
    <row r="85" spans="2:24" ht="15.75" customHeight="1">
      <c r="B85" s="117"/>
      <c r="C85" s="90"/>
      <c r="D85" s="90"/>
      <c r="E85" s="90"/>
      <c r="F85" s="90"/>
      <c r="G85" s="90"/>
      <c r="H85" s="90"/>
      <c r="I85" s="90"/>
      <c r="J85" s="90"/>
      <c r="K85" s="90"/>
      <c r="L85" s="90"/>
      <c r="M85" s="90"/>
      <c r="N85" s="142"/>
      <c r="O85" s="90"/>
      <c r="P85" s="90"/>
      <c r="Q85" s="90"/>
      <c r="R85" s="90"/>
      <c r="S85" s="90"/>
      <c r="T85" s="90"/>
      <c r="U85" s="90"/>
      <c r="V85" s="90"/>
      <c r="W85" s="90"/>
      <c r="X85" s="90"/>
    </row>
    <row r="86" spans="2:24" ht="15.75" customHeight="1">
      <c r="B86" s="117"/>
      <c r="C86" s="90"/>
      <c r="D86" s="90"/>
      <c r="E86" s="90"/>
      <c r="F86" s="90"/>
      <c r="G86" s="90"/>
      <c r="H86" s="90"/>
      <c r="I86" s="90"/>
      <c r="J86" s="90"/>
      <c r="K86" s="90"/>
      <c r="L86" s="90"/>
      <c r="M86" s="90"/>
      <c r="N86" s="142"/>
      <c r="O86" s="90"/>
      <c r="P86" s="90"/>
      <c r="Q86" s="90"/>
      <c r="R86" s="90"/>
      <c r="S86" s="90"/>
      <c r="T86" s="90"/>
      <c r="U86" s="90"/>
      <c r="V86" s="90"/>
      <c r="W86" s="90"/>
      <c r="X86" s="90"/>
    </row>
    <row r="87" spans="2:24" ht="15.75" customHeight="1">
      <c r="B87" s="117"/>
      <c r="C87" s="90"/>
      <c r="D87" s="90"/>
      <c r="E87" s="90"/>
      <c r="F87" s="90"/>
      <c r="G87" s="90"/>
      <c r="H87" s="90"/>
      <c r="I87" s="90"/>
      <c r="J87" s="90"/>
      <c r="K87" s="90"/>
      <c r="L87" s="90"/>
      <c r="M87" s="90"/>
      <c r="N87" s="142"/>
      <c r="O87" s="90"/>
      <c r="P87" s="90"/>
      <c r="Q87" s="90"/>
      <c r="R87" s="90"/>
      <c r="S87" s="90"/>
      <c r="T87" s="90"/>
      <c r="U87" s="90"/>
      <c r="V87" s="90"/>
      <c r="W87" s="90"/>
      <c r="X87" s="90"/>
    </row>
    <row r="88" spans="2:24" ht="15.75" customHeight="1">
      <c r="B88" s="117"/>
      <c r="C88" s="90"/>
      <c r="D88" s="90"/>
      <c r="E88" s="90"/>
      <c r="F88" s="90"/>
      <c r="G88" s="90"/>
      <c r="H88" s="90"/>
      <c r="I88" s="90"/>
      <c r="J88" s="90"/>
      <c r="K88" s="90"/>
      <c r="L88" s="90"/>
      <c r="M88" s="90"/>
      <c r="N88" s="142"/>
      <c r="O88" s="90"/>
      <c r="P88" s="90"/>
      <c r="Q88" s="90"/>
      <c r="R88" s="90"/>
      <c r="S88" s="90"/>
      <c r="T88" s="90"/>
      <c r="U88" s="90"/>
      <c r="V88" s="90"/>
      <c r="W88" s="90"/>
      <c r="X88" s="90"/>
    </row>
    <row r="89" spans="2:24" ht="15.75" customHeight="1">
      <c r="B89" s="117"/>
      <c r="C89" s="90"/>
      <c r="D89" s="90"/>
      <c r="E89" s="90"/>
      <c r="F89" s="90"/>
      <c r="G89" s="90"/>
      <c r="H89" s="90"/>
      <c r="I89" s="90"/>
      <c r="J89" s="90"/>
      <c r="K89" s="90"/>
      <c r="L89" s="90"/>
      <c r="M89" s="90"/>
      <c r="N89" s="142"/>
      <c r="O89" s="90"/>
      <c r="P89" s="90"/>
      <c r="Q89" s="90"/>
      <c r="R89" s="90"/>
      <c r="S89" s="90"/>
      <c r="T89" s="90"/>
      <c r="U89" s="90"/>
      <c r="V89" s="90"/>
      <c r="W89" s="90"/>
      <c r="X89" s="90"/>
    </row>
    <row r="90" spans="2:24" ht="15.75" customHeight="1">
      <c r="B90" s="117"/>
      <c r="C90" s="90"/>
      <c r="D90" s="90"/>
      <c r="E90" s="90"/>
      <c r="F90" s="90"/>
      <c r="G90" s="90"/>
      <c r="H90" s="90"/>
      <c r="I90" s="90"/>
      <c r="J90" s="90"/>
      <c r="K90" s="90"/>
      <c r="L90" s="90"/>
      <c r="M90" s="90"/>
      <c r="N90" s="142"/>
      <c r="O90" s="90"/>
      <c r="P90" s="90"/>
      <c r="Q90" s="90"/>
      <c r="R90" s="90"/>
      <c r="S90" s="90"/>
      <c r="T90" s="90"/>
      <c r="U90" s="90"/>
      <c r="V90" s="90"/>
      <c r="W90" s="90"/>
      <c r="X90" s="90"/>
    </row>
    <row r="91" spans="2:24" ht="15.75" customHeight="1">
      <c r="B91" s="117"/>
      <c r="C91" s="90"/>
      <c r="D91" s="90"/>
      <c r="E91" s="90"/>
      <c r="F91" s="90"/>
      <c r="G91" s="90"/>
      <c r="H91" s="90"/>
      <c r="I91" s="90"/>
      <c r="J91" s="90"/>
      <c r="K91" s="90"/>
      <c r="L91" s="90"/>
      <c r="M91" s="90"/>
      <c r="N91" s="142"/>
      <c r="O91" s="90"/>
      <c r="P91" s="90"/>
      <c r="Q91" s="90"/>
      <c r="R91" s="90"/>
      <c r="S91" s="90"/>
      <c r="T91" s="90"/>
      <c r="U91" s="90"/>
      <c r="V91" s="90"/>
      <c r="W91" s="90"/>
      <c r="X91" s="90"/>
    </row>
    <row r="92" spans="2:24" ht="15.75" customHeight="1">
      <c r="B92" s="117"/>
      <c r="C92" s="90"/>
      <c r="D92" s="90"/>
      <c r="E92" s="90"/>
      <c r="F92" s="90"/>
      <c r="G92" s="90"/>
      <c r="H92" s="90"/>
      <c r="I92" s="90"/>
      <c r="J92" s="90"/>
      <c r="K92" s="90"/>
      <c r="L92" s="90"/>
      <c r="M92" s="90"/>
      <c r="N92" s="142"/>
      <c r="O92" s="90"/>
      <c r="P92" s="90"/>
      <c r="Q92" s="90"/>
      <c r="R92" s="90"/>
      <c r="S92" s="90"/>
      <c r="T92" s="90"/>
      <c r="U92" s="90"/>
      <c r="V92" s="90"/>
      <c r="W92" s="90"/>
      <c r="X92" s="90"/>
    </row>
    <row r="93" spans="2:24" ht="15.75" customHeight="1">
      <c r="B93" s="117"/>
      <c r="C93" s="90"/>
      <c r="D93" s="90"/>
      <c r="E93" s="90"/>
      <c r="F93" s="90"/>
      <c r="G93" s="90"/>
      <c r="H93" s="90"/>
      <c r="I93" s="90"/>
      <c r="J93" s="90"/>
      <c r="K93" s="90"/>
      <c r="L93" s="90"/>
      <c r="M93" s="90"/>
      <c r="N93" s="142"/>
      <c r="O93" s="90"/>
      <c r="P93" s="90"/>
      <c r="Q93" s="90"/>
      <c r="R93" s="90"/>
      <c r="S93" s="90"/>
      <c r="T93" s="90"/>
      <c r="U93" s="90"/>
      <c r="V93" s="90"/>
      <c r="W93" s="90"/>
      <c r="X93" s="90"/>
    </row>
    <row r="94" spans="2:24" ht="15.75" customHeight="1">
      <c r="B94" s="117"/>
      <c r="C94" s="90"/>
      <c r="D94" s="90"/>
      <c r="E94" s="90"/>
      <c r="F94" s="90"/>
      <c r="G94" s="90"/>
      <c r="H94" s="90"/>
      <c r="I94" s="90"/>
      <c r="J94" s="90"/>
      <c r="K94" s="90"/>
      <c r="L94" s="90"/>
      <c r="M94" s="90"/>
      <c r="N94" s="142"/>
      <c r="O94" s="90"/>
      <c r="P94" s="90"/>
      <c r="Q94" s="90"/>
      <c r="R94" s="90"/>
      <c r="S94" s="90"/>
      <c r="T94" s="90"/>
      <c r="U94" s="90"/>
      <c r="V94" s="90"/>
      <c r="W94" s="90"/>
      <c r="X94" s="90"/>
    </row>
    <row r="95" spans="2:24" ht="15.75" customHeight="1">
      <c r="B95" s="117"/>
      <c r="C95" s="90"/>
      <c r="D95" s="90"/>
      <c r="E95" s="90"/>
      <c r="F95" s="90"/>
      <c r="G95" s="90"/>
      <c r="H95" s="90"/>
      <c r="I95" s="90"/>
      <c r="J95" s="90"/>
      <c r="K95" s="90"/>
      <c r="L95" s="90"/>
      <c r="M95" s="90"/>
      <c r="N95" s="142"/>
      <c r="O95" s="90"/>
      <c r="P95" s="90"/>
      <c r="Q95" s="90"/>
      <c r="R95" s="90"/>
      <c r="S95" s="90"/>
      <c r="T95" s="90"/>
      <c r="U95" s="90"/>
      <c r="V95" s="90"/>
      <c r="W95" s="90"/>
      <c r="X95" s="90"/>
    </row>
    <row r="96" spans="2:24" ht="15.75" customHeight="1">
      <c r="B96" s="117"/>
      <c r="C96" s="90"/>
      <c r="D96" s="90"/>
      <c r="E96" s="90"/>
      <c r="F96" s="90"/>
      <c r="G96" s="90"/>
      <c r="H96" s="90"/>
      <c r="I96" s="90"/>
      <c r="J96" s="90"/>
      <c r="K96" s="90"/>
      <c r="L96" s="90"/>
      <c r="M96" s="90"/>
      <c r="N96" s="142"/>
      <c r="O96" s="90"/>
      <c r="P96" s="90"/>
      <c r="Q96" s="90"/>
      <c r="R96" s="90"/>
      <c r="S96" s="90"/>
      <c r="T96" s="90"/>
      <c r="U96" s="90"/>
      <c r="V96" s="90"/>
      <c r="W96" s="90"/>
      <c r="X96" s="90"/>
    </row>
    <row r="97" spans="2:24" ht="15.75" customHeight="1">
      <c r="B97" s="117"/>
      <c r="C97" s="90"/>
      <c r="D97" s="90"/>
      <c r="E97" s="90"/>
      <c r="F97" s="90"/>
      <c r="G97" s="90"/>
      <c r="H97" s="90"/>
      <c r="I97" s="90"/>
      <c r="J97" s="90"/>
      <c r="K97" s="90"/>
      <c r="L97" s="90"/>
      <c r="M97" s="90"/>
      <c r="N97" s="142"/>
      <c r="O97" s="90"/>
      <c r="P97" s="90"/>
      <c r="Q97" s="90"/>
      <c r="R97" s="90"/>
      <c r="S97" s="90"/>
      <c r="T97" s="90"/>
      <c r="U97" s="90"/>
      <c r="V97" s="90"/>
      <c r="W97" s="90"/>
      <c r="X97" s="90"/>
    </row>
    <row r="98" spans="2:24" ht="15.75" customHeight="1">
      <c r="B98" s="117"/>
      <c r="C98" s="90"/>
      <c r="D98" s="90"/>
      <c r="E98" s="90"/>
      <c r="F98" s="90"/>
      <c r="G98" s="90"/>
      <c r="H98" s="90"/>
      <c r="I98" s="90"/>
      <c r="J98" s="90"/>
      <c r="K98" s="90"/>
      <c r="L98" s="90"/>
      <c r="M98" s="90"/>
      <c r="N98" s="142"/>
      <c r="O98" s="90"/>
      <c r="P98" s="90"/>
      <c r="Q98" s="90"/>
      <c r="R98" s="90"/>
      <c r="S98" s="90"/>
      <c r="T98" s="90"/>
      <c r="U98" s="90"/>
      <c r="V98" s="90"/>
      <c r="W98" s="90"/>
      <c r="X98" s="90"/>
    </row>
    <row r="99" spans="2:24" ht="15.75" customHeight="1">
      <c r="B99" s="117"/>
      <c r="C99" s="90"/>
      <c r="D99" s="90"/>
      <c r="E99" s="90"/>
      <c r="F99" s="90"/>
      <c r="G99" s="90"/>
      <c r="H99" s="90"/>
      <c r="I99" s="90"/>
      <c r="J99" s="90"/>
      <c r="K99" s="90"/>
      <c r="L99" s="90"/>
      <c r="M99" s="90"/>
      <c r="N99" s="142"/>
      <c r="O99" s="90"/>
      <c r="P99" s="90"/>
      <c r="Q99" s="90"/>
      <c r="R99" s="90"/>
      <c r="S99" s="90"/>
      <c r="T99" s="90"/>
      <c r="U99" s="90"/>
      <c r="V99" s="90"/>
      <c r="W99" s="90"/>
      <c r="X99" s="90"/>
    </row>
    <row r="100" spans="2:24" ht="15.75" customHeight="1">
      <c r="B100" s="117"/>
      <c r="C100" s="90"/>
      <c r="D100" s="90"/>
      <c r="E100" s="90"/>
      <c r="F100" s="90"/>
      <c r="G100" s="90"/>
      <c r="H100" s="90"/>
      <c r="I100" s="90"/>
      <c r="J100" s="90"/>
      <c r="K100" s="90"/>
      <c r="L100" s="90"/>
      <c r="M100" s="90"/>
      <c r="N100" s="142"/>
      <c r="O100" s="90"/>
      <c r="P100" s="90"/>
      <c r="Q100" s="90"/>
      <c r="R100" s="90"/>
      <c r="S100" s="90"/>
      <c r="T100" s="90"/>
      <c r="U100" s="90"/>
      <c r="V100" s="90"/>
      <c r="W100" s="90"/>
      <c r="X100" s="90"/>
    </row>
    <row r="101" spans="2:24" ht="15.75" customHeight="1">
      <c r="B101" s="117"/>
      <c r="C101" s="90"/>
      <c r="D101" s="90"/>
      <c r="E101" s="90"/>
      <c r="F101" s="90"/>
      <c r="G101" s="90"/>
      <c r="H101" s="90"/>
      <c r="I101" s="90"/>
      <c r="J101" s="90"/>
      <c r="K101" s="90"/>
      <c r="L101" s="90"/>
      <c r="M101" s="90"/>
      <c r="N101" s="142"/>
      <c r="O101" s="90"/>
      <c r="P101" s="90"/>
      <c r="Q101" s="90"/>
      <c r="R101" s="90"/>
      <c r="S101" s="90"/>
      <c r="T101" s="90"/>
      <c r="U101" s="90"/>
      <c r="V101" s="90"/>
      <c r="W101" s="90"/>
      <c r="X101" s="90"/>
    </row>
    <row r="102" spans="2:24" ht="15.75" customHeight="1">
      <c r="B102" s="117"/>
      <c r="C102" s="90"/>
      <c r="D102" s="90"/>
      <c r="E102" s="90"/>
      <c r="F102" s="90"/>
      <c r="G102" s="90"/>
      <c r="H102" s="90"/>
      <c r="I102" s="90"/>
      <c r="J102" s="90"/>
      <c r="K102" s="90"/>
      <c r="L102" s="90"/>
      <c r="M102" s="90"/>
      <c r="N102" s="142"/>
      <c r="O102" s="90"/>
      <c r="P102" s="90"/>
      <c r="Q102" s="90"/>
      <c r="R102" s="90"/>
      <c r="S102" s="90"/>
      <c r="T102" s="90"/>
      <c r="U102" s="90"/>
      <c r="V102" s="90"/>
      <c r="W102" s="90"/>
      <c r="X102" s="90"/>
    </row>
    <row r="103" spans="2:24" ht="15.75" customHeight="1">
      <c r="B103" s="117"/>
      <c r="C103" s="90"/>
      <c r="D103" s="90"/>
      <c r="E103" s="90"/>
      <c r="F103" s="90"/>
      <c r="G103" s="90"/>
      <c r="H103" s="90"/>
      <c r="I103" s="90"/>
      <c r="J103" s="90"/>
      <c r="K103" s="90"/>
      <c r="L103" s="90"/>
      <c r="M103" s="90"/>
      <c r="N103" s="142"/>
      <c r="O103" s="90"/>
      <c r="P103" s="90"/>
      <c r="Q103" s="90"/>
      <c r="R103" s="90"/>
      <c r="S103" s="90"/>
      <c r="T103" s="90"/>
      <c r="U103" s="90"/>
      <c r="V103" s="90"/>
      <c r="W103" s="90"/>
      <c r="X103" s="90"/>
    </row>
    <row r="104" spans="2:24" ht="15.75" customHeight="1">
      <c r="B104" s="117"/>
      <c r="C104" s="90"/>
      <c r="D104" s="90"/>
      <c r="E104" s="90"/>
      <c r="F104" s="90"/>
      <c r="G104" s="90"/>
      <c r="H104" s="90"/>
      <c r="I104" s="90"/>
      <c r="J104" s="90"/>
      <c r="K104" s="90"/>
      <c r="L104" s="90"/>
      <c r="M104" s="90"/>
      <c r="N104" s="142"/>
      <c r="O104" s="90"/>
      <c r="P104" s="90"/>
      <c r="Q104" s="90"/>
      <c r="R104" s="90"/>
      <c r="S104" s="90"/>
      <c r="T104" s="90"/>
      <c r="U104" s="90"/>
      <c r="V104" s="90"/>
      <c r="W104" s="90"/>
      <c r="X104" s="90"/>
    </row>
    <row r="105" spans="2:24" ht="15.75" customHeight="1">
      <c r="B105" s="117"/>
      <c r="C105" s="90"/>
      <c r="D105" s="90"/>
      <c r="E105" s="90"/>
      <c r="F105" s="90"/>
      <c r="G105" s="90"/>
      <c r="H105" s="90"/>
      <c r="I105" s="90"/>
      <c r="J105" s="90"/>
      <c r="K105" s="90"/>
      <c r="L105" s="90"/>
      <c r="M105" s="90"/>
      <c r="N105" s="142"/>
      <c r="O105" s="90"/>
      <c r="P105" s="90"/>
      <c r="Q105" s="90"/>
      <c r="R105" s="90"/>
      <c r="S105" s="90"/>
      <c r="T105" s="90"/>
      <c r="U105" s="90"/>
      <c r="V105" s="90"/>
      <c r="W105" s="90"/>
      <c r="X105" s="90"/>
    </row>
    <row r="106" spans="2:24" ht="15.75" customHeight="1">
      <c r="B106" s="117"/>
      <c r="C106" s="90"/>
      <c r="D106" s="90"/>
      <c r="E106" s="90"/>
      <c r="F106" s="90"/>
      <c r="G106" s="90"/>
      <c r="H106" s="90"/>
      <c r="I106" s="90"/>
      <c r="J106" s="90"/>
      <c r="K106" s="90"/>
      <c r="L106" s="90"/>
      <c r="M106" s="90"/>
      <c r="N106" s="142"/>
      <c r="O106" s="90"/>
      <c r="P106" s="90"/>
      <c r="Q106" s="90"/>
      <c r="R106" s="90"/>
      <c r="S106" s="90"/>
      <c r="T106" s="90"/>
      <c r="U106" s="90"/>
      <c r="V106" s="90"/>
      <c r="W106" s="90"/>
      <c r="X106" s="90"/>
    </row>
    <row r="107" spans="2:24" ht="15.75" customHeight="1">
      <c r="B107" s="117"/>
      <c r="C107" s="90"/>
      <c r="D107" s="90"/>
      <c r="E107" s="90"/>
      <c r="F107" s="90"/>
      <c r="G107" s="90"/>
      <c r="H107" s="90"/>
      <c r="I107" s="90"/>
      <c r="J107" s="90"/>
      <c r="K107" s="90"/>
      <c r="L107" s="90"/>
      <c r="M107" s="90"/>
      <c r="N107" s="142"/>
      <c r="O107" s="90"/>
      <c r="P107" s="90"/>
      <c r="Q107" s="90"/>
      <c r="R107" s="90"/>
      <c r="S107" s="90"/>
      <c r="T107" s="90"/>
      <c r="U107" s="90"/>
      <c r="V107" s="90"/>
      <c r="W107" s="90"/>
      <c r="X107" s="90"/>
    </row>
    <row r="108" spans="2:24" ht="15.75" customHeight="1">
      <c r="B108" s="117"/>
      <c r="C108" s="90"/>
      <c r="D108" s="90"/>
      <c r="E108" s="90"/>
      <c r="F108" s="90"/>
      <c r="G108" s="90"/>
      <c r="H108" s="90"/>
      <c r="I108" s="90"/>
      <c r="J108" s="90"/>
      <c r="K108" s="90"/>
      <c r="L108" s="90"/>
      <c r="M108" s="90"/>
      <c r="N108" s="142"/>
      <c r="O108" s="90"/>
      <c r="P108" s="90"/>
      <c r="Q108" s="90"/>
      <c r="R108" s="90"/>
      <c r="S108" s="90"/>
      <c r="T108" s="90"/>
      <c r="U108" s="90"/>
      <c r="V108" s="90"/>
      <c r="W108" s="90"/>
      <c r="X108" s="90"/>
    </row>
    <row r="109" spans="2:24" ht="15.75" customHeight="1">
      <c r="B109" s="117"/>
      <c r="C109" s="90"/>
      <c r="D109" s="90"/>
      <c r="E109" s="90"/>
      <c r="F109" s="90"/>
      <c r="G109" s="90"/>
      <c r="H109" s="90"/>
      <c r="I109" s="90"/>
      <c r="J109" s="90"/>
      <c r="K109" s="90"/>
      <c r="L109" s="90"/>
      <c r="M109" s="90"/>
      <c r="N109" s="142"/>
      <c r="O109" s="90"/>
      <c r="P109" s="90"/>
      <c r="Q109" s="90"/>
      <c r="R109" s="90"/>
      <c r="S109" s="90"/>
      <c r="T109" s="90"/>
      <c r="U109" s="90"/>
      <c r="V109" s="90"/>
      <c r="W109" s="90"/>
      <c r="X109" s="90"/>
    </row>
    <row r="110" spans="2:24" ht="15.75" customHeight="1">
      <c r="B110" s="117"/>
      <c r="C110" s="90"/>
      <c r="D110" s="90"/>
      <c r="E110" s="90"/>
      <c r="F110" s="90"/>
      <c r="G110" s="90"/>
      <c r="H110" s="90"/>
      <c r="I110" s="90"/>
      <c r="J110" s="90"/>
      <c r="K110" s="90"/>
      <c r="L110" s="90"/>
      <c r="M110" s="90"/>
      <c r="N110" s="142"/>
      <c r="O110" s="90"/>
      <c r="P110" s="90"/>
      <c r="Q110" s="90"/>
      <c r="R110" s="90"/>
      <c r="S110" s="90"/>
      <c r="T110" s="90"/>
      <c r="U110" s="90"/>
      <c r="V110" s="90"/>
      <c r="W110" s="90"/>
      <c r="X110" s="90"/>
    </row>
    <row r="111" spans="2:24" ht="15.75" customHeight="1">
      <c r="B111" s="117"/>
      <c r="C111" s="90"/>
      <c r="D111" s="90"/>
      <c r="E111" s="90"/>
      <c r="F111" s="90"/>
      <c r="G111" s="90"/>
      <c r="H111" s="90"/>
      <c r="I111" s="90"/>
      <c r="J111" s="90"/>
      <c r="K111" s="90"/>
      <c r="L111" s="90"/>
      <c r="M111" s="90"/>
      <c r="N111" s="142"/>
      <c r="O111" s="90"/>
      <c r="P111" s="90"/>
      <c r="Q111" s="90"/>
      <c r="R111" s="90"/>
      <c r="S111" s="90"/>
      <c r="T111" s="90"/>
      <c r="U111" s="90"/>
      <c r="V111" s="90"/>
      <c r="W111" s="90"/>
      <c r="X111" s="90"/>
    </row>
    <row r="112" spans="2:24" ht="15.75" customHeight="1">
      <c r="B112" s="117"/>
      <c r="C112" s="90"/>
      <c r="D112" s="90"/>
      <c r="E112" s="90"/>
      <c r="F112" s="90"/>
      <c r="G112" s="90"/>
      <c r="H112" s="90"/>
      <c r="I112" s="90"/>
      <c r="J112" s="90"/>
      <c r="K112" s="90"/>
      <c r="L112" s="90"/>
      <c r="M112" s="90"/>
      <c r="N112" s="142"/>
      <c r="O112" s="90"/>
      <c r="P112" s="90"/>
      <c r="Q112" s="90"/>
      <c r="R112" s="90"/>
      <c r="S112" s="90"/>
      <c r="T112" s="90"/>
      <c r="U112" s="90"/>
      <c r="V112" s="90"/>
      <c r="W112" s="90"/>
      <c r="X112" s="90"/>
    </row>
    <row r="113" spans="2:24" ht="15.75" customHeight="1">
      <c r="B113" s="117"/>
      <c r="C113" s="90"/>
      <c r="D113" s="90"/>
      <c r="E113" s="90"/>
      <c r="F113" s="90"/>
      <c r="G113" s="90"/>
      <c r="H113" s="90"/>
      <c r="I113" s="90"/>
      <c r="J113" s="90"/>
      <c r="K113" s="90"/>
      <c r="L113" s="90"/>
      <c r="M113" s="90"/>
      <c r="N113" s="142"/>
      <c r="O113" s="90"/>
      <c r="P113" s="90"/>
      <c r="Q113" s="90"/>
      <c r="R113" s="90"/>
      <c r="S113" s="90"/>
      <c r="T113" s="90"/>
      <c r="U113" s="90"/>
      <c r="V113" s="90"/>
      <c r="W113" s="90"/>
      <c r="X113" s="90"/>
    </row>
    <row r="114" spans="2:24" ht="15.75" customHeight="1">
      <c r="B114" s="117"/>
      <c r="C114" s="90"/>
      <c r="D114" s="90"/>
      <c r="E114" s="90"/>
      <c r="F114" s="90"/>
      <c r="G114" s="90"/>
      <c r="H114" s="90"/>
      <c r="I114" s="90"/>
      <c r="J114" s="90"/>
      <c r="K114" s="90"/>
      <c r="L114" s="90"/>
      <c r="M114" s="90"/>
      <c r="N114" s="142"/>
      <c r="O114" s="90"/>
      <c r="P114" s="90"/>
      <c r="Q114" s="90"/>
      <c r="R114" s="90"/>
      <c r="S114" s="90"/>
      <c r="T114" s="90"/>
      <c r="U114" s="90"/>
      <c r="V114" s="90"/>
      <c r="W114" s="90"/>
      <c r="X114" s="90"/>
    </row>
    <row r="115" spans="2:24" ht="15.75" customHeight="1">
      <c r="B115" s="117"/>
      <c r="C115" s="90"/>
      <c r="D115" s="90"/>
      <c r="E115" s="90"/>
      <c r="F115" s="90"/>
      <c r="G115" s="90"/>
      <c r="H115" s="90"/>
      <c r="I115" s="90"/>
      <c r="J115" s="90"/>
      <c r="K115" s="90"/>
      <c r="L115" s="90"/>
      <c r="M115" s="90"/>
      <c r="N115" s="142"/>
      <c r="O115" s="90"/>
      <c r="P115" s="90"/>
      <c r="Q115" s="90"/>
      <c r="R115" s="90"/>
      <c r="S115" s="90"/>
      <c r="T115" s="90"/>
      <c r="U115" s="90"/>
      <c r="V115" s="90"/>
      <c r="W115" s="90"/>
      <c r="X115" s="90"/>
    </row>
    <row r="116" spans="2:24" ht="15.75" customHeight="1">
      <c r="B116" s="117"/>
      <c r="C116" s="90"/>
      <c r="D116" s="90"/>
      <c r="E116" s="90"/>
      <c r="F116" s="90"/>
      <c r="G116" s="90"/>
      <c r="H116" s="90"/>
      <c r="I116" s="90"/>
      <c r="J116" s="90"/>
      <c r="K116" s="90"/>
      <c r="L116" s="90"/>
      <c r="M116" s="90"/>
      <c r="N116" s="142"/>
      <c r="O116" s="90"/>
      <c r="P116" s="90"/>
      <c r="Q116" s="90"/>
      <c r="R116" s="90"/>
      <c r="S116" s="90"/>
      <c r="T116" s="90"/>
      <c r="U116" s="90"/>
      <c r="V116" s="90"/>
      <c r="W116" s="90"/>
      <c r="X116" s="90"/>
    </row>
    <row r="117" spans="2:24" ht="15.75" customHeight="1">
      <c r="B117" s="117"/>
      <c r="C117" s="90"/>
      <c r="D117" s="90"/>
      <c r="E117" s="90"/>
      <c r="F117" s="90"/>
      <c r="G117" s="90"/>
      <c r="H117" s="90"/>
      <c r="I117" s="90"/>
      <c r="J117" s="90"/>
      <c r="K117" s="90"/>
      <c r="L117" s="90"/>
      <c r="M117" s="90"/>
      <c r="N117" s="142"/>
      <c r="O117" s="90"/>
      <c r="P117" s="90"/>
      <c r="Q117" s="90"/>
      <c r="R117" s="90"/>
      <c r="S117" s="90"/>
      <c r="T117" s="90"/>
      <c r="U117" s="90"/>
      <c r="V117" s="90"/>
      <c r="W117" s="90"/>
      <c r="X117" s="90"/>
    </row>
    <row r="118" spans="2:24" ht="15.75" customHeight="1">
      <c r="B118" s="117"/>
      <c r="C118" s="90"/>
      <c r="D118" s="90"/>
      <c r="E118" s="90"/>
      <c r="F118" s="90"/>
      <c r="G118" s="90"/>
      <c r="H118" s="90"/>
      <c r="I118" s="90"/>
      <c r="J118" s="90"/>
      <c r="K118" s="90"/>
      <c r="L118" s="90"/>
      <c r="M118" s="90"/>
      <c r="N118" s="142"/>
      <c r="O118" s="90"/>
      <c r="P118" s="90"/>
      <c r="Q118" s="90"/>
      <c r="R118" s="90"/>
      <c r="S118" s="90"/>
      <c r="T118" s="90"/>
      <c r="U118" s="90"/>
      <c r="V118" s="90"/>
      <c r="W118" s="90"/>
      <c r="X118" s="90"/>
    </row>
    <row r="119" spans="2:24" ht="15.75" customHeight="1">
      <c r="B119" s="117"/>
      <c r="C119" s="90"/>
      <c r="D119" s="90"/>
      <c r="E119" s="90"/>
      <c r="F119" s="90"/>
      <c r="G119" s="90"/>
      <c r="H119" s="90"/>
      <c r="I119" s="90"/>
      <c r="J119" s="90"/>
      <c r="K119" s="90"/>
      <c r="L119" s="90"/>
      <c r="M119" s="90"/>
      <c r="N119" s="142"/>
      <c r="O119" s="90"/>
      <c r="P119" s="90"/>
      <c r="Q119" s="90"/>
      <c r="R119" s="90"/>
      <c r="S119" s="90"/>
      <c r="T119" s="90"/>
      <c r="U119" s="90"/>
      <c r="V119" s="90"/>
      <c r="W119" s="90"/>
      <c r="X119" s="90"/>
    </row>
    <row r="120" spans="2:24" ht="15.75" customHeight="1">
      <c r="B120" s="117"/>
      <c r="C120" s="90"/>
      <c r="D120" s="90"/>
      <c r="E120" s="90"/>
      <c r="F120" s="90"/>
      <c r="G120" s="90"/>
      <c r="H120" s="90"/>
      <c r="I120" s="90"/>
      <c r="J120" s="90"/>
      <c r="K120" s="90"/>
      <c r="L120" s="90"/>
      <c r="M120" s="90"/>
      <c r="N120" s="142"/>
      <c r="O120" s="90"/>
      <c r="P120" s="90"/>
      <c r="Q120" s="90"/>
      <c r="R120" s="90"/>
      <c r="S120" s="90"/>
      <c r="T120" s="90"/>
      <c r="U120" s="90"/>
      <c r="V120" s="90"/>
      <c r="W120" s="90"/>
      <c r="X120" s="90"/>
    </row>
    <row r="121" spans="2:24" ht="15.75" customHeight="1">
      <c r="B121" s="117"/>
      <c r="C121" s="90"/>
      <c r="D121" s="90"/>
      <c r="E121" s="90"/>
      <c r="F121" s="90"/>
      <c r="G121" s="90"/>
      <c r="H121" s="90"/>
      <c r="I121" s="90"/>
      <c r="J121" s="90"/>
      <c r="K121" s="90"/>
      <c r="L121" s="90"/>
      <c r="M121" s="90"/>
      <c r="N121" s="142"/>
      <c r="O121" s="90"/>
      <c r="P121" s="90"/>
      <c r="Q121" s="90"/>
      <c r="R121" s="90"/>
      <c r="S121" s="90"/>
      <c r="T121" s="90"/>
      <c r="U121" s="90"/>
      <c r="V121" s="90"/>
      <c r="W121" s="90"/>
      <c r="X121" s="90"/>
    </row>
    <row r="122" spans="2:24" ht="15.75" customHeight="1">
      <c r="B122" s="117"/>
      <c r="C122" s="90"/>
      <c r="D122" s="90"/>
      <c r="E122" s="90"/>
      <c r="F122" s="90"/>
      <c r="G122" s="90"/>
      <c r="H122" s="90"/>
      <c r="I122" s="90"/>
      <c r="J122" s="90"/>
      <c r="K122" s="90"/>
      <c r="L122" s="90"/>
      <c r="M122" s="90"/>
      <c r="N122" s="142"/>
      <c r="O122" s="90"/>
      <c r="P122" s="90"/>
      <c r="Q122" s="90"/>
      <c r="R122" s="90"/>
      <c r="S122" s="90"/>
      <c r="T122" s="90"/>
      <c r="U122" s="90"/>
      <c r="V122" s="90"/>
      <c r="W122" s="90"/>
      <c r="X122" s="90"/>
    </row>
    <row r="123" spans="2:24" ht="15.75" customHeight="1">
      <c r="B123" s="117"/>
      <c r="C123" s="90"/>
      <c r="D123" s="90"/>
      <c r="E123" s="90"/>
      <c r="F123" s="90"/>
      <c r="G123" s="90"/>
      <c r="H123" s="90"/>
      <c r="I123" s="90"/>
      <c r="J123" s="90"/>
      <c r="K123" s="90"/>
      <c r="L123" s="90"/>
      <c r="M123" s="90"/>
      <c r="N123" s="142"/>
      <c r="O123" s="90"/>
      <c r="P123" s="90"/>
      <c r="Q123" s="90"/>
      <c r="R123" s="90"/>
      <c r="S123" s="90"/>
      <c r="T123" s="90"/>
      <c r="U123" s="90"/>
      <c r="V123" s="90"/>
      <c r="W123" s="90"/>
      <c r="X123" s="90"/>
    </row>
    <row r="124" spans="2:24" ht="15.75" customHeight="1">
      <c r="B124" s="117"/>
      <c r="C124" s="90"/>
      <c r="D124" s="90"/>
      <c r="E124" s="90"/>
      <c r="F124" s="90"/>
      <c r="G124" s="90"/>
      <c r="H124" s="90"/>
      <c r="I124" s="90"/>
      <c r="J124" s="90"/>
      <c r="K124" s="90"/>
      <c r="L124" s="90"/>
      <c r="M124" s="90"/>
      <c r="N124" s="142"/>
      <c r="O124" s="90"/>
      <c r="P124" s="90"/>
      <c r="Q124" s="90"/>
      <c r="R124" s="90"/>
      <c r="S124" s="90"/>
      <c r="T124" s="90"/>
      <c r="U124" s="90"/>
      <c r="V124" s="90"/>
      <c r="W124" s="90"/>
      <c r="X124" s="90"/>
    </row>
    <row r="125" spans="2:24" ht="15.75" customHeight="1">
      <c r="B125" s="117"/>
      <c r="C125" s="90"/>
      <c r="D125" s="90"/>
      <c r="E125" s="90"/>
      <c r="F125" s="90"/>
      <c r="G125" s="90"/>
      <c r="H125" s="90"/>
      <c r="I125" s="90"/>
      <c r="J125" s="90"/>
      <c r="K125" s="90"/>
      <c r="L125" s="90"/>
      <c r="M125" s="90"/>
      <c r="N125" s="142"/>
      <c r="O125" s="90"/>
      <c r="P125" s="90"/>
      <c r="Q125" s="90"/>
      <c r="R125" s="90"/>
      <c r="S125" s="90"/>
      <c r="T125" s="90"/>
      <c r="U125" s="90"/>
      <c r="V125" s="90"/>
      <c r="W125" s="90"/>
      <c r="X125" s="90"/>
    </row>
    <row r="126" spans="2:24" ht="15.75" customHeight="1">
      <c r="B126" s="117"/>
      <c r="C126" s="90"/>
      <c r="D126" s="90"/>
      <c r="E126" s="90"/>
      <c r="F126" s="90"/>
      <c r="G126" s="90"/>
      <c r="H126" s="90"/>
      <c r="I126" s="90"/>
      <c r="J126" s="90"/>
      <c r="K126" s="90"/>
      <c r="L126" s="90"/>
      <c r="M126" s="90"/>
      <c r="N126" s="142"/>
      <c r="O126" s="90"/>
      <c r="P126" s="90"/>
      <c r="Q126" s="90"/>
      <c r="R126" s="90"/>
      <c r="S126" s="90"/>
      <c r="T126" s="90"/>
      <c r="U126" s="90"/>
      <c r="V126" s="90"/>
      <c r="W126" s="90"/>
      <c r="X126" s="90"/>
    </row>
    <row r="127" spans="2:24" ht="15.75" customHeight="1">
      <c r="B127" s="117"/>
      <c r="C127" s="90"/>
      <c r="D127" s="90"/>
      <c r="E127" s="90"/>
      <c r="F127" s="90"/>
      <c r="G127" s="90"/>
      <c r="H127" s="90"/>
      <c r="I127" s="90"/>
      <c r="J127" s="90"/>
      <c r="K127" s="90"/>
      <c r="L127" s="90"/>
      <c r="M127" s="90"/>
      <c r="N127" s="142"/>
      <c r="O127" s="90"/>
      <c r="P127" s="90"/>
      <c r="Q127" s="90"/>
      <c r="R127" s="90"/>
      <c r="S127" s="90"/>
      <c r="T127" s="90"/>
      <c r="U127" s="90"/>
      <c r="V127" s="90"/>
      <c r="W127" s="90"/>
      <c r="X127" s="90"/>
    </row>
    <row r="128" spans="2:24" ht="15.75" customHeight="1">
      <c r="B128" s="117"/>
      <c r="C128" s="90"/>
      <c r="D128" s="90"/>
      <c r="E128" s="90"/>
      <c r="F128" s="90"/>
      <c r="G128" s="90"/>
      <c r="H128" s="90"/>
      <c r="I128" s="90"/>
      <c r="J128" s="90"/>
      <c r="K128" s="90"/>
      <c r="L128" s="90"/>
      <c r="M128" s="90"/>
      <c r="N128" s="142"/>
      <c r="O128" s="90"/>
      <c r="P128" s="90"/>
      <c r="Q128" s="90"/>
      <c r="R128" s="90"/>
      <c r="S128" s="90"/>
      <c r="T128" s="90"/>
      <c r="U128" s="90"/>
      <c r="V128" s="90"/>
      <c r="W128" s="90"/>
      <c r="X128" s="90"/>
    </row>
    <row r="129" spans="2:24" ht="15.75" customHeight="1">
      <c r="B129" s="117"/>
      <c r="C129" s="90"/>
      <c r="D129" s="90"/>
      <c r="E129" s="90"/>
      <c r="F129" s="90"/>
      <c r="G129" s="90"/>
      <c r="H129" s="90"/>
      <c r="I129" s="90"/>
      <c r="J129" s="90"/>
      <c r="K129" s="90"/>
      <c r="L129" s="90"/>
      <c r="M129" s="90"/>
      <c r="N129" s="142"/>
      <c r="O129" s="90"/>
      <c r="P129" s="90"/>
      <c r="Q129" s="90"/>
      <c r="R129" s="90"/>
      <c r="S129" s="90"/>
      <c r="T129" s="90"/>
      <c r="U129" s="90"/>
      <c r="V129" s="90"/>
      <c r="W129" s="90"/>
      <c r="X129" s="90"/>
    </row>
    <row r="130" spans="2:24" ht="15.75" customHeight="1">
      <c r="B130" s="117"/>
      <c r="C130" s="90"/>
      <c r="D130" s="90"/>
      <c r="E130" s="90"/>
      <c r="F130" s="90"/>
      <c r="G130" s="90"/>
      <c r="H130" s="90"/>
      <c r="I130" s="90"/>
      <c r="J130" s="90"/>
      <c r="K130" s="90"/>
      <c r="L130" s="90"/>
      <c r="M130" s="90"/>
      <c r="N130" s="142"/>
      <c r="O130" s="90"/>
      <c r="P130" s="90"/>
      <c r="Q130" s="90"/>
      <c r="R130" s="90"/>
      <c r="S130" s="90"/>
      <c r="T130" s="90"/>
      <c r="U130" s="90"/>
      <c r="V130" s="90"/>
      <c r="W130" s="90"/>
      <c r="X130" s="90"/>
    </row>
    <row r="131" spans="2:24" ht="15.75" customHeight="1">
      <c r="B131" s="117"/>
      <c r="C131" s="90"/>
      <c r="D131" s="90"/>
      <c r="E131" s="90"/>
      <c r="F131" s="90"/>
      <c r="G131" s="90"/>
      <c r="H131" s="90"/>
      <c r="I131" s="90"/>
      <c r="J131" s="90"/>
      <c r="K131" s="90"/>
      <c r="L131" s="90"/>
      <c r="M131" s="90"/>
      <c r="N131" s="142"/>
      <c r="O131" s="90"/>
      <c r="P131" s="90"/>
      <c r="Q131" s="90"/>
      <c r="R131" s="90"/>
      <c r="S131" s="90"/>
      <c r="T131" s="90"/>
      <c r="U131" s="90"/>
      <c r="V131" s="90"/>
      <c r="W131" s="90"/>
      <c r="X131" s="90"/>
    </row>
    <row r="132" spans="2:24" ht="15.75" customHeight="1">
      <c r="B132" s="117"/>
      <c r="C132" s="90"/>
      <c r="D132" s="90"/>
      <c r="E132" s="90"/>
      <c r="F132" s="90"/>
      <c r="G132" s="90"/>
      <c r="H132" s="90"/>
      <c r="I132" s="90"/>
      <c r="J132" s="90"/>
      <c r="K132" s="90"/>
      <c r="L132" s="90"/>
      <c r="M132" s="90"/>
      <c r="N132" s="142"/>
      <c r="O132" s="90"/>
      <c r="P132" s="90"/>
      <c r="Q132" s="90"/>
      <c r="R132" s="90"/>
      <c r="S132" s="90"/>
      <c r="T132" s="90"/>
      <c r="U132" s="90"/>
      <c r="V132" s="90"/>
      <c r="W132" s="90"/>
      <c r="X132" s="90"/>
    </row>
    <row r="133" spans="2:24" ht="15.75" customHeight="1">
      <c r="B133" s="117"/>
      <c r="C133" s="90"/>
      <c r="D133" s="90"/>
      <c r="E133" s="90"/>
      <c r="F133" s="90"/>
      <c r="G133" s="90"/>
      <c r="H133" s="90"/>
      <c r="I133" s="90"/>
      <c r="J133" s="90"/>
      <c r="K133" s="90"/>
      <c r="L133" s="90"/>
      <c r="M133" s="90"/>
      <c r="N133" s="142"/>
      <c r="O133" s="90"/>
      <c r="P133" s="90"/>
      <c r="Q133" s="90"/>
      <c r="R133" s="90"/>
      <c r="S133" s="90"/>
      <c r="T133" s="90"/>
      <c r="U133" s="90"/>
      <c r="V133" s="90"/>
      <c r="W133" s="90"/>
      <c r="X133" s="90"/>
    </row>
    <row r="134" spans="2:24" ht="15.75" customHeight="1">
      <c r="B134" s="117"/>
      <c r="C134" s="90"/>
      <c r="D134" s="90"/>
      <c r="E134" s="90"/>
      <c r="F134" s="90"/>
      <c r="G134" s="90"/>
      <c r="H134" s="90"/>
      <c r="I134" s="90"/>
      <c r="J134" s="90"/>
      <c r="K134" s="90"/>
      <c r="L134" s="90"/>
      <c r="M134" s="90"/>
      <c r="N134" s="142"/>
      <c r="O134" s="90"/>
      <c r="P134" s="90"/>
      <c r="Q134" s="90"/>
      <c r="R134" s="90"/>
      <c r="S134" s="90"/>
      <c r="T134" s="90"/>
      <c r="U134" s="90"/>
      <c r="V134" s="90"/>
      <c r="W134" s="90"/>
      <c r="X134" s="90"/>
    </row>
    <row r="135" spans="2:24" ht="15.75" customHeight="1">
      <c r="B135" s="117"/>
      <c r="C135" s="90"/>
      <c r="D135" s="90"/>
      <c r="E135" s="90"/>
      <c r="F135" s="90"/>
      <c r="G135" s="90"/>
      <c r="H135" s="90"/>
      <c r="I135" s="90"/>
      <c r="J135" s="90"/>
      <c r="K135" s="90"/>
      <c r="L135" s="90"/>
      <c r="M135" s="90"/>
      <c r="N135" s="142"/>
      <c r="O135" s="90"/>
      <c r="P135" s="90"/>
      <c r="Q135" s="90"/>
      <c r="R135" s="90"/>
      <c r="S135" s="90"/>
      <c r="T135" s="90"/>
      <c r="U135" s="90"/>
      <c r="V135" s="90"/>
      <c r="W135" s="90"/>
      <c r="X135" s="90"/>
    </row>
    <row r="136" spans="2:24" ht="15.75" customHeight="1">
      <c r="B136" s="117"/>
      <c r="C136" s="90"/>
      <c r="D136" s="90"/>
      <c r="E136" s="90"/>
      <c r="F136" s="90"/>
      <c r="G136" s="90"/>
      <c r="H136" s="90"/>
      <c r="I136" s="90"/>
      <c r="J136" s="90"/>
      <c r="K136" s="90"/>
      <c r="L136" s="90"/>
      <c r="M136" s="90"/>
      <c r="N136" s="142"/>
      <c r="O136" s="90"/>
      <c r="P136" s="90"/>
      <c r="Q136" s="90"/>
      <c r="R136" s="90"/>
      <c r="S136" s="90"/>
      <c r="T136" s="90"/>
      <c r="U136" s="90"/>
      <c r="V136" s="90"/>
      <c r="W136" s="90"/>
      <c r="X136" s="90"/>
    </row>
    <row r="137" spans="2:24" ht="15.75" customHeight="1">
      <c r="B137" s="117"/>
      <c r="C137" s="90"/>
      <c r="D137" s="90"/>
      <c r="E137" s="90"/>
      <c r="F137" s="90"/>
      <c r="G137" s="90"/>
      <c r="H137" s="90"/>
      <c r="I137" s="90"/>
      <c r="J137" s="90"/>
      <c r="K137" s="90"/>
      <c r="L137" s="90"/>
      <c r="M137" s="90"/>
      <c r="N137" s="142"/>
      <c r="O137" s="90"/>
      <c r="P137" s="90"/>
      <c r="Q137" s="90"/>
      <c r="R137" s="90"/>
      <c r="S137" s="90"/>
      <c r="T137" s="90"/>
      <c r="U137" s="90"/>
      <c r="V137" s="90"/>
      <c r="W137" s="90"/>
      <c r="X137" s="90"/>
    </row>
    <row r="138" spans="2:24" ht="15.75" customHeight="1">
      <c r="B138" s="117"/>
      <c r="C138" s="90"/>
      <c r="D138" s="90"/>
      <c r="E138" s="90"/>
      <c r="F138" s="90"/>
      <c r="G138" s="90"/>
      <c r="H138" s="90"/>
      <c r="I138" s="90"/>
      <c r="J138" s="90"/>
      <c r="K138" s="90"/>
      <c r="L138" s="90"/>
      <c r="M138" s="90"/>
      <c r="N138" s="142"/>
      <c r="O138" s="90"/>
      <c r="P138" s="90"/>
      <c r="Q138" s="90"/>
      <c r="R138" s="90"/>
      <c r="S138" s="90"/>
      <c r="T138" s="90"/>
      <c r="U138" s="90"/>
      <c r="V138" s="90"/>
      <c r="W138" s="90"/>
      <c r="X138" s="90"/>
    </row>
    <row r="139" spans="2:24" ht="15.75" customHeight="1">
      <c r="B139" s="117"/>
      <c r="C139" s="90"/>
      <c r="D139" s="90"/>
      <c r="E139" s="90"/>
      <c r="F139" s="90"/>
      <c r="G139" s="90"/>
      <c r="H139" s="90"/>
      <c r="I139" s="90"/>
      <c r="J139" s="90"/>
      <c r="K139" s="90"/>
      <c r="L139" s="90"/>
      <c r="M139" s="90"/>
      <c r="N139" s="142"/>
      <c r="O139" s="90"/>
      <c r="P139" s="90"/>
      <c r="Q139" s="90"/>
      <c r="R139" s="90"/>
      <c r="S139" s="90"/>
      <c r="T139" s="90"/>
      <c r="U139" s="90"/>
      <c r="V139" s="90"/>
      <c r="W139" s="90"/>
      <c r="X139" s="90"/>
    </row>
    <row r="140" spans="2:24" ht="15.75" customHeight="1">
      <c r="B140" s="117"/>
      <c r="C140" s="90"/>
      <c r="D140" s="90"/>
      <c r="E140" s="90"/>
      <c r="F140" s="90"/>
      <c r="G140" s="90"/>
      <c r="H140" s="90"/>
      <c r="I140" s="90"/>
      <c r="J140" s="90"/>
      <c r="K140" s="90"/>
      <c r="L140" s="90"/>
      <c r="M140" s="90"/>
      <c r="N140" s="142"/>
      <c r="O140" s="90"/>
      <c r="P140" s="90"/>
      <c r="Q140" s="90"/>
      <c r="R140" s="90"/>
      <c r="S140" s="90"/>
      <c r="T140" s="90"/>
      <c r="U140" s="90"/>
      <c r="V140" s="90"/>
      <c r="W140" s="90"/>
      <c r="X140" s="90"/>
    </row>
    <row r="141" spans="2:24" ht="15.75" customHeight="1">
      <c r="B141" s="117"/>
      <c r="C141" s="90"/>
      <c r="D141" s="90"/>
      <c r="E141" s="90"/>
      <c r="F141" s="90"/>
      <c r="G141" s="90"/>
      <c r="H141" s="90"/>
      <c r="I141" s="90"/>
      <c r="J141" s="90"/>
      <c r="K141" s="90"/>
      <c r="L141" s="90"/>
      <c r="M141" s="90"/>
      <c r="N141" s="142"/>
      <c r="O141" s="90"/>
      <c r="P141" s="90"/>
      <c r="Q141" s="90"/>
      <c r="R141" s="90"/>
      <c r="S141" s="90"/>
      <c r="T141" s="90"/>
      <c r="U141" s="90"/>
      <c r="V141" s="90"/>
      <c r="W141" s="90"/>
      <c r="X141" s="90"/>
    </row>
    <row r="142" spans="2:24" ht="15.75" customHeight="1">
      <c r="B142" s="117"/>
      <c r="C142" s="90"/>
      <c r="D142" s="90"/>
      <c r="E142" s="90"/>
      <c r="F142" s="90"/>
      <c r="G142" s="90"/>
      <c r="H142" s="90"/>
      <c r="I142" s="90"/>
      <c r="J142" s="90"/>
      <c r="K142" s="90"/>
      <c r="L142" s="90"/>
      <c r="M142" s="90"/>
      <c r="N142" s="142"/>
      <c r="O142" s="90"/>
      <c r="P142" s="90"/>
      <c r="Q142" s="90"/>
      <c r="R142" s="90"/>
      <c r="S142" s="90"/>
      <c r="T142" s="90"/>
      <c r="U142" s="90"/>
      <c r="V142" s="90"/>
      <c r="W142" s="90"/>
      <c r="X142" s="90"/>
    </row>
    <row r="143" spans="2:24" ht="15.75" customHeight="1">
      <c r="B143" s="117"/>
      <c r="C143" s="90"/>
      <c r="D143" s="90"/>
      <c r="E143" s="90"/>
      <c r="F143" s="90"/>
      <c r="G143" s="90"/>
      <c r="H143" s="90"/>
      <c r="I143" s="90"/>
      <c r="J143" s="90"/>
      <c r="K143" s="90"/>
      <c r="L143" s="90"/>
      <c r="M143" s="90"/>
      <c r="N143" s="142"/>
      <c r="O143" s="90"/>
      <c r="P143" s="90"/>
      <c r="Q143" s="90"/>
      <c r="R143" s="90"/>
      <c r="S143" s="90"/>
      <c r="T143" s="90"/>
      <c r="U143" s="90"/>
      <c r="V143" s="90"/>
      <c r="W143" s="90"/>
      <c r="X143" s="90"/>
    </row>
    <row r="144" spans="2:24" ht="15.75" customHeight="1">
      <c r="B144" s="117"/>
      <c r="C144" s="90"/>
      <c r="D144" s="90"/>
      <c r="E144" s="90"/>
      <c r="F144" s="90"/>
      <c r="G144" s="90"/>
      <c r="H144" s="90"/>
      <c r="I144" s="90"/>
      <c r="J144" s="90"/>
      <c r="K144" s="90"/>
      <c r="L144" s="90"/>
      <c r="M144" s="90"/>
      <c r="N144" s="142"/>
      <c r="O144" s="90"/>
      <c r="P144" s="90"/>
      <c r="Q144" s="90"/>
      <c r="R144" s="90"/>
      <c r="S144" s="90"/>
      <c r="T144" s="90"/>
      <c r="U144" s="90"/>
      <c r="V144" s="90"/>
      <c r="W144" s="90"/>
      <c r="X144" s="90"/>
    </row>
    <row r="145" spans="2:24" ht="15.75" customHeight="1">
      <c r="B145" s="117"/>
      <c r="C145" s="90"/>
      <c r="D145" s="90"/>
      <c r="E145" s="90"/>
      <c r="F145" s="90"/>
      <c r="G145" s="90"/>
      <c r="H145" s="90"/>
      <c r="I145" s="90"/>
      <c r="J145" s="90"/>
      <c r="K145" s="90"/>
      <c r="L145" s="90"/>
      <c r="M145" s="90"/>
      <c r="N145" s="142"/>
      <c r="O145" s="90"/>
      <c r="P145" s="90"/>
      <c r="Q145" s="90"/>
      <c r="R145" s="90"/>
      <c r="S145" s="90"/>
      <c r="T145" s="90"/>
      <c r="U145" s="90"/>
      <c r="V145" s="90"/>
      <c r="W145" s="90"/>
      <c r="X145" s="90"/>
    </row>
    <row r="146" spans="2:24" ht="15.75" customHeight="1">
      <c r="B146" s="117"/>
      <c r="C146" s="90"/>
      <c r="D146" s="90"/>
      <c r="E146" s="90"/>
      <c r="F146" s="90"/>
      <c r="G146" s="90"/>
      <c r="H146" s="90"/>
      <c r="I146" s="90"/>
      <c r="J146" s="90"/>
      <c r="K146" s="90"/>
      <c r="L146" s="90"/>
      <c r="M146" s="90"/>
      <c r="N146" s="142"/>
      <c r="O146" s="90"/>
      <c r="P146" s="90"/>
      <c r="Q146" s="90"/>
      <c r="R146" s="90"/>
      <c r="S146" s="90"/>
      <c r="T146" s="90"/>
      <c r="U146" s="90"/>
      <c r="V146" s="90"/>
      <c r="W146" s="90"/>
      <c r="X146" s="90"/>
    </row>
    <row r="147" spans="2:24" ht="15.75" customHeight="1">
      <c r="B147" s="117"/>
      <c r="C147" s="90"/>
      <c r="D147" s="90"/>
      <c r="E147" s="90"/>
      <c r="F147" s="90"/>
      <c r="G147" s="90"/>
      <c r="H147" s="90"/>
      <c r="I147" s="90"/>
      <c r="J147" s="90"/>
      <c r="K147" s="90"/>
      <c r="L147" s="90"/>
      <c r="M147" s="90"/>
      <c r="N147" s="142"/>
      <c r="O147" s="90"/>
      <c r="P147" s="90"/>
      <c r="Q147" s="90"/>
      <c r="R147" s="90"/>
      <c r="S147" s="90"/>
      <c r="T147" s="90"/>
      <c r="U147" s="90"/>
      <c r="V147" s="90"/>
      <c r="W147" s="90"/>
      <c r="X147" s="90"/>
    </row>
    <row r="148" spans="2:24" ht="15.75" customHeight="1">
      <c r="B148" s="117"/>
      <c r="C148" s="90"/>
      <c r="D148" s="90"/>
      <c r="E148" s="90"/>
      <c r="F148" s="90"/>
      <c r="G148" s="90"/>
      <c r="H148" s="90"/>
      <c r="I148" s="90"/>
      <c r="J148" s="90"/>
      <c r="K148" s="90"/>
      <c r="L148" s="90"/>
      <c r="M148" s="90"/>
      <c r="N148" s="142"/>
      <c r="O148" s="90"/>
      <c r="P148" s="90"/>
      <c r="Q148" s="90"/>
      <c r="R148" s="90"/>
      <c r="S148" s="90"/>
      <c r="T148" s="90"/>
      <c r="U148" s="90"/>
      <c r="V148" s="90"/>
      <c r="W148" s="90"/>
      <c r="X148" s="90"/>
    </row>
    <row r="149" spans="2:24" ht="15.75" customHeight="1">
      <c r="B149" s="117"/>
      <c r="C149" s="90"/>
      <c r="D149" s="90"/>
      <c r="E149" s="90"/>
      <c r="F149" s="90"/>
      <c r="G149" s="90"/>
      <c r="H149" s="90"/>
      <c r="I149" s="90"/>
      <c r="J149" s="90"/>
      <c r="K149" s="90"/>
      <c r="L149" s="90"/>
      <c r="M149" s="90"/>
      <c r="N149" s="142"/>
      <c r="O149" s="90"/>
      <c r="P149" s="90"/>
      <c r="Q149" s="90"/>
      <c r="R149" s="90"/>
      <c r="S149" s="90"/>
      <c r="T149" s="90"/>
      <c r="U149" s="90"/>
      <c r="V149" s="90"/>
      <c r="W149" s="90"/>
      <c r="X149" s="90"/>
    </row>
    <row r="150" spans="2:24" ht="15.75" customHeight="1">
      <c r="B150" s="117"/>
      <c r="C150" s="90"/>
      <c r="D150" s="90"/>
      <c r="E150" s="90"/>
      <c r="F150" s="90"/>
      <c r="G150" s="90"/>
      <c r="H150" s="90"/>
      <c r="I150" s="90"/>
      <c r="J150" s="90"/>
      <c r="K150" s="90"/>
      <c r="L150" s="90"/>
      <c r="M150" s="90"/>
      <c r="N150" s="142"/>
      <c r="O150" s="90"/>
      <c r="P150" s="90"/>
      <c r="Q150" s="90"/>
      <c r="R150" s="90"/>
      <c r="S150" s="90"/>
      <c r="T150" s="90"/>
      <c r="U150" s="90"/>
      <c r="V150" s="90"/>
      <c r="W150" s="90"/>
      <c r="X150" s="90"/>
    </row>
    <row r="151" spans="2:24" ht="15.75" customHeight="1">
      <c r="B151" s="117"/>
      <c r="C151" s="90"/>
      <c r="D151" s="90"/>
      <c r="E151" s="90"/>
      <c r="F151" s="90"/>
      <c r="G151" s="90"/>
      <c r="H151" s="90"/>
      <c r="I151" s="90"/>
      <c r="J151" s="90"/>
      <c r="K151" s="90"/>
      <c r="L151" s="90"/>
      <c r="M151" s="90"/>
      <c r="N151" s="142"/>
      <c r="O151" s="90"/>
      <c r="P151" s="90"/>
      <c r="Q151" s="90"/>
      <c r="R151" s="90"/>
      <c r="S151" s="90"/>
      <c r="T151" s="90"/>
      <c r="U151" s="90"/>
      <c r="V151" s="90"/>
      <c r="W151" s="90"/>
      <c r="X151" s="90"/>
    </row>
    <row r="152" spans="2:24" ht="15.75" customHeight="1">
      <c r="B152" s="117"/>
      <c r="C152" s="90"/>
      <c r="D152" s="90"/>
      <c r="E152" s="90"/>
      <c r="F152" s="90"/>
      <c r="G152" s="90"/>
      <c r="H152" s="90"/>
      <c r="I152" s="90"/>
      <c r="J152" s="90"/>
      <c r="K152" s="90"/>
      <c r="L152" s="90"/>
      <c r="M152" s="90"/>
      <c r="N152" s="142"/>
      <c r="O152" s="90"/>
      <c r="P152" s="90"/>
      <c r="Q152" s="90"/>
      <c r="R152" s="90"/>
      <c r="S152" s="90"/>
      <c r="T152" s="90"/>
      <c r="U152" s="90"/>
      <c r="V152" s="90"/>
      <c r="W152" s="90"/>
      <c r="X152" s="90"/>
    </row>
    <row r="153" spans="2:24" ht="15.75" customHeight="1">
      <c r="B153" s="117"/>
      <c r="C153" s="90"/>
      <c r="D153" s="90"/>
      <c r="E153" s="90"/>
      <c r="F153" s="90"/>
      <c r="G153" s="90"/>
      <c r="H153" s="90"/>
      <c r="I153" s="90"/>
      <c r="J153" s="90"/>
      <c r="K153" s="90"/>
      <c r="L153" s="90"/>
      <c r="M153" s="90"/>
      <c r="N153" s="142"/>
      <c r="O153" s="90"/>
      <c r="P153" s="90"/>
      <c r="Q153" s="90"/>
      <c r="R153" s="90"/>
      <c r="S153" s="90"/>
      <c r="T153" s="90"/>
      <c r="U153" s="90"/>
      <c r="V153" s="90"/>
      <c r="W153" s="90"/>
      <c r="X153" s="90"/>
    </row>
    <row r="154" spans="2:24" ht="15.75" customHeight="1">
      <c r="B154" s="117"/>
      <c r="C154" s="90"/>
      <c r="D154" s="90"/>
      <c r="E154" s="90"/>
      <c r="F154" s="90"/>
      <c r="G154" s="90"/>
      <c r="H154" s="90"/>
      <c r="I154" s="90"/>
      <c r="J154" s="90"/>
      <c r="K154" s="90"/>
      <c r="L154" s="90"/>
      <c r="M154" s="90"/>
      <c r="N154" s="142"/>
      <c r="O154" s="90"/>
      <c r="P154" s="90"/>
      <c r="Q154" s="90"/>
      <c r="R154" s="90"/>
      <c r="S154" s="90"/>
      <c r="T154" s="90"/>
      <c r="U154" s="90"/>
      <c r="V154" s="90"/>
      <c r="W154" s="90"/>
      <c r="X154" s="90"/>
    </row>
    <row r="155" spans="2:24" ht="15.75" customHeight="1">
      <c r="B155" s="117"/>
      <c r="C155" s="90"/>
      <c r="D155" s="90"/>
      <c r="E155" s="90"/>
      <c r="F155" s="90"/>
      <c r="G155" s="90"/>
      <c r="H155" s="90"/>
      <c r="I155" s="90"/>
      <c r="J155" s="90"/>
      <c r="K155" s="90"/>
      <c r="L155" s="90"/>
      <c r="M155" s="90"/>
      <c r="N155" s="142"/>
      <c r="O155" s="90"/>
      <c r="P155" s="90"/>
      <c r="Q155" s="90"/>
      <c r="R155" s="90"/>
      <c r="S155" s="90"/>
      <c r="T155" s="90"/>
      <c r="U155" s="90"/>
      <c r="V155" s="90"/>
      <c r="W155" s="90"/>
      <c r="X155" s="90"/>
    </row>
    <row r="156" spans="2:24" ht="15.75" customHeight="1">
      <c r="B156" s="117"/>
      <c r="C156" s="90"/>
      <c r="D156" s="90"/>
      <c r="E156" s="90"/>
      <c r="F156" s="90"/>
      <c r="G156" s="90"/>
      <c r="H156" s="90"/>
      <c r="I156" s="90"/>
      <c r="J156" s="90"/>
      <c r="K156" s="90"/>
      <c r="L156" s="90"/>
      <c r="M156" s="90"/>
      <c r="N156" s="142"/>
      <c r="O156" s="90"/>
      <c r="P156" s="90"/>
      <c r="Q156" s="90"/>
      <c r="R156" s="90"/>
      <c r="S156" s="90"/>
      <c r="T156" s="90"/>
      <c r="U156" s="90"/>
      <c r="V156" s="90"/>
      <c r="W156" s="90"/>
      <c r="X156" s="90"/>
    </row>
    <row r="157" spans="2:24" ht="15.75" customHeight="1">
      <c r="B157" s="117"/>
      <c r="C157" s="90"/>
      <c r="D157" s="90"/>
      <c r="E157" s="90"/>
      <c r="F157" s="90"/>
      <c r="G157" s="90"/>
      <c r="H157" s="90"/>
      <c r="I157" s="90"/>
      <c r="J157" s="90"/>
      <c r="K157" s="90"/>
      <c r="L157" s="90"/>
      <c r="M157" s="90"/>
      <c r="N157" s="142"/>
      <c r="O157" s="90"/>
      <c r="P157" s="90"/>
      <c r="Q157" s="90"/>
      <c r="R157" s="90"/>
      <c r="S157" s="90"/>
      <c r="T157" s="90"/>
      <c r="U157" s="90"/>
      <c r="V157" s="90"/>
      <c r="W157" s="90"/>
      <c r="X157" s="90"/>
    </row>
    <row r="158" spans="2:24" ht="15.75" customHeight="1">
      <c r="B158" s="117"/>
      <c r="C158" s="90"/>
      <c r="D158" s="90"/>
      <c r="E158" s="90"/>
      <c r="F158" s="90"/>
      <c r="G158" s="90"/>
      <c r="H158" s="90"/>
      <c r="I158" s="90"/>
      <c r="J158" s="90"/>
      <c r="K158" s="90"/>
      <c r="L158" s="90"/>
      <c r="M158" s="90"/>
      <c r="N158" s="142"/>
      <c r="O158" s="90"/>
      <c r="P158" s="90"/>
      <c r="Q158" s="90"/>
      <c r="R158" s="90"/>
      <c r="S158" s="90"/>
      <c r="T158" s="90"/>
      <c r="U158" s="90"/>
      <c r="V158" s="90"/>
      <c r="W158" s="90"/>
      <c r="X158" s="90"/>
    </row>
    <row r="159" spans="2:24" ht="15.75" customHeight="1">
      <c r="B159" s="117"/>
      <c r="C159" s="90"/>
      <c r="D159" s="90"/>
      <c r="E159" s="90"/>
      <c r="F159" s="90"/>
      <c r="G159" s="90"/>
      <c r="H159" s="90"/>
      <c r="I159" s="90"/>
      <c r="J159" s="90"/>
      <c r="K159" s="90"/>
      <c r="L159" s="90"/>
      <c r="M159" s="90"/>
      <c r="N159" s="142"/>
      <c r="O159" s="90"/>
      <c r="P159" s="90"/>
      <c r="Q159" s="90"/>
      <c r="R159" s="90"/>
      <c r="S159" s="90"/>
      <c r="T159" s="90"/>
      <c r="U159" s="90"/>
      <c r="V159" s="90"/>
      <c r="W159" s="90"/>
      <c r="X159" s="90"/>
    </row>
    <row r="160" spans="2:24" ht="15.75" customHeight="1">
      <c r="B160" s="117"/>
      <c r="C160" s="90"/>
      <c r="D160" s="90"/>
      <c r="E160" s="90"/>
      <c r="F160" s="90"/>
      <c r="G160" s="90"/>
      <c r="H160" s="90"/>
      <c r="I160" s="90"/>
      <c r="J160" s="90"/>
      <c r="K160" s="90"/>
      <c r="L160" s="90"/>
      <c r="M160" s="90"/>
      <c r="N160" s="142"/>
      <c r="O160" s="90"/>
      <c r="P160" s="90"/>
      <c r="Q160" s="90"/>
      <c r="R160" s="90"/>
      <c r="S160" s="90"/>
      <c r="T160" s="90"/>
      <c r="U160" s="90"/>
      <c r="V160" s="90"/>
      <c r="W160" s="90"/>
      <c r="X160" s="90"/>
    </row>
    <row r="161" spans="2:24" ht="15.75" customHeight="1">
      <c r="B161" s="117"/>
      <c r="C161" s="90"/>
      <c r="D161" s="90"/>
      <c r="E161" s="90"/>
      <c r="F161" s="90"/>
      <c r="G161" s="90"/>
      <c r="H161" s="90"/>
      <c r="I161" s="90"/>
      <c r="J161" s="90"/>
      <c r="K161" s="90"/>
      <c r="L161" s="90"/>
      <c r="M161" s="90"/>
      <c r="N161" s="142"/>
      <c r="O161" s="90"/>
      <c r="P161" s="90"/>
      <c r="Q161" s="90"/>
      <c r="R161" s="90"/>
      <c r="S161" s="90"/>
      <c r="T161" s="90"/>
      <c r="U161" s="90"/>
      <c r="V161" s="90"/>
      <c r="W161" s="90"/>
      <c r="X161" s="90"/>
    </row>
    <row r="162" spans="2:24" ht="15.75" customHeight="1">
      <c r="B162" s="117"/>
      <c r="C162" s="90"/>
      <c r="D162" s="90"/>
      <c r="E162" s="90"/>
      <c r="F162" s="90"/>
      <c r="G162" s="90"/>
      <c r="H162" s="90"/>
      <c r="I162" s="90"/>
      <c r="J162" s="90"/>
      <c r="K162" s="90"/>
      <c r="L162" s="90"/>
      <c r="M162" s="90"/>
      <c r="N162" s="142"/>
      <c r="O162" s="90"/>
      <c r="P162" s="90"/>
      <c r="Q162" s="90"/>
      <c r="R162" s="90"/>
      <c r="S162" s="90"/>
      <c r="T162" s="90"/>
      <c r="U162" s="90"/>
      <c r="V162" s="90"/>
      <c r="W162" s="90"/>
      <c r="X162" s="90"/>
    </row>
    <row r="163" spans="2:24" ht="15.75" customHeight="1">
      <c r="B163" s="117"/>
      <c r="C163" s="90"/>
      <c r="D163" s="90"/>
      <c r="E163" s="90"/>
      <c r="F163" s="90"/>
      <c r="G163" s="90"/>
      <c r="H163" s="90"/>
      <c r="I163" s="90"/>
      <c r="J163" s="90"/>
      <c r="K163" s="90"/>
      <c r="L163" s="90"/>
      <c r="M163" s="90"/>
      <c r="N163" s="142"/>
      <c r="O163" s="90"/>
      <c r="P163" s="90"/>
      <c r="Q163" s="90"/>
      <c r="R163" s="90"/>
      <c r="S163" s="90"/>
      <c r="T163" s="90"/>
      <c r="U163" s="90"/>
      <c r="V163" s="90"/>
      <c r="W163" s="90"/>
      <c r="X163" s="90"/>
    </row>
    <row r="164" spans="2:24" ht="15.75" customHeight="1">
      <c r="B164" s="117"/>
      <c r="C164" s="90"/>
      <c r="D164" s="90"/>
      <c r="E164" s="90"/>
      <c r="F164" s="90"/>
      <c r="G164" s="90"/>
      <c r="H164" s="90"/>
      <c r="I164" s="90"/>
      <c r="J164" s="90"/>
      <c r="K164" s="90"/>
      <c r="L164" s="90"/>
      <c r="M164" s="90"/>
      <c r="N164" s="142"/>
      <c r="O164" s="90"/>
      <c r="P164" s="90"/>
      <c r="Q164" s="90"/>
      <c r="R164" s="90"/>
      <c r="S164" s="90"/>
      <c r="T164" s="90"/>
      <c r="U164" s="90"/>
      <c r="V164" s="90"/>
      <c r="W164" s="90"/>
      <c r="X164" s="90"/>
    </row>
    <row r="165" spans="2:24" ht="15.75" customHeight="1">
      <c r="B165" s="117"/>
      <c r="C165" s="90"/>
      <c r="D165" s="90"/>
      <c r="E165" s="90"/>
      <c r="F165" s="90"/>
      <c r="G165" s="90"/>
      <c r="H165" s="90"/>
      <c r="I165" s="90"/>
      <c r="J165" s="90"/>
      <c r="K165" s="90"/>
      <c r="L165" s="90"/>
      <c r="M165" s="90"/>
      <c r="N165" s="142"/>
      <c r="O165" s="90"/>
      <c r="P165" s="90"/>
      <c r="Q165" s="90"/>
      <c r="R165" s="90"/>
      <c r="S165" s="90"/>
      <c r="T165" s="90"/>
      <c r="U165" s="90"/>
      <c r="V165" s="90"/>
      <c r="W165" s="90"/>
      <c r="X165" s="90"/>
    </row>
    <row r="166" spans="2:24" ht="15.75" customHeight="1">
      <c r="B166" s="117"/>
      <c r="C166" s="90"/>
      <c r="D166" s="90"/>
      <c r="E166" s="90"/>
      <c r="F166" s="90"/>
      <c r="G166" s="90"/>
      <c r="H166" s="90"/>
      <c r="I166" s="90"/>
      <c r="J166" s="90"/>
      <c r="K166" s="90"/>
      <c r="L166" s="90"/>
      <c r="M166" s="90"/>
      <c r="N166" s="142"/>
      <c r="O166" s="90"/>
      <c r="P166" s="90"/>
      <c r="Q166" s="90"/>
      <c r="R166" s="90"/>
      <c r="S166" s="90"/>
      <c r="T166" s="90"/>
      <c r="U166" s="90"/>
      <c r="V166" s="90"/>
      <c r="W166" s="90"/>
      <c r="X166" s="90"/>
    </row>
    <row r="167" spans="2:24" ht="15.75" customHeight="1">
      <c r="B167" s="117"/>
      <c r="C167" s="90"/>
      <c r="D167" s="90"/>
      <c r="E167" s="90"/>
      <c r="F167" s="90"/>
      <c r="G167" s="90"/>
      <c r="H167" s="90"/>
      <c r="I167" s="90"/>
      <c r="J167" s="90"/>
      <c r="K167" s="90"/>
      <c r="L167" s="90"/>
      <c r="M167" s="90"/>
      <c r="N167" s="142"/>
      <c r="O167" s="90"/>
      <c r="P167" s="90"/>
      <c r="Q167" s="90"/>
      <c r="R167" s="90"/>
      <c r="S167" s="90"/>
      <c r="T167" s="90"/>
      <c r="U167" s="90"/>
      <c r="V167" s="90"/>
      <c r="W167" s="90"/>
      <c r="X167" s="90"/>
    </row>
    <row r="168" spans="2:24" ht="15.75" customHeight="1">
      <c r="B168" s="117"/>
      <c r="C168" s="90"/>
      <c r="D168" s="90"/>
      <c r="E168" s="90"/>
      <c r="F168" s="90"/>
      <c r="G168" s="90"/>
      <c r="H168" s="90"/>
      <c r="I168" s="90"/>
      <c r="J168" s="90"/>
      <c r="K168" s="90"/>
      <c r="L168" s="90"/>
      <c r="M168" s="90"/>
      <c r="N168" s="142"/>
      <c r="O168" s="90"/>
      <c r="P168" s="90"/>
      <c r="Q168" s="90"/>
      <c r="R168" s="90"/>
      <c r="S168" s="90"/>
      <c r="T168" s="90"/>
      <c r="U168" s="90"/>
      <c r="V168" s="90"/>
      <c r="W168" s="90"/>
      <c r="X168" s="90"/>
    </row>
    <row r="169" spans="2:24" ht="15.75" customHeight="1">
      <c r="B169" s="117"/>
      <c r="C169" s="90"/>
      <c r="D169" s="90"/>
      <c r="E169" s="90"/>
      <c r="F169" s="90"/>
      <c r="G169" s="90"/>
      <c r="H169" s="90"/>
      <c r="I169" s="90"/>
      <c r="J169" s="90"/>
      <c r="K169" s="90"/>
      <c r="L169" s="90"/>
      <c r="M169" s="90"/>
      <c r="N169" s="142"/>
      <c r="O169" s="90"/>
      <c r="P169" s="90"/>
      <c r="Q169" s="90"/>
      <c r="R169" s="90"/>
      <c r="S169" s="90"/>
      <c r="T169" s="90"/>
      <c r="U169" s="90"/>
      <c r="V169" s="90"/>
      <c r="W169" s="90"/>
      <c r="X169" s="90"/>
    </row>
    <row r="170" spans="2:24" ht="15.75" customHeight="1">
      <c r="B170" s="117"/>
      <c r="C170" s="90"/>
      <c r="D170" s="90"/>
      <c r="E170" s="90"/>
      <c r="F170" s="90"/>
      <c r="G170" s="90"/>
      <c r="H170" s="90"/>
      <c r="I170" s="90"/>
      <c r="J170" s="90"/>
      <c r="K170" s="90"/>
      <c r="L170" s="90"/>
      <c r="M170" s="90"/>
      <c r="N170" s="142"/>
      <c r="O170" s="90"/>
      <c r="P170" s="90"/>
      <c r="Q170" s="90"/>
      <c r="R170" s="90"/>
      <c r="S170" s="90"/>
      <c r="T170" s="90"/>
      <c r="U170" s="90"/>
      <c r="V170" s="90"/>
      <c r="W170" s="90"/>
      <c r="X170" s="90"/>
    </row>
    <row r="171" spans="2:24" ht="15.75" customHeight="1">
      <c r="B171" s="117"/>
      <c r="C171" s="90"/>
      <c r="D171" s="90"/>
      <c r="E171" s="90"/>
      <c r="F171" s="90"/>
      <c r="G171" s="90"/>
      <c r="H171" s="90"/>
      <c r="I171" s="90"/>
      <c r="J171" s="90"/>
      <c r="K171" s="90"/>
      <c r="L171" s="90"/>
      <c r="M171" s="90"/>
      <c r="N171" s="142"/>
      <c r="O171" s="90"/>
      <c r="P171" s="90"/>
      <c r="Q171" s="90"/>
      <c r="R171" s="90"/>
      <c r="S171" s="90"/>
      <c r="T171" s="90"/>
      <c r="U171" s="90"/>
      <c r="V171" s="90"/>
      <c r="W171" s="90"/>
      <c r="X171" s="90"/>
    </row>
    <row r="172" spans="2:24" ht="15.75" customHeight="1">
      <c r="B172" s="117"/>
      <c r="C172" s="90"/>
      <c r="D172" s="90"/>
      <c r="E172" s="90"/>
      <c r="F172" s="90"/>
      <c r="G172" s="90"/>
      <c r="H172" s="90"/>
      <c r="I172" s="90"/>
      <c r="J172" s="90"/>
      <c r="K172" s="90"/>
      <c r="L172" s="90"/>
      <c r="M172" s="90"/>
      <c r="N172" s="142"/>
      <c r="O172" s="90"/>
      <c r="P172" s="90"/>
      <c r="Q172" s="90"/>
      <c r="R172" s="90"/>
      <c r="S172" s="90"/>
      <c r="T172" s="90"/>
      <c r="U172" s="90"/>
      <c r="V172" s="90"/>
      <c r="W172" s="90"/>
      <c r="X172" s="90"/>
    </row>
    <row r="173" spans="2:24" ht="15.75" customHeight="1">
      <c r="B173" s="117"/>
      <c r="C173" s="90"/>
      <c r="D173" s="90"/>
      <c r="E173" s="90"/>
      <c r="F173" s="90"/>
      <c r="G173" s="90"/>
      <c r="H173" s="90"/>
      <c r="I173" s="90"/>
      <c r="J173" s="90"/>
      <c r="K173" s="90"/>
      <c r="L173" s="90"/>
      <c r="M173" s="90"/>
      <c r="N173" s="142"/>
      <c r="O173" s="90"/>
      <c r="P173" s="90"/>
      <c r="Q173" s="90"/>
      <c r="R173" s="90"/>
      <c r="S173" s="90"/>
      <c r="T173" s="90"/>
      <c r="U173" s="90"/>
      <c r="V173" s="90"/>
      <c r="W173" s="90"/>
      <c r="X173" s="90"/>
    </row>
    <row r="174" spans="2:24" ht="15.75" customHeight="1">
      <c r="B174" s="117"/>
      <c r="C174" s="90"/>
      <c r="D174" s="90"/>
      <c r="E174" s="90"/>
      <c r="F174" s="90"/>
      <c r="G174" s="90"/>
      <c r="H174" s="90"/>
      <c r="I174" s="90"/>
      <c r="J174" s="90"/>
      <c r="K174" s="90"/>
      <c r="L174" s="90"/>
      <c r="M174" s="90"/>
      <c r="N174" s="142"/>
      <c r="O174" s="90"/>
      <c r="P174" s="90"/>
      <c r="Q174" s="90"/>
      <c r="R174" s="90"/>
      <c r="S174" s="90"/>
      <c r="T174" s="90"/>
      <c r="U174" s="90"/>
      <c r="V174" s="90"/>
      <c r="W174" s="90"/>
      <c r="X174" s="90"/>
    </row>
    <row r="175" spans="2:24" ht="15.75" customHeight="1">
      <c r="B175" s="117"/>
      <c r="C175" s="90"/>
      <c r="D175" s="90"/>
      <c r="E175" s="90"/>
      <c r="F175" s="90"/>
      <c r="G175" s="90"/>
      <c r="H175" s="90"/>
      <c r="I175" s="90"/>
      <c r="J175" s="90"/>
      <c r="K175" s="90"/>
      <c r="L175" s="90"/>
      <c r="M175" s="90"/>
      <c r="N175" s="142"/>
      <c r="O175" s="90"/>
      <c r="P175" s="90"/>
      <c r="Q175" s="90"/>
      <c r="R175" s="90"/>
      <c r="S175" s="90"/>
      <c r="T175" s="90"/>
      <c r="U175" s="90"/>
      <c r="V175" s="90"/>
      <c r="W175" s="90"/>
      <c r="X175" s="90"/>
    </row>
    <row r="176" spans="2:24" ht="15.75" customHeight="1">
      <c r="B176" s="117"/>
      <c r="C176" s="90"/>
      <c r="D176" s="90"/>
      <c r="E176" s="90"/>
      <c r="F176" s="90"/>
      <c r="G176" s="90"/>
      <c r="H176" s="90"/>
      <c r="I176" s="90"/>
      <c r="J176" s="90"/>
      <c r="K176" s="90"/>
      <c r="L176" s="90"/>
      <c r="M176" s="90"/>
      <c r="N176" s="142"/>
      <c r="O176" s="90"/>
      <c r="P176" s="90"/>
      <c r="Q176" s="90"/>
      <c r="R176" s="90"/>
      <c r="S176" s="90"/>
      <c r="T176" s="90"/>
      <c r="U176" s="90"/>
      <c r="V176" s="90"/>
      <c r="W176" s="90"/>
      <c r="X176" s="90"/>
    </row>
    <row r="177" spans="2:24" ht="15.75" customHeight="1">
      <c r="B177" s="117"/>
      <c r="C177" s="90"/>
      <c r="D177" s="90"/>
      <c r="E177" s="90"/>
      <c r="F177" s="90"/>
      <c r="G177" s="90"/>
      <c r="H177" s="90"/>
      <c r="I177" s="90"/>
      <c r="J177" s="90"/>
      <c r="K177" s="90"/>
      <c r="L177" s="90"/>
      <c r="M177" s="90"/>
      <c r="N177" s="142"/>
      <c r="O177" s="90"/>
      <c r="P177" s="90"/>
      <c r="Q177" s="90"/>
      <c r="R177" s="90"/>
      <c r="S177" s="90"/>
      <c r="T177" s="90"/>
      <c r="U177" s="90"/>
      <c r="V177" s="90"/>
      <c r="W177" s="90"/>
      <c r="X177" s="90"/>
    </row>
    <row r="178" spans="2:24" ht="15.75" customHeight="1">
      <c r="B178" s="117"/>
      <c r="C178" s="90"/>
      <c r="D178" s="90"/>
      <c r="E178" s="90"/>
      <c r="F178" s="90"/>
      <c r="G178" s="90"/>
      <c r="H178" s="90"/>
      <c r="I178" s="90"/>
      <c r="J178" s="90"/>
      <c r="K178" s="90"/>
      <c r="L178" s="90"/>
      <c r="M178" s="90"/>
      <c r="N178" s="142"/>
      <c r="O178" s="90"/>
      <c r="P178" s="90"/>
      <c r="Q178" s="90"/>
      <c r="R178" s="90"/>
      <c r="S178" s="90"/>
      <c r="T178" s="90"/>
      <c r="U178" s="90"/>
      <c r="V178" s="90"/>
      <c r="W178" s="90"/>
      <c r="X178" s="90"/>
    </row>
    <row r="179" spans="2:24" ht="15.75" customHeight="1">
      <c r="B179" s="117"/>
      <c r="C179" s="90"/>
      <c r="D179" s="90"/>
      <c r="E179" s="90"/>
      <c r="F179" s="90"/>
      <c r="G179" s="90"/>
      <c r="H179" s="90"/>
      <c r="I179" s="90"/>
      <c r="J179" s="90"/>
      <c r="K179" s="90"/>
      <c r="L179" s="90"/>
      <c r="M179" s="90"/>
      <c r="N179" s="142"/>
      <c r="O179" s="90"/>
      <c r="P179" s="90"/>
      <c r="Q179" s="90"/>
      <c r="R179" s="90"/>
      <c r="S179" s="90"/>
      <c r="T179" s="90"/>
      <c r="U179" s="90"/>
      <c r="V179" s="90"/>
      <c r="W179" s="90"/>
      <c r="X179" s="90"/>
    </row>
    <row r="180" spans="2:24" ht="15.75" customHeight="1">
      <c r="B180" s="117"/>
      <c r="C180" s="90"/>
      <c r="D180" s="90"/>
      <c r="E180" s="90"/>
      <c r="F180" s="90"/>
      <c r="G180" s="90"/>
      <c r="H180" s="90"/>
      <c r="I180" s="90"/>
      <c r="J180" s="90"/>
      <c r="K180" s="90"/>
      <c r="L180" s="90"/>
      <c r="M180" s="90"/>
      <c r="N180" s="142"/>
      <c r="O180" s="90"/>
      <c r="P180" s="90"/>
      <c r="Q180" s="90"/>
      <c r="R180" s="90"/>
      <c r="S180" s="90"/>
      <c r="T180" s="90"/>
      <c r="U180" s="90"/>
      <c r="V180" s="90"/>
      <c r="W180" s="90"/>
      <c r="X180" s="90"/>
    </row>
    <row r="181" spans="2:24" ht="15.75" customHeight="1">
      <c r="B181" s="117"/>
      <c r="C181" s="90"/>
      <c r="D181" s="90"/>
      <c r="E181" s="90"/>
      <c r="F181" s="90"/>
      <c r="G181" s="90"/>
      <c r="H181" s="90"/>
      <c r="I181" s="90"/>
      <c r="J181" s="90"/>
      <c r="K181" s="90"/>
      <c r="L181" s="90"/>
      <c r="M181" s="90"/>
      <c r="N181" s="142"/>
      <c r="O181" s="90"/>
      <c r="P181" s="90"/>
      <c r="Q181" s="90"/>
      <c r="R181" s="90"/>
      <c r="S181" s="90"/>
      <c r="T181" s="90"/>
      <c r="U181" s="90"/>
      <c r="V181" s="90"/>
      <c r="W181" s="90"/>
      <c r="X181" s="90"/>
    </row>
    <row r="182" spans="2:24" ht="15.75" customHeight="1">
      <c r="B182" s="117"/>
      <c r="C182" s="90"/>
      <c r="D182" s="90"/>
      <c r="E182" s="90"/>
      <c r="F182" s="90"/>
      <c r="G182" s="90"/>
      <c r="H182" s="90"/>
      <c r="I182" s="90"/>
      <c r="J182" s="90"/>
      <c r="K182" s="90"/>
      <c r="L182" s="90"/>
      <c r="M182" s="90"/>
      <c r="N182" s="142"/>
      <c r="O182" s="90"/>
      <c r="P182" s="90"/>
      <c r="Q182" s="90"/>
      <c r="R182" s="90"/>
      <c r="S182" s="90"/>
      <c r="T182" s="90"/>
      <c r="U182" s="90"/>
      <c r="V182" s="90"/>
      <c r="W182" s="90"/>
      <c r="X182" s="90"/>
    </row>
    <row r="183" spans="2:24" ht="15.75" customHeight="1">
      <c r="B183" s="117"/>
      <c r="C183" s="90"/>
      <c r="D183" s="90"/>
      <c r="E183" s="90"/>
      <c r="F183" s="90"/>
      <c r="G183" s="90"/>
      <c r="H183" s="90"/>
      <c r="I183" s="90"/>
      <c r="J183" s="90"/>
      <c r="K183" s="90"/>
      <c r="L183" s="90"/>
      <c r="M183" s="90"/>
      <c r="N183" s="142"/>
      <c r="O183" s="90"/>
      <c r="P183" s="90"/>
      <c r="Q183" s="90"/>
      <c r="R183" s="90"/>
      <c r="S183" s="90"/>
      <c r="T183" s="90"/>
      <c r="U183" s="90"/>
      <c r="V183" s="90"/>
      <c r="W183" s="90"/>
      <c r="X183" s="90"/>
    </row>
    <row r="184" spans="2:24" ht="15.75" customHeight="1">
      <c r="B184" s="117"/>
      <c r="C184" s="90"/>
      <c r="D184" s="90"/>
      <c r="E184" s="90"/>
      <c r="F184" s="90"/>
      <c r="G184" s="90"/>
      <c r="H184" s="90"/>
      <c r="I184" s="90"/>
      <c r="J184" s="90"/>
      <c r="K184" s="90"/>
      <c r="L184" s="90"/>
      <c r="M184" s="90"/>
      <c r="N184" s="142"/>
      <c r="O184" s="90"/>
      <c r="P184" s="90"/>
      <c r="Q184" s="90"/>
      <c r="R184" s="90"/>
      <c r="S184" s="90"/>
      <c r="T184" s="90"/>
      <c r="U184" s="90"/>
      <c r="V184" s="90"/>
      <c r="W184" s="90"/>
      <c r="X184" s="90"/>
    </row>
    <row r="185" spans="2:24" ht="15.75" customHeight="1">
      <c r="B185" s="117"/>
      <c r="C185" s="90"/>
      <c r="D185" s="90"/>
      <c r="E185" s="90"/>
      <c r="F185" s="90"/>
      <c r="G185" s="90"/>
      <c r="H185" s="90"/>
      <c r="I185" s="90"/>
      <c r="J185" s="90"/>
      <c r="K185" s="90"/>
      <c r="L185" s="90"/>
      <c r="M185" s="90"/>
      <c r="N185" s="142"/>
      <c r="O185" s="90"/>
      <c r="P185" s="90"/>
      <c r="Q185" s="90"/>
      <c r="R185" s="90"/>
      <c r="S185" s="90"/>
      <c r="T185" s="90"/>
      <c r="U185" s="90"/>
      <c r="V185" s="90"/>
      <c r="W185" s="90"/>
      <c r="X185" s="90"/>
    </row>
    <row r="186" spans="2:24" ht="15.75" customHeight="1">
      <c r="B186" s="117"/>
      <c r="C186" s="90"/>
      <c r="D186" s="90"/>
      <c r="E186" s="90"/>
      <c r="F186" s="90"/>
      <c r="G186" s="90"/>
      <c r="H186" s="90"/>
      <c r="I186" s="90"/>
      <c r="J186" s="90"/>
      <c r="K186" s="90"/>
      <c r="L186" s="90"/>
      <c r="M186" s="90"/>
      <c r="N186" s="142"/>
      <c r="O186" s="90"/>
      <c r="P186" s="90"/>
      <c r="Q186" s="90"/>
      <c r="R186" s="90"/>
      <c r="S186" s="90"/>
      <c r="T186" s="90"/>
      <c r="U186" s="90"/>
      <c r="V186" s="90"/>
      <c r="W186" s="90"/>
      <c r="X186" s="90"/>
    </row>
    <row r="187" spans="2:24" ht="15.75" customHeight="1">
      <c r="B187" s="117"/>
      <c r="C187" s="90"/>
      <c r="D187" s="90"/>
      <c r="E187" s="90"/>
      <c r="F187" s="90"/>
      <c r="G187" s="90"/>
      <c r="H187" s="90"/>
      <c r="I187" s="90"/>
      <c r="J187" s="90"/>
      <c r="K187" s="90"/>
      <c r="L187" s="90"/>
      <c r="M187" s="90"/>
      <c r="N187" s="142"/>
      <c r="O187" s="90"/>
      <c r="P187" s="90"/>
      <c r="Q187" s="90"/>
      <c r="R187" s="90"/>
      <c r="S187" s="90"/>
      <c r="T187" s="90"/>
      <c r="U187" s="90"/>
      <c r="V187" s="90"/>
      <c r="W187" s="90"/>
      <c r="X187" s="90"/>
    </row>
    <row r="188" spans="2:24" ht="15.75" customHeight="1">
      <c r="B188" s="117"/>
      <c r="C188" s="90"/>
      <c r="D188" s="90"/>
      <c r="E188" s="90"/>
      <c r="F188" s="90"/>
      <c r="G188" s="90"/>
      <c r="H188" s="90"/>
      <c r="I188" s="90"/>
      <c r="J188" s="90"/>
      <c r="K188" s="90"/>
      <c r="L188" s="90"/>
      <c r="M188" s="90"/>
      <c r="N188" s="142"/>
      <c r="O188" s="90"/>
      <c r="P188" s="90"/>
      <c r="Q188" s="90"/>
      <c r="R188" s="90"/>
      <c r="S188" s="90"/>
      <c r="T188" s="90"/>
      <c r="U188" s="90"/>
      <c r="V188" s="90"/>
      <c r="W188" s="90"/>
      <c r="X188" s="90"/>
    </row>
    <row r="189" spans="2:24" ht="15.75" customHeight="1">
      <c r="B189" s="117"/>
      <c r="C189" s="90"/>
      <c r="D189" s="90"/>
      <c r="E189" s="90"/>
      <c r="F189" s="90"/>
      <c r="G189" s="90"/>
      <c r="H189" s="90"/>
      <c r="I189" s="90"/>
      <c r="J189" s="90"/>
      <c r="K189" s="90"/>
      <c r="L189" s="90"/>
      <c r="M189" s="90"/>
      <c r="N189" s="142"/>
      <c r="O189" s="90"/>
      <c r="P189" s="90"/>
      <c r="Q189" s="90"/>
      <c r="R189" s="90"/>
      <c r="S189" s="90"/>
      <c r="T189" s="90"/>
      <c r="U189" s="90"/>
      <c r="V189" s="90"/>
      <c r="W189" s="90"/>
      <c r="X189" s="90"/>
    </row>
    <row r="190" spans="2:24" ht="15.75" customHeight="1">
      <c r="B190" s="117"/>
      <c r="C190" s="90"/>
      <c r="D190" s="90"/>
      <c r="E190" s="90"/>
      <c r="F190" s="90"/>
      <c r="G190" s="90"/>
      <c r="H190" s="90"/>
      <c r="I190" s="90"/>
      <c r="J190" s="90"/>
      <c r="K190" s="90"/>
      <c r="L190" s="90"/>
      <c r="M190" s="90"/>
      <c r="N190" s="142"/>
      <c r="O190" s="90"/>
      <c r="P190" s="90"/>
      <c r="Q190" s="90"/>
      <c r="R190" s="90"/>
      <c r="S190" s="90"/>
      <c r="T190" s="90"/>
      <c r="U190" s="90"/>
      <c r="V190" s="90"/>
      <c r="W190" s="90"/>
      <c r="X190" s="90"/>
    </row>
    <row r="191" spans="2:24" ht="15.75" customHeight="1">
      <c r="B191" s="117"/>
      <c r="C191" s="90"/>
      <c r="D191" s="90"/>
      <c r="E191" s="90"/>
      <c r="F191" s="90"/>
      <c r="G191" s="90"/>
      <c r="H191" s="90"/>
      <c r="I191" s="90"/>
      <c r="J191" s="90"/>
      <c r="K191" s="90"/>
      <c r="L191" s="90"/>
      <c r="M191" s="90"/>
      <c r="N191" s="142"/>
      <c r="O191" s="90"/>
      <c r="P191" s="90"/>
      <c r="Q191" s="90"/>
      <c r="R191" s="90"/>
      <c r="S191" s="90"/>
      <c r="T191" s="90"/>
      <c r="U191" s="90"/>
      <c r="V191" s="90"/>
      <c r="W191" s="90"/>
      <c r="X191" s="90"/>
    </row>
    <row r="192" spans="2:24" ht="15.75" customHeight="1">
      <c r="B192" s="117"/>
      <c r="C192" s="90"/>
      <c r="D192" s="90"/>
      <c r="E192" s="90"/>
      <c r="F192" s="90"/>
      <c r="G192" s="90"/>
      <c r="H192" s="90"/>
      <c r="I192" s="90"/>
      <c r="J192" s="90"/>
      <c r="K192" s="90"/>
      <c r="L192" s="90"/>
      <c r="M192" s="90"/>
      <c r="N192" s="142"/>
      <c r="O192" s="90"/>
      <c r="P192" s="90"/>
      <c r="Q192" s="90"/>
      <c r="R192" s="90"/>
      <c r="S192" s="90"/>
      <c r="T192" s="90"/>
      <c r="U192" s="90"/>
      <c r="V192" s="90"/>
      <c r="W192" s="90"/>
      <c r="X192" s="90"/>
    </row>
    <row r="193" spans="2:24" ht="15.75" customHeight="1">
      <c r="B193" s="117"/>
      <c r="C193" s="90"/>
      <c r="D193" s="90"/>
      <c r="E193" s="90"/>
      <c r="F193" s="90"/>
      <c r="G193" s="90"/>
      <c r="H193" s="90"/>
      <c r="I193" s="90"/>
      <c r="J193" s="90"/>
      <c r="K193" s="90"/>
      <c r="L193" s="90"/>
      <c r="M193" s="90"/>
      <c r="N193" s="142"/>
      <c r="O193" s="90"/>
      <c r="P193" s="90"/>
      <c r="Q193" s="90"/>
      <c r="R193" s="90"/>
      <c r="S193" s="90"/>
      <c r="T193" s="90"/>
      <c r="U193" s="90"/>
      <c r="V193" s="90"/>
      <c r="W193" s="90"/>
      <c r="X193" s="90"/>
    </row>
    <row r="194" spans="2:24" ht="15.75" customHeight="1">
      <c r="B194" s="117"/>
      <c r="C194" s="90"/>
      <c r="D194" s="90"/>
      <c r="E194" s="90"/>
      <c r="F194" s="90"/>
      <c r="G194" s="90"/>
      <c r="H194" s="90"/>
      <c r="I194" s="90"/>
      <c r="J194" s="90"/>
      <c r="K194" s="90"/>
      <c r="L194" s="90"/>
      <c r="M194" s="90"/>
      <c r="N194" s="142"/>
      <c r="O194" s="90"/>
      <c r="P194" s="90"/>
      <c r="Q194" s="90"/>
      <c r="R194" s="90"/>
      <c r="S194" s="90"/>
      <c r="T194" s="90"/>
      <c r="U194" s="90"/>
      <c r="V194" s="90"/>
      <c r="W194" s="90"/>
      <c r="X194" s="90"/>
    </row>
    <row r="195" spans="2:24" ht="15.75" customHeight="1">
      <c r="B195" s="117"/>
      <c r="C195" s="90"/>
      <c r="D195" s="90"/>
      <c r="E195" s="90"/>
      <c r="F195" s="90"/>
      <c r="G195" s="90"/>
      <c r="H195" s="90"/>
      <c r="I195" s="90"/>
      <c r="J195" s="90"/>
      <c r="K195" s="90"/>
      <c r="L195" s="90"/>
      <c r="M195" s="90"/>
      <c r="N195" s="142"/>
      <c r="O195" s="90"/>
      <c r="P195" s="90"/>
      <c r="Q195" s="90"/>
      <c r="R195" s="90"/>
      <c r="S195" s="90"/>
      <c r="T195" s="90"/>
      <c r="U195" s="90"/>
      <c r="V195" s="90"/>
      <c r="W195" s="90"/>
      <c r="X195" s="90"/>
    </row>
    <row r="196" spans="2:24" ht="15.75" customHeight="1">
      <c r="B196" s="117"/>
      <c r="C196" s="90"/>
      <c r="D196" s="90"/>
      <c r="E196" s="90"/>
      <c r="F196" s="90"/>
      <c r="G196" s="90"/>
      <c r="H196" s="90"/>
      <c r="I196" s="90"/>
      <c r="J196" s="90"/>
      <c r="K196" s="90"/>
      <c r="L196" s="90"/>
      <c r="M196" s="90"/>
      <c r="N196" s="142"/>
      <c r="O196" s="90"/>
      <c r="P196" s="90"/>
      <c r="Q196" s="90"/>
      <c r="R196" s="90"/>
      <c r="S196" s="90"/>
      <c r="T196" s="90"/>
      <c r="U196" s="90"/>
      <c r="V196" s="90"/>
      <c r="W196" s="90"/>
      <c r="X196" s="90"/>
    </row>
    <row r="197" spans="2:24" ht="15.75" customHeight="1">
      <c r="B197" s="117"/>
      <c r="C197" s="90"/>
      <c r="D197" s="90"/>
      <c r="E197" s="90"/>
      <c r="F197" s="90"/>
      <c r="G197" s="90"/>
      <c r="H197" s="90"/>
      <c r="I197" s="90"/>
      <c r="J197" s="90"/>
      <c r="K197" s="90"/>
      <c r="L197" s="90"/>
      <c r="M197" s="90"/>
      <c r="N197" s="142"/>
      <c r="O197" s="90"/>
      <c r="P197" s="90"/>
      <c r="Q197" s="90"/>
      <c r="R197" s="90"/>
      <c r="S197" s="90"/>
      <c r="T197" s="90"/>
      <c r="U197" s="90"/>
      <c r="V197" s="90"/>
      <c r="W197" s="90"/>
      <c r="X197" s="90"/>
    </row>
    <row r="198" spans="2:24" ht="15.75" customHeight="1">
      <c r="B198" s="117"/>
      <c r="C198" s="90"/>
      <c r="D198" s="90"/>
      <c r="E198" s="90"/>
      <c r="F198" s="90"/>
      <c r="G198" s="90"/>
      <c r="H198" s="90"/>
      <c r="I198" s="90"/>
      <c r="J198" s="90"/>
      <c r="K198" s="90"/>
      <c r="L198" s="90"/>
      <c r="M198" s="90"/>
      <c r="N198" s="142"/>
      <c r="O198" s="90"/>
      <c r="P198" s="90"/>
      <c r="Q198" s="90"/>
      <c r="R198" s="90"/>
      <c r="S198" s="90"/>
      <c r="T198" s="90"/>
      <c r="U198" s="90"/>
      <c r="V198" s="90"/>
      <c r="W198" s="90"/>
      <c r="X198" s="90"/>
    </row>
    <row r="199" spans="2:24" ht="15.75" customHeight="1">
      <c r="B199" s="117"/>
      <c r="C199" s="90"/>
      <c r="D199" s="90"/>
      <c r="E199" s="90"/>
      <c r="F199" s="90"/>
      <c r="G199" s="90"/>
      <c r="H199" s="90"/>
      <c r="I199" s="90"/>
      <c r="J199" s="90"/>
      <c r="K199" s="90"/>
      <c r="L199" s="90"/>
      <c r="M199" s="90"/>
      <c r="N199" s="142"/>
      <c r="O199" s="90"/>
      <c r="P199" s="90"/>
      <c r="Q199" s="90"/>
      <c r="R199" s="90"/>
      <c r="S199" s="90"/>
      <c r="T199" s="90"/>
      <c r="U199" s="90"/>
      <c r="V199" s="90"/>
      <c r="W199" s="90"/>
      <c r="X199" s="90"/>
    </row>
    <row r="200" spans="2:24" ht="15.75" customHeight="1">
      <c r="B200" s="117"/>
      <c r="C200" s="90"/>
      <c r="D200" s="90"/>
      <c r="E200" s="90"/>
      <c r="F200" s="90"/>
      <c r="G200" s="90"/>
      <c r="H200" s="90"/>
      <c r="I200" s="90"/>
      <c r="J200" s="90"/>
      <c r="K200" s="90"/>
      <c r="L200" s="90"/>
      <c r="M200" s="90"/>
      <c r="N200" s="142"/>
      <c r="O200" s="90"/>
      <c r="P200" s="90"/>
      <c r="Q200" s="90"/>
      <c r="R200" s="90"/>
      <c r="S200" s="90"/>
      <c r="T200" s="90"/>
      <c r="U200" s="90"/>
      <c r="V200" s="90"/>
      <c r="W200" s="90"/>
      <c r="X200" s="90"/>
    </row>
    <row r="201" spans="2:24" ht="15.75" customHeight="1">
      <c r="B201" s="117"/>
      <c r="C201" s="90"/>
      <c r="D201" s="90"/>
      <c r="E201" s="90"/>
      <c r="F201" s="90"/>
      <c r="G201" s="90"/>
      <c r="H201" s="90"/>
      <c r="I201" s="90"/>
      <c r="J201" s="90"/>
      <c r="K201" s="90"/>
      <c r="L201" s="90"/>
      <c r="M201" s="90"/>
      <c r="N201" s="142"/>
      <c r="O201" s="90"/>
      <c r="P201" s="90"/>
      <c r="Q201" s="90"/>
      <c r="R201" s="90"/>
      <c r="S201" s="90"/>
      <c r="T201" s="90"/>
      <c r="U201" s="90"/>
      <c r="V201" s="90"/>
      <c r="W201" s="90"/>
      <c r="X201" s="90"/>
    </row>
    <row r="202" spans="2:24" ht="15.75" customHeight="1">
      <c r="B202" s="117"/>
      <c r="C202" s="90"/>
      <c r="D202" s="90"/>
      <c r="E202" s="90"/>
      <c r="F202" s="90"/>
      <c r="G202" s="90"/>
      <c r="H202" s="90"/>
      <c r="I202" s="90"/>
      <c r="J202" s="90"/>
      <c r="K202" s="90"/>
      <c r="L202" s="90"/>
      <c r="M202" s="90"/>
      <c r="N202" s="142"/>
      <c r="O202" s="90"/>
      <c r="P202" s="90"/>
      <c r="Q202" s="90"/>
      <c r="R202" s="90"/>
      <c r="S202" s="90"/>
      <c r="T202" s="90"/>
      <c r="U202" s="90"/>
      <c r="V202" s="90"/>
      <c r="W202" s="90"/>
      <c r="X202" s="90"/>
    </row>
    <row r="203" spans="2:24" ht="15.75" customHeight="1">
      <c r="B203" s="117"/>
      <c r="C203" s="90"/>
      <c r="D203" s="90"/>
      <c r="E203" s="90"/>
      <c r="F203" s="90"/>
      <c r="G203" s="90"/>
      <c r="H203" s="90"/>
      <c r="I203" s="90"/>
      <c r="J203" s="90"/>
      <c r="K203" s="90"/>
      <c r="L203" s="90"/>
      <c r="M203" s="90"/>
      <c r="N203" s="142"/>
      <c r="O203" s="90"/>
      <c r="P203" s="90"/>
      <c r="Q203" s="90"/>
      <c r="R203" s="90"/>
      <c r="S203" s="90"/>
      <c r="T203" s="90"/>
      <c r="U203" s="90"/>
      <c r="V203" s="90"/>
      <c r="W203" s="90"/>
      <c r="X203" s="90"/>
    </row>
    <row r="204" spans="2:24" ht="15.75" customHeight="1">
      <c r="B204" s="117"/>
      <c r="C204" s="90"/>
      <c r="D204" s="90"/>
      <c r="E204" s="90"/>
      <c r="F204" s="90"/>
      <c r="G204" s="90"/>
      <c r="H204" s="90"/>
      <c r="I204" s="90"/>
      <c r="J204" s="90"/>
      <c r="K204" s="90"/>
      <c r="L204" s="90"/>
      <c r="M204" s="90"/>
      <c r="N204" s="142"/>
      <c r="O204" s="90"/>
      <c r="P204" s="90"/>
      <c r="Q204" s="90"/>
      <c r="R204" s="90"/>
      <c r="S204" s="90"/>
      <c r="T204" s="90"/>
      <c r="U204" s="90"/>
      <c r="V204" s="90"/>
      <c r="W204" s="90"/>
      <c r="X204" s="90"/>
    </row>
    <row r="205" spans="2:24" ht="15.75" customHeight="1">
      <c r="B205" s="117"/>
      <c r="C205" s="90"/>
      <c r="D205" s="90"/>
      <c r="E205" s="90"/>
      <c r="F205" s="90"/>
      <c r="G205" s="90"/>
      <c r="H205" s="90"/>
      <c r="I205" s="90"/>
      <c r="J205" s="90"/>
      <c r="K205" s="90"/>
      <c r="L205" s="90"/>
      <c r="M205" s="90"/>
      <c r="N205" s="142"/>
      <c r="O205" s="90"/>
      <c r="P205" s="90"/>
      <c r="Q205" s="90"/>
      <c r="R205" s="90"/>
      <c r="S205" s="90"/>
      <c r="T205" s="90"/>
      <c r="U205" s="90"/>
      <c r="V205" s="90"/>
      <c r="W205" s="90"/>
      <c r="X205" s="90"/>
    </row>
    <row r="206" spans="2:24" ht="15.75" customHeight="1">
      <c r="B206" s="117"/>
      <c r="C206" s="90"/>
      <c r="D206" s="90"/>
      <c r="E206" s="90"/>
      <c r="F206" s="90"/>
      <c r="G206" s="90"/>
      <c r="H206" s="90"/>
      <c r="I206" s="90"/>
      <c r="J206" s="90"/>
      <c r="K206" s="90"/>
      <c r="L206" s="90"/>
      <c r="M206" s="90"/>
      <c r="N206" s="142"/>
      <c r="O206" s="90"/>
      <c r="P206" s="90"/>
      <c r="Q206" s="90"/>
      <c r="R206" s="90"/>
      <c r="S206" s="90"/>
      <c r="T206" s="90"/>
      <c r="U206" s="90"/>
      <c r="V206" s="90"/>
      <c r="W206" s="90"/>
      <c r="X206" s="90"/>
    </row>
    <row r="207" spans="2:24" ht="15.75" customHeight="1">
      <c r="B207" s="117"/>
      <c r="C207" s="90"/>
      <c r="D207" s="90"/>
      <c r="E207" s="90"/>
      <c r="F207" s="90"/>
      <c r="G207" s="90"/>
      <c r="H207" s="90"/>
      <c r="I207" s="90"/>
      <c r="J207" s="90"/>
      <c r="K207" s="90"/>
      <c r="L207" s="90"/>
      <c r="M207" s="90"/>
      <c r="N207" s="142"/>
      <c r="O207" s="90"/>
      <c r="P207" s="90"/>
      <c r="Q207" s="90"/>
      <c r="R207" s="90"/>
      <c r="S207" s="90"/>
      <c r="T207" s="90"/>
      <c r="U207" s="90"/>
      <c r="V207" s="90"/>
      <c r="W207" s="90"/>
      <c r="X207" s="90"/>
    </row>
    <row r="208" spans="2:24" ht="15.75" customHeight="1">
      <c r="B208" s="117"/>
      <c r="C208" s="90"/>
      <c r="D208" s="90"/>
      <c r="E208" s="90"/>
      <c r="F208" s="90"/>
      <c r="G208" s="90"/>
      <c r="H208" s="90"/>
      <c r="I208" s="90"/>
      <c r="J208" s="90"/>
      <c r="K208" s="90"/>
      <c r="L208" s="90"/>
      <c r="M208" s="90"/>
      <c r="N208" s="142"/>
      <c r="O208" s="90"/>
      <c r="P208" s="90"/>
      <c r="Q208" s="90"/>
      <c r="R208" s="90"/>
      <c r="S208" s="90"/>
      <c r="T208" s="90"/>
      <c r="U208" s="90"/>
      <c r="V208" s="90"/>
      <c r="W208" s="90"/>
      <c r="X208" s="90"/>
    </row>
    <row r="209" spans="2:24" ht="15.75" customHeight="1">
      <c r="B209" s="117"/>
      <c r="C209" s="90"/>
      <c r="D209" s="90"/>
      <c r="E209" s="90"/>
      <c r="F209" s="90"/>
      <c r="G209" s="90"/>
      <c r="H209" s="90"/>
      <c r="I209" s="90"/>
      <c r="J209" s="90"/>
      <c r="K209" s="90"/>
      <c r="L209" s="90"/>
      <c r="M209" s="90"/>
      <c r="N209" s="142"/>
      <c r="O209" s="90"/>
      <c r="P209" s="90"/>
      <c r="Q209" s="90"/>
      <c r="R209" s="90"/>
      <c r="S209" s="90"/>
      <c r="T209" s="90"/>
      <c r="U209" s="90"/>
      <c r="V209" s="90"/>
      <c r="W209" s="90"/>
      <c r="X209" s="90"/>
    </row>
    <row r="210" spans="2:24" ht="15.75" customHeight="1">
      <c r="B210" s="117"/>
      <c r="C210" s="90"/>
      <c r="D210" s="90"/>
      <c r="E210" s="90"/>
      <c r="F210" s="90"/>
      <c r="G210" s="90"/>
      <c r="H210" s="90"/>
      <c r="I210" s="90"/>
      <c r="J210" s="90"/>
      <c r="K210" s="90"/>
      <c r="L210" s="90"/>
      <c r="M210" s="90"/>
      <c r="N210" s="142"/>
      <c r="O210" s="90"/>
      <c r="P210" s="90"/>
      <c r="Q210" s="90"/>
      <c r="R210" s="90"/>
      <c r="S210" s="90"/>
      <c r="T210" s="90"/>
      <c r="U210" s="90"/>
      <c r="V210" s="90"/>
      <c r="W210" s="90"/>
      <c r="X210" s="90"/>
    </row>
    <row r="211" spans="2:24" ht="15.75" customHeight="1">
      <c r="B211" s="117"/>
      <c r="C211" s="90"/>
      <c r="D211" s="90"/>
      <c r="E211" s="90"/>
      <c r="F211" s="90"/>
      <c r="G211" s="90"/>
      <c r="H211" s="90"/>
      <c r="I211" s="90"/>
      <c r="J211" s="90"/>
      <c r="K211" s="90"/>
      <c r="L211" s="90"/>
      <c r="M211" s="90"/>
      <c r="N211" s="142"/>
      <c r="O211" s="90"/>
      <c r="P211" s="90"/>
      <c r="Q211" s="90"/>
      <c r="R211" s="90"/>
      <c r="S211" s="90"/>
      <c r="T211" s="90"/>
      <c r="U211" s="90"/>
      <c r="V211" s="90"/>
      <c r="W211" s="90"/>
      <c r="X211" s="90"/>
    </row>
    <row r="212" spans="2:24" ht="15.75" customHeight="1">
      <c r="B212" s="117"/>
      <c r="C212" s="90"/>
      <c r="D212" s="90"/>
      <c r="E212" s="90"/>
      <c r="F212" s="90"/>
      <c r="G212" s="90"/>
      <c r="H212" s="90"/>
      <c r="I212" s="90"/>
      <c r="J212" s="90"/>
      <c r="K212" s="90"/>
      <c r="L212" s="90"/>
      <c r="M212" s="90"/>
      <c r="N212" s="142"/>
      <c r="O212" s="90"/>
      <c r="P212" s="90"/>
      <c r="Q212" s="90"/>
      <c r="R212" s="90"/>
      <c r="S212" s="90"/>
      <c r="T212" s="90"/>
      <c r="U212" s="90"/>
      <c r="V212" s="90"/>
      <c r="W212" s="90"/>
      <c r="X212" s="90"/>
    </row>
    <row r="213" spans="2:24" ht="15.75" customHeight="1">
      <c r="B213" s="117"/>
      <c r="C213" s="90"/>
      <c r="D213" s="90"/>
      <c r="E213" s="90"/>
      <c r="F213" s="90"/>
      <c r="G213" s="90"/>
      <c r="H213" s="90"/>
      <c r="I213" s="90"/>
      <c r="J213" s="90"/>
      <c r="K213" s="90"/>
      <c r="L213" s="90"/>
      <c r="M213" s="90"/>
      <c r="N213" s="142"/>
      <c r="O213" s="90"/>
      <c r="P213" s="90"/>
      <c r="Q213" s="90"/>
      <c r="R213" s="90"/>
      <c r="S213" s="90"/>
      <c r="T213" s="90"/>
      <c r="U213" s="90"/>
      <c r="V213" s="90"/>
      <c r="W213" s="90"/>
      <c r="X213" s="90"/>
    </row>
    <row r="214" spans="2:24" ht="15.75" customHeight="1">
      <c r="B214" s="117"/>
      <c r="C214" s="90"/>
      <c r="D214" s="90"/>
      <c r="E214" s="90"/>
      <c r="F214" s="90"/>
      <c r="G214" s="90"/>
      <c r="H214" s="90"/>
      <c r="I214" s="90"/>
      <c r="J214" s="90"/>
      <c r="K214" s="90"/>
      <c r="L214" s="90"/>
      <c r="M214" s="90"/>
      <c r="N214" s="142"/>
      <c r="O214" s="90"/>
      <c r="P214" s="90"/>
      <c r="Q214" s="90"/>
      <c r="R214" s="90"/>
      <c r="S214" s="90"/>
      <c r="T214" s="90"/>
      <c r="U214" s="90"/>
      <c r="V214" s="90"/>
      <c r="W214" s="90"/>
      <c r="X214" s="90"/>
    </row>
    <row r="215" spans="2:24" ht="15.75" customHeight="1">
      <c r="B215" s="117"/>
      <c r="C215" s="90"/>
      <c r="D215" s="90"/>
      <c r="E215" s="90"/>
      <c r="F215" s="90"/>
      <c r="G215" s="90"/>
      <c r="H215" s="90"/>
      <c r="I215" s="90"/>
      <c r="J215" s="90"/>
      <c r="K215" s="90"/>
      <c r="L215" s="90"/>
      <c r="M215" s="90"/>
      <c r="N215" s="142"/>
      <c r="O215" s="90"/>
      <c r="P215" s="90"/>
      <c r="Q215" s="90"/>
      <c r="R215" s="90"/>
      <c r="S215" s="90"/>
      <c r="T215" s="90"/>
      <c r="U215" s="90"/>
      <c r="V215" s="90"/>
      <c r="W215" s="90"/>
      <c r="X215" s="90"/>
    </row>
    <row r="216" spans="2:24" ht="15.75" customHeight="1">
      <c r="B216" s="117"/>
      <c r="C216" s="90"/>
      <c r="D216" s="90"/>
      <c r="E216" s="90"/>
      <c r="F216" s="90"/>
      <c r="G216" s="90"/>
      <c r="H216" s="90"/>
      <c r="I216" s="90"/>
      <c r="J216" s="90"/>
      <c r="K216" s="90"/>
      <c r="L216" s="90"/>
      <c r="M216" s="90"/>
      <c r="N216" s="142"/>
      <c r="O216" s="90"/>
      <c r="P216" s="90"/>
      <c r="Q216" s="90"/>
      <c r="R216" s="90"/>
      <c r="S216" s="90"/>
      <c r="T216" s="90"/>
      <c r="U216" s="90"/>
      <c r="V216" s="90"/>
      <c r="W216" s="90"/>
      <c r="X216" s="90"/>
    </row>
    <row r="217" spans="2:24" ht="15.75" customHeight="1">
      <c r="B217" s="117"/>
      <c r="C217" s="90"/>
      <c r="D217" s="90"/>
      <c r="E217" s="90"/>
      <c r="F217" s="90"/>
      <c r="G217" s="90"/>
      <c r="H217" s="90"/>
      <c r="I217" s="90"/>
      <c r="J217" s="90"/>
      <c r="K217" s="90"/>
      <c r="L217" s="90"/>
      <c r="M217" s="90"/>
      <c r="N217" s="142"/>
      <c r="O217" s="90"/>
      <c r="P217" s="90"/>
      <c r="Q217" s="90"/>
      <c r="R217" s="90"/>
      <c r="S217" s="90"/>
      <c r="T217" s="90"/>
      <c r="U217" s="90"/>
      <c r="V217" s="90"/>
      <c r="W217" s="90"/>
      <c r="X217" s="90"/>
    </row>
    <row r="218" spans="2:24" ht="15.75" customHeight="1">
      <c r="B218" s="117"/>
      <c r="C218" s="90"/>
      <c r="D218" s="90"/>
      <c r="E218" s="90"/>
      <c r="F218" s="90"/>
      <c r="G218" s="90"/>
      <c r="H218" s="90"/>
      <c r="I218" s="90"/>
      <c r="J218" s="90"/>
      <c r="K218" s="90"/>
      <c r="L218" s="90"/>
      <c r="M218" s="90"/>
      <c r="N218" s="142"/>
      <c r="O218" s="90"/>
      <c r="P218" s="90"/>
      <c r="Q218" s="90"/>
      <c r="R218" s="90"/>
      <c r="S218" s="90"/>
      <c r="T218" s="90"/>
      <c r="U218" s="90"/>
      <c r="V218" s="90"/>
      <c r="W218" s="90"/>
      <c r="X218" s="90"/>
    </row>
    <row r="219" spans="2:24" ht="15.75" customHeight="1">
      <c r="B219" s="117"/>
      <c r="C219" s="90"/>
      <c r="D219" s="90"/>
      <c r="E219" s="90"/>
      <c r="F219" s="90"/>
      <c r="G219" s="90"/>
      <c r="H219" s="90"/>
      <c r="I219" s="90"/>
      <c r="J219" s="90"/>
      <c r="K219" s="90"/>
      <c r="L219" s="90"/>
      <c r="M219" s="90"/>
      <c r="N219" s="142"/>
      <c r="O219" s="90"/>
      <c r="P219" s="90"/>
      <c r="Q219" s="90"/>
      <c r="R219" s="90"/>
      <c r="S219" s="90"/>
      <c r="T219" s="90"/>
      <c r="U219" s="90"/>
      <c r="V219" s="90"/>
      <c r="W219" s="90"/>
      <c r="X219" s="90"/>
    </row>
    <row r="220" spans="2:24" ht="15.75" customHeight="1">
      <c r="B220" s="117"/>
      <c r="C220" s="90"/>
      <c r="D220" s="90"/>
      <c r="E220" s="90"/>
      <c r="F220" s="90"/>
      <c r="G220" s="90"/>
      <c r="H220" s="90"/>
      <c r="I220" s="90"/>
      <c r="J220" s="90"/>
      <c r="K220" s="90"/>
      <c r="L220" s="90"/>
      <c r="M220" s="90"/>
      <c r="N220" s="142"/>
      <c r="O220" s="90"/>
      <c r="P220" s="90"/>
      <c r="Q220" s="90"/>
      <c r="R220" s="90"/>
      <c r="S220" s="90"/>
      <c r="T220" s="90"/>
      <c r="U220" s="90"/>
      <c r="V220" s="90"/>
      <c r="W220" s="90"/>
      <c r="X220" s="90"/>
    </row>
    <row r="221" spans="2:24" ht="15.75" customHeight="1">
      <c r="B221" s="117"/>
      <c r="C221" s="90"/>
      <c r="D221" s="90"/>
      <c r="E221" s="90"/>
      <c r="F221" s="90"/>
      <c r="G221" s="90"/>
      <c r="H221" s="90"/>
      <c r="I221" s="90"/>
      <c r="J221" s="90"/>
      <c r="K221" s="90"/>
      <c r="L221" s="90"/>
      <c r="M221" s="90"/>
      <c r="N221" s="142"/>
      <c r="O221" s="90"/>
      <c r="P221" s="90"/>
      <c r="Q221" s="90"/>
      <c r="R221" s="90"/>
      <c r="S221" s="90"/>
      <c r="T221" s="90"/>
      <c r="U221" s="90"/>
      <c r="V221" s="90"/>
      <c r="W221" s="90"/>
      <c r="X221" s="90"/>
    </row>
    <row r="222" spans="2:24" ht="15.75" customHeight="1">
      <c r="B222" s="117"/>
      <c r="C222" s="90"/>
      <c r="D222" s="90"/>
      <c r="E222" s="90"/>
      <c r="F222" s="90"/>
      <c r="G222" s="90"/>
      <c r="H222" s="90"/>
      <c r="I222" s="90"/>
      <c r="J222" s="90"/>
      <c r="K222" s="90"/>
      <c r="L222" s="90"/>
      <c r="M222" s="90"/>
      <c r="N222" s="142"/>
      <c r="O222" s="90"/>
      <c r="P222" s="90"/>
      <c r="Q222" s="90"/>
      <c r="R222" s="90"/>
      <c r="S222" s="90"/>
      <c r="T222" s="90"/>
      <c r="U222" s="90"/>
      <c r="V222" s="90"/>
      <c r="W222" s="90"/>
      <c r="X222" s="90"/>
    </row>
    <row r="223" spans="2:24" ht="15.75" customHeight="1">
      <c r="B223" s="117"/>
      <c r="C223" s="90"/>
      <c r="D223" s="90"/>
      <c r="E223" s="90"/>
      <c r="F223" s="90"/>
      <c r="G223" s="90"/>
      <c r="H223" s="90"/>
      <c r="I223" s="90"/>
      <c r="J223" s="90"/>
      <c r="K223" s="90"/>
      <c r="L223" s="90"/>
      <c r="M223" s="90"/>
      <c r="N223" s="142"/>
      <c r="O223" s="90"/>
      <c r="P223" s="90"/>
      <c r="Q223" s="90"/>
      <c r="R223" s="90"/>
      <c r="S223" s="90"/>
      <c r="T223" s="90"/>
      <c r="U223" s="90"/>
      <c r="V223" s="90"/>
      <c r="W223" s="90"/>
      <c r="X223" s="90"/>
    </row>
    <row r="224" spans="2:24" ht="15.75" customHeight="1">
      <c r="B224" s="117"/>
      <c r="C224" s="90"/>
      <c r="D224" s="90"/>
      <c r="E224" s="90"/>
      <c r="F224" s="90"/>
      <c r="G224" s="90"/>
      <c r="H224" s="90"/>
      <c r="I224" s="90"/>
      <c r="J224" s="90"/>
      <c r="K224" s="90"/>
      <c r="L224" s="90"/>
      <c r="M224" s="90"/>
      <c r="N224" s="142"/>
      <c r="O224" s="90"/>
      <c r="P224" s="90"/>
      <c r="Q224" s="90"/>
      <c r="R224" s="90"/>
      <c r="S224" s="90"/>
      <c r="T224" s="90"/>
      <c r="U224" s="90"/>
      <c r="V224" s="90"/>
      <c r="W224" s="90"/>
      <c r="X224" s="90"/>
    </row>
    <row r="225" spans="2:24" ht="15.75" customHeight="1">
      <c r="B225" s="117"/>
      <c r="C225" s="90"/>
      <c r="D225" s="90"/>
      <c r="E225" s="90"/>
      <c r="F225" s="90"/>
      <c r="G225" s="90"/>
      <c r="H225" s="90"/>
      <c r="I225" s="90"/>
      <c r="J225" s="90"/>
      <c r="K225" s="90"/>
      <c r="L225" s="90"/>
      <c r="M225" s="90"/>
      <c r="N225" s="142"/>
      <c r="O225" s="90"/>
      <c r="P225" s="90"/>
      <c r="Q225" s="90"/>
      <c r="R225" s="90"/>
      <c r="S225" s="90"/>
      <c r="T225" s="90"/>
      <c r="U225" s="90"/>
      <c r="V225" s="90"/>
      <c r="W225" s="90"/>
      <c r="X225" s="90"/>
    </row>
    <row r="226" spans="2:24" ht="15.75" customHeight="1">
      <c r="B226" s="117"/>
      <c r="C226" s="90"/>
      <c r="D226" s="90"/>
      <c r="E226" s="90"/>
      <c r="F226" s="90"/>
      <c r="G226" s="90"/>
      <c r="H226" s="90"/>
      <c r="I226" s="90"/>
      <c r="J226" s="90"/>
      <c r="K226" s="90"/>
      <c r="L226" s="90"/>
      <c r="M226" s="90"/>
      <c r="N226" s="142"/>
      <c r="O226" s="90"/>
      <c r="P226" s="90"/>
      <c r="Q226" s="90"/>
      <c r="R226" s="90"/>
      <c r="S226" s="90"/>
      <c r="T226" s="90"/>
      <c r="U226" s="90"/>
      <c r="V226" s="90"/>
      <c r="W226" s="90"/>
      <c r="X226" s="90"/>
    </row>
    <row r="227" spans="2:24" ht="15.75" customHeight="1">
      <c r="B227" s="117"/>
      <c r="C227" s="90"/>
      <c r="D227" s="90"/>
      <c r="E227" s="90"/>
      <c r="F227" s="90"/>
      <c r="G227" s="90"/>
      <c r="H227" s="90"/>
      <c r="I227" s="90"/>
      <c r="J227" s="90"/>
      <c r="K227" s="90"/>
      <c r="L227" s="90"/>
      <c r="M227" s="90"/>
      <c r="N227" s="142"/>
      <c r="O227" s="90"/>
      <c r="P227" s="90"/>
      <c r="Q227" s="90"/>
      <c r="R227" s="90"/>
      <c r="S227" s="90"/>
      <c r="T227" s="90"/>
      <c r="U227" s="90"/>
      <c r="V227" s="90"/>
      <c r="W227" s="90"/>
      <c r="X227" s="90"/>
    </row>
    <row r="228" spans="2:24" ht="15.75" customHeight="1">
      <c r="B228" s="117"/>
      <c r="C228" s="90"/>
      <c r="D228" s="90"/>
      <c r="E228" s="90"/>
      <c r="F228" s="90"/>
      <c r="G228" s="90"/>
      <c r="H228" s="90"/>
      <c r="I228" s="90"/>
      <c r="J228" s="90"/>
      <c r="K228" s="90"/>
      <c r="L228" s="90"/>
      <c r="M228" s="90"/>
      <c r="N228" s="142"/>
      <c r="O228" s="90"/>
      <c r="P228" s="90"/>
      <c r="Q228" s="90"/>
      <c r="R228" s="90"/>
      <c r="S228" s="90"/>
      <c r="T228" s="90"/>
      <c r="U228" s="90"/>
      <c r="V228" s="90"/>
      <c r="W228" s="90"/>
      <c r="X228" s="90"/>
    </row>
    <row r="229" spans="2:24" ht="15.75" customHeight="1">
      <c r="B229" s="117"/>
      <c r="C229" s="90"/>
      <c r="D229" s="90"/>
      <c r="E229" s="90"/>
      <c r="F229" s="90"/>
      <c r="G229" s="90"/>
      <c r="H229" s="90"/>
      <c r="I229" s="90"/>
      <c r="J229" s="90"/>
      <c r="K229" s="90"/>
      <c r="L229" s="90"/>
      <c r="M229" s="90"/>
      <c r="N229" s="142"/>
      <c r="O229" s="90"/>
      <c r="P229" s="90"/>
      <c r="Q229" s="90"/>
      <c r="R229" s="90"/>
      <c r="S229" s="90"/>
      <c r="T229" s="90"/>
      <c r="U229" s="90"/>
      <c r="V229" s="90"/>
      <c r="W229" s="90"/>
      <c r="X229" s="90"/>
    </row>
    <row r="230" spans="2:24" ht="15.75" customHeight="1">
      <c r="B230" s="117"/>
      <c r="C230" s="90"/>
      <c r="D230" s="90"/>
      <c r="E230" s="90"/>
      <c r="F230" s="90"/>
      <c r="G230" s="90"/>
      <c r="H230" s="90"/>
      <c r="I230" s="90"/>
      <c r="J230" s="90"/>
      <c r="K230" s="90"/>
      <c r="L230" s="90"/>
      <c r="M230" s="90"/>
      <c r="N230" s="142"/>
      <c r="O230" s="90"/>
      <c r="P230" s="90"/>
      <c r="Q230" s="90"/>
      <c r="R230" s="90"/>
      <c r="S230" s="90"/>
      <c r="T230" s="90"/>
      <c r="U230" s="90"/>
      <c r="V230" s="90"/>
      <c r="W230" s="90"/>
      <c r="X230" s="90"/>
    </row>
    <row r="231" spans="2:24" ht="15.75" customHeight="1">
      <c r="B231" s="117"/>
      <c r="C231" s="90"/>
      <c r="D231" s="90"/>
      <c r="E231" s="90"/>
      <c r="F231" s="90"/>
      <c r="G231" s="90"/>
      <c r="H231" s="90"/>
      <c r="I231" s="90"/>
      <c r="J231" s="90"/>
      <c r="K231" s="90"/>
      <c r="L231" s="90"/>
      <c r="M231" s="90"/>
      <c r="N231" s="142"/>
      <c r="O231" s="90"/>
      <c r="P231" s="90"/>
      <c r="Q231" s="90"/>
      <c r="R231" s="90"/>
      <c r="S231" s="90"/>
      <c r="T231" s="90"/>
      <c r="U231" s="90"/>
      <c r="V231" s="90"/>
      <c r="W231" s="90"/>
      <c r="X231" s="90"/>
    </row>
    <row r="232" spans="2:24" ht="15.75" customHeight="1">
      <c r="B232" s="117"/>
      <c r="C232" s="90"/>
      <c r="D232" s="90"/>
      <c r="E232" s="90"/>
      <c r="F232" s="90"/>
      <c r="G232" s="90"/>
      <c r="H232" s="90"/>
      <c r="I232" s="90"/>
      <c r="J232" s="90"/>
      <c r="K232" s="90"/>
      <c r="L232" s="90"/>
      <c r="M232" s="90"/>
      <c r="N232" s="142"/>
      <c r="O232" s="90"/>
      <c r="P232" s="90"/>
      <c r="Q232" s="90"/>
      <c r="R232" s="90"/>
      <c r="S232" s="90"/>
      <c r="T232" s="90"/>
      <c r="U232" s="90"/>
      <c r="V232" s="90"/>
      <c r="W232" s="90"/>
      <c r="X232" s="90"/>
    </row>
    <row r="233" spans="2:24" ht="15.75" customHeight="1"/>
    <row r="234" spans="2:24" ht="15.75" customHeight="1"/>
    <row r="235" spans="2:24" ht="15.75" customHeight="1"/>
    <row r="236" spans="2:24" ht="15.75" customHeight="1"/>
    <row r="237" spans="2:24" ht="15.75" customHeight="1"/>
    <row r="238" spans="2:24" ht="15.75" customHeight="1"/>
    <row r="239" spans="2:24" ht="15.75" customHeight="1"/>
    <row r="240" spans="2: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sheetData>
  <mergeCells count="62">
    <mergeCell ref="L28:L29"/>
    <mergeCell ref="Q28:Q29"/>
    <mergeCell ref="G28:G29"/>
    <mergeCell ref="H28:H29"/>
    <mergeCell ref="I28:I29"/>
    <mergeCell ref="J28:J29"/>
    <mergeCell ref="K28:K29"/>
    <mergeCell ref="B28:B29"/>
    <mergeCell ref="C28:C29"/>
    <mergeCell ref="D28:D29"/>
    <mergeCell ref="E28:E29"/>
    <mergeCell ref="F28:F29"/>
    <mergeCell ref="L20:L21"/>
    <mergeCell ref="Q20:Q21"/>
    <mergeCell ref="B22:B25"/>
    <mergeCell ref="C22:C25"/>
    <mergeCell ref="D22:D25"/>
    <mergeCell ref="E22:E25"/>
    <mergeCell ref="F22:F25"/>
    <mergeCell ref="G22:G25"/>
    <mergeCell ref="H22:H25"/>
    <mergeCell ref="I22:I25"/>
    <mergeCell ref="J22:J25"/>
    <mergeCell ref="K22:K25"/>
    <mergeCell ref="L22:L25"/>
    <mergeCell ref="Q22:Q25"/>
    <mergeCell ref="G20:G21"/>
    <mergeCell ref="H20:H21"/>
    <mergeCell ref="I20:I21"/>
    <mergeCell ref="J20:J21"/>
    <mergeCell ref="K20:K21"/>
    <mergeCell ref="B20:B21"/>
    <mergeCell ref="C20:C21"/>
    <mergeCell ref="D20:D21"/>
    <mergeCell ref="E20:E21"/>
    <mergeCell ref="F20:F21"/>
    <mergeCell ref="Q10:Q13"/>
    <mergeCell ref="B17:B19"/>
    <mergeCell ref="C17:C19"/>
    <mergeCell ref="D17:D19"/>
    <mergeCell ref="E17:E19"/>
    <mergeCell ref="F17:F19"/>
    <mergeCell ref="G17:G19"/>
    <mergeCell ref="H17:H19"/>
    <mergeCell ref="I17:I19"/>
    <mergeCell ref="J17:J19"/>
    <mergeCell ref="K17:K19"/>
    <mergeCell ref="L17:L19"/>
    <mergeCell ref="Q17:Q19"/>
    <mergeCell ref="F10:F13"/>
    <mergeCell ref="G10:G13"/>
    <mergeCell ref="H10:H13"/>
    <mergeCell ref="I10:I13"/>
    <mergeCell ref="J10:J13"/>
    <mergeCell ref="B1:C3"/>
    <mergeCell ref="D1:M1"/>
    <mergeCell ref="B10:B13"/>
    <mergeCell ref="C10:C13"/>
    <mergeCell ref="D10:D13"/>
    <mergeCell ref="E10:E13"/>
    <mergeCell ref="K10:K13"/>
    <mergeCell ref="L10:L13"/>
  </mergeCells>
  <dataValidations count="1">
    <dataValidation type="whole" operator="equal" allowBlank="1" showInputMessage="1" showErrorMessage="1" error="ERROR. NO DEBE DILIGENCIAR ESTAS CELDAS" sqref="D27:D30 L27:L29 N30">
      <formula1>11111111111111100000</formula1>
    </dataValidation>
  </dataValidations>
  <pageMargins left="0.7" right="0.7" top="0.75" bottom="0.75" header="0" footer="0"/>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76"/>
  <sheetViews>
    <sheetView showGridLines="0" zoomScale="90" zoomScaleNormal="90" workbookViewId="0">
      <selection activeCell="E4" sqref="E4"/>
    </sheetView>
  </sheetViews>
  <sheetFormatPr baseColWidth="10" defaultColWidth="14.42578125" defaultRowHeight="15" customHeight="1"/>
  <cols>
    <col min="1" max="1" width="4" style="129" customWidth="1"/>
    <col min="2" max="2" width="5.5703125" style="129" customWidth="1"/>
    <col min="3" max="3" width="24.140625" style="129" customWidth="1"/>
    <col min="4" max="4" width="23.5703125" style="129" customWidth="1"/>
    <col min="5" max="5" width="28" style="129" customWidth="1"/>
    <col min="6" max="6" width="26.140625" style="129" customWidth="1"/>
    <col min="7" max="7" width="25.28515625" style="129" customWidth="1"/>
    <col min="8" max="8" width="25.5703125" style="129" customWidth="1"/>
    <col min="9" max="9" width="29.28515625" style="129" customWidth="1"/>
    <col min="10" max="10" width="34" style="129" customWidth="1"/>
    <col min="11" max="11" width="18.42578125" style="129" customWidth="1"/>
    <col min="12" max="12" width="28.140625" style="129" customWidth="1"/>
    <col min="13" max="13" width="23.7109375" style="129" customWidth="1"/>
    <col min="14" max="14" width="22.42578125" style="129" customWidth="1"/>
    <col min="15" max="15" width="58.5703125" style="129" customWidth="1"/>
    <col min="16" max="16" width="23" style="129" customWidth="1"/>
    <col min="17" max="17" width="10.7109375" style="129" customWidth="1"/>
    <col min="18" max="18" width="47.85546875" style="129" customWidth="1"/>
    <col min="19" max="23" width="10.7109375" style="129" customWidth="1"/>
    <col min="24" max="16384" width="14.42578125" style="129"/>
  </cols>
  <sheetData>
    <row r="1" spans="1:23" ht="53.25" customHeight="1">
      <c r="A1" s="89"/>
      <c r="B1" s="89"/>
      <c r="C1" s="89"/>
      <c r="D1" s="745" t="s">
        <v>66</v>
      </c>
      <c r="E1" s="723"/>
      <c r="F1" s="723"/>
      <c r="G1" s="723"/>
      <c r="H1" s="723"/>
      <c r="I1" s="723"/>
      <c r="J1" s="723"/>
      <c r="K1" s="723"/>
      <c r="L1" s="723"/>
      <c r="M1" s="723"/>
      <c r="N1" s="89"/>
      <c r="O1" s="89"/>
      <c r="P1" s="89"/>
      <c r="Q1" s="89"/>
      <c r="R1" s="89"/>
      <c r="S1" s="89"/>
      <c r="T1" s="89"/>
      <c r="U1" s="89"/>
      <c r="V1" s="89"/>
      <c r="W1" s="89"/>
    </row>
    <row r="2" spans="1:23" ht="12" customHeight="1" thickBot="1">
      <c r="A2" s="89"/>
      <c r="B2" s="89"/>
      <c r="C2" s="89"/>
      <c r="D2" s="165"/>
      <c r="E2" s="166"/>
      <c r="F2" s="166"/>
      <c r="G2" s="166"/>
      <c r="H2" s="166"/>
      <c r="I2" s="166"/>
      <c r="J2" s="166"/>
      <c r="K2" s="166"/>
      <c r="L2" s="166"/>
      <c r="M2" s="166"/>
      <c r="N2" s="89"/>
      <c r="O2" s="89"/>
      <c r="P2" s="89"/>
      <c r="Q2" s="89"/>
      <c r="R2" s="89"/>
      <c r="S2" s="89"/>
      <c r="T2" s="89"/>
      <c r="U2" s="89"/>
      <c r="V2" s="89"/>
      <c r="W2" s="89"/>
    </row>
    <row r="3" spans="1:23" ht="45.75" customHeight="1" thickBot="1">
      <c r="A3" s="89"/>
      <c r="B3" s="90"/>
      <c r="C3" s="89"/>
      <c r="D3" s="167" t="s">
        <v>130</v>
      </c>
      <c r="E3" s="168">
        <f>100/19</f>
        <v>5.2631578947368425</v>
      </c>
      <c r="F3" s="89"/>
      <c r="G3" s="89"/>
      <c r="H3" s="89"/>
      <c r="I3" s="170" t="s">
        <v>140</v>
      </c>
      <c r="J3" s="171">
        <v>7</v>
      </c>
      <c r="K3" s="89"/>
      <c r="L3" s="94" t="s">
        <v>142</v>
      </c>
      <c r="M3" s="169">
        <v>20</v>
      </c>
      <c r="N3" s="89"/>
      <c r="Q3" s="89"/>
      <c r="R3" s="89"/>
      <c r="S3" s="89"/>
      <c r="T3" s="89"/>
      <c r="U3" s="89"/>
      <c r="V3" s="89"/>
      <c r="W3" s="89"/>
    </row>
    <row r="4" spans="1:23" ht="27.75" customHeight="1" thickBot="1">
      <c r="A4" s="89"/>
      <c r="B4" s="96"/>
      <c r="C4" s="172"/>
      <c r="D4" s="167" t="s">
        <v>38</v>
      </c>
      <c r="E4" s="168">
        <f>+(M4*E3/M3)+1.05</f>
        <v>5.2605263157894742</v>
      </c>
      <c r="F4" s="89"/>
      <c r="G4" s="89"/>
      <c r="H4" s="89"/>
      <c r="I4" s="174" t="s">
        <v>141</v>
      </c>
      <c r="J4" s="175">
        <v>7</v>
      </c>
      <c r="K4" s="89"/>
      <c r="L4" s="97" t="s">
        <v>75</v>
      </c>
      <c r="M4" s="173">
        <f>+M3-M5</f>
        <v>16</v>
      </c>
      <c r="N4" s="89"/>
      <c r="Q4" s="89"/>
      <c r="R4" s="89"/>
      <c r="S4" s="89"/>
      <c r="T4" s="89"/>
      <c r="U4" s="89"/>
      <c r="V4" s="89"/>
      <c r="W4" s="89"/>
    </row>
    <row r="5" spans="1:23" ht="27.75" customHeight="1" thickBot="1">
      <c r="A5" s="89"/>
      <c r="B5" s="96"/>
      <c r="C5" s="90"/>
      <c r="D5" s="167" t="s">
        <v>57</v>
      </c>
      <c r="E5" s="176" t="str">
        <f>'Resp.'!J5</f>
        <v>Grupo de Talento Humano</v>
      </c>
      <c r="F5" s="89"/>
      <c r="G5" s="89"/>
      <c r="H5" s="89"/>
      <c r="I5" s="152" t="s">
        <v>62</v>
      </c>
      <c r="J5" s="178">
        <f>+J3-J4</f>
        <v>0</v>
      </c>
      <c r="K5" s="89"/>
      <c r="L5" s="100" t="s">
        <v>77</v>
      </c>
      <c r="M5" s="178">
        <v>4</v>
      </c>
      <c r="N5" s="89"/>
      <c r="Q5" s="89"/>
      <c r="R5" s="89"/>
      <c r="S5" s="89"/>
      <c r="T5" s="89"/>
      <c r="U5" s="89"/>
      <c r="V5" s="89"/>
      <c r="W5" s="89"/>
    </row>
    <row r="6" spans="1:23" ht="16.5" customHeight="1">
      <c r="A6" s="89"/>
      <c r="B6" s="96"/>
      <c r="C6" s="90"/>
      <c r="D6" s="179"/>
      <c r="E6" s="180"/>
      <c r="F6" s="177"/>
      <c r="G6" s="89"/>
      <c r="H6" s="89"/>
      <c r="I6" s="89"/>
      <c r="J6" s="89"/>
      <c r="K6" s="90"/>
      <c r="L6" s="140"/>
      <c r="M6" s="90"/>
      <c r="N6" s="142"/>
      <c r="O6" s="89"/>
      <c r="P6" s="89"/>
      <c r="Q6" s="89"/>
      <c r="R6" s="89"/>
      <c r="S6" s="89"/>
      <c r="T6" s="89"/>
      <c r="U6" s="89"/>
      <c r="V6" s="89"/>
      <c r="W6" s="89"/>
    </row>
    <row r="7" spans="1:23" ht="16.5" customHeight="1">
      <c r="A7" s="89"/>
      <c r="B7" s="96"/>
      <c r="C7" s="90"/>
      <c r="D7" s="179"/>
      <c r="E7" s="180"/>
      <c r="F7" s="177"/>
      <c r="G7" s="89"/>
      <c r="H7" s="89"/>
      <c r="I7" s="89"/>
      <c r="J7" s="89"/>
      <c r="K7" s="90"/>
      <c r="L7" s="140"/>
      <c r="M7" s="90"/>
      <c r="N7" s="142"/>
      <c r="O7" s="89"/>
      <c r="P7" s="89"/>
      <c r="Q7" s="89"/>
      <c r="R7" s="89"/>
      <c r="S7" s="89"/>
      <c r="T7" s="89"/>
      <c r="U7" s="89"/>
      <c r="V7" s="89"/>
      <c r="W7" s="89"/>
    </row>
    <row r="8" spans="1:23" ht="16.5" customHeight="1">
      <c r="A8" s="89"/>
      <c r="B8" s="96"/>
      <c r="C8" s="90"/>
      <c r="D8" s="102"/>
      <c r="E8" s="89"/>
      <c r="F8" s="177"/>
      <c r="G8" s="89"/>
      <c r="H8" s="89"/>
      <c r="I8" s="89"/>
      <c r="J8" s="89"/>
      <c r="K8" s="155"/>
      <c r="L8" s="156"/>
      <c r="M8" s="157"/>
      <c r="N8" s="142"/>
      <c r="O8" s="89"/>
      <c r="P8" s="89"/>
      <c r="Q8" s="89"/>
      <c r="R8" s="89"/>
      <c r="S8" s="89"/>
      <c r="T8" s="89"/>
      <c r="U8" s="89"/>
      <c r="V8" s="89"/>
      <c r="W8" s="89"/>
    </row>
    <row r="9" spans="1:23" ht="15.75" customHeight="1">
      <c r="A9" s="89"/>
      <c r="B9" s="89"/>
      <c r="C9" s="89"/>
      <c r="D9" s="102"/>
      <c r="E9" s="89"/>
      <c r="F9" s="89"/>
      <c r="G9" s="89"/>
      <c r="H9" s="89"/>
      <c r="I9" s="89"/>
      <c r="J9" s="89"/>
      <c r="K9" s="89"/>
      <c r="L9" s="89"/>
      <c r="M9" s="89"/>
      <c r="N9" s="89"/>
      <c r="O9" s="89"/>
      <c r="P9" s="89"/>
      <c r="Q9" s="89"/>
      <c r="R9" s="89"/>
      <c r="S9" s="89"/>
      <c r="T9" s="89"/>
      <c r="U9" s="89"/>
      <c r="V9" s="89"/>
      <c r="W9" s="89"/>
    </row>
    <row r="10" spans="1:23" ht="15.75" customHeight="1">
      <c r="A10" s="89"/>
      <c r="B10" s="89"/>
      <c r="C10" s="89"/>
      <c r="D10" s="102"/>
      <c r="E10" s="89"/>
      <c r="F10" s="89"/>
      <c r="G10" s="89"/>
      <c r="H10" s="89"/>
      <c r="I10" s="89"/>
      <c r="J10" s="89"/>
      <c r="K10" s="89"/>
      <c r="L10" s="89"/>
      <c r="M10" s="89"/>
      <c r="N10" s="89"/>
      <c r="O10" s="89"/>
      <c r="P10" s="89"/>
      <c r="Q10" s="89"/>
      <c r="R10" s="89"/>
      <c r="S10" s="89"/>
      <c r="T10" s="89"/>
      <c r="U10" s="89"/>
      <c r="V10" s="89"/>
      <c r="W10" s="89"/>
    </row>
    <row r="11" spans="1:23" ht="52.5" customHeight="1">
      <c r="A11" s="89"/>
      <c r="B11" s="89"/>
      <c r="C11" s="521" t="s">
        <v>216</v>
      </c>
      <c r="D11" s="521" t="s">
        <v>217</v>
      </c>
      <c r="E11" s="522" t="s">
        <v>218</v>
      </c>
      <c r="F11" s="521" t="s">
        <v>219</v>
      </c>
      <c r="G11" s="521" t="s">
        <v>220</v>
      </c>
      <c r="H11" s="521" t="s">
        <v>121</v>
      </c>
      <c r="I11" s="521" t="s">
        <v>122</v>
      </c>
      <c r="J11" s="522" t="s">
        <v>123</v>
      </c>
      <c r="K11" s="522" t="s">
        <v>124</v>
      </c>
      <c r="L11" s="522" t="s">
        <v>221</v>
      </c>
      <c r="M11" s="522" t="s">
        <v>222</v>
      </c>
      <c r="N11" s="522" t="s">
        <v>223</v>
      </c>
      <c r="O11" s="521" t="s">
        <v>224</v>
      </c>
      <c r="P11" s="522" t="s">
        <v>225</v>
      </c>
      <c r="Q11" s="521" t="s">
        <v>226</v>
      </c>
      <c r="R11" s="521" t="s">
        <v>297</v>
      </c>
      <c r="S11" s="521" t="s">
        <v>351</v>
      </c>
      <c r="T11" s="89"/>
      <c r="U11" s="89"/>
    </row>
    <row r="12" spans="1:23" ht="104.25" customHeight="1">
      <c r="A12" s="89"/>
      <c r="B12" s="89"/>
      <c r="C12" s="746" t="s">
        <v>227</v>
      </c>
      <c r="D12" s="747" t="s">
        <v>298</v>
      </c>
      <c r="E12" s="747" t="s">
        <v>299</v>
      </c>
      <c r="F12" s="747" t="s">
        <v>230</v>
      </c>
      <c r="G12" s="746" t="s">
        <v>300</v>
      </c>
      <c r="H12" s="746" t="s">
        <v>301</v>
      </c>
      <c r="I12" s="742" t="s">
        <v>302</v>
      </c>
      <c r="J12" s="742" t="s">
        <v>303</v>
      </c>
      <c r="K12" s="746" t="s">
        <v>235</v>
      </c>
      <c r="L12" s="742" t="s">
        <v>134</v>
      </c>
      <c r="M12" s="88">
        <v>44105</v>
      </c>
      <c r="N12" s="88">
        <v>44196</v>
      </c>
      <c r="O12" s="597" t="s">
        <v>304</v>
      </c>
      <c r="P12" s="492" t="s">
        <v>267</v>
      </c>
      <c r="Q12" s="748">
        <v>833</v>
      </c>
      <c r="R12" s="597" t="s">
        <v>741</v>
      </c>
      <c r="S12" s="526" t="s">
        <v>128</v>
      </c>
      <c r="T12" s="89"/>
      <c r="U12" s="89"/>
    </row>
    <row r="13" spans="1:23" ht="104.25" customHeight="1">
      <c r="A13" s="89"/>
      <c r="B13" s="89"/>
      <c r="C13" s="746"/>
      <c r="D13" s="747"/>
      <c r="E13" s="747"/>
      <c r="F13" s="747"/>
      <c r="G13" s="746"/>
      <c r="H13" s="746"/>
      <c r="I13" s="742"/>
      <c r="J13" s="742"/>
      <c r="K13" s="746"/>
      <c r="L13" s="742"/>
      <c r="M13" s="88">
        <v>44105</v>
      </c>
      <c r="N13" s="88">
        <v>44196</v>
      </c>
      <c r="O13" s="597" t="s">
        <v>305</v>
      </c>
      <c r="P13" s="492" t="s">
        <v>267</v>
      </c>
      <c r="Q13" s="748"/>
      <c r="R13" s="597" t="s">
        <v>742</v>
      </c>
      <c r="S13" s="526" t="s">
        <v>128</v>
      </c>
      <c r="T13" s="89"/>
      <c r="U13" s="89"/>
    </row>
    <row r="14" spans="1:23" ht="104.25" customHeight="1">
      <c r="A14" s="89"/>
      <c r="B14" s="89"/>
      <c r="C14" s="746"/>
      <c r="D14" s="747"/>
      <c r="E14" s="747"/>
      <c r="F14" s="747"/>
      <c r="G14" s="746"/>
      <c r="H14" s="746"/>
      <c r="I14" s="742"/>
      <c r="J14" s="742"/>
      <c r="K14" s="746"/>
      <c r="L14" s="742"/>
      <c r="M14" s="88">
        <v>44105</v>
      </c>
      <c r="N14" s="88">
        <v>44227</v>
      </c>
      <c r="O14" s="597" t="s">
        <v>306</v>
      </c>
      <c r="P14" s="492" t="s">
        <v>267</v>
      </c>
      <c r="Q14" s="748"/>
      <c r="R14" s="599" t="s">
        <v>743</v>
      </c>
      <c r="S14" s="526" t="s">
        <v>128</v>
      </c>
      <c r="T14" s="89"/>
      <c r="U14" s="89"/>
    </row>
    <row r="15" spans="1:23" ht="104.25" customHeight="1">
      <c r="A15" s="89"/>
      <c r="B15" s="89"/>
      <c r="C15" s="746" t="s">
        <v>227</v>
      </c>
      <c r="D15" s="747" t="s">
        <v>298</v>
      </c>
      <c r="E15" s="747" t="s">
        <v>299</v>
      </c>
      <c r="F15" s="747" t="s">
        <v>230</v>
      </c>
      <c r="G15" s="746" t="s">
        <v>300</v>
      </c>
      <c r="H15" s="746" t="s">
        <v>307</v>
      </c>
      <c r="I15" s="747" t="s">
        <v>308</v>
      </c>
      <c r="J15" s="742" t="s">
        <v>309</v>
      </c>
      <c r="K15" s="746" t="s">
        <v>235</v>
      </c>
      <c r="L15" s="742" t="s">
        <v>134</v>
      </c>
      <c r="M15" s="88">
        <v>44105</v>
      </c>
      <c r="N15" s="88">
        <v>44286</v>
      </c>
      <c r="O15" s="490" t="s">
        <v>310</v>
      </c>
      <c r="P15" s="492" t="s">
        <v>267</v>
      </c>
      <c r="Q15" s="496">
        <v>834</v>
      </c>
      <c r="R15" s="598" t="s">
        <v>744</v>
      </c>
      <c r="S15" s="526" t="s">
        <v>128</v>
      </c>
      <c r="T15" s="89"/>
      <c r="U15" s="89"/>
    </row>
    <row r="16" spans="1:23" ht="104.25" customHeight="1">
      <c r="A16" s="89"/>
      <c r="B16" s="89"/>
      <c r="C16" s="746"/>
      <c r="D16" s="747"/>
      <c r="E16" s="747"/>
      <c r="F16" s="747"/>
      <c r="G16" s="746"/>
      <c r="H16" s="746"/>
      <c r="I16" s="747"/>
      <c r="J16" s="742"/>
      <c r="K16" s="746"/>
      <c r="L16" s="742"/>
      <c r="M16" s="88">
        <v>44105</v>
      </c>
      <c r="N16" s="88">
        <v>44227</v>
      </c>
      <c r="O16" s="490" t="s">
        <v>311</v>
      </c>
      <c r="P16" s="492" t="s">
        <v>267</v>
      </c>
      <c r="Q16" s="749">
        <v>835</v>
      </c>
      <c r="R16" s="598" t="s">
        <v>747</v>
      </c>
      <c r="S16" s="526" t="s">
        <v>128</v>
      </c>
      <c r="T16" s="89"/>
      <c r="U16" s="89"/>
    </row>
    <row r="17" spans="1:23" ht="104.25" customHeight="1">
      <c r="A17" s="89"/>
      <c r="B17" s="89"/>
      <c r="C17" s="750" t="s">
        <v>227</v>
      </c>
      <c r="D17" s="747" t="s">
        <v>298</v>
      </c>
      <c r="E17" s="747" t="s">
        <v>299</v>
      </c>
      <c r="F17" s="747" t="s">
        <v>230</v>
      </c>
      <c r="G17" s="750" t="s">
        <v>300</v>
      </c>
      <c r="H17" s="750" t="s">
        <v>312</v>
      </c>
      <c r="I17" s="747" t="s">
        <v>313</v>
      </c>
      <c r="J17" s="742" t="s">
        <v>314</v>
      </c>
      <c r="K17" s="746" t="s">
        <v>235</v>
      </c>
      <c r="L17" s="742" t="s">
        <v>134</v>
      </c>
      <c r="M17" s="751">
        <v>44136</v>
      </c>
      <c r="N17" s="751">
        <v>44377</v>
      </c>
      <c r="O17" s="490" t="s">
        <v>315</v>
      </c>
      <c r="P17" s="492" t="s">
        <v>267</v>
      </c>
      <c r="Q17" s="749"/>
      <c r="R17" s="598" t="s">
        <v>744</v>
      </c>
      <c r="S17" s="526" t="s">
        <v>128</v>
      </c>
      <c r="T17" s="89"/>
      <c r="U17" s="89"/>
    </row>
    <row r="18" spans="1:23" ht="104.25" customHeight="1">
      <c r="A18" s="89"/>
      <c r="B18" s="89"/>
      <c r="C18" s="750"/>
      <c r="D18" s="747"/>
      <c r="E18" s="747"/>
      <c r="F18" s="747"/>
      <c r="G18" s="750"/>
      <c r="H18" s="750"/>
      <c r="I18" s="747"/>
      <c r="J18" s="742"/>
      <c r="K18" s="746"/>
      <c r="L18" s="742"/>
      <c r="M18" s="751"/>
      <c r="N18" s="751">
        <v>44227</v>
      </c>
      <c r="O18" s="490" t="s">
        <v>316</v>
      </c>
      <c r="P18" s="492" t="s">
        <v>267</v>
      </c>
      <c r="Q18" s="749"/>
      <c r="R18" s="598" t="s">
        <v>745</v>
      </c>
      <c r="S18" s="526" t="s">
        <v>128</v>
      </c>
      <c r="T18" s="89"/>
      <c r="U18" s="89"/>
    </row>
    <row r="19" spans="1:23" ht="15.75" customHeight="1">
      <c r="A19" s="89"/>
      <c r="B19" s="89"/>
      <c r="C19" s="89"/>
      <c r="D19" s="102"/>
      <c r="E19" s="89"/>
      <c r="F19" s="89"/>
      <c r="G19" s="89"/>
      <c r="H19" s="89"/>
      <c r="I19" s="89"/>
      <c r="J19" s="89"/>
      <c r="K19" s="89"/>
      <c r="L19" s="89"/>
      <c r="M19" s="89"/>
      <c r="N19" s="89"/>
      <c r="O19" s="89"/>
      <c r="P19" s="89"/>
      <c r="Q19" s="89"/>
      <c r="R19" s="89"/>
      <c r="S19" s="89"/>
      <c r="T19" s="89"/>
      <c r="U19" s="89"/>
      <c r="V19" s="89"/>
      <c r="W19" s="89"/>
    </row>
    <row r="20" spans="1:23" ht="15.75" customHeight="1">
      <c r="A20" s="89"/>
      <c r="B20" s="89"/>
      <c r="C20" s="89"/>
      <c r="D20" s="102"/>
      <c r="E20" s="89"/>
      <c r="F20" s="89"/>
      <c r="G20" s="89"/>
      <c r="H20" s="89"/>
      <c r="I20" s="89"/>
      <c r="J20" s="89"/>
      <c r="K20" s="89"/>
      <c r="L20" s="89"/>
      <c r="M20" s="89"/>
      <c r="N20" s="89"/>
      <c r="O20" s="89"/>
      <c r="P20" s="89"/>
      <c r="Q20" s="89"/>
      <c r="R20" s="89"/>
      <c r="S20" s="89"/>
      <c r="T20" s="89"/>
      <c r="U20" s="89"/>
      <c r="V20" s="89"/>
      <c r="W20" s="89"/>
    </row>
    <row r="21" spans="1:23" ht="15.75" customHeight="1">
      <c r="A21" s="89"/>
      <c r="B21" s="89"/>
      <c r="C21" s="89"/>
      <c r="D21" s="102"/>
      <c r="E21" s="89"/>
      <c r="F21" s="89"/>
      <c r="G21" s="89"/>
      <c r="H21" s="89"/>
      <c r="I21" s="89"/>
      <c r="J21" s="89"/>
      <c r="K21" s="89"/>
      <c r="L21" s="89"/>
      <c r="M21" s="89"/>
      <c r="N21" s="89"/>
      <c r="O21" s="89"/>
      <c r="P21" s="89"/>
      <c r="Q21" s="89"/>
      <c r="R21" s="89"/>
      <c r="S21" s="89"/>
      <c r="T21" s="89"/>
      <c r="U21" s="89"/>
      <c r="V21" s="89"/>
      <c r="W21" s="89"/>
    </row>
    <row r="22" spans="1:23" ht="15.75" customHeight="1">
      <c r="A22" s="89"/>
      <c r="B22" s="89"/>
      <c r="C22" s="89"/>
      <c r="D22" s="102"/>
      <c r="E22" s="89"/>
      <c r="F22" s="89"/>
      <c r="G22" s="89"/>
      <c r="H22" s="89"/>
      <c r="I22" s="89"/>
      <c r="J22" s="89"/>
      <c r="K22" s="89"/>
      <c r="L22" s="89"/>
      <c r="M22" s="89"/>
      <c r="N22" s="89"/>
      <c r="O22" s="89"/>
      <c r="P22" s="89"/>
      <c r="Q22" s="89"/>
      <c r="R22" s="89"/>
      <c r="S22" s="89"/>
      <c r="T22" s="89"/>
      <c r="U22" s="89"/>
      <c r="V22" s="89"/>
      <c r="W22" s="89"/>
    </row>
    <row r="23" spans="1:23" ht="15.75" customHeight="1">
      <c r="A23" s="89"/>
      <c r="B23" s="89"/>
      <c r="C23" s="89"/>
      <c r="D23" s="102"/>
      <c r="E23" s="89"/>
      <c r="F23" s="89"/>
      <c r="G23" s="89"/>
      <c r="H23" s="89"/>
      <c r="I23" s="89"/>
      <c r="J23" s="89"/>
      <c r="K23" s="89"/>
      <c r="L23" s="89"/>
      <c r="M23" s="89"/>
      <c r="N23" s="89"/>
      <c r="O23" s="89"/>
      <c r="P23" s="89"/>
      <c r="Q23" s="89"/>
      <c r="R23" s="89"/>
      <c r="S23" s="89"/>
      <c r="T23" s="89"/>
      <c r="U23" s="89"/>
      <c r="V23" s="89"/>
      <c r="W23" s="89"/>
    </row>
    <row r="24" spans="1:23" ht="15.75" customHeight="1">
      <c r="A24" s="89"/>
      <c r="B24" s="89"/>
      <c r="C24" s="89"/>
      <c r="D24" s="102"/>
      <c r="E24" s="89"/>
      <c r="F24" s="89"/>
      <c r="G24" s="89"/>
      <c r="H24" s="89"/>
      <c r="I24" s="89"/>
      <c r="J24" s="89"/>
      <c r="K24" s="89"/>
      <c r="L24" s="89"/>
      <c r="M24" s="89"/>
      <c r="N24" s="89"/>
      <c r="O24" s="89"/>
      <c r="P24" s="89"/>
      <c r="Q24" s="89"/>
      <c r="R24" s="89"/>
      <c r="S24" s="89"/>
      <c r="T24" s="89"/>
      <c r="U24" s="89"/>
      <c r="V24" s="89"/>
      <c r="W24" s="89"/>
    </row>
    <row r="25" spans="1:23" ht="15.75" customHeight="1">
      <c r="A25" s="89"/>
      <c r="B25" s="89"/>
      <c r="C25" s="89"/>
      <c r="D25" s="102"/>
      <c r="E25" s="89"/>
      <c r="F25" s="89"/>
      <c r="G25" s="89"/>
      <c r="H25" s="89"/>
      <c r="I25" s="89"/>
      <c r="J25" s="89"/>
      <c r="K25" s="89"/>
      <c r="L25" s="89"/>
      <c r="M25" s="89"/>
      <c r="N25" s="89"/>
      <c r="O25" s="89"/>
      <c r="P25" s="89"/>
      <c r="Q25" s="89"/>
      <c r="R25" s="89"/>
      <c r="S25" s="89"/>
      <c r="T25" s="89"/>
      <c r="U25" s="89"/>
      <c r="V25" s="89"/>
      <c r="W25" s="89"/>
    </row>
    <row r="26" spans="1:23" ht="15.75" customHeight="1">
      <c r="A26" s="89"/>
      <c r="B26" s="89"/>
      <c r="C26" s="89"/>
      <c r="D26" s="102"/>
      <c r="E26" s="89"/>
      <c r="F26" s="89"/>
      <c r="G26" s="89"/>
      <c r="H26" s="89"/>
      <c r="I26" s="89"/>
      <c r="J26" s="89"/>
      <c r="K26" s="89"/>
      <c r="L26" s="89"/>
      <c r="M26" s="89"/>
      <c r="N26" s="89"/>
      <c r="O26" s="89"/>
      <c r="P26" s="89"/>
      <c r="Q26" s="89"/>
      <c r="R26" s="89"/>
      <c r="S26" s="89"/>
      <c r="T26" s="89"/>
      <c r="U26" s="89"/>
      <c r="V26" s="89"/>
      <c r="W26" s="89"/>
    </row>
    <row r="27" spans="1:23" ht="15.75" customHeight="1">
      <c r="A27" s="89"/>
      <c r="B27" s="89"/>
      <c r="C27" s="89"/>
      <c r="D27" s="102"/>
      <c r="E27" s="89"/>
      <c r="F27" s="89"/>
      <c r="G27" s="89"/>
      <c r="H27" s="89"/>
      <c r="I27" s="89"/>
      <c r="J27" s="89"/>
      <c r="K27" s="89"/>
      <c r="L27" s="89"/>
      <c r="M27" s="89"/>
      <c r="N27" s="89"/>
      <c r="O27" s="89"/>
      <c r="P27" s="89"/>
      <c r="Q27" s="89"/>
      <c r="R27" s="89"/>
      <c r="S27" s="89"/>
      <c r="T27" s="89"/>
      <c r="U27" s="89"/>
      <c r="V27" s="89"/>
      <c r="W27" s="89"/>
    </row>
    <row r="28" spans="1:23" ht="15.75" customHeight="1">
      <c r="A28" s="89"/>
      <c r="B28" s="89"/>
      <c r="C28" s="89"/>
      <c r="D28" s="102"/>
      <c r="E28" s="89"/>
      <c r="F28" s="89"/>
      <c r="G28" s="89"/>
      <c r="H28" s="89"/>
      <c r="I28" s="89"/>
      <c r="J28" s="89"/>
      <c r="K28" s="89"/>
      <c r="L28" s="89"/>
      <c r="M28" s="89"/>
      <c r="N28" s="89"/>
      <c r="O28" s="89"/>
      <c r="P28" s="89"/>
      <c r="Q28" s="89"/>
      <c r="R28" s="89"/>
      <c r="S28" s="89"/>
      <c r="T28" s="89"/>
      <c r="U28" s="89"/>
      <c r="V28" s="89"/>
      <c r="W28" s="89"/>
    </row>
    <row r="29" spans="1:23" ht="15.75" customHeight="1">
      <c r="A29" s="89"/>
      <c r="B29" s="89"/>
      <c r="C29" s="89"/>
      <c r="D29" s="102"/>
      <c r="E29" s="89"/>
      <c r="F29" s="89"/>
      <c r="G29" s="89"/>
      <c r="H29" s="89"/>
      <c r="I29" s="89"/>
      <c r="J29" s="89"/>
      <c r="K29" s="89"/>
      <c r="L29" s="89"/>
      <c r="M29" s="89"/>
      <c r="N29" s="89"/>
      <c r="O29" s="89"/>
      <c r="P29" s="89"/>
      <c r="Q29" s="89"/>
      <c r="R29" s="89"/>
      <c r="S29" s="89"/>
      <c r="T29" s="89"/>
      <c r="U29" s="89"/>
      <c r="V29" s="89"/>
      <c r="W29" s="89"/>
    </row>
    <row r="30" spans="1:23" ht="15.75" customHeight="1">
      <c r="A30" s="89"/>
      <c r="B30" s="89"/>
      <c r="C30" s="89"/>
      <c r="D30" s="102"/>
      <c r="E30" s="89"/>
      <c r="F30" s="89"/>
      <c r="G30" s="89"/>
      <c r="H30" s="89"/>
      <c r="I30" s="89"/>
      <c r="J30" s="89"/>
      <c r="K30" s="89"/>
      <c r="L30" s="89"/>
      <c r="M30" s="89"/>
      <c r="N30" s="89"/>
      <c r="O30" s="89"/>
      <c r="P30" s="89"/>
      <c r="Q30" s="89"/>
      <c r="R30" s="89"/>
      <c r="S30" s="89"/>
      <c r="T30" s="89"/>
      <c r="U30" s="89"/>
      <c r="V30" s="89"/>
      <c r="W30" s="89"/>
    </row>
    <row r="31" spans="1:23" ht="15.75" customHeight="1">
      <c r="A31" s="89"/>
      <c r="B31" s="89"/>
      <c r="C31" s="89"/>
      <c r="D31" s="102"/>
      <c r="E31" s="89"/>
      <c r="F31" s="89"/>
      <c r="G31" s="89"/>
      <c r="H31" s="89"/>
      <c r="I31" s="89"/>
      <c r="J31" s="89"/>
      <c r="K31" s="89"/>
      <c r="L31" s="89"/>
      <c r="M31" s="89"/>
      <c r="N31" s="89"/>
      <c r="O31" s="89"/>
      <c r="P31" s="89"/>
      <c r="Q31" s="89"/>
      <c r="R31" s="89"/>
      <c r="S31" s="89"/>
      <c r="T31" s="89"/>
      <c r="U31" s="89"/>
      <c r="V31" s="89"/>
      <c r="W31" s="89"/>
    </row>
    <row r="32" spans="1:23" ht="15.75" customHeight="1">
      <c r="A32" s="89"/>
      <c r="B32" s="89"/>
      <c r="C32" s="89"/>
      <c r="D32" s="102"/>
      <c r="E32" s="89"/>
      <c r="F32" s="89"/>
      <c r="G32" s="89"/>
      <c r="H32" s="89"/>
      <c r="I32" s="89"/>
      <c r="J32" s="89"/>
      <c r="K32" s="89"/>
      <c r="L32" s="89"/>
      <c r="M32" s="89"/>
      <c r="N32" s="89"/>
      <c r="O32" s="89"/>
      <c r="P32" s="89"/>
      <c r="Q32" s="89"/>
      <c r="R32" s="89"/>
      <c r="S32" s="89"/>
      <c r="T32" s="89"/>
      <c r="U32" s="89"/>
      <c r="V32" s="89"/>
      <c r="W32" s="89"/>
    </row>
    <row r="33" spans="1:23" ht="15.75" customHeight="1">
      <c r="A33" s="89"/>
      <c r="B33" s="89"/>
      <c r="C33" s="89"/>
      <c r="D33" s="102"/>
      <c r="E33" s="89"/>
      <c r="F33" s="89"/>
      <c r="G33" s="89"/>
      <c r="H33" s="89"/>
      <c r="I33" s="89"/>
      <c r="J33" s="89"/>
      <c r="K33" s="89"/>
      <c r="L33" s="89"/>
      <c r="M33" s="89"/>
      <c r="N33" s="89"/>
      <c r="O33" s="89"/>
      <c r="P33" s="89"/>
      <c r="Q33" s="89"/>
      <c r="R33" s="89"/>
      <c r="S33" s="89"/>
      <c r="T33" s="89"/>
      <c r="U33" s="89"/>
      <c r="V33" s="89"/>
      <c r="W33" s="89"/>
    </row>
    <row r="34" spans="1:23" ht="15.75" customHeight="1">
      <c r="A34" s="89"/>
      <c r="B34" s="89"/>
      <c r="C34" s="89"/>
      <c r="D34" s="102"/>
      <c r="E34" s="89"/>
      <c r="F34" s="89"/>
      <c r="G34" s="89"/>
      <c r="H34" s="89"/>
      <c r="I34" s="89"/>
      <c r="J34" s="89"/>
      <c r="K34" s="89"/>
      <c r="L34" s="89"/>
      <c r="M34" s="89"/>
      <c r="N34" s="89"/>
      <c r="O34" s="89"/>
      <c r="P34" s="89"/>
      <c r="Q34" s="89"/>
      <c r="R34" s="89"/>
      <c r="S34" s="89"/>
      <c r="T34" s="89"/>
      <c r="U34" s="89"/>
      <c r="V34" s="89"/>
      <c r="W34" s="89"/>
    </row>
    <row r="35" spans="1:23" ht="15.75" customHeight="1">
      <c r="A35" s="89"/>
      <c r="B35" s="89"/>
      <c r="C35" s="89"/>
      <c r="D35" s="102"/>
      <c r="E35" s="89"/>
      <c r="F35" s="89"/>
      <c r="G35" s="89"/>
      <c r="H35" s="89"/>
      <c r="I35" s="89"/>
      <c r="J35" s="89"/>
      <c r="K35" s="89"/>
      <c r="L35" s="89"/>
      <c r="M35" s="89"/>
      <c r="N35" s="89"/>
      <c r="O35" s="89"/>
      <c r="P35" s="89"/>
      <c r="Q35" s="89"/>
      <c r="R35" s="89"/>
      <c r="S35" s="89"/>
      <c r="T35" s="89"/>
      <c r="U35" s="89"/>
      <c r="V35" s="89"/>
      <c r="W35" s="89"/>
    </row>
    <row r="36" spans="1:23" ht="15.75" customHeight="1">
      <c r="A36" s="89"/>
      <c r="B36" s="89"/>
      <c r="C36" s="89"/>
      <c r="D36" s="102"/>
      <c r="E36" s="89"/>
      <c r="F36" s="89"/>
      <c r="G36" s="89"/>
      <c r="H36" s="89"/>
      <c r="I36" s="89"/>
      <c r="J36" s="89"/>
      <c r="K36" s="89"/>
      <c r="L36" s="89"/>
      <c r="M36" s="89"/>
      <c r="N36" s="89"/>
      <c r="O36" s="89"/>
      <c r="P36" s="89"/>
      <c r="Q36" s="89"/>
      <c r="R36" s="89"/>
      <c r="S36" s="89"/>
      <c r="T36" s="89"/>
      <c r="U36" s="89"/>
      <c r="V36" s="89"/>
      <c r="W36" s="89"/>
    </row>
    <row r="37" spans="1:23" ht="15.75" customHeight="1">
      <c r="A37" s="89"/>
      <c r="B37" s="89"/>
      <c r="C37" s="89"/>
      <c r="D37" s="102"/>
      <c r="E37" s="89"/>
      <c r="F37" s="89"/>
      <c r="G37" s="89"/>
      <c r="H37" s="89"/>
      <c r="I37" s="89"/>
      <c r="J37" s="89"/>
      <c r="K37" s="89"/>
      <c r="L37" s="89"/>
      <c r="M37" s="89"/>
      <c r="N37" s="89"/>
      <c r="O37" s="89"/>
      <c r="P37" s="89"/>
      <c r="Q37" s="89"/>
      <c r="R37" s="89"/>
      <c r="S37" s="89"/>
      <c r="T37" s="89"/>
      <c r="U37" s="89"/>
      <c r="V37" s="89"/>
      <c r="W37" s="89"/>
    </row>
    <row r="38" spans="1:23" ht="15.75" customHeight="1">
      <c r="A38" s="89"/>
      <c r="B38" s="89"/>
      <c r="C38" s="89"/>
      <c r="D38" s="102"/>
      <c r="E38" s="89"/>
      <c r="F38" s="89"/>
      <c r="G38" s="89"/>
      <c r="H38" s="89"/>
      <c r="I38" s="89"/>
      <c r="J38" s="89"/>
      <c r="K38" s="89"/>
      <c r="L38" s="89"/>
      <c r="M38" s="89"/>
      <c r="N38" s="89"/>
      <c r="O38" s="89"/>
      <c r="P38" s="89"/>
      <c r="Q38" s="89"/>
      <c r="R38" s="89"/>
      <c r="S38" s="89"/>
      <c r="T38" s="89"/>
      <c r="U38" s="89"/>
      <c r="V38" s="89"/>
      <c r="W38" s="89"/>
    </row>
    <row r="39" spans="1:23" ht="15.75" customHeight="1">
      <c r="A39" s="89"/>
      <c r="B39" s="89"/>
      <c r="C39" s="89"/>
      <c r="D39" s="102"/>
      <c r="E39" s="89"/>
      <c r="F39" s="89"/>
      <c r="G39" s="89"/>
      <c r="H39" s="89"/>
      <c r="I39" s="89"/>
      <c r="J39" s="89"/>
      <c r="K39" s="89"/>
      <c r="L39" s="89"/>
      <c r="M39" s="89"/>
      <c r="N39" s="89"/>
      <c r="O39" s="89"/>
      <c r="P39" s="89"/>
      <c r="Q39" s="89"/>
      <c r="R39" s="89"/>
      <c r="S39" s="89"/>
      <c r="T39" s="89"/>
      <c r="U39" s="89"/>
      <c r="V39" s="89"/>
      <c r="W39" s="89"/>
    </row>
    <row r="40" spans="1:23" ht="15.75" customHeight="1">
      <c r="A40" s="89"/>
      <c r="B40" s="89"/>
      <c r="C40" s="89"/>
      <c r="D40" s="102"/>
      <c r="E40" s="89"/>
      <c r="F40" s="89"/>
      <c r="G40" s="89"/>
      <c r="H40" s="89"/>
      <c r="I40" s="89"/>
      <c r="J40" s="89"/>
      <c r="K40" s="89"/>
      <c r="L40" s="89"/>
      <c r="M40" s="89"/>
      <c r="N40" s="89"/>
      <c r="O40" s="89"/>
      <c r="P40" s="89"/>
      <c r="Q40" s="89"/>
      <c r="R40" s="89"/>
      <c r="S40" s="89"/>
      <c r="T40" s="89"/>
      <c r="U40" s="89"/>
      <c r="V40" s="89"/>
      <c r="W40" s="89"/>
    </row>
    <row r="41" spans="1:23" ht="15.75" customHeight="1">
      <c r="A41" s="89"/>
      <c r="B41" s="89"/>
      <c r="C41" s="89"/>
      <c r="D41" s="102"/>
      <c r="E41" s="89"/>
      <c r="F41" s="89"/>
      <c r="G41" s="89"/>
      <c r="H41" s="89"/>
      <c r="I41" s="89"/>
      <c r="J41" s="89"/>
      <c r="K41" s="89"/>
      <c r="L41" s="89"/>
      <c r="M41" s="89"/>
      <c r="N41" s="89"/>
      <c r="O41" s="89"/>
      <c r="P41" s="89"/>
      <c r="Q41" s="89"/>
      <c r="R41" s="89"/>
      <c r="S41" s="89"/>
      <c r="T41" s="89"/>
      <c r="U41" s="89"/>
      <c r="V41" s="89"/>
      <c r="W41" s="89"/>
    </row>
    <row r="42" spans="1:23" ht="15.75" customHeight="1">
      <c r="A42" s="89"/>
      <c r="B42" s="89"/>
      <c r="C42" s="89"/>
      <c r="D42" s="102"/>
      <c r="E42" s="89"/>
      <c r="F42" s="89"/>
      <c r="G42" s="89"/>
      <c r="H42" s="89"/>
      <c r="I42" s="89"/>
      <c r="J42" s="89"/>
      <c r="K42" s="89"/>
      <c r="L42" s="89"/>
      <c r="M42" s="89"/>
      <c r="N42" s="89"/>
      <c r="O42" s="89"/>
      <c r="P42" s="89"/>
      <c r="Q42" s="89"/>
      <c r="R42" s="89"/>
      <c r="S42" s="89"/>
      <c r="T42" s="89"/>
      <c r="U42" s="89"/>
      <c r="V42" s="89"/>
      <c r="W42" s="89"/>
    </row>
    <row r="43" spans="1:23" ht="15.75" customHeight="1">
      <c r="A43" s="89"/>
      <c r="B43" s="89"/>
      <c r="C43" s="89"/>
      <c r="D43" s="102"/>
      <c r="E43" s="89"/>
      <c r="F43" s="89"/>
      <c r="G43" s="89"/>
      <c r="H43" s="89"/>
      <c r="I43" s="89"/>
      <c r="J43" s="89"/>
      <c r="K43" s="89"/>
      <c r="L43" s="89"/>
      <c r="M43" s="89"/>
      <c r="N43" s="89"/>
      <c r="O43" s="89"/>
      <c r="P43" s="89"/>
      <c r="Q43" s="89"/>
      <c r="R43" s="89"/>
      <c r="S43" s="89"/>
      <c r="T43" s="89"/>
      <c r="U43" s="89"/>
      <c r="V43" s="89"/>
      <c r="W43" s="89"/>
    </row>
    <row r="44" spans="1:23" ht="15.75" customHeight="1">
      <c r="A44" s="89"/>
      <c r="B44" s="89"/>
      <c r="C44" s="89"/>
      <c r="D44" s="102"/>
      <c r="E44" s="89"/>
      <c r="F44" s="89"/>
      <c r="G44" s="89"/>
      <c r="H44" s="89"/>
      <c r="I44" s="89"/>
      <c r="J44" s="89"/>
      <c r="K44" s="89"/>
      <c r="L44" s="89"/>
      <c r="M44" s="89"/>
      <c r="N44" s="89"/>
      <c r="O44" s="89"/>
      <c r="P44" s="89"/>
      <c r="Q44" s="89"/>
      <c r="R44" s="89"/>
      <c r="S44" s="89"/>
      <c r="T44" s="89"/>
      <c r="U44" s="89"/>
      <c r="V44" s="89"/>
      <c r="W44" s="89"/>
    </row>
    <row r="45" spans="1:23" ht="15.75" customHeight="1">
      <c r="A45" s="89"/>
      <c r="B45" s="89"/>
      <c r="C45" s="89"/>
      <c r="D45" s="102"/>
      <c r="E45" s="89"/>
      <c r="F45" s="89"/>
      <c r="G45" s="89"/>
      <c r="H45" s="89"/>
      <c r="I45" s="89"/>
      <c r="J45" s="89"/>
      <c r="K45" s="89"/>
      <c r="L45" s="89"/>
      <c r="M45" s="89"/>
      <c r="N45" s="89"/>
      <c r="O45" s="89"/>
      <c r="P45" s="89"/>
      <c r="Q45" s="89"/>
      <c r="R45" s="89"/>
      <c r="S45" s="89"/>
      <c r="T45" s="89"/>
      <c r="U45" s="89"/>
      <c r="V45" s="89"/>
      <c r="W45" s="89"/>
    </row>
    <row r="46" spans="1:23" ht="15.75" customHeight="1">
      <c r="A46" s="89"/>
      <c r="B46" s="89"/>
      <c r="C46" s="89"/>
      <c r="D46" s="102"/>
      <c r="E46" s="89"/>
      <c r="F46" s="89"/>
      <c r="G46" s="89"/>
      <c r="H46" s="89"/>
      <c r="I46" s="89"/>
      <c r="J46" s="89"/>
      <c r="K46" s="89"/>
      <c r="L46" s="89"/>
      <c r="M46" s="89"/>
      <c r="N46" s="89"/>
      <c r="O46" s="89"/>
      <c r="P46" s="89"/>
      <c r="Q46" s="89"/>
      <c r="R46" s="89"/>
      <c r="S46" s="89"/>
      <c r="T46" s="89"/>
      <c r="U46" s="89"/>
      <c r="V46" s="89"/>
      <c r="W46" s="89"/>
    </row>
    <row r="47" spans="1:23" ht="15.75" customHeight="1">
      <c r="A47" s="89"/>
      <c r="B47" s="89"/>
      <c r="C47" s="89"/>
      <c r="D47" s="102"/>
      <c r="E47" s="89"/>
      <c r="F47" s="89"/>
      <c r="G47" s="89"/>
      <c r="H47" s="89"/>
      <c r="I47" s="89"/>
      <c r="J47" s="89"/>
      <c r="K47" s="89"/>
      <c r="L47" s="89"/>
      <c r="M47" s="89"/>
      <c r="N47" s="89"/>
      <c r="O47" s="89"/>
      <c r="P47" s="89"/>
      <c r="Q47" s="89"/>
      <c r="R47" s="89"/>
      <c r="S47" s="89"/>
      <c r="T47" s="89"/>
      <c r="U47" s="89"/>
      <c r="V47" s="89"/>
      <c r="W47" s="89"/>
    </row>
    <row r="48" spans="1:23" ht="15.75" customHeight="1">
      <c r="A48" s="89"/>
      <c r="B48" s="89"/>
      <c r="C48" s="89"/>
      <c r="D48" s="102"/>
      <c r="E48" s="89"/>
      <c r="F48" s="89"/>
      <c r="G48" s="89"/>
      <c r="H48" s="89"/>
      <c r="I48" s="89"/>
      <c r="J48" s="89"/>
      <c r="K48" s="89"/>
      <c r="L48" s="89"/>
      <c r="M48" s="89"/>
      <c r="N48" s="89"/>
      <c r="O48" s="89"/>
      <c r="P48" s="89"/>
      <c r="Q48" s="89"/>
      <c r="R48" s="89"/>
      <c r="S48" s="89"/>
      <c r="T48" s="89"/>
      <c r="U48" s="89"/>
      <c r="V48" s="89"/>
      <c r="W48" s="89"/>
    </row>
    <row r="49" spans="1:23" ht="15.75" customHeight="1">
      <c r="A49" s="89"/>
      <c r="B49" s="89"/>
      <c r="C49" s="89"/>
      <c r="D49" s="102"/>
      <c r="E49" s="89"/>
      <c r="F49" s="89"/>
      <c r="G49" s="89"/>
      <c r="H49" s="89"/>
      <c r="I49" s="89"/>
      <c r="J49" s="89"/>
      <c r="K49" s="89"/>
      <c r="L49" s="89"/>
      <c r="M49" s="89"/>
      <c r="N49" s="89"/>
      <c r="O49" s="89"/>
      <c r="P49" s="89"/>
      <c r="Q49" s="89"/>
      <c r="R49" s="89"/>
      <c r="S49" s="89"/>
      <c r="T49" s="89"/>
      <c r="U49" s="89"/>
      <c r="V49" s="89"/>
      <c r="W49" s="89"/>
    </row>
    <row r="50" spans="1:23" ht="15.75" customHeight="1">
      <c r="A50" s="89"/>
      <c r="B50" s="89"/>
      <c r="C50" s="89"/>
      <c r="D50" s="102"/>
      <c r="E50" s="89"/>
      <c r="F50" s="89"/>
      <c r="G50" s="89"/>
      <c r="H50" s="89"/>
      <c r="I50" s="89"/>
      <c r="J50" s="89"/>
      <c r="K50" s="89"/>
      <c r="L50" s="89"/>
      <c r="M50" s="89"/>
      <c r="N50" s="89"/>
      <c r="O50" s="89"/>
      <c r="P50" s="89"/>
      <c r="Q50" s="89"/>
      <c r="R50" s="89"/>
      <c r="S50" s="89"/>
      <c r="T50" s="89"/>
      <c r="U50" s="89"/>
      <c r="V50" s="89"/>
      <c r="W50" s="89"/>
    </row>
    <row r="51" spans="1:23" ht="15.75" customHeight="1">
      <c r="A51" s="89"/>
      <c r="B51" s="89"/>
      <c r="C51" s="89"/>
      <c r="D51" s="102"/>
      <c r="E51" s="89"/>
      <c r="F51" s="89"/>
      <c r="G51" s="89"/>
      <c r="H51" s="89"/>
      <c r="I51" s="89"/>
      <c r="J51" s="89"/>
      <c r="K51" s="89"/>
      <c r="L51" s="89"/>
      <c r="M51" s="89"/>
      <c r="N51" s="89"/>
      <c r="O51" s="89"/>
      <c r="P51" s="89"/>
      <c r="Q51" s="89"/>
      <c r="R51" s="89"/>
      <c r="S51" s="89"/>
      <c r="T51" s="89"/>
      <c r="U51" s="89"/>
      <c r="V51" s="89"/>
      <c r="W51" s="89"/>
    </row>
    <row r="52" spans="1:23" ht="15.75" customHeight="1">
      <c r="A52" s="89"/>
      <c r="B52" s="89"/>
      <c r="C52" s="89"/>
      <c r="D52" s="102"/>
      <c r="E52" s="89"/>
      <c r="F52" s="89"/>
      <c r="G52" s="89"/>
      <c r="H52" s="89"/>
      <c r="I52" s="89"/>
      <c r="J52" s="89"/>
      <c r="K52" s="89"/>
      <c r="L52" s="89"/>
      <c r="M52" s="89"/>
      <c r="N52" s="89"/>
      <c r="O52" s="89"/>
      <c r="P52" s="89"/>
      <c r="Q52" s="89"/>
      <c r="R52" s="89"/>
      <c r="S52" s="89"/>
      <c r="T52" s="89"/>
      <c r="U52" s="89"/>
      <c r="V52" s="89"/>
      <c r="W52" s="89"/>
    </row>
    <row r="53" spans="1:23" ht="15.75" customHeight="1">
      <c r="A53" s="89"/>
      <c r="B53" s="89"/>
      <c r="C53" s="89"/>
      <c r="D53" s="102"/>
      <c r="E53" s="89"/>
      <c r="F53" s="89"/>
      <c r="G53" s="89"/>
      <c r="H53" s="89"/>
      <c r="I53" s="89"/>
      <c r="J53" s="89"/>
      <c r="K53" s="89"/>
      <c r="L53" s="89"/>
      <c r="M53" s="89"/>
      <c r="N53" s="89"/>
      <c r="O53" s="89"/>
      <c r="P53" s="89"/>
      <c r="Q53" s="89"/>
      <c r="R53" s="89"/>
      <c r="S53" s="89"/>
      <c r="T53" s="89"/>
      <c r="U53" s="89"/>
      <c r="V53" s="89"/>
      <c r="W53" s="89"/>
    </row>
    <row r="54" spans="1:23" ht="15.75" customHeight="1">
      <c r="A54" s="89"/>
      <c r="B54" s="89"/>
      <c r="C54" s="89"/>
      <c r="D54" s="102"/>
      <c r="E54" s="89"/>
      <c r="F54" s="89"/>
      <c r="G54" s="89"/>
      <c r="H54" s="89"/>
      <c r="I54" s="89"/>
      <c r="J54" s="89"/>
      <c r="K54" s="89"/>
      <c r="L54" s="89"/>
      <c r="M54" s="89"/>
      <c r="N54" s="89"/>
      <c r="O54" s="89"/>
      <c r="P54" s="89"/>
      <c r="Q54" s="89"/>
      <c r="R54" s="89"/>
      <c r="S54" s="89"/>
      <c r="T54" s="89"/>
      <c r="U54" s="89"/>
      <c r="V54" s="89"/>
      <c r="W54" s="89"/>
    </row>
    <row r="55" spans="1:23" ht="15.75" customHeight="1">
      <c r="A55" s="89"/>
      <c r="B55" s="89"/>
      <c r="C55" s="89"/>
      <c r="D55" s="102"/>
      <c r="E55" s="89"/>
      <c r="F55" s="89"/>
      <c r="G55" s="89"/>
      <c r="H55" s="89"/>
      <c r="I55" s="89"/>
      <c r="J55" s="89"/>
      <c r="K55" s="89"/>
      <c r="L55" s="89"/>
      <c r="M55" s="89"/>
      <c r="N55" s="89"/>
      <c r="O55" s="89"/>
      <c r="P55" s="89"/>
      <c r="Q55" s="89"/>
      <c r="R55" s="89"/>
      <c r="S55" s="89"/>
      <c r="T55" s="89"/>
      <c r="U55" s="89"/>
      <c r="V55" s="89"/>
      <c r="W55" s="89"/>
    </row>
    <row r="56" spans="1:23" ht="15.75" customHeight="1">
      <c r="A56" s="89"/>
      <c r="B56" s="89"/>
      <c r="C56" s="89"/>
      <c r="D56" s="102"/>
      <c r="E56" s="89"/>
      <c r="F56" s="89"/>
      <c r="G56" s="89"/>
      <c r="H56" s="89"/>
      <c r="I56" s="89"/>
      <c r="J56" s="89"/>
      <c r="K56" s="89"/>
      <c r="L56" s="89"/>
      <c r="M56" s="89"/>
      <c r="N56" s="89"/>
      <c r="O56" s="89"/>
      <c r="P56" s="89"/>
      <c r="Q56" s="89"/>
      <c r="R56" s="89"/>
      <c r="S56" s="89"/>
      <c r="T56" s="89"/>
      <c r="U56" s="89"/>
      <c r="V56" s="89"/>
      <c r="W56" s="89"/>
    </row>
    <row r="57" spans="1:23" ht="15.75" customHeight="1">
      <c r="A57" s="89"/>
      <c r="B57" s="89"/>
      <c r="C57" s="89"/>
      <c r="D57" s="102"/>
      <c r="E57" s="89"/>
      <c r="F57" s="89"/>
      <c r="G57" s="89"/>
      <c r="H57" s="89"/>
      <c r="I57" s="89"/>
      <c r="J57" s="89"/>
      <c r="K57" s="89"/>
      <c r="L57" s="89"/>
      <c r="M57" s="89"/>
      <c r="N57" s="89"/>
      <c r="O57" s="89"/>
      <c r="P57" s="89"/>
      <c r="Q57" s="89"/>
      <c r="R57" s="89"/>
      <c r="S57" s="89"/>
      <c r="T57" s="89"/>
      <c r="U57" s="89"/>
      <c r="V57" s="89"/>
      <c r="W57" s="89"/>
    </row>
    <row r="58" spans="1:23" ht="15.75" customHeight="1">
      <c r="A58" s="89"/>
      <c r="B58" s="89"/>
      <c r="C58" s="89"/>
      <c r="D58" s="102"/>
      <c r="E58" s="89"/>
      <c r="F58" s="89"/>
      <c r="G58" s="89"/>
      <c r="H58" s="89"/>
      <c r="I58" s="89"/>
      <c r="J58" s="89"/>
      <c r="K58" s="89"/>
      <c r="L58" s="89"/>
      <c r="M58" s="89"/>
      <c r="N58" s="89"/>
      <c r="O58" s="89"/>
      <c r="P58" s="89"/>
      <c r="Q58" s="89"/>
      <c r="R58" s="89"/>
      <c r="S58" s="89"/>
      <c r="T58" s="89"/>
      <c r="U58" s="89"/>
      <c r="V58" s="89"/>
      <c r="W58" s="89"/>
    </row>
    <row r="59" spans="1:23" ht="15.75" customHeight="1">
      <c r="A59" s="89"/>
      <c r="B59" s="89"/>
      <c r="C59" s="89"/>
      <c r="D59" s="102"/>
      <c r="E59" s="89"/>
      <c r="F59" s="89"/>
      <c r="G59" s="89"/>
      <c r="H59" s="89"/>
      <c r="I59" s="89"/>
      <c r="J59" s="89"/>
      <c r="K59" s="89"/>
      <c r="L59" s="89"/>
      <c r="M59" s="89"/>
      <c r="N59" s="89"/>
      <c r="O59" s="89"/>
      <c r="P59" s="89"/>
      <c r="Q59" s="89"/>
      <c r="R59" s="89"/>
      <c r="S59" s="89"/>
      <c r="T59" s="89"/>
      <c r="U59" s="89"/>
      <c r="V59" s="89"/>
      <c r="W59" s="89"/>
    </row>
    <row r="60" spans="1:23" ht="15.75" customHeight="1">
      <c r="A60" s="89"/>
      <c r="B60" s="89"/>
      <c r="C60" s="89"/>
      <c r="D60" s="102"/>
      <c r="E60" s="89"/>
      <c r="F60" s="89"/>
      <c r="G60" s="89"/>
      <c r="H60" s="89"/>
      <c r="I60" s="89"/>
      <c r="J60" s="89"/>
      <c r="K60" s="89"/>
      <c r="L60" s="89"/>
      <c r="M60" s="89"/>
      <c r="N60" s="89"/>
      <c r="O60" s="89"/>
      <c r="P60" s="89"/>
      <c r="Q60" s="89"/>
      <c r="R60" s="89"/>
      <c r="S60" s="89"/>
      <c r="T60" s="89"/>
      <c r="U60" s="89"/>
      <c r="V60" s="89"/>
      <c r="W60" s="89"/>
    </row>
    <row r="61" spans="1:23" ht="15.75" customHeight="1">
      <c r="A61" s="89"/>
      <c r="B61" s="89"/>
      <c r="C61" s="89"/>
      <c r="D61" s="102"/>
      <c r="E61" s="89"/>
      <c r="F61" s="89"/>
      <c r="G61" s="89"/>
      <c r="H61" s="89"/>
      <c r="I61" s="89"/>
      <c r="J61" s="89"/>
      <c r="K61" s="89"/>
      <c r="L61" s="89"/>
      <c r="M61" s="89"/>
      <c r="N61" s="89"/>
      <c r="O61" s="89"/>
      <c r="P61" s="89"/>
      <c r="Q61" s="89"/>
      <c r="R61" s="89"/>
      <c r="S61" s="89"/>
      <c r="T61" s="89"/>
      <c r="U61" s="89"/>
      <c r="V61" s="89"/>
      <c r="W61" s="89"/>
    </row>
    <row r="62" spans="1:23" ht="15.75" customHeight="1">
      <c r="A62" s="89"/>
      <c r="B62" s="89"/>
      <c r="C62" s="89"/>
      <c r="D62" s="102"/>
      <c r="E62" s="89"/>
      <c r="F62" s="89"/>
      <c r="G62" s="89"/>
      <c r="H62" s="89"/>
      <c r="I62" s="89"/>
      <c r="J62" s="89"/>
      <c r="K62" s="89"/>
      <c r="L62" s="89"/>
      <c r="M62" s="89"/>
      <c r="N62" s="89"/>
      <c r="O62" s="89"/>
      <c r="P62" s="89"/>
      <c r="Q62" s="89"/>
      <c r="R62" s="89"/>
      <c r="S62" s="89"/>
      <c r="T62" s="89"/>
      <c r="U62" s="89"/>
      <c r="V62" s="89"/>
      <c r="W62" s="89"/>
    </row>
    <row r="63" spans="1:23" ht="15.75" customHeight="1">
      <c r="A63" s="89"/>
      <c r="B63" s="89"/>
      <c r="C63" s="89"/>
      <c r="D63" s="102"/>
      <c r="E63" s="89"/>
      <c r="F63" s="89"/>
      <c r="G63" s="89"/>
      <c r="H63" s="89"/>
      <c r="I63" s="89"/>
      <c r="J63" s="89"/>
      <c r="K63" s="89"/>
      <c r="L63" s="89"/>
      <c r="M63" s="89"/>
      <c r="N63" s="89"/>
      <c r="O63" s="89"/>
      <c r="P63" s="89"/>
      <c r="Q63" s="89"/>
      <c r="R63" s="89"/>
      <c r="S63" s="89"/>
      <c r="T63" s="89"/>
      <c r="U63" s="89"/>
      <c r="V63" s="89"/>
      <c r="W63" s="89"/>
    </row>
    <row r="64" spans="1:23" ht="15.75" customHeight="1">
      <c r="A64" s="89"/>
      <c r="B64" s="89"/>
      <c r="C64" s="89"/>
      <c r="D64" s="102"/>
      <c r="E64" s="89"/>
      <c r="F64" s="89"/>
      <c r="G64" s="89"/>
      <c r="H64" s="89"/>
      <c r="I64" s="89"/>
      <c r="J64" s="89"/>
      <c r="K64" s="89"/>
      <c r="L64" s="89"/>
      <c r="M64" s="89"/>
      <c r="N64" s="89"/>
      <c r="O64" s="89"/>
      <c r="P64" s="89"/>
      <c r="Q64" s="89"/>
      <c r="R64" s="89"/>
      <c r="S64" s="89"/>
      <c r="T64" s="89"/>
      <c r="U64" s="89"/>
      <c r="V64" s="89"/>
      <c r="W64" s="89"/>
    </row>
    <row r="65" spans="1:23" ht="15.75" customHeight="1">
      <c r="A65" s="89"/>
      <c r="B65" s="89"/>
      <c r="C65" s="89"/>
      <c r="D65" s="102">
        <f>2.65+1.71</f>
        <v>4.3599999999999994</v>
      </c>
      <c r="E65" s="89"/>
      <c r="F65" s="89"/>
      <c r="G65" s="89"/>
      <c r="H65" s="89"/>
      <c r="I65" s="89"/>
      <c r="J65" s="89"/>
      <c r="K65" s="89"/>
      <c r="L65" s="89"/>
      <c r="M65" s="89"/>
      <c r="N65" s="89"/>
      <c r="O65" s="89"/>
      <c r="P65" s="89"/>
      <c r="Q65" s="89"/>
      <c r="R65" s="89"/>
      <c r="S65" s="89"/>
      <c r="T65" s="89"/>
      <c r="U65" s="89"/>
      <c r="V65" s="89"/>
      <c r="W65" s="89"/>
    </row>
    <row r="66" spans="1:23" ht="15.75" customHeight="1">
      <c r="A66" s="89"/>
      <c r="B66" s="89"/>
      <c r="C66" s="89"/>
      <c r="D66" s="102"/>
      <c r="E66" s="89"/>
      <c r="F66" s="89"/>
      <c r="G66" s="89"/>
      <c r="H66" s="89"/>
      <c r="I66" s="89"/>
      <c r="J66" s="89"/>
      <c r="K66" s="89"/>
      <c r="L66" s="89"/>
      <c r="M66" s="89"/>
      <c r="N66" s="89"/>
      <c r="O66" s="89"/>
      <c r="P66" s="89"/>
      <c r="Q66" s="89"/>
      <c r="R66" s="89"/>
      <c r="S66" s="89"/>
      <c r="T66" s="89"/>
      <c r="U66" s="89"/>
      <c r="V66" s="89"/>
      <c r="W66" s="89"/>
    </row>
    <row r="67" spans="1:23" ht="15.75" customHeight="1">
      <c r="A67" s="89"/>
      <c r="B67" s="89"/>
      <c r="C67" s="89"/>
      <c r="D67" s="102"/>
      <c r="E67" s="89"/>
      <c r="F67" s="89"/>
      <c r="G67" s="89"/>
      <c r="H67" s="89"/>
      <c r="I67" s="89"/>
      <c r="J67" s="89"/>
      <c r="K67" s="89"/>
      <c r="L67" s="89"/>
      <c r="M67" s="89"/>
      <c r="N67" s="89"/>
      <c r="O67" s="89"/>
      <c r="P67" s="89"/>
      <c r="Q67" s="89"/>
      <c r="R67" s="89"/>
      <c r="S67" s="89"/>
      <c r="T67" s="89"/>
      <c r="U67" s="89"/>
      <c r="V67" s="89"/>
      <c r="W67" s="89"/>
    </row>
    <row r="68" spans="1:23" ht="15.75" customHeight="1">
      <c r="A68" s="89"/>
      <c r="B68" s="89"/>
      <c r="C68" s="89"/>
      <c r="D68" s="102"/>
      <c r="E68" s="89"/>
      <c r="F68" s="89"/>
      <c r="G68" s="89"/>
      <c r="H68" s="89"/>
      <c r="I68" s="89"/>
      <c r="J68" s="89"/>
      <c r="K68" s="89"/>
      <c r="L68" s="89"/>
      <c r="M68" s="89"/>
      <c r="N68" s="89"/>
      <c r="O68" s="89"/>
      <c r="P68" s="89"/>
      <c r="Q68" s="89"/>
      <c r="R68" s="89"/>
      <c r="S68" s="89"/>
      <c r="T68" s="89"/>
      <c r="U68" s="89"/>
      <c r="V68" s="89"/>
      <c r="W68" s="89"/>
    </row>
    <row r="69" spans="1:23" ht="15.75" customHeight="1">
      <c r="A69" s="89"/>
      <c r="B69" s="89"/>
      <c r="C69" s="89"/>
      <c r="D69" s="102"/>
      <c r="E69" s="89"/>
      <c r="F69" s="89"/>
      <c r="G69" s="89"/>
      <c r="H69" s="89"/>
      <c r="I69" s="89"/>
      <c r="J69" s="89"/>
      <c r="K69" s="89"/>
      <c r="L69" s="89"/>
      <c r="M69" s="89"/>
      <c r="N69" s="89"/>
      <c r="O69" s="89"/>
      <c r="P69" s="89"/>
      <c r="Q69" s="89"/>
      <c r="R69" s="89"/>
      <c r="S69" s="89"/>
      <c r="T69" s="89"/>
      <c r="U69" s="89"/>
      <c r="V69" s="89"/>
      <c r="W69" s="89"/>
    </row>
    <row r="70" spans="1:23" ht="15.75" customHeight="1">
      <c r="A70" s="89"/>
      <c r="B70" s="89"/>
      <c r="C70" s="89"/>
      <c r="D70" s="102"/>
      <c r="E70" s="89"/>
      <c r="F70" s="89"/>
      <c r="G70" s="89"/>
      <c r="H70" s="89"/>
      <c r="I70" s="89"/>
      <c r="J70" s="89"/>
      <c r="K70" s="89"/>
      <c r="L70" s="89"/>
      <c r="M70" s="89"/>
      <c r="N70" s="89"/>
      <c r="O70" s="89"/>
      <c r="P70" s="89"/>
      <c r="Q70" s="89"/>
      <c r="R70" s="89"/>
      <c r="S70" s="89"/>
      <c r="T70" s="89"/>
      <c r="U70" s="89"/>
      <c r="V70" s="89"/>
      <c r="W70" s="89"/>
    </row>
    <row r="71" spans="1:23" ht="15.75" customHeight="1">
      <c r="A71" s="89"/>
      <c r="B71" s="89"/>
      <c r="C71" s="89"/>
      <c r="D71" s="102"/>
      <c r="E71" s="89"/>
      <c r="F71" s="89"/>
      <c r="G71" s="89"/>
      <c r="H71" s="89"/>
      <c r="I71" s="89"/>
      <c r="J71" s="89"/>
      <c r="K71" s="89"/>
      <c r="L71" s="89"/>
      <c r="M71" s="89"/>
      <c r="N71" s="89"/>
      <c r="O71" s="89"/>
      <c r="P71" s="89"/>
      <c r="Q71" s="89"/>
      <c r="R71" s="89"/>
      <c r="S71" s="89"/>
      <c r="T71" s="89"/>
      <c r="U71" s="89"/>
      <c r="V71" s="89"/>
      <c r="W71" s="89"/>
    </row>
    <row r="72" spans="1:23" ht="15.75" customHeight="1">
      <c r="A72" s="89"/>
      <c r="B72" s="89"/>
      <c r="C72" s="89"/>
      <c r="D72" s="102"/>
      <c r="E72" s="89"/>
      <c r="F72" s="89"/>
      <c r="G72" s="89"/>
      <c r="H72" s="89"/>
      <c r="I72" s="89"/>
      <c r="J72" s="89"/>
      <c r="K72" s="89"/>
      <c r="L72" s="89"/>
      <c r="M72" s="89"/>
      <c r="N72" s="89"/>
      <c r="O72" s="89"/>
      <c r="P72" s="89"/>
      <c r="Q72" s="89"/>
      <c r="R72" s="89"/>
      <c r="S72" s="89"/>
      <c r="T72" s="89"/>
      <c r="U72" s="89"/>
      <c r="V72" s="89"/>
      <c r="W72" s="89"/>
    </row>
    <row r="73" spans="1:23" ht="15.75" customHeight="1">
      <c r="A73" s="89"/>
      <c r="B73" s="89"/>
      <c r="C73" s="89"/>
      <c r="D73" s="102"/>
      <c r="E73" s="89"/>
      <c r="F73" s="89"/>
      <c r="G73" s="89"/>
      <c r="H73" s="89"/>
      <c r="I73" s="89"/>
      <c r="J73" s="89"/>
      <c r="K73" s="89"/>
      <c r="L73" s="89"/>
      <c r="M73" s="89"/>
      <c r="N73" s="89"/>
      <c r="O73" s="89"/>
      <c r="P73" s="89"/>
      <c r="Q73" s="89"/>
      <c r="R73" s="89"/>
      <c r="S73" s="89"/>
      <c r="T73" s="89"/>
      <c r="U73" s="89"/>
      <c r="V73" s="89"/>
      <c r="W73" s="89"/>
    </row>
    <row r="74" spans="1:23" ht="15.75" customHeight="1">
      <c r="A74" s="89"/>
      <c r="B74" s="89"/>
      <c r="C74" s="89"/>
      <c r="D74" s="102"/>
      <c r="E74" s="89"/>
      <c r="F74" s="89"/>
      <c r="G74" s="89"/>
      <c r="H74" s="89"/>
      <c r="I74" s="89"/>
      <c r="J74" s="89"/>
      <c r="K74" s="89"/>
      <c r="L74" s="89"/>
      <c r="M74" s="89"/>
      <c r="N74" s="89"/>
      <c r="O74" s="89"/>
      <c r="P74" s="89"/>
      <c r="Q74" s="89"/>
      <c r="R74" s="89"/>
      <c r="S74" s="89"/>
      <c r="T74" s="89"/>
      <c r="U74" s="89"/>
      <c r="V74" s="89"/>
      <c r="W74" s="89"/>
    </row>
    <row r="75" spans="1:23" ht="15.75" customHeight="1">
      <c r="A75" s="89"/>
      <c r="B75" s="89"/>
      <c r="C75" s="89"/>
      <c r="D75" s="102"/>
      <c r="E75" s="89"/>
      <c r="F75" s="89"/>
      <c r="G75" s="89"/>
      <c r="H75" s="89"/>
      <c r="I75" s="89"/>
      <c r="J75" s="89"/>
      <c r="K75" s="89"/>
      <c r="L75" s="89"/>
      <c r="M75" s="89"/>
      <c r="N75" s="89"/>
      <c r="O75" s="89"/>
      <c r="P75" s="89"/>
      <c r="Q75" s="89"/>
      <c r="R75" s="89"/>
      <c r="S75" s="89"/>
      <c r="T75" s="89"/>
      <c r="U75" s="89"/>
      <c r="V75" s="89"/>
      <c r="W75" s="89"/>
    </row>
    <row r="76" spans="1:23" ht="15.75" customHeight="1">
      <c r="A76" s="89"/>
      <c r="B76" s="89"/>
      <c r="C76" s="89"/>
      <c r="D76" s="102"/>
      <c r="E76" s="89"/>
      <c r="F76" s="89"/>
      <c r="G76" s="89"/>
      <c r="H76" s="89"/>
      <c r="I76" s="89"/>
      <c r="J76" s="89"/>
      <c r="K76" s="89"/>
      <c r="L76" s="89"/>
      <c r="M76" s="89"/>
      <c r="N76" s="89"/>
      <c r="O76" s="89"/>
      <c r="P76" s="89"/>
      <c r="Q76" s="89"/>
      <c r="R76" s="89"/>
      <c r="S76" s="89"/>
      <c r="T76" s="89"/>
      <c r="U76" s="89"/>
      <c r="V76" s="89"/>
      <c r="W76" s="89"/>
    </row>
    <row r="77" spans="1:23" ht="15.75" customHeight="1">
      <c r="A77" s="89"/>
      <c r="B77" s="89"/>
      <c r="C77" s="89"/>
      <c r="D77" s="102"/>
      <c r="E77" s="89"/>
      <c r="F77" s="89"/>
      <c r="G77" s="89"/>
      <c r="H77" s="89"/>
      <c r="I77" s="89"/>
      <c r="J77" s="89"/>
      <c r="K77" s="89"/>
      <c r="L77" s="89"/>
      <c r="M77" s="89"/>
      <c r="N77" s="89"/>
      <c r="O77" s="89"/>
      <c r="P77" s="89"/>
      <c r="Q77" s="89"/>
      <c r="R77" s="89"/>
      <c r="S77" s="89"/>
      <c r="T77" s="89"/>
      <c r="U77" s="89"/>
      <c r="V77" s="89"/>
      <c r="W77" s="89"/>
    </row>
    <row r="78" spans="1:23" ht="15.75" customHeight="1">
      <c r="A78" s="89"/>
      <c r="B78" s="89"/>
      <c r="C78" s="89"/>
      <c r="D78" s="102"/>
      <c r="E78" s="89"/>
      <c r="F78" s="89"/>
      <c r="G78" s="89"/>
      <c r="H78" s="89"/>
      <c r="I78" s="89"/>
      <c r="J78" s="89"/>
      <c r="K78" s="89"/>
      <c r="L78" s="89"/>
      <c r="M78" s="89"/>
      <c r="N78" s="89"/>
      <c r="O78" s="89"/>
      <c r="P78" s="89"/>
      <c r="Q78" s="89"/>
      <c r="R78" s="89"/>
      <c r="S78" s="89"/>
      <c r="T78" s="89"/>
      <c r="U78" s="89"/>
      <c r="V78" s="89"/>
      <c r="W78" s="89"/>
    </row>
    <row r="79" spans="1:23" ht="15.75" customHeight="1">
      <c r="A79" s="89"/>
      <c r="B79" s="89"/>
      <c r="C79" s="89"/>
      <c r="D79" s="102"/>
      <c r="E79" s="89"/>
      <c r="F79" s="89"/>
      <c r="G79" s="89"/>
      <c r="H79" s="89"/>
      <c r="I79" s="89"/>
      <c r="J79" s="89"/>
      <c r="K79" s="89"/>
      <c r="L79" s="89"/>
      <c r="M79" s="89"/>
      <c r="N79" s="89"/>
      <c r="O79" s="89"/>
      <c r="P79" s="89"/>
      <c r="Q79" s="89"/>
      <c r="R79" s="89"/>
      <c r="S79" s="89"/>
      <c r="T79" s="89"/>
      <c r="U79" s="89"/>
      <c r="V79" s="89"/>
      <c r="W79" s="89"/>
    </row>
    <row r="80" spans="1:23" ht="15.75" customHeight="1">
      <c r="A80" s="89"/>
      <c r="B80" s="89"/>
      <c r="C80" s="89"/>
      <c r="D80" s="102"/>
      <c r="E80" s="89"/>
      <c r="F80" s="89"/>
      <c r="G80" s="89"/>
      <c r="H80" s="89"/>
      <c r="I80" s="89"/>
      <c r="J80" s="89"/>
      <c r="K80" s="89"/>
      <c r="L80" s="89"/>
      <c r="M80" s="89"/>
      <c r="N80" s="89"/>
      <c r="O80" s="89"/>
      <c r="P80" s="89"/>
      <c r="Q80" s="89"/>
      <c r="R80" s="89"/>
      <c r="S80" s="89"/>
      <c r="T80" s="89"/>
      <c r="U80" s="89"/>
      <c r="V80" s="89"/>
      <c r="W80" s="89"/>
    </row>
    <row r="81" spans="1:23" ht="15.75" customHeight="1">
      <c r="A81" s="89"/>
      <c r="B81" s="89"/>
      <c r="C81" s="89"/>
      <c r="D81" s="102"/>
      <c r="E81" s="89"/>
      <c r="F81" s="89"/>
      <c r="G81" s="89"/>
      <c r="H81" s="89"/>
      <c r="I81" s="89"/>
      <c r="J81" s="89"/>
      <c r="K81" s="89"/>
      <c r="L81" s="89"/>
      <c r="M81" s="89"/>
      <c r="N81" s="89"/>
      <c r="O81" s="89"/>
      <c r="P81" s="89"/>
      <c r="Q81" s="89"/>
      <c r="R81" s="89"/>
      <c r="S81" s="89"/>
      <c r="T81" s="89"/>
      <c r="U81" s="89"/>
      <c r="V81" s="89"/>
      <c r="W81" s="89"/>
    </row>
    <row r="82" spans="1:23" ht="15.75" customHeight="1">
      <c r="A82" s="89"/>
      <c r="B82" s="89"/>
      <c r="C82" s="89"/>
      <c r="D82" s="102"/>
      <c r="E82" s="89"/>
      <c r="F82" s="89"/>
      <c r="G82" s="89"/>
      <c r="H82" s="89"/>
      <c r="I82" s="89"/>
      <c r="J82" s="89"/>
      <c r="K82" s="89"/>
      <c r="L82" s="89"/>
      <c r="M82" s="89"/>
      <c r="N82" s="89"/>
      <c r="O82" s="89"/>
      <c r="P82" s="89"/>
      <c r="Q82" s="89"/>
      <c r="R82" s="89"/>
      <c r="S82" s="89"/>
      <c r="T82" s="89"/>
      <c r="U82" s="89"/>
      <c r="V82" s="89"/>
      <c r="W82" s="89"/>
    </row>
    <row r="83" spans="1:23" ht="15.75" customHeight="1">
      <c r="A83" s="89"/>
      <c r="B83" s="89"/>
      <c r="C83" s="89"/>
      <c r="D83" s="102"/>
      <c r="E83" s="89"/>
      <c r="F83" s="89"/>
      <c r="G83" s="89"/>
      <c r="H83" s="89"/>
      <c r="I83" s="89"/>
      <c r="J83" s="89"/>
      <c r="K83" s="89"/>
      <c r="L83" s="89"/>
      <c r="M83" s="89"/>
      <c r="N83" s="89"/>
      <c r="O83" s="89"/>
      <c r="P83" s="89"/>
      <c r="Q83" s="89"/>
      <c r="R83" s="89"/>
      <c r="S83" s="89"/>
      <c r="T83" s="89"/>
      <c r="U83" s="89"/>
      <c r="V83" s="89"/>
      <c r="W83" s="89"/>
    </row>
    <row r="84" spans="1:23" ht="15.75" customHeight="1">
      <c r="A84" s="89"/>
      <c r="B84" s="89"/>
      <c r="C84" s="89"/>
      <c r="D84" s="102"/>
      <c r="E84" s="89"/>
      <c r="F84" s="89"/>
      <c r="G84" s="89"/>
      <c r="H84" s="89"/>
      <c r="I84" s="89"/>
      <c r="J84" s="89"/>
      <c r="K84" s="89"/>
      <c r="L84" s="89"/>
      <c r="M84" s="89"/>
      <c r="N84" s="89"/>
      <c r="O84" s="89"/>
      <c r="P84" s="89"/>
      <c r="Q84" s="89"/>
      <c r="R84" s="89"/>
      <c r="S84" s="89"/>
      <c r="T84" s="89"/>
      <c r="U84" s="89"/>
      <c r="V84" s="89"/>
      <c r="W84" s="89"/>
    </row>
    <row r="85" spans="1:23" ht="15.75" customHeight="1">
      <c r="A85" s="89"/>
      <c r="B85" s="89"/>
      <c r="C85" s="89"/>
      <c r="D85" s="102"/>
      <c r="E85" s="89"/>
      <c r="F85" s="89"/>
      <c r="G85" s="89"/>
      <c r="H85" s="89"/>
      <c r="I85" s="89"/>
      <c r="J85" s="89"/>
      <c r="K85" s="89"/>
      <c r="L85" s="89"/>
      <c r="M85" s="89"/>
      <c r="N85" s="89"/>
      <c r="O85" s="89"/>
      <c r="P85" s="89"/>
      <c r="Q85" s="89"/>
      <c r="R85" s="89"/>
      <c r="S85" s="89"/>
      <c r="T85" s="89"/>
      <c r="U85" s="89"/>
      <c r="V85" s="89"/>
      <c r="W85" s="89"/>
    </row>
    <row r="86" spans="1:23" ht="15.75" customHeight="1">
      <c r="A86" s="89"/>
      <c r="B86" s="89"/>
      <c r="C86" s="89"/>
      <c r="D86" s="102"/>
      <c r="E86" s="89"/>
      <c r="F86" s="89"/>
      <c r="G86" s="89"/>
      <c r="H86" s="89"/>
      <c r="I86" s="89"/>
      <c r="J86" s="89"/>
      <c r="K86" s="89"/>
      <c r="L86" s="89"/>
      <c r="M86" s="89"/>
      <c r="N86" s="89"/>
      <c r="O86" s="89"/>
      <c r="P86" s="89"/>
      <c r="Q86" s="89"/>
      <c r="R86" s="89"/>
      <c r="S86" s="89"/>
      <c r="T86" s="89"/>
      <c r="U86" s="89"/>
      <c r="V86" s="89"/>
      <c r="W86" s="89"/>
    </row>
    <row r="87" spans="1:23" ht="15.75" customHeight="1">
      <c r="A87" s="89"/>
      <c r="B87" s="89"/>
      <c r="C87" s="89"/>
      <c r="D87" s="102"/>
      <c r="E87" s="89"/>
      <c r="F87" s="89"/>
      <c r="G87" s="89"/>
      <c r="H87" s="89"/>
      <c r="I87" s="89"/>
      <c r="J87" s="89"/>
      <c r="K87" s="89"/>
      <c r="L87" s="89"/>
      <c r="M87" s="89"/>
      <c r="N87" s="89"/>
      <c r="O87" s="89"/>
      <c r="P87" s="89"/>
      <c r="Q87" s="89"/>
      <c r="R87" s="89"/>
      <c r="S87" s="89"/>
      <c r="T87" s="89"/>
      <c r="U87" s="89"/>
      <c r="V87" s="89"/>
      <c r="W87" s="89"/>
    </row>
    <row r="88" spans="1:23" ht="15.75" customHeight="1">
      <c r="A88" s="89"/>
      <c r="B88" s="89"/>
      <c r="C88" s="89"/>
      <c r="D88" s="102"/>
      <c r="E88" s="89"/>
      <c r="F88" s="89"/>
      <c r="G88" s="89"/>
      <c r="H88" s="89"/>
      <c r="I88" s="89"/>
      <c r="J88" s="89"/>
      <c r="K88" s="89"/>
      <c r="L88" s="89"/>
      <c r="M88" s="89"/>
      <c r="N88" s="89"/>
      <c r="O88" s="89"/>
      <c r="P88" s="89"/>
      <c r="Q88" s="89"/>
      <c r="R88" s="89"/>
      <c r="S88" s="89"/>
      <c r="T88" s="89"/>
      <c r="U88" s="89"/>
      <c r="V88" s="89"/>
      <c r="W88" s="89"/>
    </row>
    <row r="89" spans="1:23" ht="15.75" customHeight="1">
      <c r="A89" s="89"/>
      <c r="B89" s="89"/>
      <c r="C89" s="89"/>
      <c r="D89" s="102"/>
      <c r="E89" s="89"/>
      <c r="F89" s="89"/>
      <c r="G89" s="89"/>
      <c r="H89" s="89"/>
      <c r="I89" s="89"/>
      <c r="J89" s="89"/>
      <c r="K89" s="89"/>
      <c r="L89" s="89"/>
      <c r="M89" s="89"/>
      <c r="N89" s="89"/>
      <c r="O89" s="89"/>
      <c r="P89" s="89"/>
      <c r="Q89" s="89"/>
      <c r="R89" s="89"/>
      <c r="S89" s="89"/>
      <c r="T89" s="89"/>
      <c r="U89" s="89"/>
      <c r="V89" s="89"/>
      <c r="W89" s="89"/>
    </row>
    <row r="90" spans="1:23" ht="15.75" customHeight="1">
      <c r="A90" s="89"/>
      <c r="B90" s="89"/>
      <c r="C90" s="89"/>
      <c r="D90" s="102"/>
      <c r="E90" s="89"/>
      <c r="F90" s="89"/>
      <c r="G90" s="89"/>
      <c r="H90" s="89"/>
      <c r="I90" s="89"/>
      <c r="J90" s="89"/>
      <c r="K90" s="89"/>
      <c r="L90" s="89"/>
      <c r="M90" s="89"/>
      <c r="N90" s="89"/>
      <c r="O90" s="89"/>
      <c r="P90" s="89"/>
      <c r="Q90" s="89"/>
      <c r="R90" s="89"/>
      <c r="S90" s="89"/>
      <c r="T90" s="89"/>
      <c r="U90" s="89"/>
      <c r="V90" s="89"/>
      <c r="W90" s="89"/>
    </row>
    <row r="91" spans="1:23" ht="15.75" customHeight="1">
      <c r="A91" s="89"/>
      <c r="B91" s="89"/>
      <c r="C91" s="89"/>
      <c r="D91" s="102"/>
      <c r="E91" s="89"/>
      <c r="F91" s="89"/>
      <c r="G91" s="89"/>
      <c r="H91" s="89"/>
      <c r="I91" s="89"/>
      <c r="J91" s="89"/>
      <c r="K91" s="89"/>
      <c r="L91" s="89"/>
      <c r="M91" s="89"/>
      <c r="N91" s="89"/>
      <c r="O91" s="89"/>
      <c r="P91" s="89"/>
      <c r="Q91" s="89"/>
      <c r="R91" s="89"/>
      <c r="S91" s="89"/>
      <c r="T91" s="89"/>
      <c r="U91" s="89"/>
      <c r="V91" s="89"/>
      <c r="W91" s="89"/>
    </row>
    <row r="92" spans="1:23" ht="15.75" customHeight="1">
      <c r="A92" s="89"/>
      <c r="B92" s="89"/>
      <c r="C92" s="89"/>
      <c r="D92" s="102"/>
      <c r="E92" s="89"/>
      <c r="F92" s="89"/>
      <c r="G92" s="89"/>
      <c r="H92" s="89"/>
      <c r="I92" s="89"/>
      <c r="J92" s="89"/>
      <c r="K92" s="89"/>
      <c r="L92" s="89"/>
      <c r="M92" s="89"/>
      <c r="N92" s="89"/>
      <c r="O92" s="89"/>
      <c r="P92" s="89"/>
      <c r="Q92" s="89"/>
      <c r="R92" s="89"/>
      <c r="S92" s="89"/>
      <c r="T92" s="89"/>
      <c r="U92" s="89"/>
      <c r="V92" s="89"/>
      <c r="W92" s="89"/>
    </row>
    <row r="93" spans="1:23" ht="15.75" customHeight="1">
      <c r="A93" s="89"/>
      <c r="B93" s="89"/>
      <c r="C93" s="89"/>
      <c r="D93" s="102"/>
      <c r="E93" s="89"/>
      <c r="F93" s="89"/>
      <c r="G93" s="89"/>
      <c r="H93" s="89"/>
      <c r="I93" s="89"/>
      <c r="J93" s="89"/>
      <c r="K93" s="89"/>
      <c r="L93" s="89"/>
      <c r="M93" s="89"/>
      <c r="N93" s="89"/>
      <c r="O93" s="89"/>
      <c r="P93" s="89"/>
      <c r="Q93" s="89"/>
      <c r="R93" s="89"/>
      <c r="S93" s="89"/>
      <c r="T93" s="89"/>
      <c r="U93" s="89"/>
      <c r="V93" s="89"/>
      <c r="W93" s="89"/>
    </row>
    <row r="94" spans="1:23" ht="15.75" customHeight="1">
      <c r="A94" s="89"/>
      <c r="B94" s="89"/>
      <c r="C94" s="89"/>
      <c r="D94" s="102"/>
      <c r="E94" s="89"/>
      <c r="F94" s="89"/>
      <c r="G94" s="89"/>
      <c r="H94" s="89"/>
      <c r="I94" s="89"/>
      <c r="J94" s="89"/>
      <c r="K94" s="89"/>
      <c r="L94" s="89"/>
      <c r="M94" s="89"/>
      <c r="N94" s="89"/>
      <c r="O94" s="89"/>
      <c r="P94" s="89"/>
      <c r="Q94" s="89"/>
      <c r="R94" s="89"/>
      <c r="S94" s="89"/>
      <c r="T94" s="89"/>
      <c r="U94" s="89"/>
      <c r="V94" s="89"/>
      <c r="W94" s="89"/>
    </row>
    <row r="95" spans="1:23" ht="15.75" customHeight="1">
      <c r="A95" s="89"/>
      <c r="B95" s="89"/>
      <c r="C95" s="89"/>
      <c r="D95" s="102"/>
      <c r="E95" s="89"/>
      <c r="F95" s="89"/>
      <c r="G95" s="89"/>
      <c r="H95" s="89"/>
      <c r="I95" s="89"/>
      <c r="J95" s="89"/>
      <c r="K95" s="89"/>
      <c r="L95" s="89"/>
      <c r="M95" s="89"/>
      <c r="N95" s="89"/>
      <c r="O95" s="89"/>
      <c r="P95" s="89"/>
      <c r="Q95" s="89"/>
      <c r="R95" s="89"/>
      <c r="S95" s="89"/>
      <c r="T95" s="89"/>
      <c r="U95" s="89"/>
      <c r="V95" s="89"/>
      <c r="W95" s="89"/>
    </row>
    <row r="96" spans="1:23" ht="15.75" customHeight="1">
      <c r="A96" s="89"/>
      <c r="B96" s="89"/>
      <c r="C96" s="89"/>
      <c r="D96" s="102"/>
      <c r="E96" s="89"/>
      <c r="F96" s="89"/>
      <c r="G96" s="89"/>
      <c r="H96" s="89"/>
      <c r="I96" s="89"/>
      <c r="J96" s="89"/>
      <c r="K96" s="89"/>
      <c r="L96" s="89"/>
      <c r="M96" s="89"/>
      <c r="N96" s="89"/>
      <c r="O96" s="89"/>
      <c r="P96" s="89"/>
      <c r="Q96" s="89"/>
      <c r="R96" s="89"/>
      <c r="S96" s="89"/>
      <c r="T96" s="89"/>
      <c r="U96" s="89"/>
      <c r="V96" s="89"/>
      <c r="W96" s="89"/>
    </row>
    <row r="97" spans="1:23" ht="15.75" customHeight="1">
      <c r="A97" s="89"/>
      <c r="B97" s="89"/>
      <c r="C97" s="89"/>
      <c r="D97" s="102"/>
      <c r="E97" s="89"/>
      <c r="F97" s="89"/>
      <c r="G97" s="89"/>
      <c r="H97" s="89"/>
      <c r="I97" s="89"/>
      <c r="J97" s="89"/>
      <c r="K97" s="89"/>
      <c r="L97" s="89"/>
      <c r="M97" s="89"/>
      <c r="N97" s="89"/>
      <c r="O97" s="89"/>
      <c r="P97" s="89"/>
      <c r="Q97" s="89"/>
      <c r="R97" s="89"/>
      <c r="S97" s="89"/>
      <c r="T97" s="89"/>
      <c r="U97" s="89"/>
      <c r="V97" s="89"/>
      <c r="W97" s="89"/>
    </row>
    <row r="98" spans="1:23" ht="15.75" customHeight="1">
      <c r="A98" s="89"/>
      <c r="B98" s="89"/>
      <c r="C98" s="89"/>
      <c r="D98" s="102"/>
      <c r="E98" s="89"/>
      <c r="F98" s="89"/>
      <c r="G98" s="89"/>
      <c r="H98" s="89"/>
      <c r="I98" s="89"/>
      <c r="J98" s="89"/>
      <c r="K98" s="89"/>
      <c r="L98" s="89"/>
      <c r="M98" s="89"/>
      <c r="N98" s="89"/>
      <c r="O98" s="89"/>
      <c r="P98" s="89"/>
      <c r="Q98" s="89"/>
      <c r="R98" s="89"/>
      <c r="S98" s="89"/>
      <c r="T98" s="89"/>
      <c r="U98" s="89"/>
      <c r="V98" s="89"/>
      <c r="W98" s="89"/>
    </row>
    <row r="99" spans="1:23" ht="15.75" customHeight="1">
      <c r="A99" s="89"/>
      <c r="B99" s="89"/>
      <c r="C99" s="89"/>
      <c r="D99" s="102"/>
      <c r="E99" s="89"/>
      <c r="F99" s="89"/>
      <c r="G99" s="89"/>
      <c r="H99" s="89"/>
      <c r="I99" s="89"/>
      <c r="J99" s="89"/>
      <c r="K99" s="89"/>
      <c r="L99" s="89"/>
      <c r="M99" s="89"/>
      <c r="N99" s="89"/>
      <c r="O99" s="89"/>
      <c r="P99" s="89"/>
      <c r="Q99" s="89"/>
      <c r="R99" s="89"/>
      <c r="S99" s="89"/>
      <c r="T99" s="89"/>
      <c r="U99" s="89"/>
      <c r="V99" s="89"/>
      <c r="W99" s="89"/>
    </row>
    <row r="100" spans="1:23" ht="15.75" customHeight="1">
      <c r="A100" s="89"/>
      <c r="B100" s="89"/>
      <c r="C100" s="89"/>
      <c r="D100" s="102"/>
      <c r="E100" s="89"/>
      <c r="F100" s="89"/>
      <c r="G100" s="89"/>
      <c r="H100" s="89"/>
      <c r="I100" s="89"/>
      <c r="J100" s="89"/>
      <c r="K100" s="89"/>
      <c r="L100" s="89"/>
      <c r="M100" s="89"/>
      <c r="N100" s="89"/>
      <c r="O100" s="89"/>
      <c r="P100" s="89"/>
      <c r="Q100" s="89"/>
      <c r="R100" s="89"/>
      <c r="S100" s="89"/>
      <c r="T100" s="89"/>
      <c r="U100" s="89"/>
      <c r="V100" s="89"/>
      <c r="W100" s="89"/>
    </row>
    <row r="101" spans="1:23" ht="15.75" customHeight="1">
      <c r="A101" s="89"/>
      <c r="B101" s="89"/>
      <c r="C101" s="89"/>
      <c r="D101" s="102"/>
      <c r="E101" s="89"/>
      <c r="F101" s="89"/>
      <c r="G101" s="89"/>
      <c r="H101" s="89"/>
      <c r="I101" s="89"/>
      <c r="J101" s="89"/>
      <c r="K101" s="89"/>
      <c r="L101" s="89"/>
      <c r="M101" s="89"/>
      <c r="N101" s="89"/>
      <c r="O101" s="89"/>
      <c r="P101" s="89"/>
      <c r="Q101" s="89"/>
      <c r="R101" s="89"/>
      <c r="S101" s="89"/>
      <c r="T101" s="89"/>
      <c r="U101" s="89"/>
      <c r="V101" s="89"/>
      <c r="W101" s="89"/>
    </row>
    <row r="102" spans="1:23" ht="15.75" customHeight="1">
      <c r="A102" s="89"/>
      <c r="B102" s="89"/>
      <c r="C102" s="89"/>
      <c r="D102" s="102"/>
      <c r="E102" s="89"/>
      <c r="F102" s="89"/>
      <c r="G102" s="89"/>
      <c r="H102" s="89"/>
      <c r="I102" s="89"/>
      <c r="J102" s="89"/>
      <c r="K102" s="89"/>
      <c r="L102" s="89"/>
      <c r="M102" s="89"/>
      <c r="N102" s="89"/>
      <c r="O102" s="89"/>
      <c r="P102" s="89"/>
      <c r="Q102" s="89"/>
      <c r="R102" s="89"/>
      <c r="S102" s="89"/>
      <c r="T102" s="89"/>
      <c r="U102" s="89"/>
      <c r="V102" s="89"/>
      <c r="W102" s="89"/>
    </row>
    <row r="103" spans="1:23" ht="15.75" customHeight="1">
      <c r="A103" s="89"/>
      <c r="B103" s="89"/>
      <c r="C103" s="89"/>
      <c r="D103" s="102"/>
      <c r="E103" s="89"/>
      <c r="F103" s="89"/>
      <c r="G103" s="89"/>
      <c r="H103" s="89"/>
      <c r="I103" s="89"/>
      <c r="J103" s="89"/>
      <c r="K103" s="89"/>
      <c r="L103" s="89"/>
      <c r="M103" s="89"/>
      <c r="N103" s="89"/>
      <c r="O103" s="89"/>
      <c r="P103" s="89"/>
      <c r="Q103" s="89"/>
      <c r="R103" s="89"/>
      <c r="S103" s="89"/>
      <c r="T103" s="89"/>
      <c r="U103" s="89"/>
      <c r="V103" s="89"/>
      <c r="W103" s="89"/>
    </row>
    <row r="104" spans="1:23" ht="15.75" customHeight="1">
      <c r="A104" s="89"/>
      <c r="B104" s="89"/>
      <c r="C104" s="89"/>
      <c r="D104" s="102"/>
      <c r="E104" s="89"/>
      <c r="F104" s="89"/>
      <c r="G104" s="89"/>
      <c r="H104" s="89"/>
      <c r="I104" s="89"/>
      <c r="J104" s="89"/>
      <c r="K104" s="89"/>
      <c r="L104" s="89"/>
      <c r="M104" s="89"/>
      <c r="N104" s="89"/>
      <c r="O104" s="89"/>
      <c r="P104" s="89"/>
      <c r="Q104" s="89"/>
      <c r="R104" s="89"/>
      <c r="S104" s="89"/>
      <c r="T104" s="89"/>
      <c r="U104" s="89"/>
      <c r="V104" s="89"/>
      <c r="W104" s="89"/>
    </row>
    <row r="105" spans="1:23" ht="15.75" customHeight="1">
      <c r="A105" s="89"/>
      <c r="B105" s="89"/>
      <c r="C105" s="89"/>
      <c r="D105" s="102"/>
      <c r="E105" s="89"/>
      <c r="F105" s="89"/>
      <c r="G105" s="89"/>
      <c r="H105" s="89"/>
      <c r="I105" s="89"/>
      <c r="J105" s="89"/>
      <c r="K105" s="89"/>
      <c r="L105" s="89"/>
      <c r="M105" s="89"/>
      <c r="N105" s="89"/>
      <c r="O105" s="89"/>
      <c r="P105" s="89"/>
      <c r="Q105" s="89"/>
      <c r="R105" s="89"/>
      <c r="S105" s="89"/>
      <c r="T105" s="89"/>
      <c r="U105" s="89"/>
      <c r="V105" s="89"/>
      <c r="W105" s="89"/>
    </row>
    <row r="106" spans="1:23" ht="15.75" customHeight="1">
      <c r="A106" s="89"/>
      <c r="B106" s="89"/>
      <c r="C106" s="89"/>
      <c r="D106" s="102"/>
      <c r="E106" s="89"/>
      <c r="F106" s="89"/>
      <c r="G106" s="89"/>
      <c r="H106" s="89"/>
      <c r="I106" s="89"/>
      <c r="J106" s="89"/>
      <c r="K106" s="89"/>
      <c r="L106" s="89"/>
      <c r="M106" s="89"/>
      <c r="N106" s="89"/>
      <c r="O106" s="89"/>
      <c r="P106" s="89"/>
      <c r="Q106" s="89"/>
      <c r="R106" s="89"/>
      <c r="S106" s="89"/>
      <c r="T106" s="89"/>
      <c r="U106" s="89"/>
      <c r="V106" s="89"/>
      <c r="W106" s="89"/>
    </row>
    <row r="107" spans="1:23" ht="15.75" customHeight="1">
      <c r="A107" s="89"/>
      <c r="B107" s="89"/>
      <c r="C107" s="89"/>
      <c r="D107" s="102"/>
      <c r="E107" s="89"/>
      <c r="F107" s="89"/>
      <c r="G107" s="89"/>
      <c r="H107" s="89"/>
      <c r="I107" s="89"/>
      <c r="J107" s="89"/>
      <c r="K107" s="89"/>
      <c r="L107" s="89"/>
      <c r="M107" s="89"/>
      <c r="N107" s="89"/>
      <c r="O107" s="89"/>
      <c r="P107" s="89"/>
      <c r="Q107" s="89"/>
      <c r="R107" s="89"/>
      <c r="S107" s="89"/>
      <c r="T107" s="89"/>
      <c r="U107" s="89"/>
      <c r="V107" s="89"/>
      <c r="W107" s="89"/>
    </row>
    <row r="108" spans="1:23" ht="15.75" customHeight="1">
      <c r="A108" s="89"/>
      <c r="B108" s="89"/>
      <c r="C108" s="89"/>
      <c r="D108" s="102"/>
      <c r="E108" s="89"/>
      <c r="F108" s="89"/>
      <c r="G108" s="89"/>
      <c r="H108" s="89"/>
      <c r="I108" s="89"/>
      <c r="J108" s="89"/>
      <c r="K108" s="89"/>
      <c r="L108" s="89"/>
      <c r="M108" s="89"/>
      <c r="N108" s="89"/>
      <c r="O108" s="89"/>
      <c r="P108" s="89"/>
      <c r="Q108" s="89"/>
      <c r="R108" s="89"/>
      <c r="S108" s="89"/>
      <c r="T108" s="89"/>
      <c r="U108" s="89"/>
      <c r="V108" s="89"/>
      <c r="W108" s="89"/>
    </row>
    <row r="109" spans="1:23" ht="15.75" customHeight="1"/>
    <row r="110" spans="1:23" ht="15.75" customHeight="1"/>
    <row r="111" spans="1:23" ht="15.75" customHeight="1"/>
    <row r="112" spans="1:23"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sheetData>
  <mergeCells count="35">
    <mergeCell ref="L17:L18"/>
    <mergeCell ref="M17:M18"/>
    <mergeCell ref="N17:N18"/>
    <mergeCell ref="F17:F18"/>
    <mergeCell ref="G17:G18"/>
    <mergeCell ref="H17:H18"/>
    <mergeCell ref="I17:I18"/>
    <mergeCell ref="J17:J18"/>
    <mergeCell ref="Q12:Q14"/>
    <mergeCell ref="C15:C16"/>
    <mergeCell ref="D15:D16"/>
    <mergeCell ref="E15:E16"/>
    <mergeCell ref="F15:F16"/>
    <mergeCell ref="G15:G16"/>
    <mergeCell ref="H15:H16"/>
    <mergeCell ref="I15:I16"/>
    <mergeCell ref="J15:J16"/>
    <mergeCell ref="K15:K16"/>
    <mergeCell ref="L15:L16"/>
    <mergeCell ref="Q16:Q18"/>
    <mergeCell ref="C17:C18"/>
    <mergeCell ref="D17:D18"/>
    <mergeCell ref="E17:E18"/>
    <mergeCell ref="K17:K18"/>
    <mergeCell ref="D1:M1"/>
    <mergeCell ref="C12:C14"/>
    <mergeCell ref="D12:D14"/>
    <mergeCell ref="E12:E14"/>
    <mergeCell ref="F12:F14"/>
    <mergeCell ref="G12:G14"/>
    <mergeCell ref="H12:H14"/>
    <mergeCell ref="I12:I14"/>
    <mergeCell ref="J12:J14"/>
    <mergeCell ref="K12:K14"/>
    <mergeCell ref="L12:L14"/>
  </mergeCells>
  <pageMargins left="0.7" right="0.7" top="0.75" bottom="0.75"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U934"/>
  <sheetViews>
    <sheetView showGridLines="0" zoomScale="90" zoomScaleNormal="90" workbookViewId="0">
      <selection activeCell="A3" sqref="A3"/>
    </sheetView>
  </sheetViews>
  <sheetFormatPr baseColWidth="10" defaultColWidth="14.42578125" defaultRowHeight="15" customHeight="1"/>
  <cols>
    <col min="1" max="1" width="7" style="129" customWidth="1"/>
    <col min="2" max="2" width="3.28515625" style="129" customWidth="1"/>
    <col min="3" max="3" width="27.85546875" style="129" customWidth="1"/>
    <col min="4" max="4" width="24" style="129" customWidth="1"/>
    <col min="5" max="5" width="23.140625" style="129" customWidth="1"/>
    <col min="6" max="6" width="15.28515625" style="129" customWidth="1"/>
    <col min="7" max="7" width="19" style="129" customWidth="1"/>
    <col min="8" max="8" width="43.85546875" style="129" customWidth="1"/>
    <col min="9" max="9" width="19" style="129" customWidth="1"/>
    <col min="10" max="10" width="45.85546875" style="129" customWidth="1"/>
    <col min="11" max="11" width="12.7109375" style="129" customWidth="1"/>
    <col min="12" max="12" width="26.7109375" style="129" customWidth="1"/>
    <col min="13" max="13" width="25.140625" style="129" customWidth="1"/>
    <col min="14" max="14" width="14.42578125" style="129"/>
    <col min="15" max="15" width="47.85546875" style="129" customWidth="1"/>
    <col min="16" max="16" width="27.140625" style="129" customWidth="1"/>
    <col min="17" max="17" width="14.42578125" style="129"/>
    <col min="18" max="18" width="70.42578125" style="129" customWidth="1"/>
    <col min="19" max="16384" width="14.42578125" style="129"/>
  </cols>
  <sheetData>
    <row r="1" spans="2:21" ht="57" customHeight="1" thickBot="1">
      <c r="B1" s="89"/>
      <c r="D1" s="752" t="s">
        <v>70</v>
      </c>
      <c r="E1" s="723"/>
      <c r="F1" s="723"/>
      <c r="G1" s="723"/>
      <c r="H1" s="723"/>
      <c r="I1" s="723"/>
      <c r="J1" s="723"/>
      <c r="K1" s="723"/>
      <c r="L1" s="723"/>
      <c r="M1" s="723"/>
    </row>
    <row r="2" spans="2:21" ht="33.75" thickBot="1">
      <c r="B2" s="90"/>
      <c r="D2" s="91" t="s">
        <v>130</v>
      </c>
      <c r="E2" s="92">
        <f>100/19</f>
        <v>5.2631578947368425</v>
      </c>
      <c r="F2" s="93"/>
      <c r="G2" s="93"/>
      <c r="H2" s="94" t="s">
        <v>142</v>
      </c>
      <c r="I2" s="95">
        <v>56</v>
      </c>
      <c r="L2" s="170" t="s">
        <v>140</v>
      </c>
      <c r="M2" s="141">
        <v>14</v>
      </c>
    </row>
    <row r="3" spans="2:21" ht="18" customHeight="1" thickBot="1">
      <c r="B3" s="96"/>
      <c r="C3" s="90"/>
      <c r="D3" s="91" t="s">
        <v>38</v>
      </c>
      <c r="E3" s="92">
        <f>(I3*E2/I2)+0.3</f>
        <v>4.1533834586466174</v>
      </c>
      <c r="F3" s="93"/>
      <c r="G3" s="93"/>
      <c r="H3" s="97" t="s">
        <v>75</v>
      </c>
      <c r="I3" s="95">
        <f>+I2-I4</f>
        <v>41</v>
      </c>
      <c r="J3" s="96"/>
      <c r="L3" s="181" t="s">
        <v>141</v>
      </c>
      <c r="M3" s="141">
        <v>3</v>
      </c>
    </row>
    <row r="4" spans="2:21" ht="26.25" customHeight="1" thickBot="1">
      <c r="B4" s="96"/>
      <c r="C4" s="90"/>
      <c r="D4" s="91" t="s">
        <v>76</v>
      </c>
      <c r="E4" s="98" t="str">
        <f>'Resp.'!J6</f>
        <v>Grupo de Planeación</v>
      </c>
      <c r="F4" s="99"/>
      <c r="G4" s="99"/>
      <c r="H4" s="100" t="s">
        <v>77</v>
      </c>
      <c r="I4" s="95">
        <v>15</v>
      </c>
      <c r="L4" s="182" t="s">
        <v>62</v>
      </c>
      <c r="M4" s="141">
        <f>+M2-M3</f>
        <v>11</v>
      </c>
    </row>
    <row r="5" spans="2:21" ht="26.25" customHeight="1">
      <c r="B5" s="96"/>
      <c r="C5" s="90"/>
      <c r="D5" s="122"/>
      <c r="E5" s="123"/>
      <c r="F5" s="99"/>
      <c r="G5" s="99"/>
      <c r="H5" s="138"/>
      <c r="I5" s="124"/>
    </row>
    <row r="6" spans="2:21" ht="26.25" customHeight="1">
      <c r="B6" s="96"/>
      <c r="C6" s="90"/>
      <c r="D6" s="122"/>
      <c r="E6" s="123"/>
      <c r="F6" s="99"/>
      <c r="G6" s="99"/>
      <c r="H6" s="138"/>
      <c r="I6" s="124"/>
    </row>
    <row r="7" spans="2:21" ht="38.25">
      <c r="B7" s="90"/>
      <c r="C7" s="521" t="s">
        <v>216</v>
      </c>
      <c r="D7" s="521" t="s">
        <v>217</v>
      </c>
      <c r="E7" s="522" t="s">
        <v>218</v>
      </c>
      <c r="F7" s="521" t="s">
        <v>219</v>
      </c>
      <c r="G7" s="521" t="s">
        <v>220</v>
      </c>
      <c r="H7" s="521" t="s">
        <v>121</v>
      </c>
      <c r="I7" s="521" t="s">
        <v>122</v>
      </c>
      <c r="J7" s="522" t="s">
        <v>123</v>
      </c>
      <c r="K7" s="522" t="s">
        <v>124</v>
      </c>
      <c r="L7" s="522" t="s">
        <v>221</v>
      </c>
      <c r="M7" s="522" t="s">
        <v>222</v>
      </c>
      <c r="N7" s="527" t="s">
        <v>223</v>
      </c>
      <c r="O7" s="521" t="s">
        <v>224</v>
      </c>
      <c r="P7" s="522" t="s">
        <v>225</v>
      </c>
      <c r="Q7" s="521" t="s">
        <v>226</v>
      </c>
      <c r="R7" s="521" t="s">
        <v>297</v>
      </c>
      <c r="S7" s="521" t="s">
        <v>351</v>
      </c>
      <c r="T7" s="242"/>
      <c r="U7" s="242"/>
    </row>
    <row r="8" spans="2:21" ht="161.25" customHeight="1">
      <c r="C8" s="746" t="s">
        <v>319</v>
      </c>
      <c r="D8" s="742" t="s">
        <v>228</v>
      </c>
      <c r="E8" s="742" t="s">
        <v>229</v>
      </c>
      <c r="F8" s="742" t="s">
        <v>230</v>
      </c>
      <c r="G8" s="746" t="s">
        <v>320</v>
      </c>
      <c r="H8" s="746" t="s">
        <v>321</v>
      </c>
      <c r="I8" s="742" t="s">
        <v>322</v>
      </c>
      <c r="J8" s="746" t="s">
        <v>323</v>
      </c>
      <c r="K8" s="746" t="s">
        <v>324</v>
      </c>
      <c r="L8" s="492" t="s">
        <v>325</v>
      </c>
      <c r="M8" s="88">
        <v>44105</v>
      </c>
      <c r="N8" s="88">
        <v>44196</v>
      </c>
      <c r="O8" s="490" t="s">
        <v>326</v>
      </c>
      <c r="P8" s="492" t="s">
        <v>327</v>
      </c>
      <c r="Q8" s="743">
        <v>876</v>
      </c>
      <c r="R8" s="490" t="s">
        <v>350</v>
      </c>
      <c r="S8" s="602" t="s">
        <v>128</v>
      </c>
      <c r="T8" s="242"/>
      <c r="U8" s="242"/>
    </row>
    <row r="9" spans="2:21" ht="63.75">
      <c r="C9" s="746"/>
      <c r="D9" s="742"/>
      <c r="E9" s="742"/>
      <c r="F9" s="742"/>
      <c r="G9" s="746"/>
      <c r="H9" s="746"/>
      <c r="I9" s="742"/>
      <c r="J9" s="746"/>
      <c r="K9" s="746"/>
      <c r="L9" s="492" t="s">
        <v>325</v>
      </c>
      <c r="M9" s="88">
        <v>44105</v>
      </c>
      <c r="N9" s="88">
        <v>44377</v>
      </c>
      <c r="O9" s="490" t="s">
        <v>353</v>
      </c>
      <c r="P9" s="492" t="s">
        <v>327</v>
      </c>
      <c r="Q9" s="753"/>
      <c r="R9" s="490" t="s">
        <v>317</v>
      </c>
      <c r="S9" s="490" t="s">
        <v>352</v>
      </c>
      <c r="T9" s="242"/>
    </row>
    <row r="10" spans="2:21" ht="76.5">
      <c r="C10" s="746"/>
      <c r="D10" s="742"/>
      <c r="E10" s="742"/>
      <c r="F10" s="742"/>
      <c r="G10" s="746"/>
      <c r="H10" s="746"/>
      <c r="I10" s="742"/>
      <c r="J10" s="746"/>
      <c r="K10" s="746"/>
      <c r="L10" s="492" t="s">
        <v>325</v>
      </c>
      <c r="M10" s="88">
        <v>44105</v>
      </c>
      <c r="N10" s="88">
        <v>44469</v>
      </c>
      <c r="O10" s="490" t="s">
        <v>328</v>
      </c>
      <c r="P10" s="492" t="s">
        <v>327</v>
      </c>
      <c r="Q10" s="753"/>
      <c r="R10" s="490" t="s">
        <v>317</v>
      </c>
      <c r="S10" s="490" t="s">
        <v>352</v>
      </c>
      <c r="T10" s="242"/>
    </row>
    <row r="11" spans="2:21" ht="51">
      <c r="C11" s="746"/>
      <c r="D11" s="742"/>
      <c r="E11" s="742"/>
      <c r="F11" s="742"/>
      <c r="G11" s="746"/>
      <c r="H11" s="746"/>
      <c r="I11" s="742"/>
      <c r="J11" s="746"/>
      <c r="K11" s="746"/>
      <c r="L11" s="492" t="s">
        <v>325</v>
      </c>
      <c r="M11" s="88">
        <v>44105</v>
      </c>
      <c r="N11" s="88">
        <v>44286</v>
      </c>
      <c r="O11" s="490" t="s">
        <v>329</v>
      </c>
      <c r="P11" s="492" t="s">
        <v>327</v>
      </c>
      <c r="Q11" s="753"/>
      <c r="R11" s="490" t="s">
        <v>317</v>
      </c>
      <c r="S11" s="490" t="s">
        <v>352</v>
      </c>
      <c r="T11" s="242"/>
    </row>
    <row r="12" spans="2:21" ht="63.75">
      <c r="C12" s="746"/>
      <c r="D12" s="742"/>
      <c r="E12" s="742"/>
      <c r="F12" s="742"/>
      <c r="G12" s="746"/>
      <c r="H12" s="746"/>
      <c r="I12" s="742"/>
      <c r="J12" s="746"/>
      <c r="K12" s="746"/>
      <c r="L12" s="492" t="s">
        <v>325</v>
      </c>
      <c r="M12" s="88">
        <v>44105</v>
      </c>
      <c r="N12" s="88">
        <v>44469</v>
      </c>
      <c r="O12" s="490" t="s">
        <v>330</v>
      </c>
      <c r="P12" s="492" t="s">
        <v>327</v>
      </c>
      <c r="Q12" s="744"/>
      <c r="R12" s="490" t="s">
        <v>317</v>
      </c>
      <c r="S12" s="490" t="s">
        <v>352</v>
      </c>
      <c r="T12" s="242"/>
    </row>
    <row r="13" spans="2:21" ht="76.5">
      <c r="C13" s="746" t="s">
        <v>319</v>
      </c>
      <c r="D13" s="742" t="s">
        <v>228</v>
      </c>
      <c r="E13" s="742" t="s">
        <v>229</v>
      </c>
      <c r="F13" s="742" t="s">
        <v>230</v>
      </c>
      <c r="G13" s="746" t="s">
        <v>320</v>
      </c>
      <c r="H13" s="746" t="s">
        <v>331</v>
      </c>
      <c r="I13" s="742" t="s">
        <v>332</v>
      </c>
      <c r="J13" s="746" t="s">
        <v>333</v>
      </c>
      <c r="K13" s="746" t="s">
        <v>324</v>
      </c>
      <c r="L13" s="492" t="s">
        <v>325</v>
      </c>
      <c r="M13" s="88">
        <v>44105</v>
      </c>
      <c r="N13" s="88">
        <v>44469</v>
      </c>
      <c r="O13" s="490" t="s">
        <v>334</v>
      </c>
      <c r="P13" s="492" t="s">
        <v>335</v>
      </c>
      <c r="Q13" s="743">
        <v>877</v>
      </c>
      <c r="R13" s="490" t="s">
        <v>317</v>
      </c>
      <c r="S13" s="490" t="s">
        <v>352</v>
      </c>
      <c r="T13" s="242"/>
    </row>
    <row r="14" spans="2:21" ht="76.5">
      <c r="C14" s="746"/>
      <c r="D14" s="742"/>
      <c r="E14" s="742"/>
      <c r="F14" s="742"/>
      <c r="G14" s="746"/>
      <c r="H14" s="746"/>
      <c r="I14" s="742"/>
      <c r="J14" s="746"/>
      <c r="K14" s="746"/>
      <c r="L14" s="492" t="s">
        <v>325</v>
      </c>
      <c r="M14" s="88">
        <v>44105</v>
      </c>
      <c r="N14" s="88">
        <v>44469</v>
      </c>
      <c r="O14" s="490" t="s">
        <v>336</v>
      </c>
      <c r="P14" s="492" t="s">
        <v>335</v>
      </c>
      <c r="Q14" s="753"/>
      <c r="R14" s="490" t="s">
        <v>317</v>
      </c>
      <c r="S14" s="490" t="s">
        <v>352</v>
      </c>
      <c r="T14" s="242"/>
    </row>
    <row r="15" spans="2:21" ht="63.75">
      <c r="C15" s="746"/>
      <c r="D15" s="742"/>
      <c r="E15" s="742"/>
      <c r="F15" s="742"/>
      <c r="G15" s="746"/>
      <c r="H15" s="746"/>
      <c r="I15" s="742"/>
      <c r="J15" s="746"/>
      <c r="K15" s="746"/>
      <c r="L15" s="492" t="s">
        <v>325</v>
      </c>
      <c r="M15" s="88">
        <v>44105</v>
      </c>
      <c r="N15" s="88">
        <v>44255</v>
      </c>
      <c r="O15" s="490" t="s">
        <v>337</v>
      </c>
      <c r="P15" s="492" t="s">
        <v>335</v>
      </c>
      <c r="Q15" s="753"/>
      <c r="R15" s="490" t="s">
        <v>317</v>
      </c>
      <c r="S15" s="490" t="s">
        <v>352</v>
      </c>
      <c r="T15" s="242"/>
    </row>
    <row r="16" spans="2:21" ht="51">
      <c r="C16" s="746"/>
      <c r="D16" s="742"/>
      <c r="E16" s="742"/>
      <c r="F16" s="742"/>
      <c r="G16" s="746"/>
      <c r="H16" s="746"/>
      <c r="I16" s="742"/>
      <c r="J16" s="746"/>
      <c r="K16" s="746"/>
      <c r="L16" s="492" t="s">
        <v>325</v>
      </c>
      <c r="M16" s="88">
        <v>44105</v>
      </c>
      <c r="N16" s="88">
        <v>44196</v>
      </c>
      <c r="O16" s="490" t="s">
        <v>338</v>
      </c>
      <c r="P16" s="492" t="s">
        <v>335</v>
      </c>
      <c r="Q16" s="753"/>
      <c r="R16" s="490" t="s">
        <v>354</v>
      </c>
      <c r="S16" s="602" t="s">
        <v>128</v>
      </c>
      <c r="T16" s="242"/>
    </row>
    <row r="17" spans="3:20" ht="267.75">
      <c r="C17" s="503" t="s">
        <v>319</v>
      </c>
      <c r="D17" s="493" t="s">
        <v>228</v>
      </c>
      <c r="E17" s="493" t="s">
        <v>229</v>
      </c>
      <c r="F17" s="493" t="s">
        <v>230</v>
      </c>
      <c r="G17" s="503" t="s">
        <v>320</v>
      </c>
      <c r="H17" s="503" t="s">
        <v>339</v>
      </c>
      <c r="I17" s="493" t="s">
        <v>340</v>
      </c>
      <c r="J17" s="503" t="s">
        <v>341</v>
      </c>
      <c r="K17" s="503" t="s">
        <v>324</v>
      </c>
      <c r="L17" s="492" t="s">
        <v>325</v>
      </c>
      <c r="M17" s="88">
        <v>44105</v>
      </c>
      <c r="N17" s="88">
        <v>44255</v>
      </c>
      <c r="O17" s="490" t="s">
        <v>342</v>
      </c>
      <c r="P17" s="492" t="s">
        <v>335</v>
      </c>
      <c r="Q17" s="496">
        <v>878</v>
      </c>
      <c r="R17" s="490" t="s">
        <v>317</v>
      </c>
      <c r="S17" s="490" t="s">
        <v>352</v>
      </c>
      <c r="T17" s="242"/>
    </row>
    <row r="18" spans="3:20" ht="51">
      <c r="C18" s="739" t="s">
        <v>319</v>
      </c>
      <c r="D18" s="718" t="s">
        <v>228</v>
      </c>
      <c r="E18" s="718" t="s">
        <v>229</v>
      </c>
      <c r="F18" s="718" t="s">
        <v>230</v>
      </c>
      <c r="G18" s="739" t="s">
        <v>320</v>
      </c>
      <c r="H18" s="739" t="s">
        <v>343</v>
      </c>
      <c r="I18" s="739" t="s">
        <v>344</v>
      </c>
      <c r="J18" s="739" t="s">
        <v>345</v>
      </c>
      <c r="K18" s="739" t="s">
        <v>324</v>
      </c>
      <c r="L18" s="718" t="s">
        <v>325</v>
      </c>
      <c r="M18" s="88">
        <v>44105</v>
      </c>
      <c r="N18" s="88">
        <v>44469</v>
      </c>
      <c r="O18" s="490" t="s">
        <v>346</v>
      </c>
      <c r="P18" s="492" t="s">
        <v>335</v>
      </c>
      <c r="Q18" s="748">
        <v>879</v>
      </c>
      <c r="R18" s="490" t="s">
        <v>317</v>
      </c>
      <c r="S18" s="490" t="s">
        <v>352</v>
      </c>
      <c r="T18" s="242"/>
    </row>
    <row r="19" spans="3:20" ht="63.75">
      <c r="C19" s="740"/>
      <c r="D19" s="721"/>
      <c r="E19" s="721"/>
      <c r="F19" s="721"/>
      <c r="G19" s="740"/>
      <c r="H19" s="740"/>
      <c r="I19" s="740"/>
      <c r="J19" s="740"/>
      <c r="K19" s="740"/>
      <c r="L19" s="721"/>
      <c r="M19" s="88">
        <v>44105</v>
      </c>
      <c r="N19" s="88">
        <v>44196</v>
      </c>
      <c r="O19" s="490" t="s">
        <v>347</v>
      </c>
      <c r="P19" s="492" t="s">
        <v>335</v>
      </c>
      <c r="Q19" s="748"/>
      <c r="R19" s="490" t="s">
        <v>355</v>
      </c>
      <c r="S19" s="602" t="s">
        <v>128</v>
      </c>
      <c r="T19" s="242"/>
    </row>
    <row r="20" spans="3:20" ht="63.75">
      <c r="C20" s="740"/>
      <c r="D20" s="721"/>
      <c r="E20" s="721"/>
      <c r="F20" s="721"/>
      <c r="G20" s="740"/>
      <c r="H20" s="740"/>
      <c r="I20" s="740"/>
      <c r="J20" s="740"/>
      <c r="K20" s="740"/>
      <c r="L20" s="721"/>
      <c r="M20" s="88">
        <v>44105</v>
      </c>
      <c r="N20" s="88">
        <v>44469</v>
      </c>
      <c r="O20" s="490" t="s">
        <v>348</v>
      </c>
      <c r="P20" s="492" t="s">
        <v>335</v>
      </c>
      <c r="Q20" s="748"/>
      <c r="R20" s="490" t="s">
        <v>317</v>
      </c>
      <c r="S20" s="490" t="s">
        <v>352</v>
      </c>
      <c r="T20" s="242"/>
    </row>
    <row r="21" spans="3:20" ht="38.25">
      <c r="C21" s="741"/>
      <c r="D21" s="722"/>
      <c r="E21" s="722"/>
      <c r="F21" s="722"/>
      <c r="G21" s="741"/>
      <c r="H21" s="741"/>
      <c r="I21" s="741"/>
      <c r="J21" s="741"/>
      <c r="K21" s="741"/>
      <c r="L21" s="722"/>
      <c r="M21" s="88">
        <v>44105</v>
      </c>
      <c r="N21" s="88">
        <v>44286</v>
      </c>
      <c r="O21" s="490" t="s">
        <v>349</v>
      </c>
      <c r="P21" s="492" t="s">
        <v>335</v>
      </c>
      <c r="Q21" s="748"/>
      <c r="R21" s="490" t="s">
        <v>317</v>
      </c>
      <c r="S21" s="490" t="s">
        <v>352</v>
      </c>
      <c r="T21" s="242"/>
    </row>
    <row r="22" spans="3:20" ht="15.75" customHeight="1">
      <c r="T22" s="242"/>
    </row>
    <row r="23" spans="3:20" ht="15.75" customHeight="1"/>
    <row r="24" spans="3:20" ht="15.75" customHeight="1"/>
    <row r="25" spans="3:20" ht="15.75" customHeight="1"/>
    <row r="26" spans="3:20" ht="15.75" customHeight="1"/>
    <row r="27" spans="3:20" ht="15.75" customHeight="1"/>
    <row r="28" spans="3:20" ht="15.75" customHeight="1"/>
    <row r="29" spans="3:20" ht="15.75" customHeight="1"/>
    <row r="30" spans="3:20" ht="15.75" customHeight="1"/>
    <row r="31" spans="3:20" ht="15.75" customHeight="1"/>
    <row r="32" spans="3: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sheetData>
  <mergeCells count="32">
    <mergeCell ref="K8:K12"/>
    <mergeCell ref="Q8:Q12"/>
    <mergeCell ref="K13:K16"/>
    <mergeCell ref="Q13:Q16"/>
    <mergeCell ref="K18:K21"/>
    <mergeCell ref="L18:L21"/>
    <mergeCell ref="Q18:Q21"/>
    <mergeCell ref="G18:G21"/>
    <mergeCell ref="H18:H21"/>
    <mergeCell ref="I18:I21"/>
    <mergeCell ref="J18:J21"/>
    <mergeCell ref="I8:I12"/>
    <mergeCell ref="J8:J12"/>
    <mergeCell ref="H13:H16"/>
    <mergeCell ref="I13:I16"/>
    <mergeCell ref="J13:J16"/>
    <mergeCell ref="C18:C21"/>
    <mergeCell ref="D18:D21"/>
    <mergeCell ref="E18:E21"/>
    <mergeCell ref="F18:F21"/>
    <mergeCell ref="D1:M1"/>
    <mergeCell ref="C8:C12"/>
    <mergeCell ref="D8:D12"/>
    <mergeCell ref="E8:E12"/>
    <mergeCell ref="F8:F12"/>
    <mergeCell ref="G8:G12"/>
    <mergeCell ref="H8:H12"/>
    <mergeCell ref="C13:C16"/>
    <mergeCell ref="D13:D16"/>
    <mergeCell ref="E13:E16"/>
    <mergeCell ref="F13:F16"/>
    <mergeCell ref="G13:G16"/>
  </mergeCells>
  <pageMargins left="0.7" right="0.7" top="0.75" bottom="0.75"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770"/>
  <sheetViews>
    <sheetView showGridLines="0" zoomScale="90" zoomScaleNormal="90" workbookViewId="0">
      <selection activeCell="F3" sqref="F3"/>
    </sheetView>
  </sheetViews>
  <sheetFormatPr baseColWidth="10" defaultColWidth="14.42578125" defaultRowHeight="15" customHeight="1"/>
  <cols>
    <col min="1" max="1" width="7" style="129" customWidth="1"/>
    <col min="2" max="2" width="3.7109375" style="129" customWidth="1"/>
    <col min="3" max="3" width="3.42578125" style="129" customWidth="1"/>
    <col min="4" max="4" width="21.42578125" style="129" customWidth="1"/>
    <col min="5" max="5" width="22.28515625" style="129" customWidth="1"/>
    <col min="6" max="6" width="23.85546875" style="129" customWidth="1"/>
    <col min="7" max="7" width="29" style="129" customWidth="1"/>
    <col min="8" max="8" width="23.28515625" style="129" customWidth="1"/>
    <col min="9" max="9" width="29.5703125" style="129" customWidth="1"/>
    <col min="10" max="10" width="40" style="129" customWidth="1"/>
    <col min="11" max="11" width="24.28515625" style="129" customWidth="1"/>
    <col min="12" max="12" width="27.7109375" style="129" customWidth="1"/>
    <col min="13" max="13" width="24.7109375" style="129" customWidth="1"/>
    <col min="14" max="14" width="17.5703125" style="129" customWidth="1"/>
    <col min="15" max="15" width="23.7109375" style="129" customWidth="1"/>
    <col min="16" max="16" width="53.42578125" style="129" customWidth="1"/>
    <col min="17" max="17" width="39.140625" style="129" customWidth="1"/>
    <col min="18" max="18" width="14.42578125" style="129"/>
    <col min="19" max="19" width="42.85546875" style="129" customWidth="1"/>
    <col min="20" max="20" width="14.42578125" style="129"/>
    <col min="21" max="21" width="0" style="129" hidden="1" customWidth="1"/>
    <col min="22" max="16384" width="14.42578125" style="129"/>
  </cols>
  <sheetData>
    <row r="1" spans="1:22" ht="63" customHeight="1" thickBot="1">
      <c r="A1" s="89"/>
      <c r="B1" s="89"/>
      <c r="C1" s="90"/>
      <c r="D1" s="754" t="s">
        <v>87</v>
      </c>
      <c r="E1" s="723"/>
      <c r="F1" s="723"/>
      <c r="G1" s="723"/>
      <c r="H1" s="723"/>
      <c r="I1" s="723"/>
      <c r="J1" s="723"/>
      <c r="K1" s="723"/>
      <c r="L1" s="723"/>
      <c r="M1" s="723"/>
      <c r="N1" s="723"/>
    </row>
    <row r="2" spans="1:22" ht="46.5" customHeight="1" thickBot="1">
      <c r="A2" s="89"/>
      <c r="B2" s="89"/>
      <c r="C2" s="96"/>
      <c r="D2" s="96"/>
      <c r="E2" s="91" t="s">
        <v>130</v>
      </c>
      <c r="F2" s="183">
        <f>100/19</f>
        <v>5.2631578947368425</v>
      </c>
      <c r="G2" s="96"/>
      <c r="H2" s="96"/>
      <c r="I2" s="96"/>
      <c r="J2" s="96"/>
      <c r="K2" s="90"/>
      <c r="L2" s="94" t="s">
        <v>144</v>
      </c>
      <c r="M2" s="184">
        <v>43</v>
      </c>
      <c r="N2" s="90"/>
      <c r="O2" s="170" t="s">
        <v>140</v>
      </c>
      <c r="P2" s="141">
        <v>7</v>
      </c>
    </row>
    <row r="3" spans="1:22" ht="19.5" customHeight="1" thickBot="1">
      <c r="A3" s="89"/>
      <c r="B3" s="89"/>
      <c r="C3" s="96"/>
      <c r="D3" s="96"/>
      <c r="E3" s="91" t="s">
        <v>38</v>
      </c>
      <c r="F3" s="183">
        <f>+(M3*F2/M2)+0.005</f>
        <v>5.145758873929009</v>
      </c>
      <c r="H3" s="90"/>
      <c r="L3" s="97" t="s">
        <v>75</v>
      </c>
      <c r="M3" s="184">
        <f>+M2-M4</f>
        <v>42</v>
      </c>
      <c r="O3" s="181" t="s">
        <v>141</v>
      </c>
      <c r="P3" s="141">
        <v>1</v>
      </c>
    </row>
    <row r="4" spans="1:22" ht="29.25" customHeight="1" thickBot="1">
      <c r="A4" s="89"/>
      <c r="B4" s="89"/>
      <c r="C4" s="96"/>
      <c r="D4" s="96"/>
      <c r="E4" s="91" t="s">
        <v>18</v>
      </c>
      <c r="F4" s="185" t="str">
        <f>'Resp.'!J7</f>
        <v>Grupo de Gestión Financiera</v>
      </c>
      <c r="H4" s="90"/>
      <c r="L4" s="100" t="s">
        <v>77</v>
      </c>
      <c r="M4" s="184">
        <v>1</v>
      </c>
      <c r="O4" s="182" t="s">
        <v>62</v>
      </c>
      <c r="P4" s="141">
        <f>+P2-P3</f>
        <v>6</v>
      </c>
    </row>
    <row r="6" spans="1:22" ht="15.75" customHeight="1"/>
    <row r="7" spans="1:22" ht="15.75" customHeight="1"/>
    <row r="8" spans="1:22" ht="15.75" customHeight="1"/>
    <row r="9" spans="1:22" ht="15.75" customHeight="1"/>
    <row r="10" spans="1:22" ht="69.75" customHeight="1">
      <c r="D10" s="521" t="s">
        <v>216</v>
      </c>
      <c r="E10" s="521" t="s">
        <v>217</v>
      </c>
      <c r="F10" s="522" t="s">
        <v>218</v>
      </c>
      <c r="G10" s="521" t="s">
        <v>219</v>
      </c>
      <c r="H10" s="521" t="s">
        <v>220</v>
      </c>
      <c r="I10" s="521" t="s">
        <v>121</v>
      </c>
      <c r="J10" s="521" t="s">
        <v>122</v>
      </c>
      <c r="K10" s="522" t="s">
        <v>123</v>
      </c>
      <c r="L10" s="522" t="s">
        <v>124</v>
      </c>
      <c r="M10" s="522" t="s">
        <v>221</v>
      </c>
      <c r="N10" s="522" t="s">
        <v>222</v>
      </c>
      <c r="O10" s="522" t="s">
        <v>223</v>
      </c>
      <c r="P10" s="521" t="s">
        <v>224</v>
      </c>
      <c r="Q10" s="522" t="s">
        <v>225</v>
      </c>
      <c r="R10" s="521" t="s">
        <v>371</v>
      </c>
      <c r="S10" s="521" t="s">
        <v>297</v>
      </c>
      <c r="T10" s="521" t="s">
        <v>351</v>
      </c>
      <c r="U10" s="242">
        <f>+F2-F3</f>
        <v>0.11739902080783349</v>
      </c>
      <c r="V10" s="559"/>
    </row>
    <row r="11" spans="1:22" ht="127.5">
      <c r="D11" s="746" t="s">
        <v>356</v>
      </c>
      <c r="E11" s="747" t="s">
        <v>228</v>
      </c>
      <c r="F11" s="747" t="s">
        <v>229</v>
      </c>
      <c r="G11" s="747" t="s">
        <v>230</v>
      </c>
      <c r="H11" s="746" t="s">
        <v>357</v>
      </c>
      <c r="I11" s="746" t="s">
        <v>358</v>
      </c>
      <c r="J11" s="746" t="s">
        <v>359</v>
      </c>
      <c r="K11" s="739" t="s">
        <v>360</v>
      </c>
      <c r="L11" s="739" t="s">
        <v>361</v>
      </c>
      <c r="M11" s="759" t="s">
        <v>325</v>
      </c>
      <c r="N11" s="755">
        <v>44105</v>
      </c>
      <c r="O11" s="528">
        <v>44469</v>
      </c>
      <c r="P11" s="490" t="s">
        <v>362</v>
      </c>
      <c r="Q11" s="490" t="s">
        <v>363</v>
      </c>
      <c r="R11" s="758">
        <v>838</v>
      </c>
      <c r="S11" s="490" t="s">
        <v>372</v>
      </c>
      <c r="T11" s="529" t="s">
        <v>352</v>
      </c>
      <c r="U11" s="245">
        <v>5.0000000000000001E-3</v>
      </c>
    </row>
    <row r="12" spans="1:22" ht="69.75" customHeight="1">
      <c r="D12" s="746"/>
      <c r="E12" s="747"/>
      <c r="F12" s="747"/>
      <c r="G12" s="747"/>
      <c r="H12" s="746"/>
      <c r="I12" s="746"/>
      <c r="J12" s="746"/>
      <c r="K12" s="740"/>
      <c r="L12" s="740"/>
      <c r="M12" s="760"/>
      <c r="N12" s="756"/>
      <c r="O12" s="528">
        <v>44469</v>
      </c>
      <c r="P12" s="490" t="s">
        <v>364</v>
      </c>
      <c r="Q12" s="490" t="s">
        <v>363</v>
      </c>
      <c r="R12" s="758"/>
      <c r="S12" s="490" t="s">
        <v>373</v>
      </c>
      <c r="T12" s="529" t="s">
        <v>352</v>
      </c>
      <c r="U12" s="245">
        <v>5.0000000000000001E-3</v>
      </c>
    </row>
    <row r="13" spans="1:22" ht="76.5">
      <c r="D13" s="746"/>
      <c r="E13" s="747"/>
      <c r="F13" s="747"/>
      <c r="G13" s="747"/>
      <c r="H13" s="746"/>
      <c r="I13" s="746"/>
      <c r="J13" s="746"/>
      <c r="K13" s="740"/>
      <c r="L13" s="740"/>
      <c r="M13" s="760"/>
      <c r="N13" s="756"/>
      <c r="O13" s="528">
        <v>44165</v>
      </c>
      <c r="P13" s="498" t="s">
        <v>365</v>
      </c>
      <c r="Q13" s="491" t="s">
        <v>366</v>
      </c>
      <c r="R13" s="758"/>
      <c r="S13" s="490" t="s">
        <v>374</v>
      </c>
      <c r="T13" s="529" t="s">
        <v>128</v>
      </c>
      <c r="U13" s="245">
        <v>5.0000000000000001E-3</v>
      </c>
    </row>
    <row r="14" spans="1:22" ht="51">
      <c r="D14" s="746"/>
      <c r="E14" s="747"/>
      <c r="F14" s="747"/>
      <c r="G14" s="747"/>
      <c r="H14" s="746"/>
      <c r="I14" s="746"/>
      <c r="J14" s="746"/>
      <c r="K14" s="740"/>
      <c r="L14" s="740"/>
      <c r="M14" s="760"/>
      <c r="N14" s="756"/>
      <c r="O14" s="528">
        <v>44469</v>
      </c>
      <c r="P14" s="498" t="s">
        <v>367</v>
      </c>
      <c r="Q14" s="492" t="s">
        <v>366</v>
      </c>
      <c r="R14" s="758"/>
      <c r="S14" s="529" t="s">
        <v>317</v>
      </c>
      <c r="T14" s="529" t="s">
        <v>352</v>
      </c>
      <c r="U14" s="245">
        <v>5.0000000000000001E-3</v>
      </c>
    </row>
    <row r="15" spans="1:22" ht="63.75">
      <c r="D15" s="746"/>
      <c r="E15" s="747"/>
      <c r="F15" s="747"/>
      <c r="G15" s="747"/>
      <c r="H15" s="746"/>
      <c r="I15" s="746"/>
      <c r="J15" s="746"/>
      <c r="K15" s="740"/>
      <c r="L15" s="740"/>
      <c r="M15" s="760"/>
      <c r="N15" s="756"/>
      <c r="O15" s="528">
        <v>44377</v>
      </c>
      <c r="P15" s="498" t="s">
        <v>368</v>
      </c>
      <c r="Q15" s="492" t="s">
        <v>366</v>
      </c>
      <c r="R15" s="758"/>
      <c r="S15" s="529" t="s">
        <v>317</v>
      </c>
      <c r="T15" s="529" t="s">
        <v>352</v>
      </c>
      <c r="U15" s="245">
        <v>5.0000000000000001E-3</v>
      </c>
    </row>
    <row r="16" spans="1:22" ht="51">
      <c r="D16" s="746"/>
      <c r="E16" s="747"/>
      <c r="F16" s="747"/>
      <c r="G16" s="747"/>
      <c r="H16" s="746"/>
      <c r="I16" s="746"/>
      <c r="J16" s="746"/>
      <c r="K16" s="740"/>
      <c r="L16" s="740"/>
      <c r="M16" s="760"/>
      <c r="N16" s="756"/>
      <c r="O16" s="528">
        <v>44270</v>
      </c>
      <c r="P16" s="490" t="s">
        <v>369</v>
      </c>
      <c r="Q16" s="492" t="s">
        <v>366</v>
      </c>
      <c r="R16" s="758"/>
      <c r="S16" s="529" t="s">
        <v>317</v>
      </c>
      <c r="T16" s="529" t="s">
        <v>352</v>
      </c>
      <c r="U16" s="245">
        <v>5.0000000000000001E-3</v>
      </c>
    </row>
    <row r="17" spans="4:21" ht="38.25">
      <c r="D17" s="746"/>
      <c r="E17" s="747"/>
      <c r="F17" s="747"/>
      <c r="G17" s="747"/>
      <c r="H17" s="746"/>
      <c r="I17" s="746"/>
      <c r="J17" s="746"/>
      <c r="K17" s="741"/>
      <c r="L17" s="741"/>
      <c r="M17" s="761"/>
      <c r="N17" s="757"/>
      <c r="O17" s="502">
        <v>44469</v>
      </c>
      <c r="P17" s="498" t="s">
        <v>370</v>
      </c>
      <c r="Q17" s="492" t="s">
        <v>366</v>
      </c>
      <c r="R17" s="758"/>
      <c r="S17" s="529" t="s">
        <v>317</v>
      </c>
      <c r="T17" s="529" t="s">
        <v>352</v>
      </c>
      <c r="U17" s="245">
        <v>5.0000000000000001E-3</v>
      </c>
    </row>
    <row r="18" spans="4:21" ht="15.75" customHeight="1">
      <c r="U18" s="242">
        <f>SUM(U10:U17)</f>
        <v>0.15239902080783352</v>
      </c>
    </row>
    <row r="19" spans="4:21" ht="15.75" customHeight="1"/>
    <row r="20" spans="4:21" ht="15.75" customHeight="1"/>
    <row r="21" spans="4:21" ht="15.75" customHeight="1"/>
    <row r="22" spans="4:21" ht="15.75" customHeight="1"/>
    <row r="23" spans="4:21" ht="15.75" customHeight="1"/>
    <row r="24" spans="4:21" ht="15.75" customHeight="1"/>
    <row r="25" spans="4:21" ht="15.75" customHeight="1"/>
    <row r="26" spans="4:21" ht="15.75" customHeight="1"/>
    <row r="27" spans="4:21" ht="15.75" customHeight="1"/>
    <row r="28" spans="4:21" ht="15.75" customHeight="1"/>
    <row r="29" spans="4:21" ht="15.75" customHeight="1"/>
    <row r="30" spans="4:21" ht="15.75" customHeight="1"/>
    <row r="31" spans="4:21" ht="15.75" customHeight="1"/>
    <row r="32" spans="4:2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sheetData>
  <mergeCells count="13">
    <mergeCell ref="R11:R17"/>
    <mergeCell ref="I11:I17"/>
    <mergeCell ref="J11:J17"/>
    <mergeCell ref="K11:K17"/>
    <mergeCell ref="L11:L17"/>
    <mergeCell ref="M11:M17"/>
    <mergeCell ref="D1:N1"/>
    <mergeCell ref="D11:D17"/>
    <mergeCell ref="E11:E17"/>
    <mergeCell ref="F11:F17"/>
    <mergeCell ref="G11:G17"/>
    <mergeCell ref="H11:H17"/>
    <mergeCell ref="N11:N17"/>
  </mergeCell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1000"/>
  <sheetViews>
    <sheetView showGridLines="0" topLeftCell="B1" zoomScale="80" zoomScaleNormal="80" workbookViewId="0">
      <selection activeCell="M3" sqref="M3"/>
    </sheetView>
  </sheetViews>
  <sheetFormatPr baseColWidth="10" defaultColWidth="14.42578125" defaultRowHeight="15" customHeight="1"/>
  <cols>
    <col min="1" max="1" width="10.7109375" style="129" customWidth="1"/>
    <col min="2" max="2" width="3.5703125" style="129" customWidth="1"/>
    <col min="3" max="3" width="3.28515625" style="129" customWidth="1"/>
    <col min="4" max="4" width="26" style="129" customWidth="1"/>
    <col min="5" max="5" width="25.140625" style="129" customWidth="1"/>
    <col min="6" max="6" width="27.28515625" style="129" customWidth="1"/>
    <col min="7" max="7" width="8.42578125" style="129" customWidth="1"/>
    <col min="8" max="8" width="23" style="129" customWidth="1"/>
    <col min="9" max="9" width="22.140625" style="129" customWidth="1"/>
    <col min="10" max="10" width="11.28515625" style="129" customWidth="1"/>
    <col min="11" max="11" width="10.28515625" style="129" customWidth="1"/>
    <col min="12" max="12" width="27.85546875" style="129" customWidth="1"/>
    <col min="13" max="13" width="23.28515625" style="129" customWidth="1"/>
    <col min="14" max="14" width="17.28515625" style="129" customWidth="1"/>
    <col min="15" max="15" width="16.85546875" style="129" customWidth="1"/>
    <col min="16" max="16384" width="14.42578125" style="129"/>
  </cols>
  <sheetData>
    <row r="1" spans="1:16" ht="115.5" customHeight="1" thickBot="1">
      <c r="A1" s="89"/>
      <c r="B1" s="89"/>
      <c r="D1" s="765" t="s">
        <v>90</v>
      </c>
      <c r="E1" s="723"/>
      <c r="F1" s="723"/>
      <c r="G1" s="723"/>
      <c r="H1" s="723"/>
      <c r="I1" s="723"/>
      <c r="J1" s="723"/>
      <c r="K1" s="723"/>
      <c r="L1" s="723"/>
      <c r="M1" s="723"/>
      <c r="N1" s="723"/>
      <c r="O1" s="773"/>
      <c r="P1" s="773"/>
    </row>
    <row r="2" spans="1:16" ht="22.5" customHeight="1" thickBot="1">
      <c r="A2" s="89"/>
      <c r="B2" s="89"/>
      <c r="C2" s="96"/>
      <c r="D2" s="96"/>
      <c r="E2" s="91" t="s">
        <v>130</v>
      </c>
      <c r="F2" s="186">
        <f>100/19</f>
        <v>5.2631578947368425</v>
      </c>
      <c r="H2" s="769"/>
      <c r="I2" s="723"/>
      <c r="K2" s="90"/>
      <c r="L2" s="94" t="s">
        <v>73</v>
      </c>
      <c r="M2" s="187">
        <v>5.26</v>
      </c>
      <c r="N2" s="90"/>
      <c r="O2" s="188"/>
      <c r="P2" s="163"/>
    </row>
    <row r="3" spans="1:16" ht="18.75" customHeight="1" thickBot="1">
      <c r="A3" s="89"/>
      <c r="B3" s="89"/>
      <c r="C3" s="96"/>
      <c r="D3" s="96"/>
      <c r="E3" s="91" t="s">
        <v>38</v>
      </c>
      <c r="F3" s="186">
        <f>((M3*F2)/M2)+K13</f>
        <v>3.7631578947368425</v>
      </c>
      <c r="H3" s="723"/>
      <c r="I3" s="723"/>
      <c r="L3" s="97" t="s">
        <v>75</v>
      </c>
      <c r="M3" s="187">
        <f>71.5*5.26/100</f>
        <v>3.7608999999999999</v>
      </c>
      <c r="O3" s="117"/>
      <c r="P3" s="163"/>
    </row>
    <row r="4" spans="1:16" ht="27.75" customHeight="1" thickBot="1">
      <c r="A4" s="89"/>
      <c r="B4" s="89"/>
      <c r="C4" s="96"/>
      <c r="D4" s="96"/>
      <c r="E4" s="91" t="s">
        <v>18</v>
      </c>
      <c r="F4" s="189" t="str">
        <f>+'Resp.'!J9</f>
        <v>Todos los procesos de la ANM</v>
      </c>
      <c r="H4" s="723"/>
      <c r="I4" s="723"/>
      <c r="L4" s="100" t="s">
        <v>77</v>
      </c>
      <c r="M4" s="187">
        <f>+M2-M3</f>
        <v>1.4990999999999999</v>
      </c>
      <c r="O4" s="117"/>
      <c r="P4" s="163"/>
    </row>
    <row r="5" spans="1:16" ht="15" hidden="1" customHeight="1" thickBot="1"/>
    <row r="6" spans="1:16" ht="19.5" hidden="1" customHeight="1" thickBot="1">
      <c r="C6" s="766" t="s">
        <v>63</v>
      </c>
      <c r="D6" s="767"/>
      <c r="E6" s="767"/>
      <c r="F6" s="767"/>
      <c r="G6" s="767"/>
      <c r="H6" s="767"/>
      <c r="I6" s="767"/>
      <c r="J6" s="768"/>
      <c r="K6" s="770" t="s">
        <v>64</v>
      </c>
      <c r="L6" s="771"/>
      <c r="M6" s="771"/>
      <c r="N6" s="771"/>
      <c r="O6" s="772"/>
    </row>
    <row r="7" spans="1:16" ht="30.75" hidden="1" customHeight="1" thickBot="1">
      <c r="C7" s="190" t="s">
        <v>65</v>
      </c>
      <c r="D7" s="191" t="s">
        <v>78</v>
      </c>
      <c r="E7" s="192" t="s">
        <v>67</v>
      </c>
      <c r="F7" s="192" t="s">
        <v>88</v>
      </c>
      <c r="G7" s="192" t="s">
        <v>89</v>
      </c>
      <c r="H7" s="192" t="s">
        <v>69</v>
      </c>
      <c r="I7" s="193" t="s">
        <v>18</v>
      </c>
      <c r="J7" s="194" t="s">
        <v>79</v>
      </c>
      <c r="K7" s="195" t="s">
        <v>80</v>
      </c>
      <c r="L7" s="196" t="s">
        <v>72</v>
      </c>
      <c r="M7" s="196" t="s">
        <v>69</v>
      </c>
      <c r="N7" s="101" t="s">
        <v>18</v>
      </c>
      <c r="O7" s="101" t="s">
        <v>74</v>
      </c>
    </row>
    <row r="8" spans="1:16" ht="15" hidden="1" customHeight="1">
      <c r="B8" s="762" t="s">
        <v>81</v>
      </c>
      <c r="C8" s="197">
        <v>1</v>
      </c>
      <c r="D8" s="198"/>
      <c r="E8" s="199"/>
      <c r="F8" s="199"/>
      <c r="G8" s="199"/>
      <c r="H8" s="199"/>
      <c r="I8" s="200"/>
      <c r="J8" s="201">
        <f t="shared" ref="J8:J12" si="0">$F$2/$M$2</f>
        <v>1.0006003602161297</v>
      </c>
      <c r="K8" s="202"/>
      <c r="L8" s="203"/>
      <c r="M8" s="203"/>
      <c r="N8" s="204"/>
      <c r="O8" s="204"/>
    </row>
    <row r="9" spans="1:16" ht="16.5" hidden="1">
      <c r="B9" s="763"/>
      <c r="C9" s="205">
        <v>2</v>
      </c>
      <c r="D9" s="206"/>
      <c r="E9" s="207"/>
      <c r="F9" s="207"/>
      <c r="G9" s="207"/>
      <c r="H9" s="207"/>
      <c r="I9" s="208"/>
      <c r="J9" s="201">
        <f t="shared" si="0"/>
        <v>1.0006003602161297</v>
      </c>
      <c r="K9" s="209"/>
      <c r="L9" s="207"/>
      <c r="M9" s="207"/>
      <c r="N9" s="210"/>
      <c r="O9" s="210"/>
    </row>
    <row r="10" spans="1:16" ht="16.5" hidden="1">
      <c r="B10" s="763"/>
      <c r="C10" s="205">
        <v>3</v>
      </c>
      <c r="D10" s="206"/>
      <c r="E10" s="207"/>
      <c r="F10" s="207"/>
      <c r="G10" s="207"/>
      <c r="H10" s="207"/>
      <c r="I10" s="208"/>
      <c r="J10" s="201">
        <f t="shared" si="0"/>
        <v>1.0006003602161297</v>
      </c>
      <c r="K10" s="209"/>
      <c r="L10" s="207"/>
      <c r="M10" s="207"/>
      <c r="N10" s="210"/>
      <c r="O10" s="210"/>
    </row>
    <row r="11" spans="1:16" ht="16.5" hidden="1">
      <c r="B11" s="763"/>
      <c r="C11" s="205">
        <v>4</v>
      </c>
      <c r="D11" s="206"/>
      <c r="E11" s="207"/>
      <c r="F11" s="207"/>
      <c r="G11" s="207"/>
      <c r="H11" s="207"/>
      <c r="I11" s="208"/>
      <c r="J11" s="201">
        <f t="shared" si="0"/>
        <v>1.0006003602161297</v>
      </c>
      <c r="K11" s="209"/>
      <c r="L11" s="207"/>
      <c r="M11" s="207"/>
      <c r="N11" s="210"/>
      <c r="O11" s="210"/>
    </row>
    <row r="12" spans="1:16" ht="17.25" hidden="1" thickBot="1">
      <c r="B12" s="764"/>
      <c r="C12" s="211">
        <v>5</v>
      </c>
      <c r="D12" s="212"/>
      <c r="E12" s="213"/>
      <c r="F12" s="213"/>
      <c r="G12" s="213"/>
      <c r="H12" s="213"/>
      <c r="I12" s="214"/>
      <c r="J12" s="215">
        <f t="shared" si="0"/>
        <v>1.0006003602161297</v>
      </c>
      <c r="K12" s="216"/>
      <c r="L12" s="213"/>
      <c r="M12" s="213"/>
      <c r="N12" s="217"/>
      <c r="O12" s="217"/>
    </row>
    <row r="13" spans="1:16" ht="18.75" hidden="1" thickBot="1">
      <c r="C13" s="90"/>
      <c r="D13" s="90"/>
      <c r="E13" s="90"/>
      <c r="F13" s="90"/>
      <c r="G13" s="90"/>
      <c r="H13" s="90"/>
      <c r="I13" s="218" t="s">
        <v>82</v>
      </c>
      <c r="J13" s="219">
        <f t="shared" ref="J13:K13" si="1">SUM(J8:J12)</f>
        <v>5.0030018010806483</v>
      </c>
      <c r="K13" s="97">
        <f t="shared" si="1"/>
        <v>0</v>
      </c>
      <c r="L13" s="90"/>
      <c r="M13" s="90"/>
      <c r="N13" s="90"/>
    </row>
    <row r="14" spans="1:16" ht="15" hidden="1" customHeight="1" thickBot="1"/>
    <row r="15" spans="1:16" ht="35.25" hidden="1" customHeight="1" thickBot="1">
      <c r="B15" s="89"/>
      <c r="C15" s="190" t="s">
        <v>65</v>
      </c>
      <c r="D15" s="191" t="s">
        <v>78</v>
      </c>
      <c r="E15" s="191" t="s">
        <v>83</v>
      </c>
      <c r="F15" s="191" t="s">
        <v>18</v>
      </c>
      <c r="G15" s="191" t="s">
        <v>68</v>
      </c>
      <c r="H15" s="191" t="s">
        <v>84</v>
      </c>
      <c r="I15" s="220" t="s">
        <v>91</v>
      </c>
    </row>
    <row r="16" spans="1:16" ht="15" hidden="1" customHeight="1">
      <c r="B16" s="762" t="s">
        <v>86</v>
      </c>
      <c r="C16" s="221">
        <v>1</v>
      </c>
      <c r="D16" s="222"/>
      <c r="E16" s="203"/>
      <c r="F16" s="203"/>
      <c r="G16" s="203">
        <v>100</v>
      </c>
      <c r="H16" s="223">
        <f t="shared" ref="H16:H19" si="2">$F$2/$M$2</f>
        <v>1.0006003602161297</v>
      </c>
      <c r="I16" s="224"/>
    </row>
    <row r="17" spans="2:9" ht="16.5" hidden="1">
      <c r="B17" s="763"/>
      <c r="C17" s="225">
        <v>2</v>
      </c>
      <c r="D17" s="226"/>
      <c r="E17" s="207"/>
      <c r="F17" s="207"/>
      <c r="G17" s="207">
        <v>100</v>
      </c>
      <c r="H17" s="227">
        <f t="shared" si="2"/>
        <v>1.0006003602161297</v>
      </c>
      <c r="I17" s="228"/>
    </row>
    <row r="18" spans="2:9" ht="16.5" hidden="1">
      <c r="B18" s="763"/>
      <c r="C18" s="229">
        <v>3</v>
      </c>
      <c r="D18" s="229"/>
      <c r="E18" s="230"/>
      <c r="F18" s="230"/>
      <c r="G18" s="230">
        <v>100</v>
      </c>
      <c r="H18" s="231">
        <f t="shared" si="2"/>
        <v>1.0006003602161297</v>
      </c>
      <c r="I18" s="232"/>
    </row>
    <row r="19" spans="2:9" ht="17.25" hidden="1" thickBot="1">
      <c r="B19" s="764"/>
      <c r="C19" s="233">
        <v>4</v>
      </c>
      <c r="D19" s="233"/>
      <c r="E19" s="213"/>
      <c r="F19" s="213"/>
      <c r="G19" s="213">
        <v>100</v>
      </c>
      <c r="H19" s="234">
        <f t="shared" si="2"/>
        <v>1.0006003602161297</v>
      </c>
      <c r="I19" s="235"/>
    </row>
    <row r="20" spans="2:9" ht="15.75" hidden="1" customHeight="1" thickBot="1">
      <c r="B20" s="89"/>
      <c r="C20" s="89"/>
      <c r="D20" s="89"/>
      <c r="E20" s="89"/>
      <c r="F20" s="89"/>
      <c r="G20" s="236" t="s">
        <v>82</v>
      </c>
      <c r="H20" s="237">
        <f>SUM(H16:H19)</f>
        <v>4.002401440864519</v>
      </c>
      <c r="I20" s="89"/>
    </row>
    <row r="21" spans="2:9" ht="15.75" hidden="1" customHeight="1"/>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spans="4:4" ht="15.75" hidden="1" customHeight="1"/>
    <row r="114" spans="4:4" ht="15.75" hidden="1" customHeight="1"/>
    <row r="115" spans="4:4" ht="15.75" customHeight="1"/>
    <row r="116" spans="4:4" ht="15.75" customHeight="1"/>
    <row r="117" spans="4:4" ht="15.75" customHeight="1">
      <c r="D117" s="238" t="s">
        <v>725</v>
      </c>
    </row>
    <row r="118" spans="4:4" ht="15.75" customHeight="1"/>
    <row r="119" spans="4:4" ht="15.75" customHeight="1"/>
    <row r="120" spans="4:4" ht="15.75" customHeight="1"/>
    <row r="121" spans="4:4" ht="15.75" customHeight="1"/>
    <row r="122" spans="4:4" ht="15.75" customHeight="1"/>
    <row r="123" spans="4:4" ht="15.75" customHeight="1"/>
    <row r="124" spans="4:4" ht="15.75" customHeight="1"/>
    <row r="125" spans="4:4" ht="15.75" customHeight="1"/>
    <row r="126" spans="4:4" ht="15.75" customHeight="1"/>
    <row r="127" spans="4:4" ht="15.75" customHeight="1"/>
    <row r="128" spans="4: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16:B19"/>
    <mergeCell ref="D1:N1"/>
    <mergeCell ref="C6:J6"/>
    <mergeCell ref="H2:I4"/>
    <mergeCell ref="K6:O6"/>
    <mergeCell ref="B8:B12"/>
    <mergeCell ref="O1:P1"/>
  </mergeCells>
  <pageMargins left="0.7" right="0.7" top="0.75" bottom="0.75" header="0" footer="0"/>
  <pageSetup paperSize="9"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2"/>
  <sheetViews>
    <sheetView showGridLines="0" zoomScaleNormal="100" workbookViewId="0">
      <selection activeCell="F22" sqref="F22"/>
    </sheetView>
  </sheetViews>
  <sheetFormatPr baseColWidth="10" defaultColWidth="11.42578125" defaultRowHeight="15"/>
  <cols>
    <col min="1" max="1" width="2.5703125" style="337" customWidth="1"/>
    <col min="2" max="2" width="11.140625" style="337" customWidth="1"/>
    <col min="3" max="3" width="18.42578125" style="337" customWidth="1"/>
    <col min="4" max="4" width="17.85546875" style="337" customWidth="1"/>
    <col min="5" max="5" width="19.140625" style="337" customWidth="1"/>
    <col min="6" max="6" width="16.85546875" style="337" customWidth="1"/>
    <col min="7" max="7" width="17.5703125" style="337" customWidth="1"/>
    <col min="8" max="8" width="17" style="337" customWidth="1"/>
    <col min="9" max="9" width="18" style="337" customWidth="1"/>
    <col min="10" max="10" width="17.85546875" style="337" customWidth="1"/>
    <col min="11" max="11" width="17.5703125" style="337" customWidth="1"/>
    <col min="12" max="12" width="17.85546875" style="337" customWidth="1"/>
    <col min="13" max="13" width="19.7109375" style="337" customWidth="1"/>
    <col min="14" max="14" width="19.85546875" style="337" customWidth="1"/>
    <col min="15" max="15" width="18.140625" style="337" customWidth="1"/>
    <col min="16" max="16" width="17.28515625" style="337" customWidth="1"/>
    <col min="17" max="17" width="17.140625" style="337" customWidth="1"/>
    <col min="18" max="18" width="16.28515625" style="337" customWidth="1"/>
    <col min="19" max="19" width="17.5703125" style="337" customWidth="1"/>
    <col min="20" max="21" width="14.7109375" style="337" customWidth="1"/>
    <col min="22" max="16384" width="11.42578125" style="337"/>
  </cols>
  <sheetData>
    <row r="1" spans="2:20" ht="28.5">
      <c r="B1" s="644" t="s">
        <v>208</v>
      </c>
      <c r="C1" s="644"/>
      <c r="D1" s="644"/>
      <c r="E1" s="644"/>
      <c r="F1" s="644"/>
      <c r="G1" s="644"/>
      <c r="H1" s="644"/>
      <c r="I1" s="644"/>
      <c r="J1" s="644"/>
      <c r="K1" s="644"/>
      <c r="L1" s="644"/>
      <c r="M1" s="644"/>
      <c r="N1" s="644"/>
      <c r="O1" s="644"/>
      <c r="P1" s="644"/>
      <c r="Q1" s="644"/>
      <c r="R1" s="644"/>
      <c r="S1" s="644"/>
      <c r="T1" s="644"/>
    </row>
    <row r="2" spans="2:20" ht="23.25">
      <c r="B2" s="338"/>
      <c r="C2" s="647" t="s">
        <v>843</v>
      </c>
      <c r="D2" s="648"/>
      <c r="E2" s="648"/>
      <c r="F2" s="648"/>
      <c r="G2" s="648"/>
      <c r="H2" s="648"/>
      <c r="I2" s="648"/>
      <c r="J2" s="648"/>
      <c r="K2" s="648"/>
      <c r="L2" s="648"/>
      <c r="M2" s="648"/>
      <c r="N2" s="648"/>
      <c r="O2" s="648"/>
      <c r="P2" s="648"/>
      <c r="Q2" s="648"/>
      <c r="R2" s="648"/>
      <c r="S2" s="648"/>
      <c r="T2" s="339"/>
    </row>
    <row r="3" spans="2:20" ht="11.25" customHeight="1" thickBot="1">
      <c r="B3" s="340"/>
      <c r="C3" s="340"/>
      <c r="D3" s="340"/>
      <c r="E3" s="340"/>
      <c r="S3" s="340"/>
      <c r="T3" s="340"/>
    </row>
    <row r="4" spans="2:20" s="341" customFormat="1" ht="26.25" thickBot="1">
      <c r="C4" s="422" t="s">
        <v>151</v>
      </c>
      <c r="D4" s="423" t="s">
        <v>153</v>
      </c>
      <c r="E4" s="423" t="s">
        <v>155</v>
      </c>
      <c r="F4" s="423" t="s">
        <v>157</v>
      </c>
      <c r="G4" s="423" t="s">
        <v>159</v>
      </c>
      <c r="H4" s="423" t="s">
        <v>161</v>
      </c>
      <c r="I4" s="423" t="s">
        <v>163</v>
      </c>
      <c r="J4" s="424" t="s">
        <v>165</v>
      </c>
      <c r="L4" s="425" t="s">
        <v>209</v>
      </c>
    </row>
    <row r="5" spans="2:20">
      <c r="B5" s="426" t="s">
        <v>167</v>
      </c>
      <c r="C5" s="427"/>
      <c r="D5" s="428"/>
      <c r="E5" s="428"/>
      <c r="F5" s="428"/>
      <c r="G5" s="428"/>
      <c r="H5" s="428"/>
      <c r="I5" s="428"/>
      <c r="J5" s="429"/>
      <c r="L5" s="430" t="s">
        <v>210</v>
      </c>
    </row>
    <row r="6" spans="2:20">
      <c r="B6" s="431" t="s">
        <v>168</v>
      </c>
      <c r="C6" s="432" t="s">
        <v>210</v>
      </c>
      <c r="D6" s="433" t="s">
        <v>210</v>
      </c>
      <c r="E6" s="433" t="s">
        <v>210</v>
      </c>
      <c r="F6" s="434" t="s">
        <v>210</v>
      </c>
      <c r="G6" s="434" t="s">
        <v>210</v>
      </c>
      <c r="H6" s="434" t="s">
        <v>210</v>
      </c>
      <c r="I6" s="434" t="s">
        <v>210</v>
      </c>
      <c r="J6" s="435" t="s">
        <v>210</v>
      </c>
      <c r="L6" s="436" t="s">
        <v>211</v>
      </c>
    </row>
    <row r="7" spans="2:20" ht="15.75" thickBot="1">
      <c r="B7" s="437" t="s">
        <v>169</v>
      </c>
      <c r="C7" s="438"/>
      <c r="D7" s="439"/>
      <c r="E7" s="439"/>
      <c r="F7" s="439"/>
      <c r="G7" s="439"/>
      <c r="H7" s="439"/>
      <c r="I7" s="439"/>
      <c r="J7" s="440"/>
      <c r="L7" s="441" t="s">
        <v>212</v>
      </c>
    </row>
    <row r="8" spans="2:20">
      <c r="B8" s="437" t="s">
        <v>170</v>
      </c>
      <c r="C8" s="438"/>
      <c r="D8" s="439"/>
      <c r="E8" s="439"/>
      <c r="F8" s="439"/>
      <c r="G8" s="439"/>
      <c r="H8" s="439"/>
      <c r="I8" s="439"/>
      <c r="J8" s="440"/>
    </row>
    <row r="9" spans="2:20">
      <c r="B9" s="437" t="s">
        <v>171</v>
      </c>
      <c r="C9" s="438"/>
      <c r="D9" s="439"/>
      <c r="E9" s="439"/>
      <c r="F9" s="439"/>
      <c r="G9" s="439"/>
      <c r="H9" s="439"/>
      <c r="I9" s="439"/>
      <c r="J9" s="440"/>
    </row>
    <row r="10" spans="2:20">
      <c r="B10" s="437" t="s">
        <v>172</v>
      </c>
      <c r="C10" s="438"/>
      <c r="D10" s="439"/>
      <c r="E10" s="439"/>
      <c r="F10" s="439"/>
      <c r="G10" s="439"/>
      <c r="H10" s="439"/>
      <c r="I10" s="439"/>
      <c r="J10" s="440"/>
    </row>
    <row r="11" spans="2:20" ht="15.75" thickBot="1">
      <c r="B11" s="442" t="s">
        <v>173</v>
      </c>
      <c r="C11" s="443"/>
      <c r="D11" s="444"/>
      <c r="E11" s="444"/>
      <c r="F11" s="444"/>
      <c r="G11" s="444"/>
      <c r="H11" s="444"/>
      <c r="I11" s="444"/>
      <c r="J11" s="445"/>
    </row>
    <row r="12" spans="2:20" ht="15.75" thickBot="1"/>
    <row r="13" spans="2:20" s="341" customFormat="1" ht="26.25" thickBot="1">
      <c r="C13" s="446" t="s">
        <v>174</v>
      </c>
      <c r="D13" s="447" t="s">
        <v>176</v>
      </c>
      <c r="E13" s="447" t="s">
        <v>178</v>
      </c>
      <c r="F13" s="447" t="s">
        <v>180</v>
      </c>
      <c r="G13" s="447" t="s">
        <v>182</v>
      </c>
      <c r="H13" s="447" t="s">
        <v>184</v>
      </c>
      <c r="I13" s="447" t="s">
        <v>186</v>
      </c>
      <c r="J13" s="447" t="s">
        <v>188</v>
      </c>
      <c r="K13" s="447" t="s">
        <v>190</v>
      </c>
      <c r="L13" s="447" t="s">
        <v>192</v>
      </c>
      <c r="M13" s="447" t="s">
        <v>194</v>
      </c>
      <c r="N13" s="447" t="s">
        <v>196</v>
      </c>
      <c r="O13" s="447" t="s">
        <v>198</v>
      </c>
      <c r="P13" s="447" t="s">
        <v>200</v>
      </c>
      <c r="Q13" s="447" t="s">
        <v>202</v>
      </c>
      <c r="R13" s="447" t="s">
        <v>204</v>
      </c>
      <c r="S13" s="448" t="s">
        <v>206</v>
      </c>
    </row>
    <row r="14" spans="2:20">
      <c r="B14" s="426" t="s">
        <v>167</v>
      </c>
      <c r="C14" s="427"/>
      <c r="D14" s="428"/>
      <c r="E14" s="428"/>
      <c r="F14" s="428"/>
      <c r="G14" s="428"/>
      <c r="H14" s="428"/>
      <c r="I14" s="428"/>
      <c r="J14" s="428"/>
      <c r="K14" s="428"/>
      <c r="L14" s="428"/>
      <c r="M14" s="428"/>
      <c r="N14" s="428"/>
      <c r="O14" s="428"/>
      <c r="P14" s="428"/>
      <c r="Q14" s="428"/>
      <c r="R14" s="428"/>
      <c r="S14" s="429"/>
    </row>
    <row r="15" spans="2:20">
      <c r="B15" s="431" t="s">
        <v>168</v>
      </c>
      <c r="C15" s="449" t="s">
        <v>210</v>
      </c>
      <c r="D15" s="434" t="s">
        <v>210</v>
      </c>
      <c r="E15" s="434" t="s">
        <v>210</v>
      </c>
      <c r="F15" s="434" t="s">
        <v>210</v>
      </c>
      <c r="G15" s="434" t="s">
        <v>210</v>
      </c>
      <c r="H15" s="434" t="s">
        <v>210</v>
      </c>
      <c r="I15" s="434" t="s">
        <v>210</v>
      </c>
      <c r="J15" s="434" t="s">
        <v>210</v>
      </c>
      <c r="K15" s="434" t="s">
        <v>210</v>
      </c>
      <c r="L15" s="434" t="s">
        <v>210</v>
      </c>
      <c r="M15" s="434" t="s">
        <v>210</v>
      </c>
      <c r="N15" s="434" t="s">
        <v>210</v>
      </c>
      <c r="O15" s="434" t="s">
        <v>210</v>
      </c>
      <c r="P15" s="434" t="s">
        <v>210</v>
      </c>
      <c r="Q15" s="434" t="s">
        <v>210</v>
      </c>
      <c r="R15" s="434" t="s">
        <v>210</v>
      </c>
      <c r="S15" s="435" t="s">
        <v>210</v>
      </c>
    </row>
    <row r="16" spans="2:20">
      <c r="B16" s="437" t="s">
        <v>169</v>
      </c>
      <c r="C16" s="438"/>
      <c r="D16" s="439"/>
      <c r="E16" s="439"/>
      <c r="F16" s="439"/>
      <c r="G16" s="439"/>
      <c r="H16" s="439"/>
      <c r="I16" s="439"/>
      <c r="J16" s="439"/>
      <c r="K16" s="439"/>
      <c r="L16" s="439"/>
      <c r="M16" s="439"/>
      <c r="N16" s="439"/>
      <c r="O16" s="439"/>
      <c r="P16" s="439"/>
      <c r="Q16" s="439"/>
      <c r="R16" s="439"/>
      <c r="S16" s="440"/>
    </row>
    <row r="17" spans="2:19">
      <c r="B17" s="437" t="s">
        <v>170</v>
      </c>
      <c r="C17" s="438"/>
      <c r="D17" s="439"/>
      <c r="E17" s="439"/>
      <c r="F17" s="439"/>
      <c r="G17" s="439"/>
      <c r="H17" s="439"/>
      <c r="I17" s="439"/>
      <c r="J17" s="439"/>
      <c r="K17" s="439"/>
      <c r="L17" s="439"/>
      <c r="M17" s="439"/>
      <c r="N17" s="439"/>
      <c r="O17" s="439"/>
      <c r="P17" s="439"/>
      <c r="Q17" s="439"/>
      <c r="R17" s="439"/>
      <c r="S17" s="440"/>
    </row>
    <row r="18" spans="2:19">
      <c r="B18" s="437" t="s">
        <v>171</v>
      </c>
      <c r="C18" s="438"/>
      <c r="D18" s="439"/>
      <c r="E18" s="439"/>
      <c r="F18" s="439"/>
      <c r="G18" s="439"/>
      <c r="H18" s="439"/>
      <c r="I18" s="439"/>
      <c r="J18" s="439"/>
      <c r="K18" s="439"/>
      <c r="L18" s="439"/>
      <c r="M18" s="439"/>
      <c r="N18" s="439"/>
      <c r="O18" s="439"/>
      <c r="P18" s="439"/>
      <c r="Q18" s="439"/>
      <c r="R18" s="439"/>
      <c r="S18" s="440"/>
    </row>
    <row r="19" spans="2:19">
      <c r="B19" s="437" t="s">
        <v>172</v>
      </c>
      <c r="C19" s="438"/>
      <c r="D19" s="439"/>
      <c r="E19" s="439"/>
      <c r="F19" s="439"/>
      <c r="G19" s="439"/>
      <c r="H19" s="439"/>
      <c r="I19" s="439"/>
      <c r="J19" s="439"/>
      <c r="K19" s="439"/>
      <c r="L19" s="439"/>
      <c r="M19" s="439"/>
      <c r="N19" s="439"/>
      <c r="O19" s="439"/>
      <c r="P19" s="439"/>
      <c r="Q19" s="439"/>
      <c r="R19" s="439"/>
      <c r="S19" s="440"/>
    </row>
    <row r="20" spans="2:19" ht="15.75" thickBot="1">
      <c r="B20" s="442" t="s">
        <v>173</v>
      </c>
      <c r="C20" s="443"/>
      <c r="D20" s="444"/>
      <c r="E20" s="444"/>
      <c r="F20" s="444"/>
      <c r="G20" s="444"/>
      <c r="H20" s="444"/>
      <c r="I20" s="444"/>
      <c r="J20" s="444"/>
      <c r="K20" s="444"/>
      <c r="L20" s="444"/>
      <c r="M20" s="444"/>
      <c r="N20" s="444"/>
      <c r="O20" s="444"/>
      <c r="P20" s="444"/>
      <c r="Q20" s="444"/>
      <c r="R20" s="444"/>
      <c r="S20" s="445"/>
    </row>
    <row r="22" spans="2:19">
      <c r="P22" s="399"/>
    </row>
  </sheetData>
  <sheetProtection algorithmName="SHA-512" hashValue="P68mIFmDKB73DBLRt0SUzXJ4TEZZHuHxuwU0wYPMqhtLl8JNRutLPOS8NbyDY+m5MrqDdDLq3xzLlVoyiNtgag==" saltValue="aQd86hzF9F0ZzqVhJ+ajgQ==" spinCount="100000" sheet="1" objects="1" scenarios="1" formatCells="0" pivotTables="0"/>
  <protectedRanges>
    <protectedRange sqref="C5:J11 C14:S20" name="Rango1"/>
  </protectedRanges>
  <mergeCells count="2">
    <mergeCell ref="B1:T1"/>
    <mergeCell ref="C2:S2"/>
  </mergeCells>
  <dataValidations count="1">
    <dataValidation type="list" allowBlank="1" showInputMessage="1" showErrorMessage="1" sqref="C5:J11 C14:S20">
      <formula1>$L$5:$L$7</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4" operator="containsText" id="{2A7EB224-C059-47DA-BB1A-607EFAA140AE}">
            <xm:f>NOT(ISERROR(SEARCH($L$7,C5)))</xm:f>
            <xm:f>$L$7</xm:f>
            <x14:dxf>
              <font>
                <b val="0"/>
                <i/>
              </font>
              <fill>
                <patternFill>
                  <bgColor rgb="FFCC0000"/>
                </patternFill>
              </fill>
            </x14:dxf>
          </x14:cfRule>
          <x14:cfRule type="containsText" priority="5" operator="containsText" id="{895D18AC-BCF5-4BFB-81B6-7638867A841E}">
            <xm:f>NOT(ISERROR(SEARCH($L$6,C5)))</xm:f>
            <xm:f>$L$6</xm:f>
            <x14:dxf>
              <font>
                <b val="0"/>
                <i/>
              </font>
              <fill>
                <patternFill>
                  <bgColor theme="7" tint="0.39994506668294322"/>
                </patternFill>
              </fill>
            </x14:dxf>
          </x14:cfRule>
          <x14:cfRule type="containsText" priority="6" operator="containsText" id="{84FBD6DD-BD48-4766-B427-647ABEBD441B}">
            <xm:f>NOT(ISERROR(SEARCH($L$5,C5)))</xm:f>
            <xm:f>$L$5</xm:f>
            <x14:dxf>
              <font>
                <b val="0"/>
                <i/>
                <color auto="1"/>
              </font>
              <fill>
                <patternFill>
                  <bgColor theme="9"/>
                </patternFill>
              </fill>
            </x14:dxf>
          </x14:cfRule>
          <xm:sqref>C5:J11</xm:sqref>
        </x14:conditionalFormatting>
        <x14:conditionalFormatting xmlns:xm="http://schemas.microsoft.com/office/excel/2006/main">
          <x14:cfRule type="containsText" priority="1" operator="containsText" id="{161B4B2E-5967-406B-BC28-9E0F66D327BB}">
            <xm:f>NOT(ISERROR(SEARCH($L$7,C14)))</xm:f>
            <xm:f>$L$7</xm:f>
            <x14:dxf>
              <font>
                <b val="0"/>
                <i/>
              </font>
              <fill>
                <patternFill>
                  <bgColor rgb="FFCC0000"/>
                </patternFill>
              </fill>
            </x14:dxf>
          </x14:cfRule>
          <x14:cfRule type="containsText" priority="2" operator="containsText" id="{DF1A13F2-95EB-4190-8EF8-DB52DA2B7807}">
            <xm:f>NOT(ISERROR(SEARCH($L$6,C14)))</xm:f>
            <xm:f>$L$6</xm:f>
            <x14:dxf>
              <font>
                <b val="0"/>
                <i/>
              </font>
              <fill>
                <patternFill>
                  <bgColor theme="7" tint="0.39994506668294322"/>
                </patternFill>
              </fill>
            </x14:dxf>
          </x14:cfRule>
          <x14:cfRule type="containsText" priority="3" operator="containsText" id="{CE9BA89F-D9AD-4F20-9412-3B911D613508}">
            <xm:f>NOT(ISERROR(SEARCH($L$5,C14)))</xm:f>
            <xm:f>$L$5</xm:f>
            <x14:dxf>
              <font>
                <b val="0"/>
                <i/>
                <color auto="1"/>
              </font>
              <fill>
                <patternFill>
                  <bgColor theme="9"/>
                </patternFill>
              </fill>
            </x14:dxf>
          </x14:cfRule>
          <xm:sqref>C14:S20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03"/>
  <sheetViews>
    <sheetView showGridLines="0" zoomScale="80" zoomScaleNormal="80" workbookViewId="0">
      <selection activeCell="A8" sqref="A8"/>
    </sheetView>
  </sheetViews>
  <sheetFormatPr baseColWidth="10" defaultColWidth="14.42578125" defaultRowHeight="15" customHeight="1"/>
  <cols>
    <col min="1" max="1" width="7.140625" style="504" customWidth="1"/>
    <col min="2" max="2" width="3.28515625" style="504" customWidth="1"/>
    <col min="3" max="3" width="3" style="504" customWidth="1"/>
    <col min="4" max="4" width="6.5703125" style="504" customWidth="1"/>
    <col min="5" max="5" width="29.7109375" style="504" customWidth="1"/>
    <col min="6" max="6" width="22.42578125" style="504" customWidth="1"/>
    <col min="7" max="7" width="23.85546875" style="504" customWidth="1"/>
    <col min="8" max="9" width="23" style="504" customWidth="1"/>
    <col min="10" max="10" width="59.7109375" style="504" customWidth="1"/>
    <col min="11" max="11" width="28.7109375" style="504" customWidth="1"/>
    <col min="12" max="12" width="44" style="504" customWidth="1"/>
    <col min="13" max="13" width="15.5703125" style="504" customWidth="1"/>
    <col min="14" max="14" width="29" style="504" customWidth="1"/>
    <col min="15" max="15" width="23.85546875" style="504" customWidth="1"/>
    <col min="16" max="16" width="17.85546875" style="504" customWidth="1"/>
    <col min="17" max="17" width="40.5703125" style="504" customWidth="1"/>
    <col min="18" max="18" width="29.5703125" style="504" customWidth="1"/>
    <col min="19" max="19" width="14.42578125" style="504"/>
    <col min="20" max="20" width="55.7109375" style="504" customWidth="1"/>
    <col min="21" max="21" width="14.42578125" style="504"/>
    <col min="22" max="23" width="0" style="504" hidden="1" customWidth="1"/>
    <col min="24" max="16384" width="14.42578125" style="504"/>
  </cols>
  <sheetData>
    <row r="1" spans="1:23" ht="49.5" customHeight="1" thickBot="1">
      <c r="A1" s="109"/>
      <c r="B1" s="109"/>
      <c r="D1" s="774" t="s">
        <v>137</v>
      </c>
      <c r="E1" s="775"/>
      <c r="F1" s="775"/>
      <c r="G1" s="775"/>
      <c r="H1" s="775"/>
      <c r="I1" s="775"/>
      <c r="J1" s="775"/>
      <c r="K1" s="775"/>
      <c r="L1" s="775"/>
      <c r="M1" s="775"/>
      <c r="N1" s="775"/>
    </row>
    <row r="2" spans="1:23" ht="40.5" customHeight="1" thickBot="1">
      <c r="A2" s="109"/>
      <c r="B2" s="109"/>
      <c r="C2" s="110"/>
      <c r="D2" s="110"/>
      <c r="E2" s="91" t="s">
        <v>130</v>
      </c>
      <c r="F2" s="239">
        <f>100/19</f>
        <v>5.2631578947368425</v>
      </c>
      <c r="H2" s="110"/>
      <c r="K2" s="505"/>
      <c r="L2" s="111" t="s">
        <v>143</v>
      </c>
      <c r="M2" s="240">
        <v>78</v>
      </c>
      <c r="N2" s="505"/>
      <c r="O2" s="538" t="s">
        <v>140</v>
      </c>
      <c r="P2" s="240">
        <v>24</v>
      </c>
      <c r="R2" s="560"/>
      <c r="S2" s="268"/>
    </row>
    <row r="3" spans="1:23" ht="18" customHeight="1" thickBot="1">
      <c r="A3" s="109"/>
      <c r="B3" s="109"/>
      <c r="C3" s="110"/>
      <c r="D3" s="110"/>
      <c r="E3" s="91" t="s">
        <v>38</v>
      </c>
      <c r="F3" s="239">
        <f>+(M3*F2/M2)+0.016</f>
        <v>4.1320593792172744</v>
      </c>
      <c r="L3" s="112" t="s">
        <v>75</v>
      </c>
      <c r="M3" s="240">
        <f>+M2-M4</f>
        <v>61</v>
      </c>
      <c r="O3" s="112" t="s">
        <v>75</v>
      </c>
      <c r="P3" s="240">
        <v>4</v>
      </c>
      <c r="R3" s="561"/>
      <c r="S3" s="268"/>
    </row>
    <row r="4" spans="1:23" ht="63" customHeight="1" thickBot="1">
      <c r="A4" s="109"/>
      <c r="B4" s="109"/>
      <c r="C4" s="110"/>
      <c r="D4" s="110"/>
      <c r="E4" s="91" t="s">
        <v>18</v>
      </c>
      <c r="F4" s="241" t="str">
        <f>'Resp.'!J10</f>
        <v>Oficina de tecnologías de información y comunicaciones</v>
      </c>
      <c r="L4" s="113" t="s">
        <v>77</v>
      </c>
      <c r="M4" s="240">
        <v>17</v>
      </c>
      <c r="N4" s="539"/>
      <c r="O4" s="113" t="s">
        <v>77</v>
      </c>
      <c r="P4" s="240">
        <f>+P2-P3</f>
        <v>20</v>
      </c>
      <c r="R4" s="561"/>
      <c r="S4" s="268"/>
    </row>
    <row r="5" spans="1:23" ht="15.75" customHeight="1">
      <c r="D5" s="566"/>
      <c r="E5" s="302"/>
      <c r="F5" s="540"/>
      <c r="G5" s="539"/>
      <c r="H5" s="539"/>
      <c r="N5" s="115"/>
      <c r="R5" s="541"/>
    </row>
    <row r="6" spans="1:23" ht="16.5">
      <c r="J6" s="125"/>
      <c r="K6" s="125"/>
      <c r="L6" s="127"/>
      <c r="M6" s="121"/>
      <c r="N6" s="125"/>
      <c r="O6" s="125"/>
      <c r="P6" s="125"/>
      <c r="Q6" s="125"/>
      <c r="R6" s="125"/>
      <c r="S6" s="125"/>
    </row>
    <row r="7" spans="1:23" ht="16.5">
      <c r="J7" s="125"/>
      <c r="K7" s="125"/>
      <c r="L7" s="127"/>
      <c r="M7" s="128"/>
      <c r="N7" s="125"/>
      <c r="O7" s="125"/>
      <c r="P7" s="125"/>
      <c r="Q7" s="125"/>
      <c r="R7" s="125"/>
      <c r="S7" s="125"/>
    </row>
    <row r="8" spans="1:23" ht="108" customHeight="1">
      <c r="D8" s="520"/>
      <c r="E8" s="521" t="s">
        <v>216</v>
      </c>
      <c r="F8" s="521" t="s">
        <v>217</v>
      </c>
      <c r="G8" s="522" t="s">
        <v>218</v>
      </c>
      <c r="H8" s="521" t="s">
        <v>219</v>
      </c>
      <c r="I8" s="521" t="s">
        <v>220</v>
      </c>
      <c r="J8" s="521" t="s">
        <v>121</v>
      </c>
      <c r="K8" s="522" t="s">
        <v>122</v>
      </c>
      <c r="L8" s="522" t="s">
        <v>123</v>
      </c>
      <c r="M8" s="522" t="s">
        <v>124</v>
      </c>
      <c r="N8" s="531" t="s">
        <v>221</v>
      </c>
      <c r="O8" s="531" t="s">
        <v>222</v>
      </c>
      <c r="P8" s="532" t="s">
        <v>223</v>
      </c>
      <c r="Q8" s="533" t="s">
        <v>224</v>
      </c>
      <c r="R8" s="531" t="s">
        <v>225</v>
      </c>
      <c r="S8" s="531" t="s">
        <v>371</v>
      </c>
      <c r="T8" s="521" t="s">
        <v>297</v>
      </c>
      <c r="U8" s="521" t="s">
        <v>351</v>
      </c>
      <c r="V8" s="539">
        <f>+F2-F3</f>
        <v>1.1310985155195681</v>
      </c>
      <c r="W8" s="504">
        <f>+V8/17</f>
        <v>6.6535206795268712E-2</v>
      </c>
    </row>
    <row r="9" spans="1:23" ht="108" customHeight="1">
      <c r="D9" s="524">
        <v>1</v>
      </c>
      <c r="E9" s="498" t="s">
        <v>389</v>
      </c>
      <c r="F9" s="498" t="s">
        <v>228</v>
      </c>
      <c r="G9" s="498" t="s">
        <v>229</v>
      </c>
      <c r="H9" s="498" t="s">
        <v>230</v>
      </c>
      <c r="I9" s="498" t="s">
        <v>390</v>
      </c>
      <c r="J9" s="490" t="s">
        <v>443</v>
      </c>
      <c r="K9" s="490" t="s">
        <v>444</v>
      </c>
      <c r="L9" s="498" t="s">
        <v>392</v>
      </c>
      <c r="M9" s="498" t="s">
        <v>125</v>
      </c>
      <c r="N9" s="498" t="s">
        <v>131</v>
      </c>
      <c r="O9" s="534">
        <v>44105</v>
      </c>
      <c r="P9" s="534">
        <v>44469</v>
      </c>
      <c r="Q9" s="498" t="s">
        <v>393</v>
      </c>
      <c r="R9" s="498" t="s">
        <v>445</v>
      </c>
      <c r="S9" s="498">
        <v>839</v>
      </c>
      <c r="T9" s="498" t="s">
        <v>317</v>
      </c>
      <c r="U9" s="498" t="s">
        <v>352</v>
      </c>
      <c r="V9" s="539">
        <v>0.05</v>
      </c>
      <c r="W9" s="504">
        <f>0.004*4</f>
        <v>1.6E-2</v>
      </c>
    </row>
    <row r="10" spans="1:23" ht="173.25" customHeight="1">
      <c r="D10" s="524">
        <v>2</v>
      </c>
      <c r="E10" s="498" t="s">
        <v>394</v>
      </c>
      <c r="F10" s="498" t="s">
        <v>228</v>
      </c>
      <c r="G10" s="498" t="s">
        <v>229</v>
      </c>
      <c r="H10" s="498" t="s">
        <v>230</v>
      </c>
      <c r="I10" s="498" t="s">
        <v>390</v>
      </c>
      <c r="J10" s="126" t="s">
        <v>395</v>
      </c>
      <c r="K10" s="498" t="s">
        <v>391</v>
      </c>
      <c r="L10" s="498" t="s">
        <v>392</v>
      </c>
      <c r="M10" s="498" t="s">
        <v>125</v>
      </c>
      <c r="N10" s="498" t="s">
        <v>131</v>
      </c>
      <c r="O10" s="534">
        <v>44105</v>
      </c>
      <c r="P10" s="534">
        <v>44469</v>
      </c>
      <c r="Q10" s="498" t="s">
        <v>396</v>
      </c>
      <c r="R10" s="498" t="s">
        <v>446</v>
      </c>
      <c r="S10" s="498">
        <v>840</v>
      </c>
      <c r="T10" s="498" t="s">
        <v>317</v>
      </c>
      <c r="U10" s="498" t="s">
        <v>352</v>
      </c>
      <c r="V10" s="539">
        <v>0.05</v>
      </c>
    </row>
    <row r="11" spans="1:23" ht="108" customHeight="1">
      <c r="D11" s="524">
        <v>3</v>
      </c>
      <c r="E11" s="498" t="s">
        <v>397</v>
      </c>
      <c r="F11" s="498" t="s">
        <v>228</v>
      </c>
      <c r="G11" s="498" t="s">
        <v>229</v>
      </c>
      <c r="H11" s="498" t="s">
        <v>230</v>
      </c>
      <c r="I11" s="498" t="s">
        <v>390</v>
      </c>
      <c r="J11" s="498" t="s">
        <v>398</v>
      </c>
      <c r="K11" s="498" t="s">
        <v>399</v>
      </c>
      <c r="L11" s="498" t="s">
        <v>400</v>
      </c>
      <c r="M11" s="498" t="s">
        <v>401</v>
      </c>
      <c r="N11" s="498" t="s">
        <v>131</v>
      </c>
      <c r="O11" s="534">
        <v>44105</v>
      </c>
      <c r="P11" s="534">
        <v>44469</v>
      </c>
      <c r="Q11" s="498" t="s">
        <v>402</v>
      </c>
      <c r="R11" s="498" t="s">
        <v>403</v>
      </c>
      <c r="S11" s="498">
        <v>841</v>
      </c>
      <c r="T11" s="498" t="s">
        <v>317</v>
      </c>
      <c r="U11" s="498" t="s">
        <v>352</v>
      </c>
      <c r="V11" s="539">
        <v>0.05</v>
      </c>
    </row>
    <row r="12" spans="1:23" ht="108" customHeight="1">
      <c r="D12" s="524">
        <v>4</v>
      </c>
      <c r="E12" s="498" t="s">
        <v>394</v>
      </c>
      <c r="F12" s="498" t="s">
        <v>228</v>
      </c>
      <c r="G12" s="498" t="s">
        <v>229</v>
      </c>
      <c r="H12" s="498" t="s">
        <v>230</v>
      </c>
      <c r="I12" s="498" t="s">
        <v>390</v>
      </c>
      <c r="J12" s="498" t="s">
        <v>404</v>
      </c>
      <c r="K12" s="498" t="s">
        <v>391</v>
      </c>
      <c r="L12" s="498" t="s">
        <v>392</v>
      </c>
      <c r="M12" s="498" t="s">
        <v>125</v>
      </c>
      <c r="N12" s="498" t="s">
        <v>131</v>
      </c>
      <c r="O12" s="534">
        <v>44105</v>
      </c>
      <c r="P12" s="534">
        <v>44286</v>
      </c>
      <c r="Q12" s="498" t="s">
        <v>405</v>
      </c>
      <c r="R12" s="498" t="s">
        <v>446</v>
      </c>
      <c r="S12" s="498">
        <v>842</v>
      </c>
      <c r="T12" s="537" t="s">
        <v>317</v>
      </c>
      <c r="U12" s="537" t="s">
        <v>352</v>
      </c>
      <c r="V12" s="539">
        <v>0.05</v>
      </c>
    </row>
    <row r="13" spans="1:23" ht="108" customHeight="1">
      <c r="D13" s="524">
        <v>5</v>
      </c>
      <c r="E13" s="498" t="s">
        <v>397</v>
      </c>
      <c r="F13" s="498" t="s">
        <v>228</v>
      </c>
      <c r="G13" s="498" t="s">
        <v>229</v>
      </c>
      <c r="H13" s="498" t="s">
        <v>230</v>
      </c>
      <c r="I13" s="498" t="s">
        <v>390</v>
      </c>
      <c r="J13" s="498" t="s">
        <v>406</v>
      </c>
      <c r="K13" s="498" t="s">
        <v>407</v>
      </c>
      <c r="L13" s="498" t="s">
        <v>408</v>
      </c>
      <c r="M13" s="498" t="s">
        <v>125</v>
      </c>
      <c r="N13" s="498" t="s">
        <v>131</v>
      </c>
      <c r="O13" s="534">
        <v>44105</v>
      </c>
      <c r="P13" s="534">
        <v>44228</v>
      </c>
      <c r="Q13" s="498" t="s">
        <v>764</v>
      </c>
      <c r="R13" s="498" t="s">
        <v>403</v>
      </c>
      <c r="S13" s="498">
        <v>843</v>
      </c>
      <c r="T13" s="537" t="s">
        <v>753</v>
      </c>
      <c r="U13" s="537" t="s">
        <v>352</v>
      </c>
      <c r="V13" s="539">
        <v>0.05</v>
      </c>
    </row>
    <row r="14" spans="1:23" ht="108" customHeight="1">
      <c r="D14" s="524">
        <v>6</v>
      </c>
      <c r="E14" s="498" t="s">
        <v>397</v>
      </c>
      <c r="F14" s="498" t="s">
        <v>228</v>
      </c>
      <c r="G14" s="498" t="s">
        <v>229</v>
      </c>
      <c r="H14" s="498" t="s">
        <v>230</v>
      </c>
      <c r="I14" s="498" t="s">
        <v>390</v>
      </c>
      <c r="J14" s="498" t="s">
        <v>409</v>
      </c>
      <c r="K14" s="498" t="s">
        <v>410</v>
      </c>
      <c r="L14" s="498" t="s">
        <v>392</v>
      </c>
      <c r="M14" s="498" t="s">
        <v>125</v>
      </c>
      <c r="N14" s="498" t="s">
        <v>131</v>
      </c>
      <c r="O14" s="534">
        <v>44105</v>
      </c>
      <c r="P14" s="534">
        <v>44469</v>
      </c>
      <c r="Q14" s="498" t="s">
        <v>411</v>
      </c>
      <c r="R14" s="498" t="s">
        <v>403</v>
      </c>
      <c r="S14" s="498">
        <v>844</v>
      </c>
      <c r="T14" s="537" t="s">
        <v>317</v>
      </c>
      <c r="U14" s="537" t="s">
        <v>352</v>
      </c>
      <c r="V14" s="539">
        <v>0.05</v>
      </c>
    </row>
    <row r="15" spans="1:23" ht="108" customHeight="1">
      <c r="D15" s="524">
        <v>7</v>
      </c>
      <c r="E15" s="498" t="s">
        <v>397</v>
      </c>
      <c r="F15" s="498" t="s">
        <v>228</v>
      </c>
      <c r="G15" s="498" t="s">
        <v>229</v>
      </c>
      <c r="H15" s="498" t="s">
        <v>230</v>
      </c>
      <c r="I15" s="498" t="s">
        <v>390</v>
      </c>
      <c r="J15" s="498" t="s">
        <v>412</v>
      </c>
      <c r="K15" s="498" t="s">
        <v>410</v>
      </c>
      <c r="L15" s="498" t="s">
        <v>392</v>
      </c>
      <c r="M15" s="498" t="s">
        <v>125</v>
      </c>
      <c r="N15" s="498" t="s">
        <v>131</v>
      </c>
      <c r="O15" s="534">
        <v>44105</v>
      </c>
      <c r="P15" s="534">
        <v>44469</v>
      </c>
      <c r="Q15" s="498" t="s">
        <v>413</v>
      </c>
      <c r="R15" s="498" t="s">
        <v>403</v>
      </c>
      <c r="S15" s="498">
        <v>845</v>
      </c>
      <c r="T15" s="537" t="s">
        <v>317</v>
      </c>
      <c r="U15" s="537" t="s">
        <v>352</v>
      </c>
      <c r="V15" s="539">
        <v>0.05</v>
      </c>
    </row>
    <row r="16" spans="1:23" ht="108" customHeight="1">
      <c r="D16" s="524">
        <v>8</v>
      </c>
      <c r="E16" s="498" t="s">
        <v>394</v>
      </c>
      <c r="F16" s="498" t="s">
        <v>228</v>
      </c>
      <c r="G16" s="498" t="s">
        <v>229</v>
      </c>
      <c r="H16" s="498" t="s">
        <v>230</v>
      </c>
      <c r="I16" s="498" t="s">
        <v>390</v>
      </c>
      <c r="J16" s="498" t="s">
        <v>414</v>
      </c>
      <c r="K16" s="498" t="s">
        <v>391</v>
      </c>
      <c r="L16" s="498" t="s">
        <v>392</v>
      </c>
      <c r="M16" s="498" t="s">
        <v>125</v>
      </c>
      <c r="N16" s="498" t="s">
        <v>131</v>
      </c>
      <c r="O16" s="534">
        <v>44105</v>
      </c>
      <c r="P16" s="534">
        <v>44469</v>
      </c>
      <c r="Q16" s="498" t="s">
        <v>415</v>
      </c>
      <c r="R16" s="498" t="s">
        <v>446</v>
      </c>
      <c r="S16" s="498">
        <v>846</v>
      </c>
      <c r="T16" s="537" t="s">
        <v>317</v>
      </c>
      <c r="U16" s="537" t="s">
        <v>352</v>
      </c>
      <c r="V16" s="539">
        <v>0.05</v>
      </c>
    </row>
    <row r="17" spans="4:23" ht="108" customHeight="1">
      <c r="D17" s="524">
        <v>9</v>
      </c>
      <c r="E17" s="498" t="s">
        <v>397</v>
      </c>
      <c r="F17" s="498" t="s">
        <v>228</v>
      </c>
      <c r="G17" s="498" t="s">
        <v>229</v>
      </c>
      <c r="H17" s="498" t="s">
        <v>230</v>
      </c>
      <c r="I17" s="498" t="s">
        <v>390</v>
      </c>
      <c r="J17" s="498" t="s">
        <v>416</v>
      </c>
      <c r="K17" s="498" t="s">
        <v>417</v>
      </c>
      <c r="L17" s="498" t="s">
        <v>392</v>
      </c>
      <c r="M17" s="498" t="s">
        <v>125</v>
      </c>
      <c r="N17" s="498" t="s">
        <v>131</v>
      </c>
      <c r="O17" s="534">
        <v>44105</v>
      </c>
      <c r="P17" s="534">
        <v>44469</v>
      </c>
      <c r="Q17" s="498" t="s">
        <v>418</v>
      </c>
      <c r="R17" s="498" t="s">
        <v>403</v>
      </c>
      <c r="S17" s="498">
        <v>847</v>
      </c>
      <c r="T17" s="537" t="s">
        <v>317</v>
      </c>
      <c r="U17" s="537" t="s">
        <v>352</v>
      </c>
      <c r="V17" s="539">
        <v>0.05</v>
      </c>
    </row>
    <row r="18" spans="4:23" ht="108" customHeight="1">
      <c r="D18" s="524">
        <v>10</v>
      </c>
      <c r="E18" s="498" t="s">
        <v>397</v>
      </c>
      <c r="F18" s="498" t="s">
        <v>228</v>
      </c>
      <c r="G18" s="498" t="s">
        <v>229</v>
      </c>
      <c r="H18" s="498" t="s">
        <v>230</v>
      </c>
      <c r="I18" s="498" t="s">
        <v>390</v>
      </c>
      <c r="J18" s="498" t="s">
        <v>419</v>
      </c>
      <c r="K18" s="498" t="s">
        <v>420</v>
      </c>
      <c r="L18" s="498" t="s">
        <v>392</v>
      </c>
      <c r="M18" s="498" t="s">
        <v>125</v>
      </c>
      <c r="N18" s="498" t="s">
        <v>131</v>
      </c>
      <c r="O18" s="534">
        <v>44105</v>
      </c>
      <c r="P18" s="534">
        <v>44377</v>
      </c>
      <c r="Q18" s="498" t="s">
        <v>421</v>
      </c>
      <c r="R18" s="498" t="s">
        <v>403</v>
      </c>
      <c r="S18" s="498">
        <v>848</v>
      </c>
      <c r="T18" s="498" t="s">
        <v>447</v>
      </c>
      <c r="U18" s="537" t="s">
        <v>352</v>
      </c>
      <c r="V18" s="539">
        <v>0.05</v>
      </c>
    </row>
    <row r="19" spans="4:23" s="125" customFormat="1" ht="108" customHeight="1">
      <c r="D19" s="524">
        <v>11</v>
      </c>
      <c r="E19" s="498" t="s">
        <v>397</v>
      </c>
      <c r="F19" s="498" t="s">
        <v>228</v>
      </c>
      <c r="G19" s="498" t="s">
        <v>229</v>
      </c>
      <c r="H19" s="498" t="s">
        <v>230</v>
      </c>
      <c r="I19" s="498" t="s">
        <v>390</v>
      </c>
      <c r="J19" s="498" t="s">
        <v>422</v>
      </c>
      <c r="K19" s="498" t="s">
        <v>420</v>
      </c>
      <c r="L19" s="498" t="s">
        <v>392</v>
      </c>
      <c r="M19" s="498" t="s">
        <v>125</v>
      </c>
      <c r="N19" s="498" t="s">
        <v>131</v>
      </c>
      <c r="O19" s="534">
        <v>44105</v>
      </c>
      <c r="P19" s="534">
        <v>44469</v>
      </c>
      <c r="Q19" s="498" t="s">
        <v>423</v>
      </c>
      <c r="R19" s="498" t="s">
        <v>403</v>
      </c>
      <c r="S19" s="498">
        <v>849</v>
      </c>
      <c r="T19" s="542" t="s">
        <v>317</v>
      </c>
      <c r="U19" s="542" t="s">
        <v>352</v>
      </c>
      <c r="V19" s="539">
        <v>0.05</v>
      </c>
    </row>
    <row r="20" spans="4:23" ht="108" customHeight="1">
      <c r="D20" s="778">
        <v>12</v>
      </c>
      <c r="E20" s="776" t="s">
        <v>389</v>
      </c>
      <c r="F20" s="776" t="s">
        <v>228</v>
      </c>
      <c r="G20" s="776" t="s">
        <v>229</v>
      </c>
      <c r="H20" s="776" t="s">
        <v>230</v>
      </c>
      <c r="I20" s="776" t="s">
        <v>390</v>
      </c>
      <c r="J20" s="776" t="s">
        <v>448</v>
      </c>
      <c r="K20" s="776" t="s">
        <v>424</v>
      </c>
      <c r="L20" s="776" t="s">
        <v>392</v>
      </c>
      <c r="M20" s="776" t="s">
        <v>401</v>
      </c>
      <c r="N20" s="782" t="s">
        <v>131</v>
      </c>
      <c r="O20" s="534">
        <v>44105</v>
      </c>
      <c r="P20" s="534">
        <v>44377</v>
      </c>
      <c r="Q20" s="498" t="s">
        <v>449</v>
      </c>
      <c r="R20" s="490" t="s">
        <v>723</v>
      </c>
      <c r="S20" s="734">
        <v>850</v>
      </c>
      <c r="T20" s="537" t="s">
        <v>317</v>
      </c>
      <c r="U20" s="537" t="s">
        <v>352</v>
      </c>
      <c r="V20" s="539">
        <v>0.05</v>
      </c>
    </row>
    <row r="21" spans="4:23" ht="108" customHeight="1">
      <c r="D21" s="778"/>
      <c r="E21" s="779"/>
      <c r="F21" s="779"/>
      <c r="G21" s="779"/>
      <c r="H21" s="779"/>
      <c r="I21" s="779"/>
      <c r="J21" s="779"/>
      <c r="K21" s="779"/>
      <c r="L21" s="779"/>
      <c r="M21" s="779"/>
      <c r="N21" s="783"/>
      <c r="O21" s="534">
        <v>44105</v>
      </c>
      <c r="P21" s="534">
        <v>44377</v>
      </c>
      <c r="Q21" s="498" t="s">
        <v>451</v>
      </c>
      <c r="R21" s="490" t="s">
        <v>450</v>
      </c>
      <c r="S21" s="735"/>
      <c r="T21" s="537" t="s">
        <v>317</v>
      </c>
      <c r="U21" s="537" t="s">
        <v>352</v>
      </c>
      <c r="V21" s="539">
        <v>0.05</v>
      </c>
    </row>
    <row r="22" spans="4:23" ht="108" customHeight="1">
      <c r="D22" s="778"/>
      <c r="E22" s="777"/>
      <c r="F22" s="777"/>
      <c r="G22" s="777"/>
      <c r="H22" s="777"/>
      <c r="I22" s="777"/>
      <c r="J22" s="777"/>
      <c r="K22" s="777"/>
      <c r="L22" s="777"/>
      <c r="M22" s="777"/>
      <c r="N22" s="784"/>
      <c r="O22" s="534">
        <v>44105</v>
      </c>
      <c r="P22" s="534">
        <v>44377</v>
      </c>
      <c r="Q22" s="498" t="s">
        <v>452</v>
      </c>
      <c r="R22" s="490" t="s">
        <v>450</v>
      </c>
      <c r="S22" s="736"/>
      <c r="T22" s="537" t="s">
        <v>317</v>
      </c>
      <c r="U22" s="537" t="s">
        <v>352</v>
      </c>
      <c r="V22" s="539">
        <v>0.05</v>
      </c>
    </row>
    <row r="23" spans="4:23" ht="108" customHeight="1">
      <c r="D23" s="535">
        <v>13</v>
      </c>
      <c r="E23" s="498" t="s">
        <v>389</v>
      </c>
      <c r="F23" s="498" t="s">
        <v>228</v>
      </c>
      <c r="G23" s="498" t="s">
        <v>229</v>
      </c>
      <c r="H23" s="498" t="s">
        <v>230</v>
      </c>
      <c r="I23" s="498" t="s">
        <v>390</v>
      </c>
      <c r="J23" s="498" t="s">
        <v>425</v>
      </c>
      <c r="K23" s="498" t="s">
        <v>426</v>
      </c>
      <c r="L23" s="498" t="s">
        <v>427</v>
      </c>
      <c r="M23" s="498" t="s">
        <v>401</v>
      </c>
      <c r="N23" s="498" t="s">
        <v>131</v>
      </c>
      <c r="O23" s="534">
        <v>44105</v>
      </c>
      <c r="P23" s="534">
        <v>44180</v>
      </c>
      <c r="Q23" s="498" t="s">
        <v>428</v>
      </c>
      <c r="R23" s="498" t="s">
        <v>453</v>
      </c>
      <c r="S23" s="498">
        <v>851</v>
      </c>
      <c r="T23" s="498" t="s">
        <v>454</v>
      </c>
      <c r="U23" s="537" t="s">
        <v>128</v>
      </c>
      <c r="V23" s="606">
        <v>0.04</v>
      </c>
    </row>
    <row r="24" spans="4:23" ht="108" customHeight="1">
      <c r="D24" s="778">
        <v>14</v>
      </c>
      <c r="E24" s="776" t="s">
        <v>389</v>
      </c>
      <c r="F24" s="776" t="s">
        <v>228</v>
      </c>
      <c r="G24" s="776" t="s">
        <v>229</v>
      </c>
      <c r="H24" s="776" t="s">
        <v>230</v>
      </c>
      <c r="I24" s="776" t="s">
        <v>390</v>
      </c>
      <c r="J24" s="776" t="s">
        <v>455</v>
      </c>
      <c r="K24" s="776" t="s">
        <v>426</v>
      </c>
      <c r="L24" s="776" t="s">
        <v>427</v>
      </c>
      <c r="M24" s="776" t="s">
        <v>401</v>
      </c>
      <c r="N24" s="776" t="s">
        <v>131</v>
      </c>
      <c r="O24" s="534">
        <v>44105</v>
      </c>
      <c r="P24" s="534">
        <v>44469</v>
      </c>
      <c r="Q24" s="498" t="s">
        <v>458</v>
      </c>
      <c r="R24" s="498" t="s">
        <v>456</v>
      </c>
      <c r="S24" s="734">
        <v>852</v>
      </c>
      <c r="T24" s="537" t="s">
        <v>317</v>
      </c>
      <c r="U24" s="537" t="s">
        <v>352</v>
      </c>
      <c r="V24" s="539">
        <v>0.05</v>
      </c>
    </row>
    <row r="25" spans="4:23" ht="108" customHeight="1">
      <c r="D25" s="778"/>
      <c r="E25" s="777"/>
      <c r="F25" s="777"/>
      <c r="G25" s="777"/>
      <c r="H25" s="777"/>
      <c r="I25" s="777"/>
      <c r="J25" s="777"/>
      <c r="K25" s="777"/>
      <c r="L25" s="777"/>
      <c r="M25" s="777"/>
      <c r="N25" s="777"/>
      <c r="O25" s="534">
        <v>44105</v>
      </c>
      <c r="P25" s="534">
        <v>44469</v>
      </c>
      <c r="Q25" s="498" t="s">
        <v>457</v>
      </c>
      <c r="R25" s="498" t="s">
        <v>456</v>
      </c>
      <c r="S25" s="736"/>
      <c r="T25" s="537" t="s">
        <v>317</v>
      </c>
      <c r="U25" s="537" t="s">
        <v>352</v>
      </c>
      <c r="V25" s="539">
        <v>0.05</v>
      </c>
    </row>
    <row r="26" spans="4:23" ht="108" customHeight="1">
      <c r="D26" s="778">
        <v>15</v>
      </c>
      <c r="E26" s="776" t="s">
        <v>389</v>
      </c>
      <c r="F26" s="776" t="s">
        <v>228</v>
      </c>
      <c r="G26" s="776" t="s">
        <v>229</v>
      </c>
      <c r="H26" s="776" t="s">
        <v>230</v>
      </c>
      <c r="I26" s="776" t="s">
        <v>390</v>
      </c>
      <c r="J26" s="776" t="s">
        <v>461</v>
      </c>
      <c r="K26" s="776" t="s">
        <v>462</v>
      </c>
      <c r="L26" s="776" t="s">
        <v>427</v>
      </c>
      <c r="M26" s="776" t="s">
        <v>401</v>
      </c>
      <c r="N26" s="776" t="s">
        <v>131</v>
      </c>
      <c r="O26" s="534">
        <v>44105</v>
      </c>
      <c r="P26" s="534">
        <v>44469</v>
      </c>
      <c r="Q26" s="490" t="s">
        <v>459</v>
      </c>
      <c r="R26" s="490" t="s">
        <v>445</v>
      </c>
      <c r="S26" s="734">
        <v>853</v>
      </c>
      <c r="T26" s="537" t="s">
        <v>759</v>
      </c>
      <c r="U26" s="537" t="s">
        <v>352</v>
      </c>
      <c r="V26" s="539">
        <v>0.05</v>
      </c>
      <c r="W26" s="605"/>
    </row>
    <row r="27" spans="4:23" ht="108" customHeight="1">
      <c r="D27" s="778"/>
      <c r="E27" s="777"/>
      <c r="F27" s="777"/>
      <c r="G27" s="777"/>
      <c r="H27" s="777"/>
      <c r="I27" s="777"/>
      <c r="J27" s="777"/>
      <c r="K27" s="777"/>
      <c r="L27" s="777"/>
      <c r="M27" s="777"/>
      <c r="N27" s="777"/>
      <c r="O27" s="534">
        <v>44105</v>
      </c>
      <c r="P27" s="534">
        <v>44469</v>
      </c>
      <c r="Q27" s="490" t="s">
        <v>460</v>
      </c>
      <c r="R27" s="490" t="s">
        <v>445</v>
      </c>
      <c r="S27" s="736"/>
      <c r="T27" s="537" t="s">
        <v>760</v>
      </c>
      <c r="U27" s="537" t="s">
        <v>352</v>
      </c>
      <c r="V27" s="539">
        <v>0.05</v>
      </c>
      <c r="W27" s="605"/>
    </row>
    <row r="28" spans="4:23" ht="108" customHeight="1">
      <c r="D28" s="524">
        <v>16</v>
      </c>
      <c r="E28" s="498" t="s">
        <v>389</v>
      </c>
      <c r="F28" s="498" t="s">
        <v>228</v>
      </c>
      <c r="G28" s="498" t="s">
        <v>229</v>
      </c>
      <c r="H28" s="498" t="s">
        <v>230</v>
      </c>
      <c r="I28" s="498" t="s">
        <v>390</v>
      </c>
      <c r="J28" s="498" t="s">
        <v>429</v>
      </c>
      <c r="K28" s="498" t="s">
        <v>426</v>
      </c>
      <c r="L28" s="498" t="s">
        <v>427</v>
      </c>
      <c r="M28" s="498" t="s">
        <v>401</v>
      </c>
      <c r="N28" s="498" t="s">
        <v>131</v>
      </c>
      <c r="O28" s="534">
        <v>44105</v>
      </c>
      <c r="P28" s="534">
        <v>44180</v>
      </c>
      <c r="Q28" s="498" t="s">
        <v>430</v>
      </c>
      <c r="R28" s="498" t="s">
        <v>463</v>
      </c>
      <c r="S28" s="498">
        <v>854</v>
      </c>
      <c r="T28" s="498" t="s">
        <v>464</v>
      </c>
      <c r="U28" s="537" t="s">
        <v>128</v>
      </c>
      <c r="V28" s="606">
        <v>0.04</v>
      </c>
    </row>
    <row r="29" spans="4:23" ht="108" customHeight="1">
      <c r="D29" s="524">
        <v>17</v>
      </c>
      <c r="E29" s="498" t="s">
        <v>389</v>
      </c>
      <c r="F29" s="498" t="s">
        <v>228</v>
      </c>
      <c r="G29" s="498" t="s">
        <v>229</v>
      </c>
      <c r="H29" s="498" t="s">
        <v>230</v>
      </c>
      <c r="I29" s="498" t="s">
        <v>390</v>
      </c>
      <c r="J29" s="498" t="s">
        <v>431</v>
      </c>
      <c r="K29" s="498" t="s">
        <v>432</v>
      </c>
      <c r="L29" s="498" t="s">
        <v>433</v>
      </c>
      <c r="M29" s="498" t="s">
        <v>401</v>
      </c>
      <c r="N29" s="498" t="s">
        <v>131</v>
      </c>
      <c r="O29" s="534">
        <v>44105</v>
      </c>
      <c r="P29" s="534">
        <v>44180</v>
      </c>
      <c r="Q29" s="498" t="s">
        <v>434</v>
      </c>
      <c r="R29" s="498" t="s">
        <v>435</v>
      </c>
      <c r="S29" s="498">
        <v>855</v>
      </c>
      <c r="T29" s="498" t="s">
        <v>466</v>
      </c>
      <c r="U29" s="537" t="s">
        <v>128</v>
      </c>
      <c r="V29" s="606">
        <v>0.04</v>
      </c>
    </row>
    <row r="30" spans="4:23" ht="108" customHeight="1">
      <c r="D30" s="524">
        <v>18</v>
      </c>
      <c r="E30" s="498" t="s">
        <v>389</v>
      </c>
      <c r="F30" s="498" t="s">
        <v>228</v>
      </c>
      <c r="G30" s="498" t="s">
        <v>229</v>
      </c>
      <c r="H30" s="498" t="s">
        <v>230</v>
      </c>
      <c r="I30" s="498" t="s">
        <v>390</v>
      </c>
      <c r="J30" s="498" t="s">
        <v>436</v>
      </c>
      <c r="K30" s="498" t="s">
        <v>437</v>
      </c>
      <c r="L30" s="498" t="s">
        <v>438</v>
      </c>
      <c r="M30" s="498" t="s">
        <v>401</v>
      </c>
      <c r="N30" s="498" t="s">
        <v>131</v>
      </c>
      <c r="O30" s="534">
        <v>44105</v>
      </c>
      <c r="P30" s="534">
        <v>44180</v>
      </c>
      <c r="Q30" s="498" t="s">
        <v>439</v>
      </c>
      <c r="R30" s="498" t="s">
        <v>465</v>
      </c>
      <c r="S30" s="498">
        <v>856</v>
      </c>
      <c r="T30" s="498" t="s">
        <v>467</v>
      </c>
      <c r="U30" s="537" t="s">
        <v>128</v>
      </c>
      <c r="V30" s="606">
        <v>0.04</v>
      </c>
    </row>
    <row r="31" spans="4:23" ht="108" customHeight="1">
      <c r="D31" s="778">
        <v>19</v>
      </c>
      <c r="E31" s="780" t="s">
        <v>389</v>
      </c>
      <c r="F31" s="780" t="s">
        <v>228</v>
      </c>
      <c r="G31" s="780" t="s">
        <v>229</v>
      </c>
      <c r="H31" s="780" t="s">
        <v>230</v>
      </c>
      <c r="I31" s="780" t="s">
        <v>390</v>
      </c>
      <c r="J31" s="780" t="s">
        <v>468</v>
      </c>
      <c r="K31" s="780" t="s">
        <v>469</v>
      </c>
      <c r="L31" s="780" t="s">
        <v>440</v>
      </c>
      <c r="M31" s="781" t="s">
        <v>125</v>
      </c>
      <c r="N31" s="498" t="s">
        <v>131</v>
      </c>
      <c r="O31" s="534">
        <v>44105</v>
      </c>
      <c r="P31" s="534">
        <v>44377</v>
      </c>
      <c r="Q31" s="498" t="s">
        <v>441</v>
      </c>
      <c r="R31" s="498" t="s">
        <v>382</v>
      </c>
      <c r="S31" s="750">
        <v>857</v>
      </c>
      <c r="T31" s="537" t="s">
        <v>317</v>
      </c>
      <c r="U31" s="537" t="s">
        <v>352</v>
      </c>
      <c r="V31" s="539">
        <v>0.04</v>
      </c>
    </row>
    <row r="32" spans="4:23" ht="108" customHeight="1">
      <c r="D32" s="778"/>
      <c r="E32" s="780"/>
      <c r="F32" s="780"/>
      <c r="G32" s="780"/>
      <c r="H32" s="780"/>
      <c r="I32" s="780"/>
      <c r="J32" s="780"/>
      <c r="K32" s="780"/>
      <c r="L32" s="780"/>
      <c r="M32" s="781"/>
      <c r="N32" s="498" t="s">
        <v>131</v>
      </c>
      <c r="O32" s="534">
        <v>44105</v>
      </c>
      <c r="P32" s="534">
        <v>44377</v>
      </c>
      <c r="Q32" s="498" t="s">
        <v>442</v>
      </c>
      <c r="R32" s="498" t="s">
        <v>382</v>
      </c>
      <c r="S32" s="750"/>
      <c r="T32" s="537" t="s">
        <v>317</v>
      </c>
      <c r="U32" s="537" t="s">
        <v>352</v>
      </c>
      <c r="V32" s="539">
        <v>0.05</v>
      </c>
    </row>
    <row r="33" spans="18:22" ht="108" customHeight="1">
      <c r="R33" s="543"/>
      <c r="S33" s="543"/>
      <c r="T33" s="543"/>
      <c r="U33" s="543"/>
      <c r="V33" s="504">
        <f>SUM(V9:V32)</f>
        <v>1.1500000000000004</v>
      </c>
    </row>
    <row r="34" spans="18:22" ht="108" customHeight="1">
      <c r="R34" s="543"/>
      <c r="S34" s="543"/>
      <c r="T34" s="543"/>
      <c r="U34" s="543"/>
    </row>
    <row r="35" spans="18:22" ht="108" customHeight="1"/>
    <row r="36" spans="18:22" ht="108" customHeight="1"/>
    <row r="37" spans="18:22" ht="108" customHeight="1"/>
    <row r="38" spans="18:22" ht="108" customHeight="1"/>
    <row r="39" spans="18:22" ht="108" customHeight="1"/>
    <row r="40" spans="18:22" ht="108" customHeight="1"/>
    <row r="41" spans="18:22" ht="108" customHeight="1"/>
    <row r="42" spans="18:22" ht="108" customHeight="1"/>
    <row r="43" spans="18:22" ht="108" customHeight="1"/>
    <row r="44" spans="18:22" ht="108" customHeight="1"/>
    <row r="45" spans="18:22" ht="108" customHeight="1"/>
    <row r="46" spans="18:22" ht="108" customHeight="1"/>
    <row r="47" spans="18:22" ht="108" customHeight="1"/>
    <row r="48" spans="18:22" ht="108" customHeight="1"/>
    <row r="49" ht="108" customHeight="1"/>
    <row r="50" ht="108" customHeight="1"/>
    <row r="51" ht="108" customHeight="1"/>
    <row r="52" ht="108" customHeight="1"/>
    <row r="53" ht="108" customHeight="1"/>
    <row r="54" ht="108" customHeight="1"/>
    <row r="55" ht="108" customHeight="1"/>
    <row r="56" ht="108" customHeight="1"/>
    <row r="57" ht="108" customHeight="1"/>
    <row r="58" ht="108" customHeight="1"/>
    <row r="59" ht="108" customHeight="1"/>
    <row r="60" ht="108" customHeight="1"/>
    <row r="61" ht="108" customHeight="1"/>
    <row r="62" ht="108" customHeight="1"/>
    <row r="63" ht="108" customHeight="1"/>
    <row r="64" ht="108" customHeight="1"/>
    <row r="65" ht="108" customHeight="1"/>
    <row r="66" ht="108" customHeight="1"/>
    <row r="67" ht="108" customHeight="1"/>
    <row r="68" ht="108" customHeight="1"/>
    <row r="69" ht="108" customHeight="1"/>
    <row r="70" ht="108" customHeight="1"/>
    <row r="71" ht="108" customHeight="1"/>
    <row r="72" ht="108" customHeight="1"/>
    <row r="73" ht="108" customHeight="1"/>
    <row r="74" ht="108" customHeight="1"/>
    <row r="75" ht="108" customHeight="1"/>
    <row r="76" ht="108" customHeight="1"/>
    <row r="77" ht="108" customHeight="1"/>
    <row r="78" ht="108" customHeight="1"/>
    <row r="79" ht="108" customHeight="1"/>
    <row r="80" ht="108" customHeight="1"/>
    <row r="81" ht="108" customHeight="1"/>
    <row r="82" ht="108" customHeight="1"/>
    <row r="83" ht="108" customHeight="1"/>
    <row r="84" ht="108" customHeight="1"/>
    <row r="85" ht="108" customHeight="1"/>
    <row r="86" ht="108" customHeight="1"/>
    <row r="87" ht="108" customHeight="1"/>
    <row r="88" ht="108" customHeight="1"/>
    <row r="89" ht="108" customHeight="1"/>
    <row r="90" ht="108" customHeight="1"/>
    <row r="91" ht="108" customHeight="1"/>
    <row r="92" ht="108" customHeight="1"/>
    <row r="93" ht="108"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sheetData>
  <protectedRanges>
    <protectedRange sqref="K31 K9:K12 K16:K29" name="Planeacion_1_2"/>
    <protectedRange sqref="Q9" name="Planeacion_1_1_1"/>
    <protectedRange sqref="P12:P13 P20:P23" name="Planeacion_1_4"/>
    <protectedRange sqref="P14:P17 P9:P11 P19 P24:P30" name="Planeacion_1_1_3"/>
    <protectedRange sqref="P18" name="Planeacion_1_5"/>
    <protectedRange sqref="Q20:Q23" name="Planeacion_1_6"/>
    <protectedRange sqref="Q24:Q27" name="Planeacion_1_7"/>
    <protectedRange sqref="Q28" name="Planeacion_1_8"/>
    <protectedRange sqref="K30 Q29:Q30" name="Planeacion_1_9"/>
    <protectedRange sqref="P31:Q31 P32" name="Planeacion_1_10"/>
    <protectedRange sqref="Q11" name="Planeacion_1_4_1"/>
    <protectedRange sqref="K13" name="Planeacion_1_2_1"/>
    <protectedRange sqref="K14:K15" name="Planeacion_1_2_2"/>
    <protectedRange sqref="Q10" name="Planeacion_1_3_2"/>
    <protectedRange sqref="Q12" name="Planeacion_1_4_2"/>
  </protectedRanges>
  <mergeCells count="48">
    <mergeCell ref="D26:D27"/>
    <mergeCell ref="E26:E27"/>
    <mergeCell ref="F26:F27"/>
    <mergeCell ref="G26:G27"/>
    <mergeCell ref="H26:H27"/>
    <mergeCell ref="K24:K25"/>
    <mergeCell ref="I24:I25"/>
    <mergeCell ref="J24:J25"/>
    <mergeCell ref="S26:S27"/>
    <mergeCell ref="I26:I27"/>
    <mergeCell ref="J26:J27"/>
    <mergeCell ref="K26:K27"/>
    <mergeCell ref="L26:L27"/>
    <mergeCell ref="M26:M27"/>
    <mergeCell ref="N26:N27"/>
    <mergeCell ref="S31:S32"/>
    <mergeCell ref="S20:S22"/>
    <mergeCell ref="N20:N22"/>
    <mergeCell ref="M20:M22"/>
    <mergeCell ref="S24:S25"/>
    <mergeCell ref="N24:N25"/>
    <mergeCell ref="M24:M25"/>
    <mergeCell ref="I31:I32"/>
    <mergeCell ref="J31:J32"/>
    <mergeCell ref="K31:K32"/>
    <mergeCell ref="L31:L32"/>
    <mergeCell ref="M31:M32"/>
    <mergeCell ref="D31:D32"/>
    <mergeCell ref="E31:E32"/>
    <mergeCell ref="F31:F32"/>
    <mergeCell ref="G31:G32"/>
    <mergeCell ref="H31:H32"/>
    <mergeCell ref="D1:N1"/>
    <mergeCell ref="E24:E25"/>
    <mergeCell ref="F24:F25"/>
    <mergeCell ref="G24:G25"/>
    <mergeCell ref="H24:H25"/>
    <mergeCell ref="D24:D25"/>
    <mergeCell ref="L20:L22"/>
    <mergeCell ref="D20:D22"/>
    <mergeCell ref="E20:E22"/>
    <mergeCell ref="F20:F22"/>
    <mergeCell ref="G20:G22"/>
    <mergeCell ref="H20:H22"/>
    <mergeCell ref="I20:I22"/>
    <mergeCell ref="J20:J22"/>
    <mergeCell ref="K20:K22"/>
    <mergeCell ref="L24:L25"/>
  </mergeCells>
  <pageMargins left="0.7" right="0.7" top="0.75" bottom="0.75"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T998"/>
  <sheetViews>
    <sheetView showGridLines="0" zoomScale="90" zoomScaleNormal="90" workbookViewId="0">
      <selection activeCell="F3" sqref="F3"/>
    </sheetView>
  </sheetViews>
  <sheetFormatPr baseColWidth="10" defaultColWidth="14.42578125" defaultRowHeight="15" customHeight="1"/>
  <cols>
    <col min="1" max="1" width="7.140625" style="129" customWidth="1"/>
    <col min="2" max="2" width="2.7109375" style="129" customWidth="1"/>
    <col min="3" max="3" width="3" style="129" customWidth="1"/>
    <col min="4" max="4" width="19.7109375" style="129" customWidth="1"/>
    <col min="5" max="5" width="25.140625" style="129" customWidth="1"/>
    <col min="6" max="6" width="27.42578125" style="129" customWidth="1"/>
    <col min="7" max="7" width="21.7109375" style="129" customWidth="1"/>
    <col min="8" max="8" width="23" style="129" customWidth="1"/>
    <col min="9" max="9" width="33.5703125" style="129" customWidth="1"/>
    <col min="10" max="10" width="38.42578125" style="129" customWidth="1"/>
    <col min="11" max="11" width="21.28515625" style="129" customWidth="1"/>
    <col min="12" max="12" width="24.5703125" style="129" customWidth="1"/>
    <col min="13" max="13" width="21.140625" style="129" customWidth="1"/>
    <col min="14" max="14" width="16.7109375" style="129" customWidth="1"/>
    <col min="15" max="15" width="17.42578125" style="129" customWidth="1"/>
    <col min="16" max="16" width="31.140625" style="129" customWidth="1"/>
    <col min="17" max="18" width="14.42578125" style="129"/>
    <col min="19" max="19" width="28.85546875" style="129" customWidth="1"/>
    <col min="20" max="16384" width="14.42578125" style="129"/>
  </cols>
  <sheetData>
    <row r="1" spans="1:16" ht="51" customHeight="1" thickBot="1">
      <c r="A1" s="89"/>
      <c r="B1" s="89"/>
      <c r="D1" s="793" t="s">
        <v>92</v>
      </c>
      <c r="E1" s="723"/>
      <c r="F1" s="723"/>
      <c r="G1" s="723"/>
      <c r="H1" s="723"/>
      <c r="I1" s="723"/>
      <c r="J1" s="723"/>
      <c r="K1" s="723"/>
      <c r="L1" s="723"/>
      <c r="M1" s="723"/>
      <c r="N1" s="723"/>
    </row>
    <row r="2" spans="1:16" ht="40.5" customHeight="1" thickBot="1">
      <c r="A2" s="89"/>
      <c r="B2" s="89"/>
      <c r="C2" s="96"/>
      <c r="D2" s="96"/>
      <c r="E2" s="91" t="s">
        <v>130</v>
      </c>
      <c r="F2" s="544">
        <f>100/19</f>
        <v>5.2631578947368425</v>
      </c>
      <c r="G2" s="96"/>
      <c r="H2" s="769"/>
      <c r="I2" s="723"/>
      <c r="K2" s="90"/>
      <c r="L2" s="94" t="s">
        <v>73</v>
      </c>
      <c r="M2" s="246">
        <v>108</v>
      </c>
      <c r="N2" s="90"/>
      <c r="O2" s="538" t="s">
        <v>140</v>
      </c>
      <c r="P2" s="240">
        <v>6</v>
      </c>
    </row>
    <row r="3" spans="1:16" ht="18" customHeight="1" thickBot="1">
      <c r="A3" s="89"/>
      <c r="B3" s="89"/>
      <c r="C3" s="96"/>
      <c r="D3" s="96"/>
      <c r="E3" s="91" t="s">
        <v>38</v>
      </c>
      <c r="F3" s="544">
        <f>((M3*F2)/M2)</f>
        <v>5.0682261208577009</v>
      </c>
      <c r="H3" s="723"/>
      <c r="I3" s="723"/>
      <c r="L3" s="97" t="s">
        <v>75</v>
      </c>
      <c r="M3" s="246">
        <f>+M2-M4</f>
        <v>104</v>
      </c>
      <c r="O3" s="112" t="s">
        <v>75</v>
      </c>
      <c r="P3" s="240">
        <v>1</v>
      </c>
    </row>
    <row r="4" spans="1:16" ht="30" customHeight="1" thickBot="1">
      <c r="A4" s="89"/>
      <c r="B4" s="89"/>
      <c r="C4" s="96"/>
      <c r="D4" s="96"/>
      <c r="E4" s="91" t="s">
        <v>18</v>
      </c>
      <c r="F4" s="545" t="str">
        <f>'Resp.'!J11</f>
        <v>Oficina de tecnologías de información y comunicaciones</v>
      </c>
      <c r="H4" s="723"/>
      <c r="I4" s="723"/>
      <c r="L4" s="100" t="s">
        <v>77</v>
      </c>
      <c r="M4" s="246">
        <v>4</v>
      </c>
      <c r="O4" s="113" t="s">
        <v>77</v>
      </c>
      <c r="P4" s="240">
        <f>+P2-P3</f>
        <v>5</v>
      </c>
    </row>
    <row r="5" spans="1:16" ht="15" hidden="1" customHeight="1" thickBot="1">
      <c r="O5" s="182" t="s">
        <v>139</v>
      </c>
      <c r="P5" s="247"/>
    </row>
    <row r="6" spans="1:16" ht="19.5" hidden="1" customHeight="1" thickBot="1">
      <c r="C6" s="794" t="s">
        <v>63</v>
      </c>
      <c r="D6" s="795"/>
      <c r="E6" s="795"/>
      <c r="F6" s="795"/>
      <c r="G6" s="795"/>
      <c r="H6" s="795"/>
      <c r="I6" s="795"/>
      <c r="J6" s="796"/>
      <c r="K6" s="770" t="s">
        <v>64</v>
      </c>
      <c r="L6" s="771"/>
      <c r="M6" s="771"/>
      <c r="N6" s="771"/>
      <c r="O6" s="772"/>
    </row>
    <row r="7" spans="1:16" ht="32.25" hidden="1" thickBot="1">
      <c r="C7" s="248" t="s">
        <v>65</v>
      </c>
      <c r="D7" s="249" t="s">
        <v>78</v>
      </c>
      <c r="E7" s="250" t="s">
        <v>67</v>
      </c>
      <c r="F7" s="250" t="s">
        <v>88</v>
      </c>
      <c r="G7" s="250" t="s">
        <v>89</v>
      </c>
      <c r="H7" s="250" t="s">
        <v>69</v>
      </c>
      <c r="I7" s="251" t="s">
        <v>18</v>
      </c>
      <c r="J7" s="252" t="s">
        <v>132</v>
      </c>
      <c r="K7" s="195" t="s">
        <v>71</v>
      </c>
      <c r="L7" s="196" t="s">
        <v>72</v>
      </c>
      <c r="M7" s="196" t="s">
        <v>69</v>
      </c>
      <c r="N7" s="101" t="s">
        <v>18</v>
      </c>
      <c r="O7" s="101" t="s">
        <v>74</v>
      </c>
    </row>
    <row r="8" spans="1:16" ht="15" hidden="1" customHeight="1">
      <c r="B8" s="762" t="s">
        <v>81</v>
      </c>
      <c r="C8" s="197">
        <v>1</v>
      </c>
      <c r="D8" s="253"/>
      <c r="E8" s="199"/>
      <c r="F8" s="199"/>
      <c r="G8" s="199"/>
      <c r="H8" s="199"/>
      <c r="I8" s="200"/>
      <c r="J8" s="254">
        <f t="shared" ref="J8:J14" si="0">$F$2/$M$2</f>
        <v>4.8732943469785579E-2</v>
      </c>
      <c r="K8" s="202"/>
      <c r="L8" s="203"/>
      <c r="M8" s="203"/>
      <c r="N8" s="204"/>
      <c r="O8" s="204"/>
    </row>
    <row r="9" spans="1:16" ht="16.5" hidden="1">
      <c r="B9" s="763"/>
      <c r="C9" s="205">
        <v>2</v>
      </c>
      <c r="D9" s="209"/>
      <c r="E9" s="207"/>
      <c r="F9" s="207"/>
      <c r="G9" s="207"/>
      <c r="H9" s="207"/>
      <c r="I9" s="208"/>
      <c r="J9" s="254">
        <f t="shared" si="0"/>
        <v>4.8732943469785579E-2</v>
      </c>
      <c r="K9" s="209"/>
      <c r="L9" s="207"/>
      <c r="M9" s="207"/>
      <c r="N9" s="210"/>
      <c r="O9" s="210"/>
    </row>
    <row r="10" spans="1:16" ht="16.5" hidden="1">
      <c r="B10" s="763"/>
      <c r="C10" s="205">
        <v>3</v>
      </c>
      <c r="D10" s="209"/>
      <c r="E10" s="207"/>
      <c r="F10" s="207"/>
      <c r="G10" s="207"/>
      <c r="H10" s="207"/>
      <c r="I10" s="208"/>
      <c r="J10" s="254">
        <f t="shared" si="0"/>
        <v>4.8732943469785579E-2</v>
      </c>
      <c r="K10" s="209"/>
      <c r="L10" s="207"/>
      <c r="M10" s="207"/>
      <c r="N10" s="210"/>
      <c r="O10" s="210"/>
    </row>
    <row r="11" spans="1:16" ht="16.5" hidden="1">
      <c r="B11" s="763"/>
      <c r="C11" s="197">
        <v>4</v>
      </c>
      <c r="D11" s="209"/>
      <c r="E11" s="207"/>
      <c r="F11" s="207"/>
      <c r="G11" s="207"/>
      <c r="H11" s="207"/>
      <c r="I11" s="208"/>
      <c r="J11" s="254">
        <f t="shared" si="0"/>
        <v>4.8732943469785579E-2</v>
      </c>
      <c r="K11" s="209"/>
      <c r="L11" s="207"/>
      <c r="M11" s="207"/>
      <c r="N11" s="210"/>
      <c r="O11" s="210"/>
    </row>
    <row r="12" spans="1:16" ht="16.5" hidden="1">
      <c r="B12" s="763"/>
      <c r="C12" s="205">
        <v>5</v>
      </c>
      <c r="D12" s="209"/>
      <c r="E12" s="207"/>
      <c r="F12" s="207"/>
      <c r="G12" s="207"/>
      <c r="H12" s="207"/>
      <c r="I12" s="208"/>
      <c r="J12" s="254">
        <f t="shared" si="0"/>
        <v>4.8732943469785579E-2</v>
      </c>
      <c r="K12" s="209"/>
      <c r="L12" s="207"/>
      <c r="M12" s="207"/>
      <c r="N12" s="210"/>
      <c r="O12" s="210"/>
    </row>
    <row r="13" spans="1:16" ht="16.5" hidden="1">
      <c r="B13" s="763"/>
      <c r="C13" s="205">
        <v>6</v>
      </c>
      <c r="D13" s="209"/>
      <c r="E13" s="207"/>
      <c r="F13" s="207"/>
      <c r="G13" s="207"/>
      <c r="H13" s="207"/>
      <c r="I13" s="208"/>
      <c r="J13" s="254">
        <f t="shared" si="0"/>
        <v>4.8732943469785579E-2</v>
      </c>
      <c r="K13" s="209"/>
      <c r="L13" s="207"/>
      <c r="M13" s="207"/>
      <c r="N13" s="210"/>
      <c r="O13" s="210"/>
    </row>
    <row r="14" spans="1:16" ht="17.25" hidden="1" thickBot="1">
      <c r="B14" s="764"/>
      <c r="C14" s="255">
        <v>7</v>
      </c>
      <c r="D14" s="216"/>
      <c r="E14" s="213"/>
      <c r="F14" s="213"/>
      <c r="G14" s="213"/>
      <c r="H14" s="213"/>
      <c r="I14" s="214"/>
      <c r="J14" s="256">
        <f t="shared" si="0"/>
        <v>4.8732943469785579E-2</v>
      </c>
      <c r="K14" s="216"/>
      <c r="L14" s="213"/>
      <c r="M14" s="213"/>
      <c r="N14" s="217"/>
      <c r="O14" s="217"/>
    </row>
    <row r="15" spans="1:16" ht="18.75" hidden="1" thickBot="1">
      <c r="C15" s="90"/>
      <c r="D15" s="90"/>
      <c r="E15" s="90"/>
      <c r="F15" s="90"/>
      <c r="G15" s="90"/>
      <c r="H15" s="90"/>
      <c r="I15" s="218" t="s">
        <v>82</v>
      </c>
      <c r="J15" s="257">
        <f t="shared" ref="J15:K15" si="1">SUM(J8:J14)</f>
        <v>0.34113060428849906</v>
      </c>
      <c r="K15" s="100">
        <f t="shared" si="1"/>
        <v>0</v>
      </c>
      <c r="L15" s="90"/>
      <c r="M15" s="90"/>
      <c r="N15" s="90"/>
    </row>
    <row r="16" spans="1:16" ht="15" hidden="1" customHeight="1" thickBot="1"/>
    <row r="17" spans="2:9" ht="32.25" hidden="1" thickBot="1">
      <c r="B17" s="89"/>
      <c r="C17" s="248" t="s">
        <v>65</v>
      </c>
      <c r="D17" s="249" t="s">
        <v>78</v>
      </c>
      <c r="E17" s="249" t="s">
        <v>93</v>
      </c>
      <c r="F17" s="249" t="s">
        <v>18</v>
      </c>
      <c r="G17" s="249" t="s">
        <v>68</v>
      </c>
      <c r="H17" s="249" t="s">
        <v>84</v>
      </c>
      <c r="I17" s="258" t="s">
        <v>85</v>
      </c>
    </row>
    <row r="18" spans="2:9" ht="15" hidden="1" customHeight="1">
      <c r="B18" s="762" t="s">
        <v>86</v>
      </c>
      <c r="C18" s="221">
        <v>1</v>
      </c>
      <c r="D18" s="222"/>
      <c r="E18" s="203"/>
      <c r="F18" s="203"/>
      <c r="G18" s="203">
        <v>100</v>
      </c>
      <c r="H18" s="259">
        <f t="shared" ref="H18:H21" si="2">$F$2/$M$2</f>
        <v>4.8732943469785579E-2</v>
      </c>
      <c r="I18" s="224"/>
    </row>
    <row r="19" spans="2:9" ht="16.5" hidden="1">
      <c r="B19" s="763"/>
      <c r="C19" s="225">
        <v>2</v>
      </c>
      <c r="D19" s="226"/>
      <c r="E19" s="207"/>
      <c r="F19" s="207"/>
      <c r="G19" s="207">
        <v>100</v>
      </c>
      <c r="H19" s="260">
        <f t="shared" si="2"/>
        <v>4.8732943469785579E-2</v>
      </c>
      <c r="I19" s="228"/>
    </row>
    <row r="20" spans="2:9" ht="15.75" hidden="1" customHeight="1">
      <c r="B20" s="763"/>
      <c r="C20" s="229">
        <v>3</v>
      </c>
      <c r="D20" s="229"/>
      <c r="E20" s="230"/>
      <c r="F20" s="230"/>
      <c r="G20" s="230">
        <v>100</v>
      </c>
      <c r="H20" s="261">
        <f t="shared" si="2"/>
        <v>4.8732943469785579E-2</v>
      </c>
      <c r="I20" s="232"/>
    </row>
    <row r="21" spans="2:9" ht="15.75" hidden="1" customHeight="1" thickBot="1">
      <c r="B21" s="764"/>
      <c r="C21" s="233">
        <v>4</v>
      </c>
      <c r="D21" s="233"/>
      <c r="E21" s="213"/>
      <c r="F21" s="213"/>
      <c r="G21" s="213">
        <v>100</v>
      </c>
      <c r="H21" s="262">
        <f t="shared" si="2"/>
        <v>4.8732943469785579E-2</v>
      </c>
      <c r="I21" s="235"/>
    </row>
    <row r="22" spans="2:9" ht="15.75" hidden="1" customHeight="1" thickBot="1">
      <c r="B22" s="89"/>
      <c r="C22" s="89"/>
      <c r="D22" s="89"/>
      <c r="E22" s="89"/>
      <c r="F22" s="89"/>
      <c r="G22" s="236" t="s">
        <v>82</v>
      </c>
      <c r="H22" s="237">
        <f>SUM(H18:H21)</f>
        <v>0.19493177387914232</v>
      </c>
      <c r="I22" s="89"/>
    </row>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spans="4:20" ht="15.75" hidden="1" customHeight="1"/>
    <row r="50" spans="4:20" ht="15.75" hidden="1" customHeight="1"/>
    <row r="51" spans="4:20" ht="15.75" hidden="1" customHeight="1"/>
    <row r="52" spans="4:20" ht="15.75" hidden="1" customHeight="1"/>
    <row r="53" spans="4:20" ht="15.75" hidden="1" customHeight="1"/>
    <row r="54" spans="4:20" ht="15.75" hidden="1" customHeight="1"/>
    <row r="55" spans="4:20" ht="15.75" hidden="1" customHeight="1"/>
    <row r="56" spans="4:20" ht="15.75" hidden="1" customHeight="1"/>
    <row r="57" spans="4:20" ht="15.75" customHeight="1"/>
    <row r="58" spans="4:20" ht="15.75" customHeight="1"/>
    <row r="59" spans="4:20" ht="15.75" customHeight="1">
      <c r="D59" s="791" t="s">
        <v>740</v>
      </c>
      <c r="E59" s="792"/>
      <c r="F59" s="792"/>
      <c r="G59" s="792"/>
      <c r="H59" s="792"/>
      <c r="I59" s="792"/>
      <c r="J59" s="792"/>
      <c r="K59" s="792"/>
      <c r="L59" s="792"/>
      <c r="M59" s="792"/>
    </row>
    <row r="60" spans="4:20" ht="15.75" customHeight="1">
      <c r="D60" s="792"/>
      <c r="E60" s="792"/>
      <c r="F60" s="792"/>
      <c r="G60" s="792"/>
      <c r="H60" s="792"/>
      <c r="I60" s="792"/>
      <c r="J60" s="792"/>
      <c r="K60" s="792"/>
      <c r="L60" s="792"/>
      <c r="M60" s="792"/>
    </row>
    <row r="61" spans="4:20" ht="15.75" customHeight="1"/>
    <row r="62" spans="4:20" ht="65.25" customHeight="1">
      <c r="D62" s="521" t="s">
        <v>216</v>
      </c>
      <c r="E62" s="521" t="s">
        <v>217</v>
      </c>
      <c r="F62" s="530" t="s">
        <v>218</v>
      </c>
      <c r="G62" s="521" t="s">
        <v>219</v>
      </c>
      <c r="H62" s="521" t="s">
        <v>220</v>
      </c>
      <c r="I62" s="521" t="s">
        <v>121</v>
      </c>
      <c r="J62" s="530" t="s">
        <v>122</v>
      </c>
      <c r="K62" s="530" t="s">
        <v>123</v>
      </c>
      <c r="L62" s="530" t="s">
        <v>124</v>
      </c>
      <c r="M62" s="530" t="s">
        <v>221</v>
      </c>
      <c r="N62" s="530" t="s">
        <v>222</v>
      </c>
      <c r="O62" s="530" t="s">
        <v>223</v>
      </c>
      <c r="P62" s="521" t="s">
        <v>224</v>
      </c>
      <c r="Q62" s="530" t="s">
        <v>225</v>
      </c>
      <c r="R62" s="530" t="s">
        <v>226</v>
      </c>
      <c r="S62" s="521" t="s">
        <v>297</v>
      </c>
      <c r="T62" s="521" t="s">
        <v>351</v>
      </c>
    </row>
    <row r="63" spans="4:20" ht="216.75">
      <c r="D63" s="490" t="s">
        <v>375</v>
      </c>
      <c r="E63" s="133" t="s">
        <v>228</v>
      </c>
      <c r="F63" s="133" t="s">
        <v>229</v>
      </c>
      <c r="G63" s="133" t="s">
        <v>230</v>
      </c>
      <c r="H63" s="114" t="s">
        <v>376</v>
      </c>
      <c r="I63" s="490" t="s">
        <v>377</v>
      </c>
      <c r="J63" s="116" t="s">
        <v>378</v>
      </c>
      <c r="K63" s="490" t="s">
        <v>379</v>
      </c>
      <c r="L63" s="490" t="s">
        <v>380</v>
      </c>
      <c r="M63" s="114" t="s">
        <v>131</v>
      </c>
      <c r="N63" s="494">
        <v>44105</v>
      </c>
      <c r="O63" s="494">
        <v>44180</v>
      </c>
      <c r="P63" s="490" t="s">
        <v>381</v>
      </c>
      <c r="Q63" s="114" t="s">
        <v>382</v>
      </c>
      <c r="R63" s="496">
        <v>898</v>
      </c>
      <c r="S63" s="116" t="s">
        <v>478</v>
      </c>
      <c r="T63" s="116" t="s">
        <v>128</v>
      </c>
    </row>
    <row r="64" spans="4:20" ht="153">
      <c r="D64" s="490" t="s">
        <v>375</v>
      </c>
      <c r="E64" s="133" t="s">
        <v>228</v>
      </c>
      <c r="F64" s="133" t="s">
        <v>229</v>
      </c>
      <c r="G64" s="133" t="s">
        <v>230</v>
      </c>
      <c r="H64" s="114" t="s">
        <v>376</v>
      </c>
      <c r="I64" s="498" t="s">
        <v>383</v>
      </c>
      <c r="J64" s="116" t="s">
        <v>384</v>
      </c>
      <c r="K64" s="490" t="s">
        <v>379</v>
      </c>
      <c r="L64" s="490" t="s">
        <v>133</v>
      </c>
      <c r="M64" s="114" t="s">
        <v>131</v>
      </c>
      <c r="N64" s="494">
        <v>43832</v>
      </c>
      <c r="O64" s="494">
        <v>44377</v>
      </c>
      <c r="P64" s="490" t="s">
        <v>385</v>
      </c>
      <c r="Q64" s="114" t="s">
        <v>382</v>
      </c>
      <c r="R64" s="496">
        <v>899</v>
      </c>
      <c r="S64" s="506" t="s">
        <v>470</v>
      </c>
      <c r="T64" s="506" t="s">
        <v>352</v>
      </c>
    </row>
    <row r="65" spans="4:20" ht="165.75">
      <c r="D65" s="490" t="s">
        <v>375</v>
      </c>
      <c r="E65" s="133" t="s">
        <v>228</v>
      </c>
      <c r="F65" s="133" t="s">
        <v>229</v>
      </c>
      <c r="G65" s="133" t="s">
        <v>230</v>
      </c>
      <c r="H65" s="114" t="s">
        <v>376</v>
      </c>
      <c r="I65" s="490" t="s">
        <v>471</v>
      </c>
      <c r="J65" s="506" t="s">
        <v>476</v>
      </c>
      <c r="K65" s="490" t="s">
        <v>386</v>
      </c>
      <c r="L65" s="490" t="s">
        <v>380</v>
      </c>
      <c r="M65" s="114" t="s">
        <v>131</v>
      </c>
      <c r="N65" s="494">
        <v>43832</v>
      </c>
      <c r="O65" s="494">
        <v>44469</v>
      </c>
      <c r="P65" s="490" t="s">
        <v>387</v>
      </c>
      <c r="Q65" s="114" t="s">
        <v>382</v>
      </c>
      <c r="R65" s="496">
        <v>900</v>
      </c>
      <c r="S65" s="506" t="s">
        <v>470</v>
      </c>
      <c r="T65" s="506" t="s">
        <v>352</v>
      </c>
    </row>
    <row r="66" spans="4:20" ht="127.5">
      <c r="D66" s="785" t="s">
        <v>375</v>
      </c>
      <c r="E66" s="788" t="s">
        <v>228</v>
      </c>
      <c r="F66" s="788" t="s">
        <v>229</v>
      </c>
      <c r="G66" s="788" t="s">
        <v>230</v>
      </c>
      <c r="H66" s="785" t="s">
        <v>376</v>
      </c>
      <c r="I66" s="785" t="s">
        <v>472</v>
      </c>
      <c r="J66" s="785" t="s">
        <v>477</v>
      </c>
      <c r="K66" s="785" t="s">
        <v>379</v>
      </c>
      <c r="L66" s="785" t="s">
        <v>388</v>
      </c>
      <c r="M66" s="785" t="s">
        <v>131</v>
      </c>
      <c r="N66" s="494">
        <v>43832</v>
      </c>
      <c r="O66" s="494">
        <v>44469</v>
      </c>
      <c r="P66" s="506" t="s">
        <v>473</v>
      </c>
      <c r="Q66" s="114" t="s">
        <v>382</v>
      </c>
      <c r="R66" s="748">
        <v>901</v>
      </c>
      <c r="S66" s="506" t="s">
        <v>470</v>
      </c>
      <c r="T66" s="506" t="s">
        <v>352</v>
      </c>
    </row>
    <row r="67" spans="4:20" ht="47.25" customHeight="1">
      <c r="D67" s="786"/>
      <c r="E67" s="789"/>
      <c r="F67" s="789"/>
      <c r="G67" s="789"/>
      <c r="H67" s="786"/>
      <c r="I67" s="786"/>
      <c r="J67" s="786"/>
      <c r="K67" s="786"/>
      <c r="L67" s="786"/>
      <c r="M67" s="786"/>
      <c r="N67" s="494">
        <v>43832</v>
      </c>
      <c r="O67" s="494">
        <v>44469</v>
      </c>
      <c r="P67" s="506" t="s">
        <v>474</v>
      </c>
      <c r="Q67" s="114" t="s">
        <v>382</v>
      </c>
      <c r="R67" s="748"/>
      <c r="S67" s="506" t="s">
        <v>470</v>
      </c>
      <c r="T67" s="506" t="s">
        <v>352</v>
      </c>
    </row>
    <row r="68" spans="4:20" ht="42" customHeight="1">
      <c r="D68" s="787"/>
      <c r="E68" s="790"/>
      <c r="F68" s="790"/>
      <c r="G68" s="790"/>
      <c r="H68" s="787"/>
      <c r="I68" s="787"/>
      <c r="J68" s="787"/>
      <c r="K68" s="787"/>
      <c r="L68" s="787"/>
      <c r="M68" s="787"/>
      <c r="N68" s="494">
        <v>43832</v>
      </c>
      <c r="O68" s="494">
        <v>44469</v>
      </c>
      <c r="P68" s="506" t="s">
        <v>475</v>
      </c>
      <c r="Q68" s="114" t="s">
        <v>382</v>
      </c>
      <c r="R68" s="748"/>
      <c r="S68" s="506" t="s">
        <v>470</v>
      </c>
      <c r="T68" s="506" t="s">
        <v>352</v>
      </c>
    </row>
    <row r="69" spans="4:20" ht="15.75" customHeight="1"/>
    <row r="70" spans="4:20" ht="15.75" customHeight="1"/>
    <row r="71" spans="4:20" ht="15.75" customHeight="1"/>
    <row r="72" spans="4:20" ht="15.75" customHeight="1"/>
    <row r="73" spans="4:20" ht="15.75" customHeight="1"/>
    <row r="74" spans="4:20" ht="15.75" customHeight="1"/>
    <row r="75" spans="4:20" ht="15.75" customHeight="1"/>
    <row r="76" spans="4:20" ht="15.75" customHeight="1"/>
    <row r="77" spans="4:20" ht="15.75" customHeight="1"/>
    <row r="78" spans="4:20" ht="15.75" customHeight="1"/>
    <row r="79" spans="4:20" ht="15.75" customHeight="1"/>
    <row r="80" spans="4:2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8">
    <mergeCell ref="D59:M60"/>
    <mergeCell ref="B18:B21"/>
    <mergeCell ref="D1:N1"/>
    <mergeCell ref="C6:J6"/>
    <mergeCell ref="H2:I4"/>
    <mergeCell ref="K6:O6"/>
    <mergeCell ref="B8:B14"/>
    <mergeCell ref="R66:R68"/>
    <mergeCell ref="D66:D68"/>
    <mergeCell ref="E66:E68"/>
    <mergeCell ref="F66:F68"/>
    <mergeCell ref="G66:G68"/>
    <mergeCell ref="H66:H68"/>
    <mergeCell ref="I66:I68"/>
    <mergeCell ref="J66:J68"/>
    <mergeCell ref="K66:K68"/>
    <mergeCell ref="L66:L68"/>
    <mergeCell ref="M66:M68"/>
  </mergeCells>
  <pageMargins left="0.7" right="0.7" top="0.75" bottom="0.75" header="0" footer="0"/>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88"/>
  <sheetViews>
    <sheetView showGridLines="0" zoomScale="80" zoomScaleNormal="80" workbookViewId="0">
      <selection activeCell="E3" sqref="E3"/>
    </sheetView>
  </sheetViews>
  <sheetFormatPr baseColWidth="10" defaultColWidth="14.42578125" defaultRowHeight="15" customHeight="1"/>
  <cols>
    <col min="1" max="1" width="7.140625" style="129" customWidth="1"/>
    <col min="2" max="2" width="3" style="129" customWidth="1"/>
    <col min="3" max="3" width="14.85546875" style="129" customWidth="1"/>
    <col min="4" max="4" width="19.7109375" style="129" customWidth="1"/>
    <col min="5" max="5" width="23" style="129" customWidth="1"/>
    <col min="6" max="6" width="19.7109375" style="129" customWidth="1"/>
    <col min="7" max="7" width="23" style="129" customWidth="1"/>
    <col min="8" max="8" width="30.85546875" style="129" customWidth="1"/>
    <col min="9" max="9" width="24.85546875" style="129" customWidth="1"/>
    <col min="10" max="10" width="38.7109375" style="129" customWidth="1"/>
    <col min="11" max="11" width="13.42578125" style="129" customWidth="1"/>
    <col min="12" max="12" width="32.140625" style="129" customWidth="1"/>
    <col min="13" max="14" width="22.140625" style="129" customWidth="1"/>
    <col min="15" max="15" width="36.140625" style="129" customWidth="1"/>
    <col min="16" max="16" width="27" style="129" customWidth="1"/>
    <col min="17" max="17" width="14.42578125" style="129"/>
    <col min="18" max="18" width="24.42578125" style="129" customWidth="1"/>
    <col min="19" max="16384" width="14.42578125" style="129"/>
  </cols>
  <sheetData>
    <row r="1" spans="1:19" ht="56.25" customHeight="1" thickBot="1">
      <c r="A1" s="89"/>
      <c r="C1" s="797" t="s">
        <v>94</v>
      </c>
      <c r="D1" s="723"/>
      <c r="E1" s="723"/>
      <c r="F1" s="723"/>
      <c r="G1" s="723"/>
      <c r="H1" s="723"/>
      <c r="I1" s="723"/>
      <c r="J1" s="723"/>
      <c r="K1" s="723"/>
      <c r="L1" s="723"/>
      <c r="M1" s="723"/>
    </row>
    <row r="2" spans="1:19" ht="36.75" customHeight="1" thickBot="1">
      <c r="A2" s="89"/>
      <c r="B2" s="96"/>
      <c r="C2" s="263"/>
      <c r="D2" s="264" t="s">
        <v>130</v>
      </c>
      <c r="E2" s="265">
        <f>100/19</f>
        <v>5.2631578947368425</v>
      </c>
      <c r="F2" s="96"/>
      <c r="G2" s="96"/>
      <c r="I2" s="146" t="s">
        <v>140</v>
      </c>
      <c r="J2" s="267">
        <v>3</v>
      </c>
      <c r="L2" s="266" t="s">
        <v>143</v>
      </c>
      <c r="M2" s="267">
        <v>45</v>
      </c>
      <c r="R2" s="268"/>
    </row>
    <row r="3" spans="1:19" ht="18" customHeight="1" thickBot="1">
      <c r="A3" s="89"/>
      <c r="B3" s="96"/>
      <c r="C3" s="96"/>
      <c r="D3" s="269" t="s">
        <v>38</v>
      </c>
      <c r="E3" s="270">
        <f>+(M3*E2/M2)</f>
        <v>4.912280701754387</v>
      </c>
      <c r="I3" s="97" t="s">
        <v>75</v>
      </c>
      <c r="J3" s="272">
        <v>0</v>
      </c>
      <c r="L3" s="271" t="s">
        <v>75</v>
      </c>
      <c r="M3" s="272">
        <f>+M2-M4</f>
        <v>42</v>
      </c>
      <c r="R3" s="268"/>
    </row>
    <row r="4" spans="1:19" ht="26.25" customHeight="1" thickBot="1">
      <c r="A4" s="89"/>
      <c r="B4" s="273"/>
      <c r="C4" s="273"/>
      <c r="D4" s="274" t="s">
        <v>76</v>
      </c>
      <c r="E4" s="275" t="str">
        <f>'Resp.'!J12</f>
        <v>Oficina Asesora Jurídica</v>
      </c>
      <c r="F4" s="163"/>
      <c r="G4" s="163"/>
      <c r="H4" s="163"/>
      <c r="I4" s="100" t="s">
        <v>77</v>
      </c>
      <c r="J4" s="277">
        <f>+J2-J3</f>
        <v>3</v>
      </c>
      <c r="K4" s="163"/>
      <c r="L4" s="276" t="s">
        <v>77</v>
      </c>
      <c r="M4" s="277">
        <v>3</v>
      </c>
      <c r="R4" s="268"/>
    </row>
    <row r="5" spans="1:19" ht="26.25" customHeight="1">
      <c r="A5" s="89"/>
      <c r="B5" s="273"/>
      <c r="C5" s="273"/>
      <c r="D5" s="278"/>
      <c r="E5" s="279"/>
      <c r="F5" s="163"/>
      <c r="G5" s="163"/>
      <c r="H5" s="163"/>
      <c r="I5" s="163"/>
      <c r="J5" s="163"/>
      <c r="K5" s="163"/>
      <c r="L5" s="117"/>
      <c r="M5" s="280"/>
      <c r="R5" s="281"/>
    </row>
    <row r="6" spans="1:19" ht="26.25" customHeight="1">
      <c r="A6" s="89"/>
      <c r="B6" s="273"/>
      <c r="C6" s="273"/>
      <c r="D6" s="282"/>
      <c r="E6" s="283"/>
      <c r="F6" s="163"/>
      <c r="G6" s="163"/>
      <c r="H6" s="163"/>
      <c r="I6" s="163"/>
      <c r="J6" s="163"/>
      <c r="K6" s="163"/>
      <c r="L6" s="117"/>
      <c r="M6" s="280"/>
    </row>
    <row r="7" spans="1:19" ht="15.75" customHeight="1"/>
    <row r="8" spans="1:19" ht="15.75" customHeight="1"/>
    <row r="9" spans="1:19" ht="81" customHeight="1">
      <c r="C9" s="521" t="s">
        <v>216</v>
      </c>
      <c r="D9" s="521" t="s">
        <v>217</v>
      </c>
      <c r="E9" s="522" t="s">
        <v>218</v>
      </c>
      <c r="F9" s="522" t="s">
        <v>219</v>
      </c>
      <c r="G9" s="522" t="s">
        <v>220</v>
      </c>
      <c r="H9" s="521" t="s">
        <v>121</v>
      </c>
      <c r="I9" s="521" t="s">
        <v>122</v>
      </c>
      <c r="J9" s="522" t="s">
        <v>123</v>
      </c>
      <c r="K9" s="522" t="s">
        <v>124</v>
      </c>
      <c r="L9" s="522" t="s">
        <v>221</v>
      </c>
      <c r="M9" s="522" t="s">
        <v>222</v>
      </c>
      <c r="N9" s="522" t="s">
        <v>223</v>
      </c>
      <c r="O9" s="521" t="s">
        <v>224</v>
      </c>
      <c r="P9" s="522" t="s">
        <v>225</v>
      </c>
      <c r="Q9" s="521" t="s">
        <v>226</v>
      </c>
      <c r="R9" s="522" t="s">
        <v>297</v>
      </c>
      <c r="S9" s="521" t="s">
        <v>351</v>
      </c>
    </row>
    <row r="10" spans="1:19" ht="102" customHeight="1">
      <c r="C10" s="746" t="s">
        <v>481</v>
      </c>
      <c r="D10" s="747" t="s">
        <v>228</v>
      </c>
      <c r="E10" s="747" t="s">
        <v>229</v>
      </c>
      <c r="F10" s="747" t="s">
        <v>230</v>
      </c>
      <c r="G10" s="746" t="s">
        <v>482</v>
      </c>
      <c r="H10" s="746" t="s">
        <v>483</v>
      </c>
      <c r="I10" s="746" t="s">
        <v>484</v>
      </c>
      <c r="J10" s="746" t="s">
        <v>485</v>
      </c>
      <c r="K10" s="739" t="s">
        <v>125</v>
      </c>
      <c r="L10" s="718" t="s">
        <v>126</v>
      </c>
      <c r="M10" s="494">
        <v>44105</v>
      </c>
      <c r="N10" s="494">
        <v>44286</v>
      </c>
      <c r="O10" s="506" t="s">
        <v>486</v>
      </c>
      <c r="P10" s="507" t="s">
        <v>492</v>
      </c>
      <c r="Q10" s="748">
        <v>836</v>
      </c>
      <c r="R10" s="506" t="s">
        <v>470</v>
      </c>
      <c r="S10" s="506" t="s">
        <v>352</v>
      </c>
    </row>
    <row r="11" spans="1:19" ht="102" customHeight="1">
      <c r="C11" s="746"/>
      <c r="D11" s="747"/>
      <c r="E11" s="747"/>
      <c r="F11" s="747"/>
      <c r="G11" s="746"/>
      <c r="H11" s="746"/>
      <c r="I11" s="746"/>
      <c r="J11" s="746"/>
      <c r="K11" s="741"/>
      <c r="L11" s="722"/>
      <c r="M11" s="494">
        <v>44105</v>
      </c>
      <c r="N11" s="494">
        <v>44286</v>
      </c>
      <c r="O11" s="506" t="s">
        <v>487</v>
      </c>
      <c r="P11" s="507" t="s">
        <v>492</v>
      </c>
      <c r="Q11" s="748"/>
      <c r="R11" s="506" t="s">
        <v>470</v>
      </c>
      <c r="S11" s="506" t="s">
        <v>352</v>
      </c>
    </row>
    <row r="12" spans="1:19" ht="102" customHeight="1">
      <c r="C12" s="506" t="s">
        <v>481</v>
      </c>
      <c r="D12" s="507" t="s">
        <v>228</v>
      </c>
      <c r="E12" s="507" t="s">
        <v>229</v>
      </c>
      <c r="F12" s="507" t="s">
        <v>230</v>
      </c>
      <c r="G12" s="506" t="s">
        <v>482</v>
      </c>
      <c r="H12" s="506" t="s">
        <v>488</v>
      </c>
      <c r="I12" s="508" t="s">
        <v>489</v>
      </c>
      <c r="J12" s="508" t="s">
        <v>490</v>
      </c>
      <c r="K12" s="506" t="s">
        <v>125</v>
      </c>
      <c r="L12" s="508" t="s">
        <v>126</v>
      </c>
      <c r="M12" s="494">
        <v>44105</v>
      </c>
      <c r="N12" s="494">
        <v>44377</v>
      </c>
      <c r="O12" s="506" t="s">
        <v>491</v>
      </c>
      <c r="P12" s="507" t="s">
        <v>493</v>
      </c>
      <c r="Q12" s="510">
        <v>837</v>
      </c>
      <c r="R12" s="506" t="s">
        <v>470</v>
      </c>
      <c r="S12" s="506" t="s">
        <v>352</v>
      </c>
    </row>
    <row r="13" spans="1:19" ht="15.75" customHeight="1"/>
    <row r="14" spans="1:19" ht="15.75" customHeight="1"/>
    <row r="15" spans="1:19" ht="15.75" customHeight="1"/>
    <row r="16" spans="1:19"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sheetData>
  <mergeCells count="12">
    <mergeCell ref="C1:M1"/>
    <mergeCell ref="C10:C11"/>
    <mergeCell ref="D10:D11"/>
    <mergeCell ref="E10:E11"/>
    <mergeCell ref="F10:F11"/>
    <mergeCell ref="G10:G11"/>
    <mergeCell ref="Q10:Q11"/>
    <mergeCell ref="H10:H11"/>
    <mergeCell ref="I10:I11"/>
    <mergeCell ref="J10:J11"/>
    <mergeCell ref="K10:K11"/>
    <mergeCell ref="L10:L11"/>
  </mergeCells>
  <pageMargins left="0.7" right="0.7" top="0.75" bottom="0.75" header="0" footer="0"/>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804"/>
  <sheetViews>
    <sheetView showGridLines="0" zoomScale="70" zoomScaleNormal="70" workbookViewId="0">
      <selection activeCell="F3" sqref="F3"/>
    </sheetView>
  </sheetViews>
  <sheetFormatPr baseColWidth="10" defaultColWidth="14.42578125" defaultRowHeight="15" customHeight="1"/>
  <cols>
    <col min="1" max="1" width="9" style="129" customWidth="1"/>
    <col min="2" max="2" width="3.42578125" style="129" customWidth="1"/>
    <col min="3" max="3" width="5" style="129" customWidth="1"/>
    <col min="4" max="4" width="22.140625" style="129" customWidth="1"/>
    <col min="5" max="5" width="25.140625" style="129" customWidth="1"/>
    <col min="6" max="6" width="34.140625" style="129" customWidth="1"/>
    <col min="7" max="7" width="32" style="129" customWidth="1"/>
    <col min="8" max="8" width="23" style="129" customWidth="1"/>
    <col min="9" max="9" width="66.42578125" style="129" customWidth="1"/>
    <col min="10" max="10" width="24.7109375" style="129" customWidth="1"/>
    <col min="11" max="11" width="29.85546875" style="129" customWidth="1"/>
    <col min="12" max="12" width="14" style="129" customWidth="1"/>
    <col min="13" max="13" width="32" style="129" customWidth="1"/>
    <col min="14" max="14" width="25.85546875" style="129" customWidth="1"/>
    <col min="15" max="15" width="32.42578125" style="129" customWidth="1"/>
    <col min="16" max="16" width="54.42578125" style="129" customWidth="1"/>
    <col min="17" max="17" width="26.7109375" style="129" customWidth="1"/>
    <col min="18" max="18" width="14.42578125" style="129"/>
    <col min="19" max="19" width="33.7109375" style="129" customWidth="1"/>
    <col min="20" max="16384" width="14.42578125" style="129"/>
  </cols>
  <sheetData>
    <row r="1" spans="1:20" ht="60.75" customHeight="1" thickBot="1">
      <c r="A1" s="89"/>
      <c r="B1" s="89"/>
      <c r="D1" s="798" t="s">
        <v>95</v>
      </c>
      <c r="E1" s="723"/>
      <c r="F1" s="723"/>
      <c r="G1" s="723"/>
      <c r="H1" s="723"/>
      <c r="I1" s="723"/>
      <c r="J1" s="723"/>
      <c r="K1" s="723"/>
      <c r="L1" s="723"/>
      <c r="M1" s="723"/>
      <c r="N1" s="723"/>
    </row>
    <row r="2" spans="1:20" ht="47.25" customHeight="1" thickBot="1">
      <c r="A2" s="89"/>
      <c r="B2" s="89"/>
      <c r="C2" s="96"/>
      <c r="D2" s="96"/>
      <c r="E2" s="91" t="s">
        <v>130</v>
      </c>
      <c r="F2" s="284">
        <f>100/19</f>
        <v>5.2631578947368425</v>
      </c>
      <c r="G2" s="96"/>
      <c r="H2" s="96"/>
      <c r="J2" s="146" t="s">
        <v>140</v>
      </c>
      <c r="K2" s="331">
        <v>9</v>
      </c>
      <c r="L2" s="90"/>
      <c r="M2" s="94" t="s">
        <v>145</v>
      </c>
      <c r="N2" s="331">
        <v>53</v>
      </c>
    </row>
    <row r="3" spans="1:20" ht="21.75" customHeight="1" thickBot="1">
      <c r="A3" s="89"/>
      <c r="B3" s="89"/>
      <c r="C3" s="96"/>
      <c r="D3" s="96"/>
      <c r="E3" s="91" t="s">
        <v>38</v>
      </c>
      <c r="F3" s="284">
        <f>+(N3*F2/N2)</f>
        <v>3.3763654419066538</v>
      </c>
      <c r="J3" s="97" t="s">
        <v>75</v>
      </c>
      <c r="K3" s="331">
        <v>0</v>
      </c>
      <c r="M3" s="97" t="s">
        <v>75</v>
      </c>
      <c r="N3" s="331">
        <f>N2-N4</f>
        <v>34</v>
      </c>
    </row>
    <row r="4" spans="1:20" ht="39" thickBot="1">
      <c r="A4" s="89"/>
      <c r="B4" s="89"/>
      <c r="C4" s="96"/>
      <c r="D4" s="96"/>
      <c r="E4" s="91" t="s">
        <v>18</v>
      </c>
      <c r="F4" s="285" t="str">
        <f>'Resp.'!J13</f>
        <v xml:space="preserve">Grupo de Comunicación y Relacionamiento
Grupo Atención Integral y servicios a Grupos de Interés </v>
      </c>
      <c r="G4" s="242"/>
      <c r="J4" s="100" t="s">
        <v>77</v>
      </c>
      <c r="K4" s="331">
        <f>+K2-K3</f>
        <v>9</v>
      </c>
      <c r="M4" s="100" t="s">
        <v>77</v>
      </c>
      <c r="N4" s="331">
        <v>19</v>
      </c>
    </row>
    <row r="5" spans="1:20" ht="15.75" customHeight="1">
      <c r="E5" s="243"/>
      <c r="F5" s="118"/>
      <c r="G5" s="286"/>
    </row>
    <row r="6" spans="1:20" ht="15.75" customHeight="1">
      <c r="E6" s="287"/>
      <c r="F6" s="118"/>
      <c r="G6" s="286"/>
    </row>
    <row r="7" spans="1:20" ht="16.5">
      <c r="K7" s="135"/>
      <c r="L7" s="288"/>
    </row>
    <row r="8" spans="1:20" ht="16.5"/>
    <row r="9" spans="1:20" ht="61.5" customHeight="1">
      <c r="D9" s="521" t="s">
        <v>216</v>
      </c>
      <c r="E9" s="521" t="s">
        <v>217</v>
      </c>
      <c r="F9" s="522" t="s">
        <v>218</v>
      </c>
      <c r="G9" s="521" t="s">
        <v>219</v>
      </c>
      <c r="H9" s="521" t="s">
        <v>220</v>
      </c>
      <c r="I9" s="521" t="s">
        <v>121</v>
      </c>
      <c r="J9" s="521" t="s">
        <v>122</v>
      </c>
      <c r="K9" s="522" t="s">
        <v>123</v>
      </c>
      <c r="L9" s="522" t="s">
        <v>124</v>
      </c>
      <c r="M9" s="522" t="s">
        <v>221</v>
      </c>
      <c r="N9" s="522" t="s">
        <v>222</v>
      </c>
      <c r="O9" s="527" t="s">
        <v>223</v>
      </c>
      <c r="P9" s="521" t="s">
        <v>224</v>
      </c>
      <c r="Q9" s="522" t="s">
        <v>225</v>
      </c>
      <c r="R9" s="521" t="s">
        <v>226</v>
      </c>
      <c r="S9" s="522" t="s">
        <v>297</v>
      </c>
      <c r="T9" s="521" t="s">
        <v>351</v>
      </c>
    </row>
    <row r="10" spans="1:20" ht="76.5">
      <c r="D10" s="506" t="s">
        <v>494</v>
      </c>
      <c r="E10" s="507" t="s">
        <v>228</v>
      </c>
      <c r="F10" s="507" t="s">
        <v>229</v>
      </c>
      <c r="G10" s="507" t="s">
        <v>230</v>
      </c>
      <c r="H10" s="506" t="s">
        <v>495</v>
      </c>
      <c r="I10" s="506" t="s">
        <v>496</v>
      </c>
      <c r="J10" s="508" t="s">
        <v>497</v>
      </c>
      <c r="K10" s="508" t="s">
        <v>498</v>
      </c>
      <c r="L10" s="506" t="s">
        <v>125</v>
      </c>
      <c r="M10" s="508" t="s">
        <v>446</v>
      </c>
      <c r="N10" s="494">
        <v>44105</v>
      </c>
      <c r="O10" s="494">
        <v>44377</v>
      </c>
      <c r="P10" s="511" t="s">
        <v>500</v>
      </c>
      <c r="Q10" s="507" t="s">
        <v>501</v>
      </c>
      <c r="R10" s="525">
        <v>858</v>
      </c>
      <c r="S10" s="506" t="s">
        <v>470</v>
      </c>
      <c r="T10" s="506" t="s">
        <v>352</v>
      </c>
    </row>
    <row r="11" spans="1:20" ht="168" customHeight="1">
      <c r="D11" s="506" t="s">
        <v>494</v>
      </c>
      <c r="E11" s="507" t="s">
        <v>228</v>
      </c>
      <c r="F11" s="507" t="s">
        <v>229</v>
      </c>
      <c r="G11" s="507" t="s">
        <v>230</v>
      </c>
      <c r="H11" s="506" t="s">
        <v>495</v>
      </c>
      <c r="I11" s="506" t="s">
        <v>502</v>
      </c>
      <c r="J11" s="506" t="s">
        <v>503</v>
      </c>
      <c r="K11" s="506" t="s">
        <v>504</v>
      </c>
      <c r="L11" s="508" t="s">
        <v>505</v>
      </c>
      <c r="M11" s="508" t="s">
        <v>446</v>
      </c>
      <c r="N11" s="494">
        <v>44105</v>
      </c>
      <c r="O11" s="494">
        <v>44286</v>
      </c>
      <c r="P11" s="511" t="s">
        <v>506</v>
      </c>
      <c r="Q11" s="507" t="s">
        <v>501</v>
      </c>
      <c r="R11" s="525">
        <v>859</v>
      </c>
      <c r="S11" s="506" t="s">
        <v>470</v>
      </c>
      <c r="T11" s="506" t="s">
        <v>352</v>
      </c>
    </row>
    <row r="12" spans="1:20" ht="409.5" customHeight="1">
      <c r="D12" s="506" t="s">
        <v>494</v>
      </c>
      <c r="E12" s="507" t="s">
        <v>228</v>
      </c>
      <c r="F12" s="507" t="s">
        <v>229</v>
      </c>
      <c r="G12" s="547" t="s">
        <v>230</v>
      </c>
      <c r="H12" s="506" t="s">
        <v>495</v>
      </c>
      <c r="I12" s="506" t="s">
        <v>507</v>
      </c>
      <c r="J12" s="506" t="s">
        <v>508</v>
      </c>
      <c r="K12" s="506" t="s">
        <v>509</v>
      </c>
      <c r="L12" s="508" t="s">
        <v>505</v>
      </c>
      <c r="M12" s="508" t="s">
        <v>446</v>
      </c>
      <c r="N12" s="494">
        <v>44105</v>
      </c>
      <c r="O12" s="494">
        <v>44286</v>
      </c>
      <c r="P12" s="506" t="s">
        <v>510</v>
      </c>
      <c r="Q12" s="507" t="s">
        <v>446</v>
      </c>
      <c r="R12" s="525">
        <v>860</v>
      </c>
      <c r="S12" s="506" t="s">
        <v>470</v>
      </c>
      <c r="T12" s="506" t="s">
        <v>352</v>
      </c>
    </row>
    <row r="13" spans="1:20" ht="142.5" customHeight="1">
      <c r="D13" s="799" t="s">
        <v>494</v>
      </c>
      <c r="E13" s="743" t="s">
        <v>228</v>
      </c>
      <c r="F13" s="743" t="s">
        <v>229</v>
      </c>
      <c r="G13" s="743" t="s">
        <v>230</v>
      </c>
      <c r="H13" s="799" t="s">
        <v>495</v>
      </c>
      <c r="I13" s="785" t="s">
        <v>511</v>
      </c>
      <c r="J13" s="785" t="s">
        <v>512</v>
      </c>
      <c r="K13" s="785" t="s">
        <v>513</v>
      </c>
      <c r="L13" s="743" t="s">
        <v>514</v>
      </c>
      <c r="M13" s="508" t="s">
        <v>446</v>
      </c>
      <c r="N13" s="494">
        <v>44105</v>
      </c>
      <c r="O13" s="494">
        <v>44286</v>
      </c>
      <c r="P13" s="506" t="s">
        <v>515</v>
      </c>
      <c r="Q13" s="507" t="s">
        <v>446</v>
      </c>
      <c r="R13" s="725">
        <v>861</v>
      </c>
      <c r="S13" s="607" t="s">
        <v>470</v>
      </c>
      <c r="T13" s="607" t="s">
        <v>352</v>
      </c>
    </row>
    <row r="14" spans="1:20" ht="199.5" customHeight="1">
      <c r="D14" s="800"/>
      <c r="E14" s="744"/>
      <c r="F14" s="744"/>
      <c r="G14" s="744"/>
      <c r="H14" s="800"/>
      <c r="I14" s="787"/>
      <c r="J14" s="787"/>
      <c r="K14" s="787"/>
      <c r="L14" s="744"/>
      <c r="M14" s="508" t="s">
        <v>446</v>
      </c>
      <c r="N14" s="494">
        <v>44105</v>
      </c>
      <c r="O14" s="494">
        <v>44286</v>
      </c>
      <c r="P14" s="506" t="s">
        <v>516</v>
      </c>
      <c r="Q14" s="507" t="s">
        <v>501</v>
      </c>
      <c r="R14" s="733"/>
      <c r="S14" s="603" t="s">
        <v>470</v>
      </c>
      <c r="T14" s="603" t="s">
        <v>352</v>
      </c>
    </row>
    <row r="15" spans="1:20" ht="89.25" customHeight="1">
      <c r="D15" s="506" t="s">
        <v>494</v>
      </c>
      <c r="E15" s="507" t="s">
        <v>228</v>
      </c>
      <c r="F15" s="507" t="s">
        <v>229</v>
      </c>
      <c r="G15" s="507" t="s">
        <v>230</v>
      </c>
      <c r="H15" s="506" t="s">
        <v>517</v>
      </c>
      <c r="I15" s="506" t="s">
        <v>518</v>
      </c>
      <c r="J15" s="506" t="s">
        <v>519</v>
      </c>
      <c r="K15" s="506" t="s">
        <v>520</v>
      </c>
      <c r="L15" s="508" t="s">
        <v>505</v>
      </c>
      <c r="M15" s="508" t="s">
        <v>446</v>
      </c>
      <c r="N15" s="494">
        <v>44105</v>
      </c>
      <c r="O15" s="494">
        <v>44286</v>
      </c>
      <c r="P15" s="506" t="s">
        <v>521</v>
      </c>
      <c r="Q15" s="507" t="s">
        <v>501</v>
      </c>
      <c r="R15" s="525">
        <v>862</v>
      </c>
      <c r="S15" s="506" t="s">
        <v>470</v>
      </c>
      <c r="T15" s="506" t="s">
        <v>352</v>
      </c>
    </row>
    <row r="16" spans="1:20" ht="102" customHeight="1">
      <c r="D16" s="506" t="s">
        <v>494</v>
      </c>
      <c r="E16" s="507" t="s">
        <v>228</v>
      </c>
      <c r="F16" s="507" t="s">
        <v>229</v>
      </c>
      <c r="G16" s="507" t="s">
        <v>230</v>
      </c>
      <c r="H16" s="506" t="s">
        <v>517</v>
      </c>
      <c r="I16" s="506" t="s">
        <v>522</v>
      </c>
      <c r="J16" s="506" t="s">
        <v>523</v>
      </c>
      <c r="K16" s="506" t="s">
        <v>524</v>
      </c>
      <c r="L16" s="508" t="s">
        <v>505</v>
      </c>
      <c r="M16" s="508" t="s">
        <v>446</v>
      </c>
      <c r="N16" s="494">
        <v>44105</v>
      </c>
      <c r="O16" s="494">
        <v>44286</v>
      </c>
      <c r="P16" s="506" t="s">
        <v>525</v>
      </c>
      <c r="Q16" s="507" t="s">
        <v>501</v>
      </c>
      <c r="R16" s="525">
        <v>863</v>
      </c>
      <c r="S16" s="506" t="s">
        <v>470</v>
      </c>
      <c r="T16" s="506" t="s">
        <v>352</v>
      </c>
    </row>
    <row r="17" spans="4:20" ht="76.5" customHeight="1">
      <c r="D17" s="506" t="s">
        <v>494</v>
      </c>
      <c r="E17" s="507" t="s">
        <v>228</v>
      </c>
      <c r="F17" s="507" t="s">
        <v>229</v>
      </c>
      <c r="G17" s="507" t="s">
        <v>230</v>
      </c>
      <c r="H17" s="506" t="s">
        <v>517</v>
      </c>
      <c r="I17" s="506" t="s">
        <v>526</v>
      </c>
      <c r="J17" s="506" t="s">
        <v>527</v>
      </c>
      <c r="K17" s="506" t="s">
        <v>528</v>
      </c>
      <c r="L17" s="508" t="s">
        <v>505</v>
      </c>
      <c r="M17" s="508" t="s">
        <v>446</v>
      </c>
      <c r="N17" s="494">
        <v>44105</v>
      </c>
      <c r="O17" s="494">
        <v>44377</v>
      </c>
      <c r="P17" s="506" t="s">
        <v>529</v>
      </c>
      <c r="Q17" s="507" t="s">
        <v>446</v>
      </c>
      <c r="R17" s="525">
        <v>864</v>
      </c>
      <c r="S17" s="506" t="s">
        <v>470</v>
      </c>
      <c r="T17" s="506" t="s">
        <v>352</v>
      </c>
    </row>
    <row r="18" spans="4:20" ht="63.75">
      <c r="D18" s="506" t="s">
        <v>494</v>
      </c>
      <c r="E18" s="507" t="s">
        <v>228</v>
      </c>
      <c r="F18" s="507" t="s">
        <v>229</v>
      </c>
      <c r="G18" s="507" t="s">
        <v>230</v>
      </c>
      <c r="H18" s="506" t="s">
        <v>517</v>
      </c>
      <c r="I18" s="506" t="s">
        <v>530</v>
      </c>
      <c r="J18" s="506" t="s">
        <v>530</v>
      </c>
      <c r="K18" s="506" t="s">
        <v>531</v>
      </c>
      <c r="L18" s="508" t="s">
        <v>505</v>
      </c>
      <c r="M18" s="508" t="s">
        <v>446</v>
      </c>
      <c r="N18" s="494">
        <v>44105</v>
      </c>
      <c r="O18" s="494">
        <v>44469</v>
      </c>
      <c r="P18" s="506" t="s">
        <v>532</v>
      </c>
      <c r="Q18" s="507" t="s">
        <v>501</v>
      </c>
      <c r="R18" s="525">
        <v>865</v>
      </c>
      <c r="S18" s="506" t="s">
        <v>470</v>
      </c>
      <c r="T18" s="506" t="s">
        <v>352</v>
      </c>
    </row>
    <row r="19" spans="4:20" ht="16.5"/>
    <row r="20" spans="4:20" ht="16.5"/>
    <row r="21" spans="4:20" ht="16.5"/>
    <row r="22" spans="4:20" ht="16.5"/>
    <row r="23" spans="4:20" ht="16.5"/>
    <row r="24" spans="4:20" ht="16.5"/>
    <row r="25" spans="4:20" ht="16.5"/>
    <row r="26" spans="4:20" ht="16.5"/>
    <row r="27" spans="4:20" ht="15.75" customHeight="1"/>
    <row r="28" spans="4:20" ht="15.75" customHeight="1"/>
    <row r="29" spans="4:20" ht="15.75" customHeight="1"/>
    <row r="30" spans="4:20" ht="15.75" customHeight="1"/>
    <row r="31" spans="4:20" ht="15.75" customHeight="1"/>
    <row r="32" spans="4:2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sheetData>
  <protectedRanges>
    <protectedRange sqref="O10:O16" name="Planeacion"/>
    <protectedRange sqref="P11" name="Planeacion_1"/>
  </protectedRanges>
  <mergeCells count="11">
    <mergeCell ref="R13:R14"/>
    <mergeCell ref="D1:N1"/>
    <mergeCell ref="D13:D14"/>
    <mergeCell ref="E13:E14"/>
    <mergeCell ref="F13:F14"/>
    <mergeCell ref="G13:G14"/>
    <mergeCell ref="H13:H14"/>
    <mergeCell ref="I13:I14"/>
    <mergeCell ref="J13:J14"/>
    <mergeCell ref="K13:K14"/>
    <mergeCell ref="L13:L14"/>
  </mergeCells>
  <pageMargins left="0.7" right="0.7" top="0.75" bottom="0.75" header="0" footer="0"/>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S955"/>
  <sheetViews>
    <sheetView showGridLines="0" zoomScale="90" zoomScaleNormal="90" workbookViewId="0">
      <selection activeCell="E3" sqref="E3"/>
    </sheetView>
  </sheetViews>
  <sheetFormatPr baseColWidth="10" defaultColWidth="14.42578125" defaultRowHeight="15" customHeight="1"/>
  <cols>
    <col min="1" max="1" width="5.140625" style="129" customWidth="1"/>
    <col min="2" max="2" width="3" style="129" customWidth="1"/>
    <col min="3" max="3" width="25.7109375" style="129" customWidth="1"/>
    <col min="4" max="4" width="21.140625" style="129" customWidth="1"/>
    <col min="5" max="5" width="31.5703125" style="129" customWidth="1"/>
    <col min="6" max="6" width="31.140625" style="129" customWidth="1"/>
    <col min="7" max="7" width="29.7109375" style="129" customWidth="1"/>
    <col min="8" max="8" width="43.42578125" style="129" customWidth="1"/>
    <col min="9" max="9" width="29.5703125" style="129" customWidth="1"/>
    <col min="10" max="10" width="31.28515625" style="129" customWidth="1"/>
    <col min="11" max="11" width="19.28515625" style="129" customWidth="1"/>
    <col min="12" max="12" width="31.7109375" style="129" customWidth="1"/>
    <col min="13" max="13" width="27.85546875" style="129" customWidth="1"/>
    <col min="14" max="14" width="25.42578125" style="129" customWidth="1"/>
    <col min="15" max="15" width="48.7109375" style="129" customWidth="1"/>
    <col min="16" max="16" width="24.85546875" style="129" customWidth="1"/>
    <col min="17" max="17" width="16" style="129" customWidth="1"/>
    <col min="18" max="16384" width="14.42578125" style="129"/>
  </cols>
  <sheetData>
    <row r="1" spans="2:19" ht="48.75" customHeight="1" thickBot="1">
      <c r="C1" s="765" t="s">
        <v>96</v>
      </c>
      <c r="D1" s="723"/>
      <c r="E1" s="723"/>
      <c r="F1" s="723"/>
      <c r="G1" s="723"/>
      <c r="H1" s="723"/>
      <c r="I1" s="723"/>
      <c r="J1" s="723"/>
      <c r="K1" s="723"/>
      <c r="L1" s="723"/>
      <c r="M1" s="723"/>
    </row>
    <row r="2" spans="2:19" ht="42.75" customHeight="1" thickBot="1">
      <c r="B2" s="96"/>
      <c r="C2" s="96"/>
      <c r="D2" s="91" t="s">
        <v>130</v>
      </c>
      <c r="E2" s="186">
        <f>100/19</f>
        <v>5.2631578947368425</v>
      </c>
      <c r="F2" s="96"/>
      <c r="G2" s="96"/>
      <c r="I2" s="146" t="s">
        <v>140</v>
      </c>
      <c r="J2" s="332">
        <v>7</v>
      </c>
      <c r="L2" s="94" t="s">
        <v>143</v>
      </c>
      <c r="M2" s="332">
        <v>41</v>
      </c>
    </row>
    <row r="3" spans="2:19" ht="21" customHeight="1" thickBot="1">
      <c r="B3" s="96"/>
      <c r="C3" s="96"/>
      <c r="D3" s="91" t="s">
        <v>38</v>
      </c>
      <c r="E3" s="186">
        <f>+(M3*E2/M2)</f>
        <v>3.5943517329910142</v>
      </c>
      <c r="I3" s="97" t="s">
        <v>75</v>
      </c>
      <c r="J3" s="332">
        <v>0</v>
      </c>
      <c r="L3" s="97" t="s">
        <v>75</v>
      </c>
      <c r="M3" s="332">
        <f>+M2-M4</f>
        <v>28</v>
      </c>
    </row>
    <row r="4" spans="2:19" ht="42.75" customHeight="1" thickBot="1">
      <c r="B4" s="96"/>
      <c r="C4" s="96"/>
      <c r="D4" s="91" t="s">
        <v>18</v>
      </c>
      <c r="E4" s="289" t="str">
        <f>'Resp.'!J14</f>
        <v>Grupo de Planeación</v>
      </c>
      <c r="I4" s="100" t="s">
        <v>77</v>
      </c>
      <c r="J4" s="332">
        <f>+J2-J3</f>
        <v>7</v>
      </c>
      <c r="L4" s="100" t="s">
        <v>77</v>
      </c>
      <c r="M4" s="332">
        <v>13</v>
      </c>
    </row>
    <row r="5" spans="2:19" ht="15" customHeight="1">
      <c r="C5" s="163"/>
      <c r="D5" s="287"/>
      <c r="E5" s="118"/>
      <c r="I5" s="242"/>
    </row>
    <row r="8" spans="2:19" ht="38.25">
      <c r="C8" s="521" t="s">
        <v>216</v>
      </c>
      <c r="D8" s="521" t="s">
        <v>217</v>
      </c>
      <c r="E8" s="522" t="s">
        <v>218</v>
      </c>
      <c r="F8" s="521" t="s">
        <v>219</v>
      </c>
      <c r="G8" s="521" t="s">
        <v>220</v>
      </c>
      <c r="H8" s="521" t="s">
        <v>121</v>
      </c>
      <c r="I8" s="521" t="s">
        <v>122</v>
      </c>
      <c r="J8" s="522" t="s">
        <v>123</v>
      </c>
      <c r="K8" s="522" t="s">
        <v>124</v>
      </c>
      <c r="L8" s="522" t="s">
        <v>221</v>
      </c>
      <c r="M8" s="522" t="s">
        <v>222</v>
      </c>
      <c r="N8" s="522" t="s">
        <v>223</v>
      </c>
      <c r="O8" s="521" t="s">
        <v>224</v>
      </c>
      <c r="P8" s="522" t="s">
        <v>225</v>
      </c>
      <c r="Q8" s="522" t="s">
        <v>226</v>
      </c>
      <c r="R8" s="522" t="s">
        <v>297</v>
      </c>
      <c r="S8" s="521" t="s">
        <v>351</v>
      </c>
    </row>
    <row r="9" spans="2:19" ht="51">
      <c r="C9" s="511" t="s">
        <v>573</v>
      </c>
      <c r="D9" s="507" t="s">
        <v>228</v>
      </c>
      <c r="E9" s="507" t="s">
        <v>229</v>
      </c>
      <c r="F9" s="507" t="s">
        <v>230</v>
      </c>
      <c r="G9" s="511" t="s">
        <v>574</v>
      </c>
      <c r="H9" s="511" t="s">
        <v>575</v>
      </c>
      <c r="I9" s="511" t="s">
        <v>576</v>
      </c>
      <c r="J9" s="511" t="s">
        <v>577</v>
      </c>
      <c r="K9" s="511" t="s">
        <v>125</v>
      </c>
      <c r="L9" s="507" t="s">
        <v>325</v>
      </c>
      <c r="M9" s="134">
        <v>44105</v>
      </c>
      <c r="N9" s="134">
        <v>44469</v>
      </c>
      <c r="O9" s="511" t="s">
        <v>578</v>
      </c>
      <c r="P9" s="507" t="s">
        <v>579</v>
      </c>
      <c r="Q9" s="507">
        <v>882</v>
      </c>
      <c r="R9" s="506" t="s">
        <v>470</v>
      </c>
      <c r="S9" s="506" t="s">
        <v>352</v>
      </c>
    </row>
    <row r="10" spans="2:19" ht="63.75">
      <c r="C10" s="511" t="s">
        <v>573</v>
      </c>
      <c r="D10" s="507" t="s">
        <v>228</v>
      </c>
      <c r="E10" s="507" t="s">
        <v>229</v>
      </c>
      <c r="F10" s="507" t="s">
        <v>230</v>
      </c>
      <c r="G10" s="511" t="s">
        <v>574</v>
      </c>
      <c r="H10" s="511" t="s">
        <v>580</v>
      </c>
      <c r="I10" s="511" t="s">
        <v>581</v>
      </c>
      <c r="J10" s="507" t="s">
        <v>582</v>
      </c>
      <c r="K10" s="511" t="s">
        <v>125</v>
      </c>
      <c r="L10" s="507" t="s">
        <v>325</v>
      </c>
      <c r="M10" s="134">
        <v>44105</v>
      </c>
      <c r="N10" s="134">
        <v>44469</v>
      </c>
      <c r="O10" s="511" t="s">
        <v>583</v>
      </c>
      <c r="P10" s="507" t="s">
        <v>579</v>
      </c>
      <c r="Q10" s="507">
        <v>883</v>
      </c>
      <c r="R10" s="506" t="s">
        <v>470</v>
      </c>
      <c r="S10" s="506" t="s">
        <v>352</v>
      </c>
    </row>
    <row r="11" spans="2:19" ht="63.75">
      <c r="C11" s="511" t="s">
        <v>573</v>
      </c>
      <c r="D11" s="507" t="s">
        <v>228</v>
      </c>
      <c r="E11" s="507" t="s">
        <v>229</v>
      </c>
      <c r="F11" s="507" t="s">
        <v>230</v>
      </c>
      <c r="G11" s="511" t="s">
        <v>574</v>
      </c>
      <c r="H11" s="511" t="s">
        <v>584</v>
      </c>
      <c r="I11" s="511" t="s">
        <v>585</v>
      </c>
      <c r="J11" s="507" t="s">
        <v>586</v>
      </c>
      <c r="K11" s="511" t="s">
        <v>125</v>
      </c>
      <c r="L11" s="507" t="s">
        <v>325</v>
      </c>
      <c r="M11" s="134">
        <v>44105</v>
      </c>
      <c r="N11" s="134">
        <v>44469</v>
      </c>
      <c r="O11" s="511" t="s">
        <v>587</v>
      </c>
      <c r="P11" s="507" t="s">
        <v>579</v>
      </c>
      <c r="Q11" s="507">
        <v>884</v>
      </c>
      <c r="R11" s="506" t="s">
        <v>470</v>
      </c>
      <c r="S11" s="506" t="s">
        <v>352</v>
      </c>
    </row>
    <row r="12" spans="2:19" ht="51">
      <c r="C12" s="511" t="s">
        <v>573</v>
      </c>
      <c r="D12" s="507" t="s">
        <v>228</v>
      </c>
      <c r="E12" s="507" t="s">
        <v>229</v>
      </c>
      <c r="F12" s="507" t="s">
        <v>230</v>
      </c>
      <c r="G12" s="511" t="s">
        <v>574</v>
      </c>
      <c r="H12" s="511" t="s">
        <v>588</v>
      </c>
      <c r="I12" s="511" t="s">
        <v>589</v>
      </c>
      <c r="J12" s="507" t="s">
        <v>590</v>
      </c>
      <c r="K12" s="511" t="s">
        <v>125</v>
      </c>
      <c r="L12" s="507" t="s">
        <v>325</v>
      </c>
      <c r="M12" s="134">
        <v>44105</v>
      </c>
      <c r="N12" s="134">
        <v>44469</v>
      </c>
      <c r="O12" s="511" t="s">
        <v>591</v>
      </c>
      <c r="P12" s="507" t="s">
        <v>579</v>
      </c>
      <c r="Q12" s="507">
        <v>885</v>
      </c>
      <c r="R12" s="506" t="s">
        <v>470</v>
      </c>
      <c r="S12" s="506" t="s">
        <v>352</v>
      </c>
    </row>
    <row r="13" spans="2:19" ht="76.5">
      <c r="C13" s="511" t="s">
        <v>573</v>
      </c>
      <c r="D13" s="507" t="s">
        <v>228</v>
      </c>
      <c r="E13" s="507" t="s">
        <v>229</v>
      </c>
      <c r="F13" s="507" t="s">
        <v>230</v>
      </c>
      <c r="G13" s="511" t="s">
        <v>574</v>
      </c>
      <c r="H13" s="511" t="s">
        <v>592</v>
      </c>
      <c r="I13" s="511" t="s">
        <v>593</v>
      </c>
      <c r="J13" s="507" t="s">
        <v>594</v>
      </c>
      <c r="K13" s="511" t="s">
        <v>125</v>
      </c>
      <c r="L13" s="507" t="s">
        <v>325</v>
      </c>
      <c r="M13" s="134">
        <v>44105</v>
      </c>
      <c r="N13" s="134">
        <v>44469</v>
      </c>
      <c r="O13" s="511" t="s">
        <v>595</v>
      </c>
      <c r="P13" s="507" t="s">
        <v>579</v>
      </c>
      <c r="Q13" s="507">
        <v>886</v>
      </c>
      <c r="R13" s="506" t="s">
        <v>470</v>
      </c>
      <c r="S13" s="506" t="s">
        <v>352</v>
      </c>
    </row>
    <row r="14" spans="2:19" ht="63.75">
      <c r="C14" s="511" t="s">
        <v>573</v>
      </c>
      <c r="D14" s="507" t="s">
        <v>228</v>
      </c>
      <c r="E14" s="507" t="s">
        <v>229</v>
      </c>
      <c r="F14" s="507" t="s">
        <v>230</v>
      </c>
      <c r="G14" s="511" t="s">
        <v>574</v>
      </c>
      <c r="H14" s="511" t="s">
        <v>596</v>
      </c>
      <c r="I14" s="511" t="s">
        <v>597</v>
      </c>
      <c r="J14" s="507" t="s">
        <v>598</v>
      </c>
      <c r="K14" s="511" t="s">
        <v>125</v>
      </c>
      <c r="L14" s="507" t="s">
        <v>325</v>
      </c>
      <c r="M14" s="134">
        <v>44105</v>
      </c>
      <c r="N14" s="134">
        <v>44469</v>
      </c>
      <c r="O14" s="511" t="s">
        <v>599</v>
      </c>
      <c r="P14" s="507" t="s">
        <v>579</v>
      </c>
      <c r="Q14" s="507">
        <v>887</v>
      </c>
      <c r="R14" s="506" t="s">
        <v>470</v>
      </c>
      <c r="S14" s="506" t="s">
        <v>352</v>
      </c>
    </row>
    <row r="15" spans="2:19" ht="89.25">
      <c r="C15" s="511" t="s">
        <v>573</v>
      </c>
      <c r="D15" s="507" t="s">
        <v>228</v>
      </c>
      <c r="E15" s="507" t="s">
        <v>229</v>
      </c>
      <c r="F15" s="507" t="s">
        <v>230</v>
      </c>
      <c r="G15" s="511" t="s">
        <v>574</v>
      </c>
      <c r="H15" s="511" t="s">
        <v>600</v>
      </c>
      <c r="I15" s="511" t="s">
        <v>601</v>
      </c>
      <c r="J15" s="507" t="s">
        <v>602</v>
      </c>
      <c r="K15" s="511" t="s">
        <v>125</v>
      </c>
      <c r="L15" s="507" t="s">
        <v>325</v>
      </c>
      <c r="M15" s="134">
        <v>44105</v>
      </c>
      <c r="N15" s="134">
        <v>44469</v>
      </c>
      <c r="O15" s="511" t="s">
        <v>603</v>
      </c>
      <c r="P15" s="507" t="s">
        <v>579</v>
      </c>
      <c r="Q15" s="507">
        <v>888</v>
      </c>
      <c r="R15" s="506" t="s">
        <v>470</v>
      </c>
      <c r="S15" s="506" t="s">
        <v>352</v>
      </c>
    </row>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sheetData>
  <mergeCells count="1">
    <mergeCell ref="C1:M1"/>
  </mergeCells>
  <pageMargins left="0.7" right="0.7" top="0.75" bottom="0.75" header="0" footer="0"/>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882"/>
  <sheetViews>
    <sheetView showGridLines="0" zoomScale="80" zoomScaleNormal="80" workbookViewId="0">
      <selection activeCell="A5" sqref="A5"/>
    </sheetView>
  </sheetViews>
  <sheetFormatPr baseColWidth="10" defaultColWidth="14.42578125" defaultRowHeight="15" customHeight="1"/>
  <cols>
    <col min="1" max="1" width="4.85546875" style="129" customWidth="1"/>
    <col min="2" max="2" width="3" style="129" customWidth="1"/>
    <col min="3" max="3" width="6.5703125" style="129" customWidth="1"/>
    <col min="4" max="4" width="25.140625" style="129" customWidth="1"/>
    <col min="5" max="5" width="26.140625" style="129" customWidth="1"/>
    <col min="6" max="6" width="21.28515625" style="129" customWidth="1"/>
    <col min="7" max="8" width="23" style="129" customWidth="1"/>
    <col min="9" max="9" width="81.42578125" style="129" customWidth="1"/>
    <col min="10" max="10" width="26.28515625" style="129" customWidth="1"/>
    <col min="11" max="11" width="27.85546875" style="129" customWidth="1"/>
    <col min="12" max="12" width="22.140625" style="129" customWidth="1"/>
    <col min="13" max="13" width="20.42578125" style="129" customWidth="1"/>
    <col min="14" max="14" width="36.28515625" style="129" customWidth="1"/>
    <col min="15" max="15" width="14.42578125" style="129"/>
    <col min="16" max="16" width="36.7109375" style="129" customWidth="1"/>
    <col min="17" max="17" width="20.140625" style="129" customWidth="1"/>
    <col min="18" max="18" width="14.42578125" style="129"/>
    <col min="19" max="19" width="30.140625" style="129" customWidth="1"/>
    <col min="20" max="16384" width="14.42578125" style="129"/>
  </cols>
  <sheetData>
    <row r="1" spans="1:20" ht="54" customHeight="1" thickBot="1">
      <c r="A1" s="89"/>
      <c r="C1" s="803" t="s">
        <v>97</v>
      </c>
      <c r="D1" s="723"/>
      <c r="E1" s="723"/>
      <c r="F1" s="723"/>
      <c r="G1" s="723"/>
      <c r="H1" s="723"/>
      <c r="I1" s="723"/>
      <c r="J1" s="723"/>
      <c r="K1" s="723"/>
      <c r="L1" s="723"/>
      <c r="M1" s="723"/>
      <c r="N1" s="804"/>
      <c r="O1" s="805"/>
    </row>
    <row r="2" spans="1:20" ht="54" customHeight="1" thickBot="1">
      <c r="A2" s="89"/>
      <c r="B2" s="96"/>
      <c r="C2" s="96"/>
      <c r="D2" s="91" t="s">
        <v>60</v>
      </c>
      <c r="E2" s="290">
        <f>100/19</f>
        <v>5.2631578947368425</v>
      </c>
      <c r="F2" s="96"/>
      <c r="G2" s="96"/>
      <c r="H2" s="96"/>
      <c r="I2" s="96"/>
      <c r="J2" s="94" t="s">
        <v>146</v>
      </c>
      <c r="K2" s="291">
        <v>5.26</v>
      </c>
      <c r="M2" s="146" t="s">
        <v>140</v>
      </c>
      <c r="N2" s="567">
        <v>6</v>
      </c>
      <c r="O2" s="163"/>
      <c r="P2" s="94" t="s">
        <v>143</v>
      </c>
      <c r="Q2" s="332">
        <v>31</v>
      </c>
    </row>
    <row r="3" spans="1:20" ht="21.75" customHeight="1" thickBot="1">
      <c r="A3" s="89"/>
      <c r="B3" s="96"/>
      <c r="C3" s="96"/>
      <c r="D3" s="91" t="s">
        <v>17</v>
      </c>
      <c r="E3" s="290">
        <f>+K3*E2/K2</f>
        <v>3.6263157894736842</v>
      </c>
      <c r="J3" s="97" t="s">
        <v>75</v>
      </c>
      <c r="K3" s="292">
        <f>68.9*5.26/100</f>
        <v>3.6241399999999997</v>
      </c>
      <c r="M3" s="97" t="s">
        <v>75</v>
      </c>
      <c r="N3" s="291">
        <v>0</v>
      </c>
      <c r="P3" s="97" t="s">
        <v>75</v>
      </c>
      <c r="Q3" s="332">
        <v>0</v>
      </c>
    </row>
    <row r="4" spans="1:20" ht="101.25" customHeight="1" thickBot="1">
      <c r="A4" s="89"/>
      <c r="B4" s="96"/>
      <c r="C4" s="96"/>
      <c r="D4" s="91" t="s">
        <v>18</v>
      </c>
      <c r="E4" s="292" t="str">
        <f>'Resp.'!J16</f>
        <v xml:space="preserve">Grupo de Comunicación y Relacionamiento
Grupo Atención Integral y servicios a Grupos de Interés </v>
      </c>
      <c r="J4" s="100" t="s">
        <v>77</v>
      </c>
      <c r="K4" s="292">
        <f>+K2-K3</f>
        <v>1.6358600000000001</v>
      </c>
      <c r="M4" s="100" t="s">
        <v>77</v>
      </c>
      <c r="N4" s="291">
        <f>+N2-N3</f>
        <v>6</v>
      </c>
      <c r="P4" s="100" t="s">
        <v>77</v>
      </c>
      <c r="Q4" s="332">
        <f>+Q2-Q3</f>
        <v>31</v>
      </c>
    </row>
    <row r="5" spans="1:20" s="159" customFormat="1" ht="49.5" customHeight="1">
      <c r="A5" s="293"/>
      <c r="B5" s="294"/>
      <c r="C5" s="294"/>
      <c r="D5" s="295"/>
      <c r="E5" s="296"/>
      <c r="H5" s="562"/>
      <c r="K5" s="162"/>
      <c r="L5" s="297"/>
    </row>
    <row r="6" spans="1:20" ht="15.75" customHeight="1">
      <c r="D6" s="238" t="s">
        <v>138</v>
      </c>
    </row>
    <row r="7" spans="1:20" ht="15.75" customHeight="1"/>
    <row r="8" spans="1:20" ht="15.75" customHeight="1"/>
    <row r="9" spans="1:20" ht="60" customHeight="1">
      <c r="D9" s="521" t="s">
        <v>216</v>
      </c>
      <c r="E9" s="521" t="s">
        <v>217</v>
      </c>
      <c r="F9" s="522" t="s">
        <v>218</v>
      </c>
      <c r="G9" s="521" t="s">
        <v>219</v>
      </c>
      <c r="H9" s="521" t="s">
        <v>220</v>
      </c>
      <c r="I9" s="521" t="s">
        <v>121</v>
      </c>
      <c r="J9" s="521" t="s">
        <v>122</v>
      </c>
      <c r="K9" s="522" t="s">
        <v>123</v>
      </c>
      <c r="L9" s="522" t="s">
        <v>124</v>
      </c>
      <c r="M9" s="522" t="s">
        <v>221</v>
      </c>
      <c r="N9" s="522" t="s">
        <v>222</v>
      </c>
      <c r="O9" s="522" t="s">
        <v>223</v>
      </c>
      <c r="P9" s="521" t="s">
        <v>224</v>
      </c>
      <c r="Q9" s="522" t="s">
        <v>225</v>
      </c>
      <c r="R9" s="521" t="s">
        <v>226</v>
      </c>
      <c r="S9" s="522" t="s">
        <v>297</v>
      </c>
      <c r="T9" s="521" t="s">
        <v>351</v>
      </c>
    </row>
    <row r="10" spans="1:20" ht="89.25">
      <c r="D10" s="806" t="s">
        <v>494</v>
      </c>
      <c r="E10" s="507" t="s">
        <v>228</v>
      </c>
      <c r="F10" s="507" t="s">
        <v>229</v>
      </c>
      <c r="G10" s="507" t="s">
        <v>230</v>
      </c>
      <c r="H10" s="506" t="s">
        <v>517</v>
      </c>
      <c r="I10" s="807" t="s">
        <v>533</v>
      </c>
      <c r="J10" s="807" t="s">
        <v>534</v>
      </c>
      <c r="K10" s="807" t="s">
        <v>535</v>
      </c>
      <c r="L10" s="743" t="s">
        <v>235</v>
      </c>
      <c r="M10" s="743" t="s">
        <v>446</v>
      </c>
      <c r="N10" s="801">
        <v>44105</v>
      </c>
      <c r="O10" s="801">
        <v>44377</v>
      </c>
      <c r="P10" s="506" t="s">
        <v>536</v>
      </c>
      <c r="Q10" s="508" t="s">
        <v>446</v>
      </c>
      <c r="R10" s="743">
        <v>866</v>
      </c>
      <c r="S10" s="506" t="s">
        <v>470</v>
      </c>
      <c r="T10" s="506" t="s">
        <v>352</v>
      </c>
    </row>
    <row r="11" spans="1:20" ht="124.5" customHeight="1">
      <c r="D11" s="806"/>
      <c r="E11" s="507" t="s">
        <v>228</v>
      </c>
      <c r="F11" s="507" t="s">
        <v>229</v>
      </c>
      <c r="G11" s="507" t="s">
        <v>230</v>
      </c>
      <c r="H11" s="506" t="s">
        <v>517</v>
      </c>
      <c r="I11" s="807"/>
      <c r="J11" s="807"/>
      <c r="K11" s="807"/>
      <c r="L11" s="744"/>
      <c r="M11" s="744"/>
      <c r="N11" s="802"/>
      <c r="O11" s="802"/>
      <c r="P11" s="506" t="s">
        <v>537</v>
      </c>
      <c r="Q11" s="508" t="s">
        <v>446</v>
      </c>
      <c r="R11" s="744"/>
      <c r="S11" s="506" t="s">
        <v>550</v>
      </c>
      <c r="T11" s="529" t="s">
        <v>352</v>
      </c>
    </row>
    <row r="12" spans="1:20" ht="242.25">
      <c r="D12" s="506" t="s">
        <v>494</v>
      </c>
      <c r="E12" s="507" t="s">
        <v>228</v>
      </c>
      <c r="F12" s="507" t="s">
        <v>229</v>
      </c>
      <c r="G12" s="507" t="s">
        <v>230</v>
      </c>
      <c r="H12" s="506" t="s">
        <v>517</v>
      </c>
      <c r="I12" s="546" t="s">
        <v>538</v>
      </c>
      <c r="J12" s="508" t="s">
        <v>539</v>
      </c>
      <c r="K12" s="508" t="s">
        <v>535</v>
      </c>
      <c r="L12" s="508" t="s">
        <v>235</v>
      </c>
      <c r="M12" s="508" t="s">
        <v>446</v>
      </c>
      <c r="N12" s="494">
        <v>44105</v>
      </c>
      <c r="O12" s="494">
        <v>44377</v>
      </c>
      <c r="P12" s="506" t="s">
        <v>540</v>
      </c>
      <c r="Q12" s="508" t="s">
        <v>446</v>
      </c>
      <c r="R12" s="510">
        <v>867</v>
      </c>
      <c r="S12" s="506" t="s">
        <v>551</v>
      </c>
      <c r="T12" s="529" t="s">
        <v>352</v>
      </c>
    </row>
    <row r="13" spans="1:20" ht="293.25">
      <c r="D13" s="506" t="s">
        <v>494</v>
      </c>
      <c r="E13" s="507" t="s">
        <v>228</v>
      </c>
      <c r="F13" s="507" t="s">
        <v>229</v>
      </c>
      <c r="G13" s="507" t="s">
        <v>230</v>
      </c>
      <c r="H13" s="506" t="s">
        <v>517</v>
      </c>
      <c r="I13" s="548" t="s">
        <v>541</v>
      </c>
      <c r="J13" s="508" t="s">
        <v>542</v>
      </c>
      <c r="K13" s="508" t="s">
        <v>535</v>
      </c>
      <c r="L13" s="508" t="s">
        <v>235</v>
      </c>
      <c r="M13" s="508" t="s">
        <v>446</v>
      </c>
      <c r="N13" s="494">
        <v>44105</v>
      </c>
      <c r="O13" s="494">
        <v>44377</v>
      </c>
      <c r="P13" s="506" t="s">
        <v>543</v>
      </c>
      <c r="Q13" s="508" t="s">
        <v>446</v>
      </c>
      <c r="R13" s="510">
        <v>868</v>
      </c>
      <c r="S13" s="529" t="s">
        <v>470</v>
      </c>
      <c r="T13" s="529" t="s">
        <v>352</v>
      </c>
    </row>
    <row r="14" spans="1:20" ht="114.75">
      <c r="D14" s="506" t="s">
        <v>494</v>
      </c>
      <c r="E14" s="507" t="s">
        <v>228</v>
      </c>
      <c r="F14" s="507" t="s">
        <v>229</v>
      </c>
      <c r="G14" s="507" t="s">
        <v>230</v>
      </c>
      <c r="H14" s="506" t="s">
        <v>517</v>
      </c>
      <c r="I14" s="546" t="s">
        <v>544</v>
      </c>
      <c r="J14" s="508" t="s">
        <v>545</v>
      </c>
      <c r="K14" s="508" t="s">
        <v>535</v>
      </c>
      <c r="L14" s="508" t="s">
        <v>235</v>
      </c>
      <c r="M14" s="508" t="s">
        <v>446</v>
      </c>
      <c r="N14" s="494">
        <v>44105</v>
      </c>
      <c r="O14" s="494">
        <v>44377</v>
      </c>
      <c r="P14" s="506" t="s">
        <v>546</v>
      </c>
      <c r="Q14" s="508" t="s">
        <v>446</v>
      </c>
      <c r="R14" s="510">
        <v>869</v>
      </c>
      <c r="S14" s="506" t="s">
        <v>552</v>
      </c>
      <c r="T14" s="529" t="s">
        <v>352</v>
      </c>
    </row>
    <row r="15" spans="1:20" ht="190.5" customHeight="1">
      <c r="D15" s="506" t="s">
        <v>494</v>
      </c>
      <c r="E15" s="507" t="s">
        <v>228</v>
      </c>
      <c r="F15" s="507" t="s">
        <v>229</v>
      </c>
      <c r="G15" s="507" t="s">
        <v>230</v>
      </c>
      <c r="H15" s="506" t="s">
        <v>517</v>
      </c>
      <c r="I15" s="549" t="s">
        <v>547</v>
      </c>
      <c r="J15" s="508" t="s">
        <v>548</v>
      </c>
      <c r="K15" s="508" t="s">
        <v>535</v>
      </c>
      <c r="L15" s="508" t="s">
        <v>235</v>
      </c>
      <c r="M15" s="508" t="s">
        <v>446</v>
      </c>
      <c r="N15" s="494">
        <v>44105</v>
      </c>
      <c r="O15" s="494">
        <v>44377</v>
      </c>
      <c r="P15" s="506" t="s">
        <v>549</v>
      </c>
      <c r="Q15" s="508" t="s">
        <v>446</v>
      </c>
      <c r="R15" s="510">
        <v>870</v>
      </c>
      <c r="S15" s="529" t="s">
        <v>470</v>
      </c>
      <c r="T15" s="529" t="s">
        <v>352</v>
      </c>
    </row>
    <row r="16" spans="1:2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sheetData>
  <protectedRanges>
    <protectedRange sqref="O10:O15" name="Planeacion"/>
  </protectedRanges>
  <mergeCells count="11">
    <mergeCell ref="N10:N11"/>
    <mergeCell ref="O10:O11"/>
    <mergeCell ref="R10:R11"/>
    <mergeCell ref="C1:M1"/>
    <mergeCell ref="N1:O1"/>
    <mergeCell ref="D10:D11"/>
    <mergeCell ref="I10:I11"/>
    <mergeCell ref="J10:J11"/>
    <mergeCell ref="K10:K11"/>
    <mergeCell ref="L10:L11"/>
    <mergeCell ref="M10:M11"/>
  </mergeCells>
  <pageMargins left="0.7" right="0.7" top="0.75" bottom="0.75"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955"/>
  <sheetViews>
    <sheetView showGridLines="0" zoomScale="80" zoomScaleNormal="80" workbookViewId="0">
      <selection activeCell="L13" sqref="L13"/>
    </sheetView>
  </sheetViews>
  <sheetFormatPr baseColWidth="10" defaultColWidth="14.42578125" defaultRowHeight="15" customHeight="1"/>
  <cols>
    <col min="1" max="1" width="5.28515625" style="129" customWidth="1"/>
    <col min="2" max="2" width="3" style="129" customWidth="1"/>
    <col min="3" max="3" width="10.7109375" style="129" customWidth="1"/>
    <col min="4" max="4" width="25.140625" style="129" customWidth="1"/>
    <col min="5" max="5" width="25.28515625" style="129" customWidth="1"/>
    <col min="6" max="6" width="22.7109375" style="129" customWidth="1"/>
    <col min="7" max="7" width="18" style="129" customWidth="1"/>
    <col min="8" max="8" width="25.42578125" style="129" customWidth="1"/>
    <col min="9" max="9" width="16.7109375" style="129" customWidth="1"/>
    <col min="10" max="10" width="23" style="129" customWidth="1"/>
    <col min="11" max="11" width="9.5703125" style="129" customWidth="1"/>
    <col min="12" max="12" width="55.5703125" style="129" customWidth="1"/>
    <col min="13" max="13" width="21.85546875" style="129" customWidth="1"/>
    <col min="14" max="16384" width="14.42578125" style="129"/>
  </cols>
  <sheetData>
    <row r="1" spans="1:13" ht="51.75" customHeight="1" thickBot="1">
      <c r="A1" s="89"/>
      <c r="C1" s="808" t="s">
        <v>98</v>
      </c>
      <c r="D1" s="723"/>
      <c r="E1" s="723"/>
      <c r="F1" s="723"/>
      <c r="G1" s="723"/>
      <c r="H1" s="723"/>
      <c r="I1" s="723"/>
      <c r="J1" s="723"/>
      <c r="K1" s="723"/>
      <c r="L1" s="723"/>
      <c r="M1" s="723"/>
    </row>
    <row r="2" spans="1:13" ht="46.5" customHeight="1" thickBot="1">
      <c r="A2" s="89"/>
      <c r="B2" s="96"/>
      <c r="C2" s="96"/>
      <c r="D2" s="264" t="s">
        <v>130</v>
      </c>
      <c r="E2" s="299">
        <f>100/19</f>
        <v>5.2631578947368425</v>
      </c>
      <c r="F2" s="96"/>
      <c r="G2" s="96"/>
      <c r="H2" s="96"/>
      <c r="I2" s="564"/>
      <c r="J2" s="565"/>
      <c r="K2" s="96"/>
      <c r="L2" s="94" t="s">
        <v>145</v>
      </c>
      <c r="M2" s="563">
        <v>5.26</v>
      </c>
    </row>
    <row r="3" spans="1:13" ht="21" customHeight="1" thickBot="1">
      <c r="A3" s="89"/>
      <c r="B3" s="96"/>
      <c r="C3" s="96"/>
      <c r="D3" s="269" t="s">
        <v>38</v>
      </c>
      <c r="E3" s="300">
        <f>(M3*E2/M2)</f>
        <v>3.5789473684210531</v>
      </c>
      <c r="I3" s="162"/>
      <c r="J3" s="565"/>
      <c r="L3" s="97" t="s">
        <v>75</v>
      </c>
      <c r="M3" s="563">
        <f>68*5.26/100</f>
        <v>3.5768</v>
      </c>
    </row>
    <row r="4" spans="1:13" ht="27" customHeight="1" thickBot="1">
      <c r="A4" s="89"/>
      <c r="B4" s="96"/>
      <c r="C4" s="273"/>
      <c r="D4" s="274" t="s">
        <v>18</v>
      </c>
      <c r="E4" s="301" t="str">
        <f>'Resp.'!J17</f>
        <v>Grupo de Planeación</v>
      </c>
      <c r="I4" s="162"/>
      <c r="J4" s="565"/>
      <c r="L4" s="100" t="s">
        <v>77</v>
      </c>
      <c r="M4" s="563">
        <f>+M2-M3</f>
        <v>1.6831999999999998</v>
      </c>
    </row>
    <row r="5" spans="1:13" ht="15" customHeight="1">
      <c r="C5" s="163"/>
      <c r="D5" s="287"/>
      <c r="E5" s="118"/>
    </row>
    <row r="6" spans="1:13" ht="15" customHeight="1">
      <c r="C6" s="163"/>
      <c r="D6" s="302"/>
      <c r="G6" s="242"/>
      <c r="H6" s="242"/>
    </row>
    <row r="7" spans="1:13" ht="15" customHeight="1">
      <c r="G7" s="242"/>
    </row>
    <row r="8" spans="1:13" ht="15.75" customHeight="1"/>
    <row r="9" spans="1:13" ht="15.75" customHeight="1">
      <c r="D9" s="238" t="s">
        <v>726</v>
      </c>
    </row>
    <row r="10" spans="1:13" ht="15.75" customHeight="1"/>
    <row r="11" spans="1:13" ht="15.75" customHeight="1"/>
    <row r="12" spans="1:13" ht="15.75" customHeight="1"/>
    <row r="13" spans="1:13" ht="15.75" customHeight="1"/>
    <row r="14" spans="1:13" ht="15.75" customHeight="1"/>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sheetData>
  <mergeCells count="1">
    <mergeCell ref="C1:M1"/>
  </mergeCells>
  <pageMargins left="0.7" right="0.7" top="0.75" bottom="0.75" header="0" footer="0"/>
  <pageSetup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962"/>
  <sheetViews>
    <sheetView showGridLines="0" topLeftCell="B1" zoomScale="80" zoomScaleNormal="80" workbookViewId="0">
      <selection activeCell="E4" sqref="E4"/>
    </sheetView>
  </sheetViews>
  <sheetFormatPr baseColWidth="10" defaultColWidth="14.42578125" defaultRowHeight="15" customHeight="1"/>
  <cols>
    <col min="1" max="1" width="4.85546875" style="129" customWidth="1"/>
    <col min="2" max="2" width="3" style="129" customWidth="1"/>
    <col min="3" max="3" width="23" style="129" customWidth="1"/>
    <col min="4" max="4" width="24.85546875" style="129" customWidth="1"/>
    <col min="5" max="5" width="30.7109375" style="129" customWidth="1"/>
    <col min="6" max="6" width="19.5703125" style="129" customWidth="1"/>
    <col min="7" max="7" width="18" style="129" customWidth="1"/>
    <col min="8" max="8" width="36.5703125" style="129" customWidth="1"/>
    <col min="9" max="9" width="19" style="129" customWidth="1"/>
    <col min="10" max="10" width="36" style="129" customWidth="1"/>
    <col min="11" max="11" width="33.5703125" style="129" customWidth="1"/>
    <col min="12" max="12" width="26.5703125" style="129" customWidth="1"/>
    <col min="13" max="13" width="23.7109375" style="129" customWidth="1"/>
    <col min="14" max="14" width="25.28515625" style="129" customWidth="1"/>
    <col min="15" max="15" width="45.5703125" style="129" customWidth="1"/>
    <col min="16" max="16" width="24.85546875" style="129" customWidth="1"/>
    <col min="17" max="17" width="10.7109375" style="129" customWidth="1"/>
    <col min="18" max="18" width="33" style="129" customWidth="1"/>
    <col min="19" max="23" width="10.7109375" style="129" customWidth="1"/>
    <col min="24" max="16384" width="14.42578125" style="129"/>
  </cols>
  <sheetData>
    <row r="1" spans="1:19" ht="16.5">
      <c r="E1" s="244"/>
      <c r="I1" s="303"/>
      <c r="J1" s="303"/>
      <c r="K1" s="303"/>
    </row>
    <row r="2" spans="1:19" ht="44.25" customHeight="1" thickBot="1">
      <c r="A2" s="89"/>
      <c r="C2" s="809" t="s">
        <v>99</v>
      </c>
      <c r="D2" s="723"/>
      <c r="E2" s="723"/>
      <c r="F2" s="723"/>
      <c r="G2" s="723"/>
      <c r="H2" s="723"/>
      <c r="I2" s="723"/>
      <c r="J2" s="723"/>
      <c r="K2" s="723"/>
      <c r="L2" s="723"/>
      <c r="M2" s="723"/>
    </row>
    <row r="3" spans="1:19" ht="48" customHeight="1" thickBot="1">
      <c r="A3" s="89"/>
      <c r="B3" s="96"/>
      <c r="C3" s="96"/>
      <c r="D3" s="91" t="s">
        <v>130</v>
      </c>
      <c r="E3" s="304">
        <f>100/19</f>
        <v>5.2631578947368425</v>
      </c>
      <c r="F3" s="96"/>
      <c r="G3" s="96"/>
      <c r="H3" s="96"/>
      <c r="I3" s="146" t="s">
        <v>140</v>
      </c>
      <c r="J3" s="333">
        <v>10</v>
      </c>
      <c r="K3" s="305"/>
      <c r="L3" s="94" t="s">
        <v>147</v>
      </c>
      <c r="M3" s="333">
        <v>28</v>
      </c>
    </row>
    <row r="4" spans="1:19" ht="20.25" customHeight="1" thickBot="1">
      <c r="A4" s="89"/>
      <c r="B4" s="96"/>
      <c r="C4" s="96"/>
      <c r="D4" s="91" t="s">
        <v>38</v>
      </c>
      <c r="E4" s="304">
        <f>+(M4*E3/M3)</f>
        <v>3.3834586466165417</v>
      </c>
      <c r="I4" s="97" t="s">
        <v>75</v>
      </c>
      <c r="J4" s="333">
        <v>0</v>
      </c>
      <c r="K4" s="303"/>
      <c r="L4" s="97" t="s">
        <v>75</v>
      </c>
      <c r="M4" s="333">
        <f>+M3-M5</f>
        <v>18</v>
      </c>
    </row>
    <row r="5" spans="1:19" ht="39.75" customHeight="1" thickBot="1">
      <c r="A5" s="89"/>
      <c r="B5" s="96"/>
      <c r="C5" s="96"/>
      <c r="D5" s="91" t="s">
        <v>18</v>
      </c>
      <c r="E5" s="306" t="str">
        <f>'Resp.'!J18</f>
        <v>Grupo de Servicios Administrativos</v>
      </c>
      <c r="F5" s="242"/>
      <c r="H5" s="242"/>
      <c r="I5" s="100" t="s">
        <v>77</v>
      </c>
      <c r="J5" s="333">
        <f>+J3-J4</f>
        <v>10</v>
      </c>
      <c r="K5" s="303"/>
      <c r="L5" s="100" t="s">
        <v>77</v>
      </c>
      <c r="M5" s="333">
        <v>10</v>
      </c>
    </row>
    <row r="6" spans="1:19" ht="16.5">
      <c r="E6" s="286"/>
      <c r="F6" s="242"/>
      <c r="H6" s="242"/>
      <c r="I6" s="303"/>
      <c r="J6" s="303"/>
      <c r="K6" s="303"/>
      <c r="L6" s="569"/>
    </row>
    <row r="7" spans="1:19" ht="16.5">
      <c r="E7" s="244"/>
      <c r="I7" s="303"/>
      <c r="J7" s="303"/>
      <c r="K7" s="303"/>
      <c r="L7" s="242"/>
      <c r="M7" s="242"/>
    </row>
    <row r="8" spans="1:19" ht="15.75" customHeight="1">
      <c r="E8" s="244"/>
      <c r="I8" s="303"/>
      <c r="J8" s="303"/>
      <c r="K8" s="303"/>
    </row>
    <row r="9" spans="1:19" ht="52.5" customHeight="1">
      <c r="C9" s="521" t="s">
        <v>216</v>
      </c>
      <c r="D9" s="521" t="s">
        <v>217</v>
      </c>
      <c r="E9" s="522" t="s">
        <v>218</v>
      </c>
      <c r="F9" s="521" t="s">
        <v>219</v>
      </c>
      <c r="G9" s="521" t="s">
        <v>220</v>
      </c>
      <c r="H9" s="521" t="s">
        <v>121</v>
      </c>
      <c r="I9" s="521" t="s">
        <v>122</v>
      </c>
      <c r="J9" s="521" t="s">
        <v>123</v>
      </c>
      <c r="K9" s="521" t="s">
        <v>124</v>
      </c>
      <c r="L9" s="522" t="s">
        <v>221</v>
      </c>
      <c r="M9" s="522" t="s">
        <v>222</v>
      </c>
      <c r="N9" s="527" t="s">
        <v>223</v>
      </c>
      <c r="O9" s="521" t="s">
        <v>224</v>
      </c>
      <c r="P9" s="522" t="s">
        <v>225</v>
      </c>
      <c r="Q9" s="521" t="s">
        <v>226</v>
      </c>
      <c r="R9" s="522" t="s">
        <v>297</v>
      </c>
      <c r="S9" s="521" t="s">
        <v>351</v>
      </c>
    </row>
    <row r="10" spans="1:19" ht="114.75" customHeight="1">
      <c r="C10" s="746" t="s">
        <v>604</v>
      </c>
      <c r="D10" s="747" t="s">
        <v>605</v>
      </c>
      <c r="E10" s="747" t="s">
        <v>606</v>
      </c>
      <c r="F10" s="747" t="s">
        <v>607</v>
      </c>
      <c r="G10" s="746" t="s">
        <v>608</v>
      </c>
      <c r="H10" s="746" t="s">
        <v>609</v>
      </c>
      <c r="I10" s="746" t="s">
        <v>610</v>
      </c>
      <c r="J10" s="746" t="s">
        <v>611</v>
      </c>
      <c r="K10" s="739" t="s">
        <v>612</v>
      </c>
      <c r="L10" s="739" t="s">
        <v>727</v>
      </c>
      <c r="M10" s="103">
        <v>44105</v>
      </c>
      <c r="N10" s="103">
        <v>44469</v>
      </c>
      <c r="O10" s="511" t="s">
        <v>613</v>
      </c>
      <c r="P10" s="507" t="s">
        <v>614</v>
      </c>
      <c r="Q10" s="749">
        <v>889</v>
      </c>
      <c r="R10" s="506" t="s">
        <v>470</v>
      </c>
      <c r="S10" s="506" t="s">
        <v>352</v>
      </c>
    </row>
    <row r="11" spans="1:19" ht="80.25" customHeight="1">
      <c r="C11" s="746"/>
      <c r="D11" s="747"/>
      <c r="E11" s="747"/>
      <c r="F11" s="747"/>
      <c r="G11" s="746"/>
      <c r="H11" s="746"/>
      <c r="I11" s="746"/>
      <c r="J11" s="746"/>
      <c r="K11" s="740"/>
      <c r="L11" s="740"/>
      <c r="M11" s="103">
        <v>44105</v>
      </c>
      <c r="N11" s="103">
        <v>44469</v>
      </c>
      <c r="O11" s="511" t="s">
        <v>615</v>
      </c>
      <c r="P11" s="507" t="s">
        <v>614</v>
      </c>
      <c r="Q11" s="749"/>
      <c r="R11" s="506" t="s">
        <v>470</v>
      </c>
      <c r="S11" s="506" t="s">
        <v>352</v>
      </c>
    </row>
    <row r="12" spans="1:19" ht="85.5" customHeight="1">
      <c r="C12" s="746"/>
      <c r="D12" s="747"/>
      <c r="E12" s="747"/>
      <c r="F12" s="747"/>
      <c r="G12" s="746"/>
      <c r="H12" s="746"/>
      <c r="I12" s="746"/>
      <c r="J12" s="746"/>
      <c r="K12" s="740"/>
      <c r="L12" s="740"/>
      <c r="M12" s="103">
        <v>44105</v>
      </c>
      <c r="N12" s="103">
        <v>44469</v>
      </c>
      <c r="O12" s="511" t="s">
        <v>616</v>
      </c>
      <c r="P12" s="507" t="s">
        <v>614</v>
      </c>
      <c r="Q12" s="749"/>
      <c r="R12" s="506" t="s">
        <v>470</v>
      </c>
      <c r="S12" s="506" t="s">
        <v>352</v>
      </c>
    </row>
    <row r="13" spans="1:19" ht="101.25" customHeight="1">
      <c r="C13" s="746"/>
      <c r="D13" s="747"/>
      <c r="E13" s="747"/>
      <c r="F13" s="747"/>
      <c r="G13" s="746"/>
      <c r="H13" s="746"/>
      <c r="I13" s="746"/>
      <c r="J13" s="746"/>
      <c r="K13" s="741"/>
      <c r="L13" s="741"/>
      <c r="M13" s="103">
        <v>44105</v>
      </c>
      <c r="N13" s="103">
        <v>44469</v>
      </c>
      <c r="O13" s="511" t="s">
        <v>631</v>
      </c>
      <c r="P13" s="507" t="s">
        <v>614</v>
      </c>
      <c r="Q13" s="749"/>
      <c r="R13" s="511" t="s">
        <v>632</v>
      </c>
      <c r="S13" s="506" t="s">
        <v>352</v>
      </c>
    </row>
    <row r="14" spans="1:19" ht="153">
      <c r="C14" s="506" t="s">
        <v>604</v>
      </c>
      <c r="D14" s="507" t="s">
        <v>605</v>
      </c>
      <c r="E14" s="507" t="s">
        <v>606</v>
      </c>
      <c r="F14" s="507" t="s">
        <v>607</v>
      </c>
      <c r="G14" s="506" t="s">
        <v>617</v>
      </c>
      <c r="H14" s="506" t="s">
        <v>618</v>
      </c>
      <c r="I14" s="506" t="s">
        <v>619</v>
      </c>
      <c r="J14" s="508" t="s">
        <v>620</v>
      </c>
      <c r="K14" s="506" t="s">
        <v>612</v>
      </c>
      <c r="L14" s="508" t="s">
        <v>727</v>
      </c>
      <c r="M14" s="103">
        <v>44105</v>
      </c>
      <c r="N14" s="103">
        <v>44286</v>
      </c>
      <c r="O14" s="511" t="s">
        <v>621</v>
      </c>
      <c r="P14" s="507" t="s">
        <v>614</v>
      </c>
      <c r="Q14" s="525">
        <v>890</v>
      </c>
      <c r="R14" s="506" t="s">
        <v>470</v>
      </c>
      <c r="S14" s="506" t="s">
        <v>352</v>
      </c>
    </row>
    <row r="15" spans="1:19" ht="51">
      <c r="C15" s="746" t="s">
        <v>604</v>
      </c>
      <c r="D15" s="747" t="s">
        <v>605</v>
      </c>
      <c r="E15" s="747" t="s">
        <v>606</v>
      </c>
      <c r="F15" s="747" t="s">
        <v>607</v>
      </c>
      <c r="G15" s="746" t="s">
        <v>617</v>
      </c>
      <c r="H15" s="746" t="s">
        <v>622</v>
      </c>
      <c r="I15" s="746" t="s">
        <v>623</v>
      </c>
      <c r="J15" s="742" t="s">
        <v>620</v>
      </c>
      <c r="K15" s="746" t="s">
        <v>612</v>
      </c>
      <c r="L15" s="742" t="s">
        <v>727</v>
      </c>
      <c r="M15" s="103">
        <v>44105</v>
      </c>
      <c r="N15" s="103">
        <v>44469</v>
      </c>
      <c r="O15" s="511" t="s">
        <v>624</v>
      </c>
      <c r="P15" s="507" t="s">
        <v>614</v>
      </c>
      <c r="Q15" s="749">
        <v>891</v>
      </c>
      <c r="R15" s="506" t="s">
        <v>470</v>
      </c>
      <c r="S15" s="506" t="s">
        <v>352</v>
      </c>
    </row>
    <row r="16" spans="1:19" ht="63.75">
      <c r="C16" s="746"/>
      <c r="D16" s="747"/>
      <c r="E16" s="747"/>
      <c r="F16" s="747"/>
      <c r="G16" s="746"/>
      <c r="H16" s="746"/>
      <c r="I16" s="746"/>
      <c r="J16" s="742"/>
      <c r="K16" s="746"/>
      <c r="L16" s="742"/>
      <c r="M16" s="103">
        <v>44105</v>
      </c>
      <c r="N16" s="103">
        <v>44469</v>
      </c>
      <c r="O16" s="511" t="s">
        <v>625</v>
      </c>
      <c r="P16" s="507" t="s">
        <v>614</v>
      </c>
      <c r="Q16" s="749"/>
      <c r="R16" s="506" t="s">
        <v>470</v>
      </c>
      <c r="S16" s="506" t="s">
        <v>352</v>
      </c>
    </row>
    <row r="17" spans="3:19" ht="76.5">
      <c r="C17" s="746"/>
      <c r="D17" s="747"/>
      <c r="E17" s="747"/>
      <c r="F17" s="747"/>
      <c r="G17" s="746"/>
      <c r="H17" s="746"/>
      <c r="I17" s="746"/>
      <c r="J17" s="742"/>
      <c r="K17" s="746"/>
      <c r="L17" s="742"/>
      <c r="M17" s="103">
        <v>44105</v>
      </c>
      <c r="N17" s="103">
        <v>44469</v>
      </c>
      <c r="O17" s="511" t="s">
        <v>626</v>
      </c>
      <c r="P17" s="507" t="s">
        <v>614</v>
      </c>
      <c r="Q17" s="749"/>
      <c r="R17" s="506" t="s">
        <v>470</v>
      </c>
      <c r="S17" s="506" t="s">
        <v>352</v>
      </c>
    </row>
    <row r="18" spans="3:19" ht="76.5">
      <c r="C18" s="746" t="s">
        <v>604</v>
      </c>
      <c r="D18" s="747" t="s">
        <v>605</v>
      </c>
      <c r="E18" s="747" t="s">
        <v>606</v>
      </c>
      <c r="F18" s="747" t="s">
        <v>607</v>
      </c>
      <c r="G18" s="746" t="s">
        <v>617</v>
      </c>
      <c r="H18" s="746" t="s">
        <v>627</v>
      </c>
      <c r="I18" s="746" t="s">
        <v>628</v>
      </c>
      <c r="J18" s="742" t="s">
        <v>620</v>
      </c>
      <c r="K18" s="746" t="s">
        <v>612</v>
      </c>
      <c r="L18" s="742" t="s">
        <v>727</v>
      </c>
      <c r="M18" s="103">
        <v>44105</v>
      </c>
      <c r="N18" s="103">
        <v>44286</v>
      </c>
      <c r="O18" s="511" t="s">
        <v>629</v>
      </c>
      <c r="P18" s="507" t="s">
        <v>614</v>
      </c>
      <c r="Q18" s="749">
        <v>892</v>
      </c>
      <c r="R18" s="506" t="s">
        <v>470</v>
      </c>
      <c r="S18" s="506" t="s">
        <v>352</v>
      </c>
    </row>
    <row r="19" spans="3:19" ht="63.75">
      <c r="C19" s="746"/>
      <c r="D19" s="747"/>
      <c r="E19" s="747"/>
      <c r="F19" s="747"/>
      <c r="G19" s="746"/>
      <c r="H19" s="746"/>
      <c r="I19" s="746"/>
      <c r="J19" s="742"/>
      <c r="K19" s="746"/>
      <c r="L19" s="742"/>
      <c r="M19" s="103">
        <v>44105</v>
      </c>
      <c r="N19" s="103">
        <v>44469</v>
      </c>
      <c r="O19" s="511" t="s">
        <v>630</v>
      </c>
      <c r="P19" s="507" t="s">
        <v>614</v>
      </c>
      <c r="Q19" s="749"/>
      <c r="R19" s="506" t="s">
        <v>470</v>
      </c>
      <c r="S19" s="506" t="s">
        <v>352</v>
      </c>
    </row>
    <row r="20" spans="3:19" ht="15.75" customHeight="1">
      <c r="E20" s="244"/>
      <c r="I20" s="303"/>
      <c r="J20" s="303"/>
      <c r="K20" s="303"/>
    </row>
    <row r="21" spans="3:19" ht="15.75" customHeight="1">
      <c r="E21" s="244"/>
      <c r="I21" s="303"/>
      <c r="J21" s="303"/>
      <c r="K21" s="303"/>
    </row>
    <row r="22" spans="3:19" ht="15.75" customHeight="1">
      <c r="E22" s="244"/>
      <c r="I22" s="303"/>
      <c r="J22" s="303"/>
      <c r="K22" s="303"/>
    </row>
    <row r="23" spans="3:19" ht="15.75" customHeight="1">
      <c r="E23" s="244"/>
      <c r="I23" s="303"/>
      <c r="J23" s="303"/>
      <c r="K23" s="303"/>
    </row>
    <row r="24" spans="3:19" ht="15.75" customHeight="1">
      <c r="E24" s="244"/>
      <c r="I24" s="303"/>
      <c r="J24" s="303"/>
      <c r="K24" s="303"/>
    </row>
    <row r="25" spans="3:19" ht="15.75" customHeight="1">
      <c r="E25" s="244"/>
      <c r="I25" s="303"/>
      <c r="J25" s="303"/>
      <c r="K25" s="303"/>
    </row>
    <row r="26" spans="3:19" ht="15.75" customHeight="1">
      <c r="E26" s="244"/>
      <c r="I26" s="303"/>
      <c r="J26" s="303"/>
      <c r="K26" s="303"/>
    </row>
    <row r="27" spans="3:19" ht="15.75" customHeight="1">
      <c r="E27" s="244"/>
      <c r="I27" s="303"/>
      <c r="J27" s="303"/>
      <c r="K27" s="303"/>
    </row>
    <row r="28" spans="3:19" ht="15.75" customHeight="1">
      <c r="E28" s="244"/>
      <c r="I28" s="303"/>
      <c r="J28" s="303"/>
      <c r="K28" s="303"/>
    </row>
    <row r="29" spans="3:19" ht="15.75" customHeight="1">
      <c r="E29" s="244"/>
      <c r="I29" s="303"/>
      <c r="J29" s="303"/>
      <c r="K29" s="303"/>
    </row>
    <row r="30" spans="3:19" ht="15.75" customHeight="1">
      <c r="E30" s="244"/>
      <c r="I30" s="303"/>
      <c r="J30" s="303"/>
      <c r="K30" s="303"/>
    </row>
    <row r="31" spans="3:19" ht="15.75" customHeight="1">
      <c r="E31" s="244"/>
      <c r="I31" s="303"/>
      <c r="J31" s="303"/>
      <c r="K31" s="303"/>
    </row>
    <row r="32" spans="3:19" ht="15.75" customHeight="1">
      <c r="E32" s="244"/>
      <c r="I32" s="303"/>
      <c r="J32" s="303"/>
      <c r="K32" s="303"/>
    </row>
    <row r="33" spans="5:11" ht="15.75" customHeight="1">
      <c r="E33" s="244"/>
      <c r="I33" s="303"/>
      <c r="J33" s="303"/>
      <c r="K33" s="303"/>
    </row>
    <row r="34" spans="5:11" ht="15.75" customHeight="1">
      <c r="E34" s="244"/>
      <c r="I34" s="303"/>
      <c r="J34" s="303"/>
      <c r="K34" s="303"/>
    </row>
    <row r="35" spans="5:11" ht="15.75" customHeight="1">
      <c r="E35" s="244"/>
      <c r="I35" s="303"/>
      <c r="J35" s="303"/>
      <c r="K35" s="303"/>
    </row>
    <row r="36" spans="5:11" ht="15.75" customHeight="1">
      <c r="E36" s="244"/>
      <c r="I36" s="303"/>
      <c r="J36" s="303"/>
      <c r="K36" s="303"/>
    </row>
    <row r="37" spans="5:11" ht="15.75" customHeight="1">
      <c r="E37" s="244"/>
      <c r="I37" s="303"/>
      <c r="J37" s="303"/>
      <c r="K37" s="303"/>
    </row>
    <row r="38" spans="5:11" ht="15.75" customHeight="1">
      <c r="E38" s="244"/>
      <c r="I38" s="303"/>
      <c r="J38" s="303"/>
      <c r="K38" s="303"/>
    </row>
    <row r="39" spans="5:11" ht="15.75" customHeight="1">
      <c r="E39" s="244"/>
      <c r="I39" s="303"/>
      <c r="J39" s="303"/>
      <c r="K39" s="303"/>
    </row>
    <row r="40" spans="5:11" ht="15.75" customHeight="1">
      <c r="E40" s="244"/>
      <c r="I40" s="303"/>
      <c r="J40" s="303"/>
      <c r="K40" s="303"/>
    </row>
    <row r="41" spans="5:11" ht="15.75" customHeight="1">
      <c r="E41" s="244"/>
      <c r="I41" s="303"/>
      <c r="J41" s="303"/>
      <c r="K41" s="303"/>
    </row>
    <row r="42" spans="5:11" ht="15.75" customHeight="1">
      <c r="E42" s="244"/>
      <c r="I42" s="303"/>
      <c r="J42" s="303"/>
      <c r="K42" s="303"/>
    </row>
    <row r="43" spans="5:11" ht="15.75" customHeight="1">
      <c r="E43" s="244"/>
      <c r="I43" s="303"/>
      <c r="J43" s="303"/>
      <c r="K43" s="303"/>
    </row>
    <row r="44" spans="5:11" ht="15.75" customHeight="1">
      <c r="E44" s="244"/>
      <c r="I44" s="303"/>
      <c r="J44" s="303"/>
      <c r="K44" s="303"/>
    </row>
    <row r="45" spans="5:11" ht="15.75" customHeight="1">
      <c r="E45" s="244"/>
      <c r="I45" s="303"/>
      <c r="J45" s="303"/>
      <c r="K45" s="303"/>
    </row>
    <row r="46" spans="5:11" ht="15.75" customHeight="1">
      <c r="E46" s="244"/>
      <c r="I46" s="303"/>
      <c r="J46" s="303"/>
      <c r="K46" s="303"/>
    </row>
    <row r="47" spans="5:11" ht="15.75" customHeight="1">
      <c r="E47" s="244"/>
      <c r="I47" s="303"/>
      <c r="J47" s="303"/>
      <c r="K47" s="303"/>
    </row>
    <row r="48" spans="5:11" ht="15.75" customHeight="1">
      <c r="E48" s="244"/>
      <c r="I48" s="303"/>
      <c r="J48" s="303"/>
      <c r="K48" s="303"/>
    </row>
    <row r="49" spans="5:11" ht="15.75" customHeight="1">
      <c r="E49" s="244"/>
      <c r="I49" s="303"/>
      <c r="J49" s="303"/>
      <c r="K49" s="303"/>
    </row>
    <row r="50" spans="5:11" ht="15.75" customHeight="1">
      <c r="E50" s="244"/>
      <c r="I50" s="303"/>
      <c r="J50" s="303"/>
      <c r="K50" s="303"/>
    </row>
    <row r="51" spans="5:11" ht="15.75" customHeight="1">
      <c r="E51" s="244"/>
      <c r="I51" s="303"/>
      <c r="J51" s="303"/>
      <c r="K51" s="303"/>
    </row>
    <row r="52" spans="5:11" ht="15.75" customHeight="1">
      <c r="E52" s="244"/>
      <c r="I52" s="303"/>
      <c r="J52" s="303"/>
      <c r="K52" s="303"/>
    </row>
    <row r="53" spans="5:11" ht="15.75" customHeight="1">
      <c r="E53" s="244"/>
      <c r="I53" s="303"/>
      <c r="J53" s="303"/>
      <c r="K53" s="303"/>
    </row>
    <row r="54" spans="5:11" ht="15.75" customHeight="1">
      <c r="E54" s="244"/>
      <c r="I54" s="303"/>
      <c r="J54" s="303"/>
      <c r="K54" s="303"/>
    </row>
    <row r="55" spans="5:11" ht="15.75" customHeight="1">
      <c r="E55" s="244"/>
      <c r="I55" s="303"/>
      <c r="J55" s="303"/>
      <c r="K55" s="303"/>
    </row>
    <row r="56" spans="5:11" ht="15.75" customHeight="1">
      <c r="E56" s="244"/>
      <c r="I56" s="303"/>
      <c r="J56" s="303"/>
      <c r="K56" s="303"/>
    </row>
    <row r="57" spans="5:11" ht="15.75" customHeight="1">
      <c r="E57" s="244"/>
      <c r="I57" s="303"/>
      <c r="J57" s="303"/>
      <c r="K57" s="303"/>
    </row>
    <row r="58" spans="5:11" ht="15.75" customHeight="1">
      <c r="E58" s="244"/>
      <c r="I58" s="303"/>
      <c r="J58" s="303"/>
      <c r="K58" s="303"/>
    </row>
    <row r="59" spans="5:11" ht="15.75" customHeight="1">
      <c r="E59" s="244"/>
      <c r="I59" s="303"/>
      <c r="J59" s="303"/>
      <c r="K59" s="303"/>
    </row>
    <row r="60" spans="5:11" ht="15.75" customHeight="1">
      <c r="E60" s="244"/>
      <c r="I60" s="303"/>
      <c r="J60" s="303"/>
      <c r="K60" s="303"/>
    </row>
    <row r="61" spans="5:11" ht="15.75" customHeight="1">
      <c r="E61" s="244"/>
      <c r="I61" s="303"/>
      <c r="J61" s="303"/>
      <c r="K61" s="303"/>
    </row>
    <row r="62" spans="5:11" ht="15.75" customHeight="1">
      <c r="E62" s="244"/>
      <c r="I62" s="303"/>
      <c r="J62" s="303"/>
      <c r="K62" s="303"/>
    </row>
    <row r="63" spans="5:11" ht="15.75" customHeight="1">
      <c r="E63" s="244"/>
      <c r="I63" s="303"/>
      <c r="J63" s="303"/>
      <c r="K63" s="303"/>
    </row>
    <row r="64" spans="5:11" ht="15.75" customHeight="1">
      <c r="E64" s="244"/>
      <c r="I64" s="303"/>
      <c r="J64" s="303"/>
      <c r="K64" s="303"/>
    </row>
    <row r="65" spans="5:11" ht="15.75" customHeight="1">
      <c r="E65" s="244"/>
      <c r="I65" s="303"/>
      <c r="J65" s="303"/>
      <c r="K65" s="303"/>
    </row>
    <row r="66" spans="5:11" ht="15.75" customHeight="1">
      <c r="E66" s="244"/>
      <c r="I66" s="303"/>
      <c r="J66" s="303"/>
      <c r="K66" s="303"/>
    </row>
    <row r="67" spans="5:11" ht="15.75" customHeight="1">
      <c r="E67" s="244"/>
      <c r="I67" s="303"/>
      <c r="J67" s="303"/>
      <c r="K67" s="303"/>
    </row>
    <row r="68" spans="5:11" ht="15.75" customHeight="1">
      <c r="E68" s="244"/>
      <c r="I68" s="303"/>
      <c r="J68" s="303"/>
      <c r="K68" s="303"/>
    </row>
    <row r="69" spans="5:11" ht="15.75" customHeight="1">
      <c r="E69" s="244"/>
      <c r="I69" s="303"/>
      <c r="J69" s="303"/>
      <c r="K69" s="303"/>
    </row>
    <row r="70" spans="5:11" ht="15.75" customHeight="1">
      <c r="E70" s="244"/>
      <c r="I70" s="303"/>
      <c r="J70" s="303"/>
      <c r="K70" s="303"/>
    </row>
    <row r="71" spans="5:11" ht="15.75" customHeight="1">
      <c r="E71" s="244"/>
      <c r="I71" s="303"/>
      <c r="J71" s="303"/>
      <c r="K71" s="303"/>
    </row>
    <row r="72" spans="5:11" ht="15.75" customHeight="1">
      <c r="E72" s="244"/>
      <c r="I72" s="303"/>
      <c r="J72" s="303"/>
      <c r="K72" s="303"/>
    </row>
    <row r="73" spans="5:11" ht="15.75" customHeight="1">
      <c r="E73" s="244"/>
      <c r="I73" s="303"/>
      <c r="J73" s="303"/>
      <c r="K73" s="303"/>
    </row>
    <row r="74" spans="5:11" ht="15.75" customHeight="1">
      <c r="E74" s="244"/>
      <c r="I74" s="303"/>
      <c r="J74" s="303"/>
      <c r="K74" s="303"/>
    </row>
    <row r="75" spans="5:11" ht="15.75" customHeight="1">
      <c r="E75" s="244"/>
      <c r="I75" s="303"/>
      <c r="J75" s="303"/>
      <c r="K75" s="303"/>
    </row>
    <row r="76" spans="5:11" ht="15.75" customHeight="1">
      <c r="E76" s="244"/>
      <c r="I76" s="303"/>
      <c r="J76" s="303"/>
      <c r="K76" s="303"/>
    </row>
    <row r="77" spans="5:11" ht="15.75" customHeight="1">
      <c r="E77" s="244"/>
      <c r="I77" s="303"/>
      <c r="J77" s="303"/>
      <c r="K77" s="303"/>
    </row>
    <row r="78" spans="5:11" ht="15.75" customHeight="1">
      <c r="E78" s="244"/>
      <c r="I78" s="303"/>
      <c r="J78" s="303"/>
      <c r="K78" s="303"/>
    </row>
    <row r="79" spans="5:11" ht="15.75" customHeight="1">
      <c r="E79" s="244"/>
      <c r="I79" s="303"/>
      <c r="J79" s="303"/>
      <c r="K79" s="303"/>
    </row>
    <row r="80" spans="5:11" ht="15.75" customHeight="1">
      <c r="E80" s="244"/>
      <c r="I80" s="303"/>
      <c r="J80" s="303"/>
      <c r="K80" s="303"/>
    </row>
    <row r="81" spans="5:11" ht="15.75" customHeight="1">
      <c r="E81" s="244"/>
      <c r="I81" s="303"/>
      <c r="J81" s="303"/>
      <c r="K81" s="303"/>
    </row>
    <row r="82" spans="5:11" ht="15.75" customHeight="1">
      <c r="E82" s="244"/>
      <c r="I82" s="303"/>
      <c r="J82" s="303"/>
      <c r="K82" s="303"/>
    </row>
    <row r="83" spans="5:11" ht="15.75" customHeight="1">
      <c r="E83" s="244"/>
      <c r="I83" s="303"/>
      <c r="J83" s="303"/>
      <c r="K83" s="303"/>
    </row>
    <row r="84" spans="5:11" ht="15.75" customHeight="1">
      <c r="E84" s="244"/>
      <c r="I84" s="303"/>
      <c r="J84" s="303"/>
      <c r="K84" s="303"/>
    </row>
    <row r="85" spans="5:11" ht="15.75" customHeight="1">
      <c r="E85" s="244"/>
      <c r="I85" s="303"/>
      <c r="J85" s="303"/>
      <c r="K85" s="303"/>
    </row>
    <row r="86" spans="5:11" ht="15.75" customHeight="1">
      <c r="E86" s="244"/>
      <c r="I86" s="303"/>
      <c r="J86" s="303"/>
      <c r="K86" s="303"/>
    </row>
    <row r="87" spans="5:11" ht="15.75" customHeight="1">
      <c r="E87" s="244"/>
      <c r="I87" s="303"/>
      <c r="J87" s="303"/>
      <c r="K87" s="303"/>
    </row>
    <row r="88" spans="5:11" ht="15.75" customHeight="1">
      <c r="E88" s="244"/>
      <c r="I88" s="303"/>
      <c r="J88" s="303"/>
      <c r="K88" s="303"/>
    </row>
    <row r="89" spans="5:11" ht="15.75" customHeight="1">
      <c r="E89" s="244"/>
      <c r="I89" s="303"/>
      <c r="J89" s="303"/>
      <c r="K89" s="303"/>
    </row>
    <row r="90" spans="5:11" ht="15.75" customHeight="1">
      <c r="E90" s="244"/>
      <c r="I90" s="303"/>
      <c r="J90" s="303"/>
      <c r="K90" s="303"/>
    </row>
    <row r="91" spans="5:11" ht="15.75" customHeight="1">
      <c r="E91" s="244"/>
      <c r="I91" s="303"/>
      <c r="J91" s="303"/>
      <c r="K91" s="303"/>
    </row>
    <row r="92" spans="5:11" ht="15.75" customHeight="1">
      <c r="E92" s="244"/>
      <c r="I92" s="303"/>
      <c r="J92" s="303"/>
      <c r="K92" s="303"/>
    </row>
    <row r="93" spans="5:11" ht="15.75" customHeight="1">
      <c r="E93" s="244"/>
      <c r="I93" s="303"/>
      <c r="J93" s="303"/>
      <c r="K93" s="303"/>
    </row>
    <row r="94" spans="5:11" ht="15.75" customHeight="1">
      <c r="E94" s="244"/>
      <c r="I94" s="303"/>
      <c r="J94" s="303"/>
      <c r="K94" s="303"/>
    </row>
    <row r="95" spans="5:11" ht="15.75" customHeight="1">
      <c r="E95" s="244"/>
      <c r="I95" s="303"/>
      <c r="J95" s="303"/>
      <c r="K95" s="303"/>
    </row>
    <row r="96" spans="5:11" ht="15.75" customHeight="1">
      <c r="E96" s="244"/>
      <c r="I96" s="303"/>
      <c r="J96" s="303"/>
      <c r="K96" s="303"/>
    </row>
    <row r="97" spans="5:11" ht="15.75" customHeight="1">
      <c r="E97" s="244"/>
      <c r="I97" s="303"/>
      <c r="J97" s="303"/>
      <c r="K97" s="303"/>
    </row>
    <row r="98" spans="5:11" ht="15.75" customHeight="1">
      <c r="E98" s="244"/>
      <c r="I98" s="303"/>
      <c r="J98" s="303"/>
      <c r="K98" s="303"/>
    </row>
    <row r="99" spans="5:11" ht="15.75" customHeight="1">
      <c r="E99" s="244"/>
      <c r="I99" s="303"/>
      <c r="J99" s="303"/>
      <c r="K99" s="303"/>
    </row>
    <row r="100" spans="5:11" ht="15.75" customHeight="1">
      <c r="E100" s="244"/>
      <c r="I100" s="303"/>
      <c r="J100" s="303"/>
      <c r="K100" s="303"/>
    </row>
    <row r="101" spans="5:11" ht="15.75" customHeight="1">
      <c r="E101" s="244"/>
      <c r="I101" s="303"/>
      <c r="J101" s="303"/>
      <c r="K101" s="303"/>
    </row>
    <row r="102" spans="5:11" ht="15.75" customHeight="1">
      <c r="E102" s="244"/>
      <c r="I102" s="303"/>
      <c r="J102" s="303"/>
      <c r="K102" s="303"/>
    </row>
    <row r="103" spans="5:11" ht="15.75" customHeight="1">
      <c r="E103" s="244"/>
      <c r="I103" s="303"/>
      <c r="J103" s="303"/>
      <c r="K103" s="303"/>
    </row>
    <row r="104" spans="5:11" ht="15.75" customHeight="1">
      <c r="E104" s="244"/>
      <c r="I104" s="303"/>
      <c r="J104" s="303"/>
      <c r="K104" s="303"/>
    </row>
    <row r="105" spans="5:11" ht="15.75" customHeight="1">
      <c r="E105" s="244"/>
      <c r="I105" s="303"/>
      <c r="J105" s="303"/>
      <c r="K105" s="303"/>
    </row>
    <row r="106" spans="5:11" ht="15.75" customHeight="1">
      <c r="E106" s="244"/>
      <c r="I106" s="303"/>
      <c r="J106" s="303"/>
      <c r="K106" s="303"/>
    </row>
    <row r="107" spans="5:11" ht="15.75" customHeight="1">
      <c r="E107" s="244"/>
      <c r="I107" s="303"/>
      <c r="J107" s="303"/>
      <c r="K107" s="303"/>
    </row>
    <row r="108" spans="5:11" ht="15.75" customHeight="1">
      <c r="E108" s="244"/>
      <c r="I108" s="303"/>
      <c r="J108" s="303"/>
      <c r="K108" s="303"/>
    </row>
    <row r="109" spans="5:11" ht="15.75" customHeight="1">
      <c r="E109" s="244"/>
      <c r="I109" s="303"/>
      <c r="J109" s="303"/>
      <c r="K109" s="303"/>
    </row>
    <row r="110" spans="5:11" ht="15.75" customHeight="1">
      <c r="E110" s="244"/>
      <c r="I110" s="303"/>
      <c r="J110" s="303"/>
      <c r="K110" s="303"/>
    </row>
    <row r="111" spans="5:11" ht="15.75" customHeight="1">
      <c r="E111" s="244"/>
      <c r="I111" s="303"/>
      <c r="J111" s="303"/>
      <c r="K111" s="303"/>
    </row>
    <row r="112" spans="5:11" ht="15.75" customHeight="1">
      <c r="E112" s="244"/>
      <c r="I112" s="303"/>
      <c r="J112" s="303"/>
      <c r="K112" s="303"/>
    </row>
    <row r="113" spans="5:11" ht="15.75" customHeight="1">
      <c r="E113" s="244"/>
      <c r="I113" s="303"/>
      <c r="J113" s="303"/>
      <c r="K113" s="303"/>
    </row>
    <row r="114" spans="5:11" ht="15.75" customHeight="1">
      <c r="E114" s="244"/>
      <c r="I114" s="303"/>
      <c r="J114" s="303"/>
      <c r="K114" s="303"/>
    </row>
    <row r="115" spans="5:11" ht="15.75" customHeight="1">
      <c r="E115" s="244"/>
      <c r="I115" s="303"/>
      <c r="J115" s="303"/>
      <c r="K115" s="303"/>
    </row>
    <row r="116" spans="5:11" ht="15.75" customHeight="1">
      <c r="E116" s="244"/>
      <c r="I116" s="303"/>
      <c r="J116" s="303"/>
      <c r="K116" s="303"/>
    </row>
    <row r="117" spans="5:11" ht="15.75" customHeight="1">
      <c r="E117" s="244"/>
      <c r="I117" s="303"/>
      <c r="J117" s="303"/>
      <c r="K117" s="303"/>
    </row>
    <row r="118" spans="5:11" ht="15.75" customHeight="1">
      <c r="E118" s="244"/>
      <c r="I118" s="303"/>
      <c r="J118" s="303"/>
      <c r="K118" s="303"/>
    </row>
    <row r="119" spans="5:11" ht="15.75" customHeight="1">
      <c r="E119" s="244"/>
      <c r="I119" s="303"/>
      <c r="J119" s="303"/>
      <c r="K119" s="303"/>
    </row>
    <row r="120" spans="5:11" ht="15.75" customHeight="1">
      <c r="E120" s="244"/>
      <c r="I120" s="303"/>
      <c r="J120" s="303"/>
      <c r="K120" s="303"/>
    </row>
    <row r="121" spans="5:11" ht="15.75" customHeight="1">
      <c r="E121" s="244"/>
      <c r="I121" s="303"/>
      <c r="J121" s="303"/>
      <c r="K121" s="303"/>
    </row>
    <row r="122" spans="5:11" ht="15.75" customHeight="1">
      <c r="E122" s="244"/>
      <c r="I122" s="303"/>
      <c r="J122" s="303"/>
      <c r="K122" s="303"/>
    </row>
    <row r="123" spans="5:11" ht="15.75" customHeight="1">
      <c r="E123" s="244"/>
      <c r="I123" s="303"/>
      <c r="J123" s="303"/>
      <c r="K123" s="303"/>
    </row>
    <row r="124" spans="5:11" ht="15.75" customHeight="1">
      <c r="E124" s="244"/>
      <c r="I124" s="303"/>
      <c r="J124" s="303"/>
      <c r="K124" s="303"/>
    </row>
    <row r="125" spans="5:11" ht="15.75" customHeight="1">
      <c r="E125" s="244"/>
      <c r="I125" s="303"/>
      <c r="J125" s="303"/>
      <c r="K125" s="303"/>
    </row>
    <row r="126" spans="5:11" ht="15.75" customHeight="1">
      <c r="E126" s="244"/>
      <c r="I126" s="303"/>
      <c r="J126" s="303"/>
      <c r="K126" s="303"/>
    </row>
    <row r="127" spans="5:11" ht="15.75" customHeight="1">
      <c r="E127" s="244"/>
      <c r="I127" s="303"/>
      <c r="J127" s="303"/>
      <c r="K127" s="303"/>
    </row>
    <row r="128" spans="5:11" ht="15.75" customHeight="1">
      <c r="E128" s="244"/>
      <c r="I128" s="303"/>
      <c r="J128" s="303"/>
      <c r="K128" s="303"/>
    </row>
    <row r="129" spans="5:11" ht="15.75" customHeight="1">
      <c r="E129" s="244"/>
      <c r="I129" s="303"/>
      <c r="J129" s="303"/>
      <c r="K129" s="303"/>
    </row>
    <row r="130" spans="5:11" ht="15.75" customHeight="1">
      <c r="E130" s="244"/>
      <c r="I130" s="303"/>
      <c r="J130" s="303"/>
      <c r="K130" s="303"/>
    </row>
    <row r="131" spans="5:11" ht="15.75" customHeight="1">
      <c r="E131" s="244"/>
      <c r="I131" s="303"/>
      <c r="J131" s="303"/>
      <c r="K131" s="303"/>
    </row>
    <row r="132" spans="5:11" ht="15.75" customHeight="1">
      <c r="E132" s="244"/>
      <c r="I132" s="303"/>
      <c r="J132" s="303"/>
      <c r="K132" s="303"/>
    </row>
    <row r="133" spans="5:11" ht="15.75" customHeight="1">
      <c r="E133" s="244"/>
      <c r="I133" s="303"/>
      <c r="J133" s="303"/>
      <c r="K133" s="303"/>
    </row>
    <row r="134" spans="5:11" ht="15.75" customHeight="1">
      <c r="E134" s="244"/>
      <c r="I134" s="303"/>
      <c r="J134" s="303"/>
      <c r="K134" s="303"/>
    </row>
    <row r="135" spans="5:11" ht="15.75" customHeight="1">
      <c r="E135" s="244"/>
      <c r="I135" s="303"/>
      <c r="J135" s="303"/>
      <c r="K135" s="303"/>
    </row>
    <row r="136" spans="5:11" ht="15.75" customHeight="1">
      <c r="E136" s="244"/>
      <c r="I136" s="303"/>
      <c r="J136" s="303"/>
      <c r="K136" s="303"/>
    </row>
    <row r="137" spans="5:11" ht="15.75" customHeight="1">
      <c r="E137" s="244"/>
      <c r="I137" s="303"/>
      <c r="J137" s="303"/>
      <c r="K137" s="303"/>
    </row>
    <row r="138" spans="5:11" ht="15.75" customHeight="1">
      <c r="E138" s="244"/>
      <c r="I138" s="303"/>
      <c r="J138" s="303"/>
      <c r="K138" s="303"/>
    </row>
    <row r="139" spans="5:11" ht="15.75" customHeight="1">
      <c r="E139" s="244"/>
      <c r="I139" s="303"/>
      <c r="J139" s="303"/>
      <c r="K139" s="303"/>
    </row>
    <row r="140" spans="5:11" ht="15.75" customHeight="1">
      <c r="E140" s="244"/>
      <c r="I140" s="303"/>
      <c r="J140" s="303"/>
      <c r="K140" s="303"/>
    </row>
    <row r="141" spans="5:11" ht="15.75" customHeight="1">
      <c r="E141" s="244"/>
      <c r="I141" s="303"/>
      <c r="J141" s="303"/>
      <c r="K141" s="303"/>
    </row>
    <row r="142" spans="5:11" ht="15.75" customHeight="1">
      <c r="E142" s="244"/>
      <c r="I142" s="303"/>
      <c r="J142" s="303"/>
      <c r="K142" s="303"/>
    </row>
    <row r="143" spans="5:11" ht="15.75" customHeight="1">
      <c r="E143" s="244"/>
      <c r="I143" s="303"/>
      <c r="J143" s="303"/>
      <c r="K143" s="303"/>
    </row>
    <row r="144" spans="5:11" ht="15.75" customHeight="1">
      <c r="E144" s="244"/>
      <c r="I144" s="303"/>
      <c r="J144" s="303"/>
      <c r="K144" s="303"/>
    </row>
    <row r="145" spans="5:11" ht="15.75" customHeight="1">
      <c r="E145" s="244"/>
      <c r="I145" s="303"/>
      <c r="J145" s="303"/>
      <c r="K145" s="303"/>
    </row>
    <row r="146" spans="5:11" ht="15.75" customHeight="1">
      <c r="E146" s="244"/>
      <c r="I146" s="303"/>
      <c r="J146" s="303"/>
      <c r="K146" s="303"/>
    </row>
    <row r="147" spans="5:11" ht="15.75" customHeight="1">
      <c r="E147" s="244"/>
      <c r="I147" s="303"/>
      <c r="J147" s="303"/>
      <c r="K147" s="303"/>
    </row>
    <row r="148" spans="5:11" ht="15.75" customHeight="1">
      <c r="E148" s="244"/>
      <c r="I148" s="303"/>
      <c r="J148" s="303"/>
      <c r="K148" s="303"/>
    </row>
    <row r="149" spans="5:11" ht="15.75" customHeight="1">
      <c r="E149" s="244"/>
      <c r="I149" s="303"/>
      <c r="J149" s="303"/>
      <c r="K149" s="303"/>
    </row>
    <row r="150" spans="5:11" ht="15.75" customHeight="1">
      <c r="E150" s="244"/>
      <c r="I150" s="303"/>
      <c r="J150" s="303"/>
      <c r="K150" s="303"/>
    </row>
    <row r="151" spans="5:11" ht="15.75" customHeight="1">
      <c r="E151" s="244"/>
      <c r="I151" s="303"/>
      <c r="J151" s="303"/>
      <c r="K151" s="303"/>
    </row>
    <row r="152" spans="5:11" ht="15.75" customHeight="1">
      <c r="E152" s="244"/>
      <c r="I152" s="303"/>
      <c r="J152" s="303"/>
      <c r="K152" s="303"/>
    </row>
    <row r="153" spans="5:11" ht="15.75" customHeight="1">
      <c r="E153" s="244"/>
      <c r="I153" s="303"/>
      <c r="J153" s="303"/>
      <c r="K153" s="303"/>
    </row>
    <row r="154" spans="5:11" ht="15.75" customHeight="1">
      <c r="E154" s="244"/>
      <c r="I154" s="303"/>
      <c r="J154" s="303"/>
      <c r="K154" s="303"/>
    </row>
    <row r="155" spans="5:11" ht="15.75" customHeight="1">
      <c r="E155" s="244"/>
      <c r="I155" s="303"/>
      <c r="J155" s="303"/>
      <c r="K155" s="303"/>
    </row>
    <row r="156" spans="5:11" ht="15.75" customHeight="1">
      <c r="E156" s="244"/>
      <c r="I156" s="303"/>
      <c r="J156" s="303"/>
      <c r="K156" s="303"/>
    </row>
    <row r="157" spans="5:11" ht="15.75" customHeight="1">
      <c r="E157" s="244"/>
      <c r="I157" s="303"/>
      <c r="J157" s="303"/>
      <c r="K157" s="303"/>
    </row>
    <row r="158" spans="5:11" ht="15.75" customHeight="1">
      <c r="E158" s="244"/>
      <c r="I158" s="303"/>
      <c r="J158" s="303"/>
      <c r="K158" s="303"/>
    </row>
    <row r="159" spans="5:11" ht="15.75" customHeight="1">
      <c r="E159" s="244"/>
      <c r="I159" s="303"/>
      <c r="J159" s="303"/>
      <c r="K159" s="303"/>
    </row>
    <row r="160" spans="5:11" ht="15.75" customHeight="1">
      <c r="E160" s="244"/>
      <c r="I160" s="303"/>
      <c r="J160" s="303"/>
      <c r="K160" s="303"/>
    </row>
    <row r="161" spans="5:11" ht="15.75" customHeight="1">
      <c r="E161" s="244"/>
      <c r="I161" s="303"/>
      <c r="J161" s="303"/>
      <c r="K161" s="303"/>
    </row>
    <row r="162" spans="5:11" ht="15.75" customHeight="1">
      <c r="E162" s="244"/>
      <c r="I162" s="303"/>
      <c r="J162" s="303"/>
      <c r="K162" s="303"/>
    </row>
    <row r="163" spans="5:11" ht="15.75" customHeight="1">
      <c r="E163" s="244"/>
      <c r="I163" s="303"/>
      <c r="J163" s="303"/>
      <c r="K163" s="303"/>
    </row>
    <row r="164" spans="5:11" ht="15.75" customHeight="1">
      <c r="E164" s="244"/>
      <c r="I164" s="303"/>
      <c r="J164" s="303"/>
      <c r="K164" s="303"/>
    </row>
    <row r="165" spans="5:11" ht="15.75" customHeight="1">
      <c r="E165" s="244"/>
      <c r="I165" s="303"/>
      <c r="J165" s="303"/>
      <c r="K165" s="303"/>
    </row>
    <row r="166" spans="5:11" ht="15.75" customHeight="1">
      <c r="E166" s="244"/>
      <c r="I166" s="303"/>
      <c r="J166" s="303"/>
      <c r="K166" s="303"/>
    </row>
    <row r="167" spans="5:11" ht="15.75" customHeight="1">
      <c r="E167" s="244"/>
      <c r="I167" s="303"/>
      <c r="J167" s="303"/>
      <c r="K167" s="303"/>
    </row>
    <row r="168" spans="5:11" ht="15.75" customHeight="1">
      <c r="E168" s="244"/>
      <c r="I168" s="303"/>
      <c r="J168" s="303"/>
      <c r="K168" s="303"/>
    </row>
    <row r="169" spans="5:11" ht="15.75" customHeight="1">
      <c r="E169" s="244"/>
      <c r="I169" s="303"/>
      <c r="J169" s="303"/>
      <c r="K169" s="303"/>
    </row>
    <row r="170" spans="5:11" ht="15.75" customHeight="1">
      <c r="E170" s="244"/>
      <c r="I170" s="303"/>
      <c r="J170" s="303"/>
      <c r="K170" s="303"/>
    </row>
    <row r="171" spans="5:11" ht="15.75" customHeight="1">
      <c r="E171" s="244"/>
      <c r="I171" s="303"/>
      <c r="J171" s="303"/>
      <c r="K171" s="303"/>
    </row>
    <row r="172" spans="5:11" ht="15.75" customHeight="1">
      <c r="E172" s="244"/>
      <c r="I172" s="303"/>
      <c r="J172" s="303"/>
      <c r="K172" s="303"/>
    </row>
    <row r="173" spans="5:11" ht="15.75" customHeight="1">
      <c r="E173" s="244"/>
      <c r="I173" s="303"/>
      <c r="J173" s="303"/>
      <c r="K173" s="303"/>
    </row>
    <row r="174" spans="5:11" ht="15.75" customHeight="1">
      <c r="E174" s="244"/>
      <c r="I174" s="303"/>
      <c r="J174" s="303"/>
      <c r="K174" s="303"/>
    </row>
    <row r="175" spans="5:11" ht="15.75" customHeight="1">
      <c r="E175" s="244"/>
      <c r="I175" s="303"/>
      <c r="J175" s="303"/>
      <c r="K175" s="303"/>
    </row>
    <row r="176" spans="5:11" ht="15.75" customHeight="1">
      <c r="E176" s="244"/>
      <c r="I176" s="303"/>
      <c r="J176" s="303"/>
      <c r="K176" s="303"/>
    </row>
    <row r="177" spans="5:11" ht="15.75" customHeight="1">
      <c r="E177" s="244"/>
      <c r="I177" s="303"/>
      <c r="J177" s="303"/>
      <c r="K177" s="303"/>
    </row>
    <row r="178" spans="5:11" ht="15.75" customHeight="1">
      <c r="E178" s="244"/>
      <c r="I178" s="303"/>
      <c r="J178" s="303"/>
      <c r="K178" s="303"/>
    </row>
    <row r="179" spans="5:11" ht="15.75" customHeight="1">
      <c r="E179" s="244"/>
      <c r="I179" s="303"/>
      <c r="J179" s="303"/>
      <c r="K179" s="303"/>
    </row>
    <row r="180" spans="5:11" ht="15.75" customHeight="1">
      <c r="E180" s="244"/>
      <c r="I180" s="303"/>
      <c r="J180" s="303"/>
      <c r="K180" s="303"/>
    </row>
    <row r="181" spans="5:11" ht="15.75" customHeight="1">
      <c r="E181" s="244"/>
      <c r="I181" s="303"/>
      <c r="J181" s="303"/>
      <c r="K181" s="303"/>
    </row>
    <row r="182" spans="5:11" ht="15.75" customHeight="1">
      <c r="E182" s="244"/>
      <c r="I182" s="303"/>
      <c r="J182" s="303"/>
      <c r="K182" s="303"/>
    </row>
    <row r="183" spans="5:11" ht="15.75" customHeight="1">
      <c r="E183" s="244"/>
      <c r="I183" s="303"/>
      <c r="J183" s="303"/>
      <c r="K183" s="303"/>
    </row>
    <row r="184" spans="5:11" ht="15.75" customHeight="1">
      <c r="E184" s="244"/>
      <c r="I184" s="303"/>
      <c r="J184" s="303"/>
      <c r="K184" s="303"/>
    </row>
    <row r="185" spans="5:11" ht="15.75" customHeight="1">
      <c r="E185" s="244"/>
      <c r="I185" s="303"/>
      <c r="J185" s="303"/>
      <c r="K185" s="303"/>
    </row>
    <row r="186" spans="5:11" ht="15.75" customHeight="1">
      <c r="E186" s="244"/>
      <c r="I186" s="303"/>
      <c r="J186" s="303"/>
      <c r="K186" s="303"/>
    </row>
    <row r="187" spans="5:11" ht="15.75" customHeight="1">
      <c r="E187" s="244"/>
      <c r="I187" s="303"/>
      <c r="J187" s="303"/>
      <c r="K187" s="303"/>
    </row>
    <row r="188" spans="5:11" ht="15.75" customHeight="1">
      <c r="E188" s="244"/>
      <c r="I188" s="303"/>
      <c r="J188" s="303"/>
      <c r="K188" s="303"/>
    </row>
    <row r="189" spans="5:11" ht="15.75" customHeight="1">
      <c r="E189" s="244"/>
      <c r="I189" s="303"/>
      <c r="J189" s="303"/>
      <c r="K189" s="303"/>
    </row>
    <row r="190" spans="5:11" ht="15.75" customHeight="1">
      <c r="E190" s="244"/>
      <c r="I190" s="303"/>
      <c r="J190" s="303"/>
      <c r="K190" s="303"/>
    </row>
    <row r="191" spans="5:11" ht="15.75" customHeight="1">
      <c r="E191" s="244"/>
      <c r="I191" s="303"/>
      <c r="J191" s="303"/>
      <c r="K191" s="303"/>
    </row>
    <row r="192" spans="5:11" ht="15.75" customHeight="1">
      <c r="E192" s="244"/>
      <c r="I192" s="303"/>
      <c r="J192" s="303"/>
      <c r="K192" s="303"/>
    </row>
    <row r="193" spans="5:11" ht="15.75" customHeight="1">
      <c r="E193" s="244"/>
      <c r="I193" s="303"/>
      <c r="J193" s="303"/>
      <c r="K193" s="303"/>
    </row>
    <row r="194" spans="5:11" ht="15.75" customHeight="1">
      <c r="E194" s="244"/>
      <c r="I194" s="303"/>
      <c r="J194" s="303"/>
      <c r="K194" s="303"/>
    </row>
    <row r="195" spans="5:11" ht="15.75" customHeight="1">
      <c r="E195" s="244"/>
      <c r="I195" s="303"/>
      <c r="J195" s="303"/>
      <c r="K195" s="303"/>
    </row>
    <row r="196" spans="5:11" ht="15.75" customHeight="1">
      <c r="E196" s="244"/>
      <c r="I196" s="303"/>
      <c r="J196" s="303"/>
      <c r="K196" s="303"/>
    </row>
    <row r="197" spans="5:11" ht="15.75" customHeight="1">
      <c r="E197" s="244"/>
      <c r="I197" s="303"/>
      <c r="J197" s="303"/>
      <c r="K197" s="303"/>
    </row>
    <row r="198" spans="5:11" ht="15.75" customHeight="1">
      <c r="E198" s="244"/>
      <c r="I198" s="303"/>
      <c r="J198" s="303"/>
      <c r="K198" s="303"/>
    </row>
    <row r="199" spans="5:11" ht="15.75" customHeight="1">
      <c r="E199" s="244"/>
      <c r="I199" s="303"/>
      <c r="J199" s="303"/>
      <c r="K199" s="303"/>
    </row>
    <row r="200" spans="5:11" ht="15.75" customHeight="1">
      <c r="E200" s="244"/>
      <c r="I200" s="303"/>
      <c r="J200" s="303"/>
      <c r="K200" s="303"/>
    </row>
    <row r="201" spans="5:11" ht="15.75" customHeight="1">
      <c r="E201" s="244"/>
      <c r="I201" s="303"/>
      <c r="J201" s="303"/>
      <c r="K201" s="303"/>
    </row>
    <row r="202" spans="5:11" ht="15.75" customHeight="1">
      <c r="E202" s="244"/>
      <c r="I202" s="303"/>
      <c r="J202" s="303"/>
      <c r="K202" s="303"/>
    </row>
    <row r="203" spans="5:11" ht="15.75" customHeight="1"/>
    <row r="204" spans="5:11" ht="15.75" customHeight="1"/>
    <row r="205" spans="5:11" ht="15.75" customHeight="1"/>
    <row r="206" spans="5:11" ht="15.75" customHeight="1"/>
    <row r="207" spans="5:11" ht="15.75" customHeight="1"/>
    <row r="208" spans="5:11"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34">
    <mergeCell ref="C18:C19"/>
    <mergeCell ref="D18:D19"/>
    <mergeCell ref="E18:E19"/>
    <mergeCell ref="F18:F19"/>
    <mergeCell ref="G18:G19"/>
    <mergeCell ref="J10:J13"/>
    <mergeCell ref="C2:M2"/>
    <mergeCell ref="C10:C13"/>
    <mergeCell ref="D10:D13"/>
    <mergeCell ref="E10:E13"/>
    <mergeCell ref="K10:K13"/>
    <mergeCell ref="L10:L13"/>
    <mergeCell ref="Q10:Q13"/>
    <mergeCell ref="C15:C17"/>
    <mergeCell ref="D15:D17"/>
    <mergeCell ref="E15:E17"/>
    <mergeCell ref="F15:F17"/>
    <mergeCell ref="G15:G17"/>
    <mergeCell ref="H15:H17"/>
    <mergeCell ref="I15:I17"/>
    <mergeCell ref="J15:J17"/>
    <mergeCell ref="K15:K17"/>
    <mergeCell ref="L15:L17"/>
    <mergeCell ref="Q15:Q17"/>
    <mergeCell ref="F10:F13"/>
    <mergeCell ref="G10:G13"/>
    <mergeCell ref="H10:H13"/>
    <mergeCell ref="I10:I13"/>
    <mergeCell ref="Q18:Q19"/>
    <mergeCell ref="H18:H19"/>
    <mergeCell ref="I18:I19"/>
    <mergeCell ref="J18:J19"/>
    <mergeCell ref="K18:K19"/>
    <mergeCell ref="L18:L19"/>
  </mergeCells>
  <pageMargins left="0.7" right="0.7" top="0.75" bottom="0.75" header="0" footer="0"/>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U483"/>
  <sheetViews>
    <sheetView showGridLines="0" zoomScale="90" zoomScaleNormal="90" workbookViewId="0">
      <selection activeCell="F4" sqref="F4"/>
    </sheetView>
  </sheetViews>
  <sheetFormatPr baseColWidth="10" defaultColWidth="14.42578125" defaultRowHeight="15" customHeight="1"/>
  <cols>
    <col min="1" max="1" width="7.28515625" style="129" customWidth="1"/>
    <col min="2" max="2" width="3.28515625" style="129" customWidth="1"/>
    <col min="3" max="3" width="11.7109375" style="129" customWidth="1"/>
    <col min="4" max="4" width="41.5703125" style="129" customWidth="1"/>
    <col min="5" max="5" width="28.85546875" style="129" customWidth="1"/>
    <col min="6" max="6" width="36.7109375" style="129" customWidth="1"/>
    <col min="7" max="7" width="19.140625" style="129" customWidth="1"/>
    <col min="8" max="8" width="23" style="129" customWidth="1"/>
    <col min="9" max="9" width="34.140625" style="129" customWidth="1"/>
    <col min="10" max="10" width="34.5703125" style="129" customWidth="1"/>
    <col min="11" max="11" width="39.5703125" style="129" customWidth="1"/>
    <col min="12" max="12" width="28.42578125" style="129" customWidth="1"/>
    <col min="13" max="13" width="22.85546875" style="129" customWidth="1"/>
    <col min="14" max="14" width="21.28515625" style="129" customWidth="1"/>
    <col min="15" max="15" width="21.85546875" style="129" customWidth="1"/>
    <col min="16" max="16" width="41.5703125" style="129" customWidth="1"/>
    <col min="17" max="17" width="29.140625" style="129" customWidth="1"/>
    <col min="18" max="18" width="14.42578125" style="129"/>
    <col min="19" max="19" width="33.42578125" style="129" customWidth="1"/>
    <col min="20" max="16384" width="14.42578125" style="129"/>
  </cols>
  <sheetData>
    <row r="2" spans="1:21" ht="44.25" customHeight="1" thickBot="1">
      <c r="A2" s="89"/>
      <c r="B2" s="89"/>
      <c r="C2" s="89"/>
      <c r="D2" s="810" t="s">
        <v>100</v>
      </c>
      <c r="E2" s="723"/>
      <c r="F2" s="723"/>
      <c r="G2" s="723"/>
      <c r="H2" s="723"/>
      <c r="I2" s="723"/>
      <c r="J2" s="723"/>
      <c r="K2" s="723"/>
      <c r="L2" s="723"/>
      <c r="M2" s="723"/>
      <c r="N2" s="723"/>
    </row>
    <row r="3" spans="1:21" ht="45" customHeight="1" thickBot="1">
      <c r="A3" s="89"/>
      <c r="B3" s="89"/>
      <c r="C3" s="89"/>
      <c r="D3" s="96"/>
      <c r="E3" s="91" t="s">
        <v>130</v>
      </c>
      <c r="F3" s="307">
        <f>100/19</f>
        <v>5.2631578947368425</v>
      </c>
      <c r="G3" s="96"/>
      <c r="H3" s="96"/>
      <c r="I3" s="146" t="s">
        <v>140</v>
      </c>
      <c r="J3" s="333">
        <v>6</v>
      </c>
      <c r="K3" s="90"/>
      <c r="L3" s="94" t="s">
        <v>148</v>
      </c>
      <c r="M3" s="334">
        <f>97+10+68</f>
        <v>175</v>
      </c>
      <c r="N3" s="90"/>
    </row>
    <row r="4" spans="1:21" ht="27.75" thickBot="1">
      <c r="A4" s="89"/>
      <c r="B4" s="89"/>
      <c r="C4" s="89"/>
      <c r="D4" s="96"/>
      <c r="E4" s="91" t="s">
        <v>38</v>
      </c>
      <c r="F4" s="307">
        <f>+(M4*F3/M3)+0.3</f>
        <v>3.668421052631579</v>
      </c>
      <c r="I4" s="97" t="s">
        <v>75</v>
      </c>
      <c r="J4" s="333">
        <v>1</v>
      </c>
      <c r="L4" s="97" t="s">
        <v>75</v>
      </c>
      <c r="M4" s="334">
        <f>M3-M5</f>
        <v>112</v>
      </c>
    </row>
    <row r="5" spans="1:21" ht="314.25" thickBot="1">
      <c r="A5" s="89"/>
      <c r="B5" s="89"/>
      <c r="C5" s="89"/>
      <c r="D5" s="96"/>
      <c r="E5" s="91" t="s">
        <v>18</v>
      </c>
      <c r="F5" s="308"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c r="G5" s="309"/>
      <c r="I5" s="100" t="s">
        <v>77</v>
      </c>
      <c r="J5" s="333">
        <f>+J3-J4</f>
        <v>5</v>
      </c>
      <c r="L5" s="100" t="s">
        <v>77</v>
      </c>
      <c r="M5" s="334">
        <f>3+60</f>
        <v>63</v>
      </c>
    </row>
    <row r="6" spans="1:21" ht="27">
      <c r="A6" s="89"/>
      <c r="B6" s="89"/>
      <c r="C6" s="89"/>
      <c r="D6" s="96"/>
      <c r="E6" s="122"/>
      <c r="F6" s="310"/>
      <c r="G6" s="309"/>
      <c r="I6" s="242"/>
      <c r="L6" s="117"/>
      <c r="M6" s="311"/>
    </row>
    <row r="7" spans="1:21" ht="15.75" customHeight="1"/>
    <row r="8" spans="1:21" ht="47.25" customHeight="1">
      <c r="D8" s="521" t="s">
        <v>216</v>
      </c>
      <c r="E8" s="521" t="s">
        <v>217</v>
      </c>
      <c r="F8" s="522" t="s">
        <v>218</v>
      </c>
      <c r="G8" s="521" t="s">
        <v>219</v>
      </c>
      <c r="H8" s="521" t="s">
        <v>220</v>
      </c>
      <c r="I8" s="521" t="s">
        <v>121</v>
      </c>
      <c r="J8" s="521" t="s">
        <v>122</v>
      </c>
      <c r="K8" s="522" t="s">
        <v>123</v>
      </c>
      <c r="L8" s="522" t="s">
        <v>124</v>
      </c>
      <c r="M8" s="522" t="s">
        <v>221</v>
      </c>
      <c r="N8" s="522" t="s">
        <v>222</v>
      </c>
      <c r="O8" s="522" t="s">
        <v>223</v>
      </c>
      <c r="P8" s="521" t="s">
        <v>224</v>
      </c>
      <c r="Q8" s="522" t="s">
        <v>225</v>
      </c>
      <c r="R8" s="521" t="s">
        <v>226</v>
      </c>
      <c r="S8" s="522" t="s">
        <v>297</v>
      </c>
      <c r="T8" s="521" t="s">
        <v>351</v>
      </c>
    </row>
    <row r="9" spans="1:21" ht="76.5">
      <c r="D9" s="558" t="s">
        <v>494</v>
      </c>
      <c r="E9" s="507" t="s">
        <v>228</v>
      </c>
      <c r="F9" s="507" t="s">
        <v>229</v>
      </c>
      <c r="G9" s="507" t="s">
        <v>230</v>
      </c>
      <c r="H9" s="511" t="s">
        <v>517</v>
      </c>
      <c r="I9" s="511" t="s">
        <v>553</v>
      </c>
      <c r="J9" s="511" t="s">
        <v>554</v>
      </c>
      <c r="K9" s="511" t="s">
        <v>535</v>
      </c>
      <c r="L9" s="536" t="s">
        <v>555</v>
      </c>
      <c r="M9" s="130" t="s">
        <v>446</v>
      </c>
      <c r="N9" s="134">
        <v>44105</v>
      </c>
      <c r="O9" s="134">
        <v>44286</v>
      </c>
      <c r="P9" s="511" t="s">
        <v>556</v>
      </c>
      <c r="Q9" s="550" t="s">
        <v>446</v>
      </c>
      <c r="R9" s="525">
        <v>874</v>
      </c>
      <c r="S9" s="506" t="s">
        <v>470</v>
      </c>
      <c r="T9" s="506" t="s">
        <v>352</v>
      </c>
    </row>
    <row r="10" spans="1:21" ht="102">
      <c r="D10" s="506" t="s">
        <v>494</v>
      </c>
      <c r="E10" s="507" t="s">
        <v>228</v>
      </c>
      <c r="F10" s="507" t="s">
        <v>229</v>
      </c>
      <c r="G10" s="507" t="s">
        <v>230</v>
      </c>
      <c r="H10" s="506" t="s">
        <v>517</v>
      </c>
      <c r="I10" s="511" t="s">
        <v>557</v>
      </c>
      <c r="J10" s="508" t="s">
        <v>558</v>
      </c>
      <c r="K10" s="507" t="s">
        <v>535</v>
      </c>
      <c r="L10" s="511" t="s">
        <v>555</v>
      </c>
      <c r="M10" s="550" t="s">
        <v>446</v>
      </c>
      <c r="N10" s="134">
        <v>44105</v>
      </c>
      <c r="O10" s="134">
        <v>44286</v>
      </c>
      <c r="P10" s="506" t="s">
        <v>559</v>
      </c>
      <c r="Q10" s="550" t="s">
        <v>501</v>
      </c>
      <c r="R10" s="510">
        <v>875</v>
      </c>
      <c r="S10" s="506" t="s">
        <v>470</v>
      </c>
      <c r="T10" s="506" t="s">
        <v>352</v>
      </c>
      <c r="U10" s="557"/>
    </row>
    <row r="11" spans="1:21" ht="204" customHeight="1">
      <c r="D11" s="780" t="s">
        <v>494</v>
      </c>
      <c r="E11" s="507" t="s">
        <v>228</v>
      </c>
      <c r="F11" s="507" t="s">
        <v>229</v>
      </c>
      <c r="G11" s="507" t="s">
        <v>230</v>
      </c>
      <c r="H11" s="511" t="s">
        <v>517</v>
      </c>
      <c r="I11" s="776" t="s">
        <v>560</v>
      </c>
      <c r="J11" s="750" t="s">
        <v>561</v>
      </c>
      <c r="K11" s="750" t="s">
        <v>535</v>
      </c>
      <c r="L11" s="780" t="s">
        <v>555</v>
      </c>
      <c r="M11" s="811" t="s">
        <v>446</v>
      </c>
      <c r="N11" s="134">
        <v>44105</v>
      </c>
      <c r="O11" s="134">
        <v>44253</v>
      </c>
      <c r="P11" s="511" t="s">
        <v>562</v>
      </c>
      <c r="Q11" s="550" t="s">
        <v>446</v>
      </c>
      <c r="R11" s="749">
        <v>871</v>
      </c>
      <c r="S11" s="506" t="s">
        <v>570</v>
      </c>
      <c r="T11" s="506" t="s">
        <v>352</v>
      </c>
      <c r="U11" s="557"/>
    </row>
    <row r="12" spans="1:21" ht="153" customHeight="1">
      <c r="D12" s="780"/>
      <c r="E12" s="507" t="s">
        <v>228</v>
      </c>
      <c r="F12" s="507" t="s">
        <v>229</v>
      </c>
      <c r="G12" s="507" t="s">
        <v>230</v>
      </c>
      <c r="H12" s="506" t="s">
        <v>517</v>
      </c>
      <c r="I12" s="777"/>
      <c r="J12" s="750"/>
      <c r="K12" s="750"/>
      <c r="L12" s="780"/>
      <c r="M12" s="811"/>
      <c r="N12" s="134">
        <v>44105</v>
      </c>
      <c r="O12" s="494">
        <v>44286</v>
      </c>
      <c r="P12" s="511" t="s">
        <v>563</v>
      </c>
      <c r="Q12" s="550" t="s">
        <v>446</v>
      </c>
      <c r="R12" s="749"/>
      <c r="S12" s="506" t="s">
        <v>470</v>
      </c>
      <c r="T12" s="506" t="s">
        <v>352</v>
      </c>
      <c r="U12" s="557"/>
    </row>
    <row r="13" spans="1:21" ht="89.25">
      <c r="D13" s="506" t="s">
        <v>494</v>
      </c>
      <c r="E13" s="507" t="s">
        <v>228</v>
      </c>
      <c r="F13" s="507" t="s">
        <v>229</v>
      </c>
      <c r="G13" s="507" t="s">
        <v>230</v>
      </c>
      <c r="H13" s="506" t="s">
        <v>517</v>
      </c>
      <c r="I13" s="511" t="s">
        <v>564</v>
      </c>
      <c r="J13" s="508" t="s">
        <v>565</v>
      </c>
      <c r="K13" s="507" t="s">
        <v>535</v>
      </c>
      <c r="L13" s="511" t="s">
        <v>555</v>
      </c>
      <c r="M13" s="550" t="s">
        <v>446</v>
      </c>
      <c r="N13" s="134">
        <v>44105</v>
      </c>
      <c r="O13" s="134">
        <v>44196</v>
      </c>
      <c r="P13" s="506" t="s">
        <v>566</v>
      </c>
      <c r="Q13" s="550" t="s">
        <v>499</v>
      </c>
      <c r="R13" s="510">
        <v>872</v>
      </c>
      <c r="S13" s="506" t="s">
        <v>572</v>
      </c>
      <c r="T13" s="602" t="s">
        <v>128</v>
      </c>
      <c r="U13" s="557"/>
    </row>
    <row r="14" spans="1:21" ht="89.25">
      <c r="D14" s="506" t="s">
        <v>494</v>
      </c>
      <c r="E14" s="507" t="s">
        <v>228</v>
      </c>
      <c r="F14" s="507" t="s">
        <v>229</v>
      </c>
      <c r="G14" s="507" t="s">
        <v>230</v>
      </c>
      <c r="H14" s="506" t="s">
        <v>517</v>
      </c>
      <c r="I14" s="511" t="s">
        <v>567</v>
      </c>
      <c r="J14" s="508" t="s">
        <v>568</v>
      </c>
      <c r="K14" s="507" t="s">
        <v>535</v>
      </c>
      <c r="L14" s="511" t="s">
        <v>555</v>
      </c>
      <c r="M14" s="550" t="s">
        <v>446</v>
      </c>
      <c r="N14" s="134">
        <v>44105</v>
      </c>
      <c r="O14" s="494">
        <v>44377</v>
      </c>
      <c r="P14" s="506" t="s">
        <v>569</v>
      </c>
      <c r="Q14" s="550" t="s">
        <v>446</v>
      </c>
      <c r="R14" s="510">
        <v>873</v>
      </c>
      <c r="S14" s="506" t="s">
        <v>571</v>
      </c>
      <c r="T14" s="506" t="s">
        <v>352</v>
      </c>
      <c r="U14" s="557"/>
    </row>
    <row r="15" spans="1:21" ht="15.75" customHeight="1"/>
    <row r="16" spans="1:2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sheetData>
  <protectedRanges>
    <protectedRange sqref="O9:O10" name="Planeacion"/>
    <protectedRange sqref="O11 O13" name="Planeacion_1"/>
  </protectedRanges>
  <mergeCells count="8">
    <mergeCell ref="R11:R12"/>
    <mergeCell ref="D11:D12"/>
    <mergeCell ref="D2:N2"/>
    <mergeCell ref="J11:J12"/>
    <mergeCell ref="K11:K12"/>
    <mergeCell ref="L11:L12"/>
    <mergeCell ref="M11:M12"/>
    <mergeCell ref="I11:I12"/>
  </mergeCells>
  <pageMargins left="0.7" right="0.7" top="0.75" bottom="0.75" header="0" footer="0"/>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82"/>
  <sheetViews>
    <sheetView showGridLines="0" zoomScale="70" zoomScaleNormal="70" workbookViewId="0">
      <selection activeCell="J5" sqref="J5"/>
    </sheetView>
  </sheetViews>
  <sheetFormatPr baseColWidth="10" defaultColWidth="14.42578125" defaultRowHeight="15" customHeight="1"/>
  <cols>
    <col min="1" max="1" width="4.5703125" style="129" customWidth="1"/>
    <col min="2" max="2" width="3.42578125" style="129" customWidth="1"/>
    <col min="3" max="3" width="3" style="129" customWidth="1"/>
    <col min="4" max="4" width="10.5703125" style="129" customWidth="1"/>
    <col min="5" max="5" width="31.7109375" style="129" customWidth="1"/>
    <col min="6" max="6" width="41.85546875" style="129" customWidth="1"/>
    <col min="7" max="7" width="32.140625" style="129" customWidth="1"/>
    <col min="8" max="8" width="23" style="129" customWidth="1"/>
    <col min="9" max="9" width="26.28515625" style="244" customWidth="1"/>
    <col min="10" max="10" width="17.85546875" style="129" customWidth="1"/>
    <col min="11" max="11" width="47" style="129" customWidth="1"/>
    <col min="12" max="12" width="35.5703125" style="129" customWidth="1"/>
    <col min="13" max="13" width="41.85546875" style="129" customWidth="1"/>
    <col min="14" max="14" width="23.28515625" style="131" customWidth="1"/>
    <col min="15" max="15" width="10.7109375" style="129" hidden="1" customWidth="1"/>
    <col min="16" max="16" width="37.85546875" style="129" customWidth="1"/>
    <col min="17" max="24" width="10.7109375" style="129" customWidth="1"/>
    <col min="25" max="16384" width="14.42578125" style="129"/>
  </cols>
  <sheetData>
    <row r="1" spans="1:17" ht="23.25" customHeight="1"/>
    <row r="2" spans="1:17" ht="39" customHeight="1" thickBot="1">
      <c r="A2" s="89"/>
      <c r="B2" s="89"/>
      <c r="D2" s="812" t="s">
        <v>101</v>
      </c>
      <c r="E2" s="723"/>
      <c r="F2" s="723"/>
      <c r="G2" s="723"/>
      <c r="H2" s="723"/>
      <c r="I2" s="723"/>
      <c r="J2" s="723"/>
      <c r="K2" s="723"/>
      <c r="L2" s="723"/>
      <c r="M2" s="723"/>
      <c r="N2" s="723"/>
      <c r="P2" s="131"/>
      <c r="Q2" s="131"/>
    </row>
    <row r="3" spans="1:17" ht="34.5" customHeight="1" thickBot="1">
      <c r="A3" s="89"/>
      <c r="B3" s="89"/>
      <c r="C3" s="96"/>
      <c r="D3" s="96"/>
      <c r="E3" s="91" t="s">
        <v>130</v>
      </c>
      <c r="F3" s="544">
        <f>100/19</f>
        <v>5.2631578947368425</v>
      </c>
      <c r="G3" s="96"/>
      <c r="I3" s="146" t="s">
        <v>729</v>
      </c>
      <c r="J3" s="571">
        <v>44</v>
      </c>
      <c r="L3" s="94" t="s">
        <v>143</v>
      </c>
      <c r="M3" s="571">
        <v>5.26</v>
      </c>
      <c r="N3" s="132"/>
    </row>
    <row r="4" spans="1:17" ht="21" customHeight="1" thickBot="1">
      <c r="A4" s="89"/>
      <c r="B4" s="89"/>
      <c r="C4" s="96"/>
      <c r="D4" s="96"/>
      <c r="E4" s="91" t="s">
        <v>38</v>
      </c>
      <c r="F4" s="544">
        <f>+(M4*F3/M3)</f>
        <v>3.689473684210526</v>
      </c>
      <c r="I4" s="97" t="s">
        <v>75</v>
      </c>
      <c r="J4" s="571">
        <v>3</v>
      </c>
      <c r="L4" s="97" t="s">
        <v>75</v>
      </c>
      <c r="M4" s="572">
        <f>70.1*5.26/100</f>
        <v>3.6872599999999993</v>
      </c>
    </row>
    <row r="5" spans="1:17" ht="71.25" customHeight="1" thickBot="1">
      <c r="A5" s="89"/>
      <c r="B5" s="89"/>
      <c r="C5" s="96"/>
      <c r="D5" s="96"/>
      <c r="E5" s="91" t="s">
        <v>18</v>
      </c>
      <c r="F5" s="570" t="str">
        <f>'Resp.'!J22</f>
        <v>Grupo de Talento Humano
Grupo de Planeación
Oficina de tecnologia de la Información
Todos los procesos</v>
      </c>
      <c r="G5" s="242"/>
      <c r="I5" s="100" t="s">
        <v>77</v>
      </c>
      <c r="J5" s="571">
        <f>+J3-J4</f>
        <v>41</v>
      </c>
      <c r="L5" s="100" t="s">
        <v>77</v>
      </c>
      <c r="M5" s="572">
        <f>+M3-M4</f>
        <v>1.5727400000000005</v>
      </c>
    </row>
    <row r="6" spans="1:17" ht="16.5">
      <c r="E6" s="287"/>
      <c r="F6" s="118"/>
      <c r="G6" s="242"/>
    </row>
    <row r="7" spans="1:17" ht="15.75" customHeight="1"/>
    <row r="8" spans="1:17" ht="15.75" customHeight="1">
      <c r="E8" s="238" t="s">
        <v>728</v>
      </c>
    </row>
    <row r="9" spans="1:17" ht="15.75" customHeight="1"/>
    <row r="10" spans="1:17" ht="15.75" customHeight="1"/>
    <row r="11" spans="1:17" ht="15.75" customHeight="1"/>
    <row r="12" spans="1:17" ht="15.75" customHeight="1"/>
    <row r="13" spans="1:17" ht="15.75" customHeight="1"/>
    <row r="14" spans="1:17" ht="15.75" customHeight="1"/>
    <row r="15" spans="1:17" ht="15.75" customHeight="1"/>
    <row r="16" spans="1:17"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sheetData>
  <mergeCells count="1">
    <mergeCell ref="D2:N2"/>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showGridLines="0" zoomScale="80" zoomScaleNormal="80" workbookViewId="0">
      <selection activeCell="A7" sqref="A7"/>
    </sheetView>
  </sheetViews>
  <sheetFormatPr baseColWidth="10" defaultColWidth="11.42578125" defaultRowHeight="16.5"/>
  <cols>
    <col min="1" max="1" width="6.42578125" style="451" customWidth="1"/>
    <col min="2" max="2" width="8.7109375" style="451" customWidth="1"/>
    <col min="3" max="3" width="42.85546875" style="451" customWidth="1"/>
    <col min="4" max="4" width="45.5703125" style="451" customWidth="1"/>
    <col min="5" max="5" width="55.85546875" style="451" customWidth="1"/>
    <col min="6" max="6" width="128" style="451" customWidth="1"/>
    <col min="7" max="7" width="89.5703125" style="451" customWidth="1"/>
    <col min="8" max="8" width="44.5703125" style="451" customWidth="1"/>
    <col min="9" max="9" width="70.5703125" style="451" customWidth="1"/>
    <col min="10" max="10" width="61.5703125" style="451" customWidth="1"/>
    <col min="11" max="11" width="125.28515625" style="451" customWidth="1"/>
    <col min="12" max="12" width="52.7109375" style="451" customWidth="1"/>
    <col min="13" max="13" width="60" style="451" customWidth="1"/>
    <col min="14" max="14" width="53.85546875" style="451" customWidth="1"/>
    <col min="15" max="15" width="49" style="451" customWidth="1"/>
    <col min="16" max="16" width="42.140625" style="451" customWidth="1"/>
    <col min="17" max="17" width="41.5703125" style="451" customWidth="1"/>
    <col min="18" max="18" width="71.28515625" style="451" customWidth="1"/>
    <col min="19" max="19" width="32.42578125" style="451" customWidth="1"/>
    <col min="20" max="20" width="33.5703125" style="451" customWidth="1"/>
    <col min="21" max="21" width="36.28515625" style="451" customWidth="1"/>
    <col min="22" max="16384" width="11.42578125" style="451"/>
  </cols>
  <sheetData>
    <row r="1" spans="1:21">
      <c r="A1" s="450"/>
      <c r="B1" s="450"/>
      <c r="C1" s="450"/>
      <c r="D1" s="450"/>
      <c r="E1" s="450"/>
      <c r="F1" s="450"/>
      <c r="G1" s="450"/>
      <c r="H1" s="450"/>
      <c r="I1" s="450"/>
      <c r="J1" s="450"/>
      <c r="K1" s="450"/>
      <c r="L1" s="450"/>
      <c r="M1" s="450"/>
      <c r="N1" s="450"/>
      <c r="O1" s="450"/>
      <c r="P1" s="450"/>
      <c r="Q1" s="450"/>
      <c r="R1" s="450"/>
      <c r="S1" s="450"/>
      <c r="T1" s="450"/>
      <c r="U1" s="450"/>
    </row>
    <row r="2" spans="1:21" ht="36" customHeight="1">
      <c r="A2" s="450"/>
      <c r="B2" s="450"/>
      <c r="C2" s="649" t="s">
        <v>773</v>
      </c>
      <c r="D2" s="649"/>
      <c r="E2" s="649"/>
      <c r="F2" s="649"/>
      <c r="G2" s="649"/>
      <c r="H2" s="649"/>
      <c r="I2" s="649"/>
      <c r="J2" s="649"/>
      <c r="K2" s="649"/>
      <c r="L2" s="649"/>
      <c r="M2" s="649"/>
      <c r="N2" s="649"/>
      <c r="O2" s="452"/>
      <c r="P2" s="452"/>
      <c r="Q2" s="452"/>
      <c r="R2" s="452"/>
      <c r="S2" s="452"/>
      <c r="T2" s="452"/>
      <c r="U2" s="452"/>
    </row>
    <row r="3" spans="1:21" ht="46.5" customHeight="1">
      <c r="A3" s="450"/>
      <c r="B3" s="450"/>
      <c r="C3" s="650" t="s">
        <v>761</v>
      </c>
      <c r="D3" s="651"/>
      <c r="E3" s="651"/>
      <c r="F3" s="651"/>
      <c r="G3" s="651"/>
      <c r="H3" s="651"/>
      <c r="I3" s="651"/>
      <c r="J3" s="651"/>
      <c r="K3" s="651"/>
      <c r="L3" s="651"/>
      <c r="M3" s="651"/>
      <c r="N3" s="453"/>
      <c r="O3" s="453"/>
      <c r="P3" s="453"/>
      <c r="Q3" s="453"/>
      <c r="R3" s="453"/>
      <c r="S3" s="453"/>
      <c r="T3" s="453"/>
      <c r="U3" s="454"/>
    </row>
    <row r="4" spans="1:21" ht="21" thickBot="1">
      <c r="A4" s="450"/>
      <c r="B4" s="450"/>
      <c r="C4" s="455"/>
      <c r="D4" s="455"/>
      <c r="E4" s="455"/>
      <c r="F4" s="455"/>
      <c r="G4" s="450"/>
      <c r="H4" s="450"/>
      <c r="I4" s="450"/>
      <c r="J4" s="450"/>
      <c r="K4" s="450"/>
      <c r="L4" s="450"/>
      <c r="M4" s="450"/>
      <c r="N4" s="450"/>
      <c r="O4" s="450"/>
      <c r="P4" s="450"/>
      <c r="Q4" s="450"/>
      <c r="R4" s="450"/>
      <c r="S4" s="450"/>
      <c r="T4" s="455"/>
      <c r="U4" s="455"/>
    </row>
    <row r="5" spans="1:21" ht="33.75" customHeight="1" thickBot="1">
      <c r="A5" s="456"/>
      <c r="B5" s="457" t="s">
        <v>214</v>
      </c>
      <c r="C5" s="457" t="s">
        <v>215</v>
      </c>
      <c r="D5" s="458" t="s">
        <v>153</v>
      </c>
      <c r="E5" s="458" t="s">
        <v>155</v>
      </c>
      <c r="F5" s="458" t="s">
        <v>157</v>
      </c>
      <c r="G5" s="458" t="s">
        <v>159</v>
      </c>
      <c r="H5" s="458" t="s">
        <v>161</v>
      </c>
      <c r="I5" s="458" t="s">
        <v>163</v>
      </c>
      <c r="J5" s="459" t="s">
        <v>165</v>
      </c>
      <c r="K5" s="456"/>
    </row>
    <row r="6" spans="1:21" ht="35.1" hidden="1" customHeight="1" thickBot="1">
      <c r="A6" s="450"/>
      <c r="B6" s="460" t="s">
        <v>173</v>
      </c>
      <c r="C6" s="461"/>
      <c r="D6" s="462"/>
      <c r="E6" s="462"/>
      <c r="F6" s="462"/>
      <c r="G6" s="462"/>
      <c r="H6" s="462"/>
      <c r="I6" s="462"/>
      <c r="J6" s="463"/>
      <c r="K6" s="450"/>
    </row>
    <row r="7" spans="1:21" ht="409.5" customHeight="1" thickBot="1">
      <c r="A7" s="450"/>
      <c r="B7" s="460" t="s">
        <v>213</v>
      </c>
      <c r="C7" s="476" t="s">
        <v>793</v>
      </c>
      <c r="D7" s="476" t="s">
        <v>805</v>
      </c>
      <c r="E7" s="476" t="s">
        <v>801</v>
      </c>
      <c r="F7" s="476" t="s">
        <v>841</v>
      </c>
      <c r="G7" s="476" t="s">
        <v>795</v>
      </c>
      <c r="H7" s="476" t="s">
        <v>806</v>
      </c>
      <c r="I7" s="476" t="s">
        <v>780</v>
      </c>
      <c r="J7" s="476" t="s">
        <v>796</v>
      </c>
      <c r="K7" s="450"/>
    </row>
    <row r="8" spans="1:21" ht="35.1" hidden="1" customHeight="1" thickBot="1">
      <c r="A8" s="450"/>
      <c r="B8" s="460" t="s">
        <v>172</v>
      </c>
      <c r="C8" s="461"/>
      <c r="D8" s="462"/>
      <c r="E8" s="462"/>
      <c r="F8" s="462"/>
      <c r="G8" s="462"/>
      <c r="H8" s="462"/>
      <c r="I8" s="462"/>
      <c r="J8" s="463"/>
      <c r="K8" s="450"/>
    </row>
    <row r="9" spans="1:21" ht="35.1" hidden="1" customHeight="1" thickBot="1">
      <c r="A9" s="450"/>
      <c r="B9" s="460" t="s">
        <v>171</v>
      </c>
      <c r="C9" s="461"/>
      <c r="D9" s="462"/>
      <c r="E9" s="462"/>
      <c r="F9" s="462"/>
      <c r="G9" s="462"/>
      <c r="H9" s="462"/>
      <c r="I9" s="462"/>
      <c r="J9" s="463"/>
      <c r="K9" s="450"/>
    </row>
    <row r="10" spans="1:21" ht="35.1" hidden="1" customHeight="1" thickBot="1">
      <c r="A10" s="450"/>
      <c r="B10" s="460" t="s">
        <v>170</v>
      </c>
      <c r="C10" s="461"/>
      <c r="D10" s="462"/>
      <c r="E10" s="462"/>
      <c r="F10" s="462"/>
      <c r="G10" s="462"/>
      <c r="H10" s="462"/>
      <c r="I10" s="462"/>
      <c r="J10" s="463"/>
      <c r="K10" s="450"/>
    </row>
    <row r="11" spans="1:21" ht="35.1" hidden="1" customHeight="1" thickBot="1">
      <c r="A11" s="450"/>
      <c r="B11" s="460" t="s">
        <v>169</v>
      </c>
      <c r="C11" s="461"/>
      <c r="D11" s="462"/>
      <c r="E11" s="462"/>
      <c r="F11" s="462"/>
      <c r="G11" s="462"/>
      <c r="H11" s="462"/>
      <c r="I11" s="462"/>
      <c r="J11" s="463"/>
      <c r="K11" s="450"/>
    </row>
    <row r="12" spans="1:21" ht="17.25" thickBot="1">
      <c r="A12" s="450"/>
      <c r="B12" s="450"/>
      <c r="C12" s="450"/>
      <c r="D12" s="450"/>
      <c r="E12" s="450"/>
      <c r="F12" s="450"/>
      <c r="G12" s="450"/>
      <c r="H12" s="450"/>
      <c r="I12" s="450"/>
      <c r="J12" s="450"/>
      <c r="K12" s="450"/>
    </row>
    <row r="13" spans="1:21" ht="40.5" customHeight="1" thickBot="1">
      <c r="A13" s="450"/>
      <c r="B13" s="464" t="s">
        <v>214</v>
      </c>
      <c r="C13" s="465" t="s">
        <v>174</v>
      </c>
      <c r="D13" s="466" t="s">
        <v>176</v>
      </c>
      <c r="E13" s="466" t="s">
        <v>178</v>
      </c>
      <c r="F13" s="466" t="s">
        <v>180</v>
      </c>
      <c r="G13" s="466" t="s">
        <v>182</v>
      </c>
      <c r="H13" s="466" t="s">
        <v>184</v>
      </c>
      <c r="I13" s="466" t="s">
        <v>186</v>
      </c>
      <c r="J13" s="466" t="s">
        <v>188</v>
      </c>
      <c r="K13" s="466" t="s">
        <v>190</v>
      </c>
      <c r="L13" s="466" t="s">
        <v>192</v>
      </c>
      <c r="M13" s="466" t="s">
        <v>194</v>
      </c>
      <c r="N13" s="466" t="s">
        <v>196</v>
      </c>
      <c r="O13" s="466" t="s">
        <v>198</v>
      </c>
      <c r="P13" s="466" t="s">
        <v>200</v>
      </c>
      <c r="Q13" s="466" t="s">
        <v>202</v>
      </c>
      <c r="R13" s="466" t="s">
        <v>204</v>
      </c>
      <c r="S13" s="467" t="s">
        <v>206</v>
      </c>
      <c r="T13" s="467" t="s">
        <v>781</v>
      </c>
      <c r="U13" s="467" t="s">
        <v>782</v>
      </c>
    </row>
    <row r="14" spans="1:21" ht="35.1" hidden="1" customHeight="1" thickBot="1">
      <c r="A14" s="450"/>
      <c r="B14" s="468" t="s">
        <v>173</v>
      </c>
      <c r="C14" s="469"/>
      <c r="D14" s="470"/>
      <c r="E14" s="470"/>
      <c r="F14" s="470"/>
      <c r="G14" s="470"/>
      <c r="H14" s="470"/>
      <c r="I14" s="470"/>
      <c r="J14" s="470"/>
      <c r="K14" s="470"/>
      <c r="L14" s="470"/>
      <c r="M14" s="470"/>
      <c r="N14" s="470"/>
      <c r="O14" s="470"/>
      <c r="P14" s="470"/>
      <c r="Q14" s="470"/>
      <c r="R14" s="470"/>
      <c r="S14" s="635"/>
    </row>
    <row r="15" spans="1:21" ht="409.5" customHeight="1" thickBot="1">
      <c r="A15" s="450"/>
      <c r="B15" s="468" t="s">
        <v>213</v>
      </c>
      <c r="C15" s="476" t="s">
        <v>797</v>
      </c>
      <c r="D15" s="476" t="s">
        <v>798</v>
      </c>
      <c r="E15" s="476" t="s">
        <v>794</v>
      </c>
      <c r="F15" s="476" t="s">
        <v>777</v>
      </c>
      <c r="G15" s="476" t="s">
        <v>807</v>
      </c>
      <c r="H15" s="476" t="s">
        <v>834</v>
      </c>
      <c r="I15" s="476" t="s">
        <v>842</v>
      </c>
      <c r="J15" s="476" t="s">
        <v>788</v>
      </c>
      <c r="K15" s="476" t="s">
        <v>808</v>
      </c>
      <c r="L15" s="476" t="s">
        <v>799</v>
      </c>
      <c r="M15" s="476" t="s">
        <v>800</v>
      </c>
      <c r="N15" s="476" t="s">
        <v>795</v>
      </c>
      <c r="O15" s="476" t="s">
        <v>770</v>
      </c>
      <c r="P15" s="476" t="s">
        <v>783</v>
      </c>
      <c r="Q15" s="476" t="s">
        <v>780</v>
      </c>
      <c r="R15" s="476" t="s">
        <v>802</v>
      </c>
      <c r="S15" s="476" t="s">
        <v>789</v>
      </c>
      <c r="T15" s="476" t="s">
        <v>803</v>
      </c>
      <c r="U15" s="476" t="s">
        <v>804</v>
      </c>
    </row>
    <row r="16" spans="1:21" ht="35.1" hidden="1" customHeight="1" thickBot="1">
      <c r="A16" s="450"/>
      <c r="B16" s="468" t="s">
        <v>172</v>
      </c>
      <c r="C16" s="469"/>
      <c r="D16" s="470"/>
      <c r="E16" s="470"/>
      <c r="F16" s="470"/>
      <c r="G16" s="470"/>
      <c r="H16" s="470"/>
      <c r="I16" s="470"/>
      <c r="J16" s="470"/>
      <c r="K16" s="470"/>
      <c r="L16" s="470"/>
      <c r="M16" s="470"/>
      <c r="N16" s="470"/>
      <c r="O16" s="470"/>
      <c r="P16" s="470"/>
      <c r="Q16" s="470"/>
      <c r="R16" s="470"/>
      <c r="S16" s="471"/>
    </row>
    <row r="17" spans="2:19" ht="35.1" hidden="1" customHeight="1" thickBot="1">
      <c r="B17" s="468" t="s">
        <v>171</v>
      </c>
      <c r="C17" s="469"/>
      <c r="D17" s="470"/>
      <c r="E17" s="470"/>
      <c r="F17" s="470"/>
      <c r="G17" s="470"/>
      <c r="H17" s="470"/>
      <c r="I17" s="470"/>
      <c r="J17" s="470"/>
      <c r="K17" s="470"/>
      <c r="L17" s="470"/>
      <c r="M17" s="470"/>
      <c r="N17" s="470"/>
      <c r="O17" s="470"/>
      <c r="P17" s="470"/>
      <c r="Q17" s="470"/>
      <c r="R17" s="470"/>
      <c r="S17" s="471"/>
    </row>
    <row r="18" spans="2:19" ht="35.1" hidden="1" customHeight="1" thickBot="1">
      <c r="B18" s="468" t="s">
        <v>170</v>
      </c>
      <c r="C18" s="469"/>
      <c r="D18" s="470"/>
      <c r="E18" s="470"/>
      <c r="F18" s="470"/>
      <c r="G18" s="470"/>
      <c r="H18" s="470"/>
      <c r="I18" s="470"/>
      <c r="J18" s="470"/>
      <c r="K18" s="470"/>
      <c r="L18" s="470"/>
      <c r="M18" s="470"/>
      <c r="N18" s="470"/>
      <c r="O18" s="470"/>
      <c r="P18" s="470"/>
      <c r="Q18" s="470"/>
      <c r="R18" s="470"/>
      <c r="S18" s="471"/>
    </row>
    <row r="19" spans="2:19" ht="111" hidden="1" customHeight="1" thickBot="1">
      <c r="B19" s="468" t="s">
        <v>169</v>
      </c>
      <c r="C19" s="469"/>
      <c r="D19" s="470"/>
      <c r="E19" s="470"/>
      <c r="F19" s="470"/>
      <c r="G19" s="470"/>
      <c r="H19" s="470"/>
      <c r="I19" s="470"/>
      <c r="J19" s="470"/>
      <c r="K19" s="470"/>
      <c r="L19" s="470"/>
      <c r="M19" s="470"/>
      <c r="N19" s="470"/>
      <c r="O19" s="470"/>
      <c r="P19" s="470"/>
      <c r="Q19" s="470"/>
      <c r="R19" s="470"/>
      <c r="S19" s="471"/>
    </row>
  </sheetData>
  <mergeCells count="2">
    <mergeCell ref="C2:N2"/>
    <mergeCell ref="C3:M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42"/>
  <sheetViews>
    <sheetView showGridLines="0" topLeftCell="C1" zoomScale="80" zoomScaleNormal="80" workbookViewId="0">
      <selection activeCell="M12" sqref="M12"/>
    </sheetView>
  </sheetViews>
  <sheetFormatPr baseColWidth="10" defaultColWidth="14.42578125" defaultRowHeight="15" customHeight="1"/>
  <cols>
    <col min="1" max="1" width="5.7109375" style="106" customWidth="1"/>
    <col min="2" max="2" width="5.42578125" style="115" customWidth="1"/>
    <col min="3" max="3" width="30.5703125" style="106" customWidth="1"/>
    <col min="4" max="4" width="27.7109375" style="106" customWidth="1"/>
    <col min="5" max="5" width="20.5703125" style="106" customWidth="1"/>
    <col min="6" max="6" width="26.5703125" style="106" customWidth="1"/>
    <col min="7" max="7" width="30.28515625" style="106" customWidth="1"/>
    <col min="8" max="8" width="27.5703125" style="106" customWidth="1"/>
    <col min="9" max="9" width="24.85546875" style="106" customWidth="1"/>
    <col min="10" max="10" width="33.140625" style="106" customWidth="1"/>
    <col min="11" max="11" width="15.5703125" style="106" customWidth="1"/>
    <col min="12" max="12" width="55" style="106" customWidth="1"/>
    <col min="13" max="13" width="26.5703125" style="106" customWidth="1"/>
    <col min="14" max="14" width="25.85546875" style="106" customWidth="1"/>
    <col min="15" max="15" width="23.28515625" style="106" customWidth="1"/>
    <col min="16" max="16" width="24.42578125" style="106" customWidth="1"/>
    <col min="17" max="17" width="52" style="106" customWidth="1"/>
    <col min="18" max="18" width="27.140625" style="106" customWidth="1"/>
    <col min="19" max="19" width="14.42578125" style="106"/>
    <col min="20" max="20" width="32.140625" style="106" customWidth="1"/>
    <col min="21" max="16384" width="14.42578125" style="106"/>
  </cols>
  <sheetData>
    <row r="1" spans="1:21" ht="23.25" customHeight="1">
      <c r="B1" s="107"/>
      <c r="E1" s="108"/>
    </row>
    <row r="2" spans="1:21" ht="45" customHeight="1" thickBot="1">
      <c r="A2" s="109"/>
      <c r="B2" s="774" t="s">
        <v>102</v>
      </c>
      <c r="C2" s="775"/>
      <c r="D2" s="775"/>
      <c r="E2" s="775"/>
      <c r="F2" s="775"/>
      <c r="G2" s="775"/>
      <c r="H2" s="775"/>
      <c r="I2" s="775"/>
      <c r="J2" s="775"/>
      <c r="K2" s="775"/>
      <c r="L2" s="775"/>
    </row>
    <row r="3" spans="1:21" ht="41.25" customHeight="1" thickBot="1">
      <c r="A3" s="109"/>
      <c r="B3" s="110"/>
      <c r="C3" s="91" t="s">
        <v>60</v>
      </c>
      <c r="D3" s="104">
        <f>100/19</f>
        <v>5.2631578947368425</v>
      </c>
      <c r="E3" s="110"/>
      <c r="F3" s="813"/>
      <c r="G3" s="775"/>
      <c r="H3" s="110"/>
      <c r="I3" s="146" t="s">
        <v>140</v>
      </c>
      <c r="J3" s="335">
        <v>2</v>
      </c>
      <c r="L3" s="111" t="s">
        <v>143</v>
      </c>
      <c r="M3" s="335">
        <v>119</v>
      </c>
    </row>
    <row r="4" spans="1:21" ht="21" customHeight="1" thickBot="1">
      <c r="A4" s="109"/>
      <c r="B4" s="110"/>
      <c r="C4" s="91" t="s">
        <v>17</v>
      </c>
      <c r="D4" s="104">
        <f>((M4*D3)/M3)+0.045</f>
        <v>5.2197014595311808</v>
      </c>
      <c r="E4" s="108"/>
      <c r="F4" s="775"/>
      <c r="G4" s="775"/>
      <c r="I4" s="97" t="s">
        <v>75</v>
      </c>
      <c r="J4" s="335">
        <v>1</v>
      </c>
      <c r="L4" s="112" t="s">
        <v>75</v>
      </c>
      <c r="M4" s="335">
        <v>117</v>
      </c>
    </row>
    <row r="5" spans="1:21" ht="27.75" thickBot="1">
      <c r="A5" s="109"/>
      <c r="B5" s="110"/>
      <c r="C5" s="91" t="s">
        <v>18</v>
      </c>
      <c r="D5" s="105" t="str">
        <f>'Resp.'!J23</f>
        <v>Oficina de Control Interno</v>
      </c>
      <c r="E5" s="108"/>
      <c r="F5" s="775"/>
      <c r="G5" s="775"/>
      <c r="I5" s="100" t="s">
        <v>77</v>
      </c>
      <c r="J5" s="335">
        <f>+J3-J4</f>
        <v>1</v>
      </c>
      <c r="L5" s="113" t="s">
        <v>77</v>
      </c>
      <c r="M5" s="335">
        <f>+M3-M4</f>
        <v>2</v>
      </c>
    </row>
    <row r="6" spans="1:21" ht="16.5">
      <c r="B6" s="107"/>
      <c r="C6" s="119"/>
      <c r="D6" s="118"/>
      <c r="E6" s="120"/>
    </row>
    <row r="7" spans="1:21" ht="15.75" customHeight="1"/>
    <row r="8" spans="1:21" ht="15.75" customHeight="1"/>
    <row r="9" spans="1:21" ht="15.75" customHeight="1">
      <c r="D9" s="539"/>
    </row>
    <row r="10" spans="1:21" ht="127.5" customHeight="1">
      <c r="C10" s="521" t="s">
        <v>216</v>
      </c>
      <c r="D10" s="521" t="s">
        <v>217</v>
      </c>
      <c r="E10" s="530" t="s">
        <v>218</v>
      </c>
      <c r="F10" s="521" t="s">
        <v>219</v>
      </c>
      <c r="G10" s="521" t="s">
        <v>220</v>
      </c>
      <c r="H10" s="521" t="s">
        <v>121</v>
      </c>
      <c r="I10" s="521" t="s">
        <v>122</v>
      </c>
      <c r="J10" s="530" t="s">
        <v>123</v>
      </c>
      <c r="K10" s="530" t="s">
        <v>124</v>
      </c>
      <c r="L10" s="530" t="s">
        <v>479</v>
      </c>
      <c r="M10" s="530" t="s">
        <v>480</v>
      </c>
      <c r="N10" s="530" t="s">
        <v>221</v>
      </c>
      <c r="O10" s="530" t="s">
        <v>222</v>
      </c>
      <c r="P10" s="530" t="s">
        <v>223</v>
      </c>
      <c r="Q10" s="521" t="s">
        <v>224</v>
      </c>
      <c r="R10" s="530" t="s">
        <v>225</v>
      </c>
      <c r="S10" s="530" t="s">
        <v>226</v>
      </c>
      <c r="T10" s="522" t="s">
        <v>297</v>
      </c>
      <c r="U10" s="521" t="s">
        <v>351</v>
      </c>
    </row>
    <row r="11" spans="1:21" ht="127.5" customHeight="1">
      <c r="C11" s="551" t="s">
        <v>640</v>
      </c>
      <c r="D11" s="552" t="s">
        <v>228</v>
      </c>
      <c r="E11" s="552" t="s">
        <v>229</v>
      </c>
      <c r="F11" s="552" t="s">
        <v>230</v>
      </c>
      <c r="G11" s="551" t="s">
        <v>641</v>
      </c>
      <c r="H11" s="551" t="s">
        <v>647</v>
      </c>
      <c r="I11" s="551" t="s">
        <v>636</v>
      </c>
      <c r="J11" s="511" t="s">
        <v>634</v>
      </c>
      <c r="K11" s="511" t="s">
        <v>635</v>
      </c>
      <c r="L11" s="511" t="s">
        <v>636</v>
      </c>
      <c r="M11" s="511" t="s">
        <v>637</v>
      </c>
      <c r="N11" s="511" t="s">
        <v>129</v>
      </c>
      <c r="O11" s="553">
        <v>44105</v>
      </c>
      <c r="P11" s="553">
        <v>44196</v>
      </c>
      <c r="Q11" s="511" t="s">
        <v>638</v>
      </c>
      <c r="R11" s="507" t="s">
        <v>639</v>
      </c>
      <c r="S11" s="525">
        <v>880</v>
      </c>
      <c r="T11" s="568" t="s">
        <v>739</v>
      </c>
      <c r="U11" s="568" t="s">
        <v>128</v>
      </c>
    </row>
    <row r="12" spans="1:21" ht="127.5" customHeight="1">
      <c r="C12" s="511" t="s">
        <v>640</v>
      </c>
      <c r="D12" s="507" t="s">
        <v>228</v>
      </c>
      <c r="E12" s="507" t="s">
        <v>229</v>
      </c>
      <c r="F12" s="507" t="s">
        <v>230</v>
      </c>
      <c r="G12" s="511" t="s">
        <v>641</v>
      </c>
      <c r="H12" s="507" t="s">
        <v>642</v>
      </c>
      <c r="I12" s="507" t="s">
        <v>643</v>
      </c>
      <c r="J12" s="511" t="s">
        <v>644</v>
      </c>
      <c r="K12" s="511" t="s">
        <v>635</v>
      </c>
      <c r="L12" s="507" t="s">
        <v>643</v>
      </c>
      <c r="M12" s="511" t="s">
        <v>645</v>
      </c>
      <c r="N12" s="511" t="s">
        <v>129</v>
      </c>
      <c r="O12" s="553">
        <v>44105</v>
      </c>
      <c r="P12" s="553">
        <v>44377</v>
      </c>
      <c r="Q12" s="511" t="s">
        <v>646</v>
      </c>
      <c r="R12" s="507" t="s">
        <v>639</v>
      </c>
      <c r="S12" s="525">
        <v>881</v>
      </c>
      <c r="T12" s="506" t="s">
        <v>470</v>
      </c>
      <c r="U12" s="506" t="s">
        <v>352</v>
      </c>
    </row>
    <row r="13" spans="1:21" ht="15.75" customHeight="1"/>
    <row r="14" spans="1:21" ht="15.75" customHeight="1"/>
    <row r="15" spans="1:21" ht="15.75" customHeight="1"/>
    <row r="16" spans="1:21"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sheetData>
  <mergeCells count="2">
    <mergeCell ref="B2:L2"/>
    <mergeCell ref="F3:G5"/>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2:M1000"/>
  <sheetViews>
    <sheetView showGridLines="0" zoomScale="80" zoomScaleNormal="80" workbookViewId="0">
      <selection activeCell="K28" sqref="K28"/>
    </sheetView>
  </sheetViews>
  <sheetFormatPr baseColWidth="10" defaultColWidth="14.42578125" defaultRowHeight="15" customHeight="1"/>
  <cols>
    <col min="1" max="1" width="4.5703125" style="129" customWidth="1"/>
    <col min="2" max="2" width="5.28515625" style="129" customWidth="1"/>
    <col min="3" max="3" width="25.140625" style="129" customWidth="1"/>
    <col min="4" max="4" width="27.85546875" style="129" customWidth="1"/>
    <col min="5" max="5" width="8.42578125" style="129" customWidth="1"/>
    <col min="6" max="7" width="23" style="129" customWidth="1"/>
    <col min="8" max="8" width="7.42578125" style="129" customWidth="1"/>
    <col min="9" max="9" width="7.85546875" style="129" customWidth="1"/>
    <col min="10" max="10" width="27.85546875" style="129" customWidth="1"/>
    <col min="11" max="11" width="24.7109375" style="129" customWidth="1"/>
    <col min="12" max="12" width="23.28515625" style="129" customWidth="1"/>
    <col min="13" max="13" width="14.85546875" style="129" customWidth="1"/>
    <col min="14" max="24" width="10.7109375" style="129" customWidth="1"/>
    <col min="25" max="16384" width="14.42578125" style="129"/>
  </cols>
  <sheetData>
    <row r="2" spans="1:13" ht="45.75" customHeight="1" thickBot="1">
      <c r="A2" s="89"/>
      <c r="B2" s="814" t="s">
        <v>104</v>
      </c>
      <c r="C2" s="723"/>
      <c r="D2" s="723"/>
      <c r="E2" s="723"/>
      <c r="F2" s="723"/>
      <c r="G2" s="723"/>
      <c r="H2" s="723"/>
      <c r="I2" s="723"/>
      <c r="J2" s="723"/>
      <c r="K2" s="723"/>
      <c r="L2" s="723"/>
    </row>
    <row r="3" spans="1:13" ht="27.75" thickBot="1">
      <c r="A3" s="89"/>
      <c r="B3" s="96"/>
      <c r="C3" s="91" t="s">
        <v>60</v>
      </c>
      <c r="D3" s="314">
        <f>100/19</f>
        <v>5.2631578947368425</v>
      </c>
      <c r="E3" s="96"/>
      <c r="F3" s="769" t="s">
        <v>105</v>
      </c>
      <c r="G3" s="723"/>
      <c r="H3" s="96"/>
      <c r="J3" s="94" t="s">
        <v>146</v>
      </c>
      <c r="K3" s="336">
        <v>5.26</v>
      </c>
      <c r="L3" s="90"/>
    </row>
    <row r="4" spans="1:13" ht="27.75" thickBot="1">
      <c r="A4" s="89"/>
      <c r="B4" s="96"/>
      <c r="C4" s="91" t="s">
        <v>17</v>
      </c>
      <c r="D4" s="314">
        <f>((K4*D3)/K3)</f>
        <v>3.3421052631578951</v>
      </c>
      <c r="F4" s="723"/>
      <c r="G4" s="723"/>
      <c r="J4" s="97" t="s">
        <v>75</v>
      </c>
      <c r="K4" s="573">
        <f>63.5*5.26/100</f>
        <v>3.3401000000000001</v>
      </c>
    </row>
    <row r="5" spans="1:13" ht="27.75" thickBot="1">
      <c r="A5" s="89"/>
      <c r="B5" s="96"/>
      <c r="C5" s="91" t="s">
        <v>18</v>
      </c>
      <c r="D5" s="315" t="s">
        <v>29</v>
      </c>
      <c r="F5" s="723"/>
      <c r="G5" s="723"/>
      <c r="J5" s="100" t="s">
        <v>77</v>
      </c>
      <c r="K5" s="573">
        <f>+K3-K4</f>
        <v>1.9198999999999997</v>
      </c>
    </row>
    <row r="7" spans="1:13" ht="17.25" hidden="1" thickBot="1">
      <c r="B7" s="815"/>
      <c r="C7" s="815"/>
      <c r="D7" s="815"/>
      <c r="E7" s="815"/>
      <c r="F7" s="815"/>
      <c r="G7" s="815"/>
      <c r="H7" s="816"/>
      <c r="I7" s="817" t="s">
        <v>64</v>
      </c>
      <c r="J7" s="815"/>
      <c r="K7" s="815"/>
      <c r="L7" s="815"/>
      <c r="M7" s="816"/>
    </row>
    <row r="8" spans="1:13" ht="95.25" hidden="1" thickBot="1">
      <c r="B8" s="316" t="s">
        <v>78</v>
      </c>
      <c r="C8" s="317" t="s">
        <v>67</v>
      </c>
      <c r="D8" s="317" t="s">
        <v>88</v>
      </c>
      <c r="E8" s="317" t="s">
        <v>89</v>
      </c>
      <c r="F8" s="317" t="s">
        <v>69</v>
      </c>
      <c r="G8" s="318" t="s">
        <v>18</v>
      </c>
      <c r="H8" s="319" t="s">
        <v>79</v>
      </c>
      <c r="I8" s="195" t="s">
        <v>80</v>
      </c>
      <c r="J8" s="196" t="s">
        <v>72</v>
      </c>
      <c r="K8" s="196" t="s">
        <v>69</v>
      </c>
      <c r="L8" s="101" t="s">
        <v>18</v>
      </c>
      <c r="M8" s="101" t="s">
        <v>74</v>
      </c>
    </row>
    <row r="9" spans="1:13" ht="16.5" hidden="1">
      <c r="A9" s="298"/>
      <c r="B9" s="320"/>
      <c r="C9" s="321"/>
      <c r="D9" s="321"/>
      <c r="E9" s="321"/>
      <c r="F9" s="321"/>
      <c r="G9" s="322"/>
      <c r="H9" s="201">
        <f t="shared" ref="H9:H13" si="0">$D$3/$K$3</f>
        <v>1.0006003602161297</v>
      </c>
      <c r="I9" s="320"/>
      <c r="J9" s="321"/>
      <c r="K9" s="321"/>
      <c r="L9" s="323"/>
      <c r="M9" s="323"/>
    </row>
    <row r="10" spans="1:13" ht="16.5" hidden="1">
      <c r="A10" s="298"/>
      <c r="B10" s="324"/>
      <c r="C10" s="325"/>
      <c r="D10" s="325"/>
      <c r="E10" s="325"/>
      <c r="F10" s="325"/>
      <c r="G10" s="326"/>
      <c r="H10" s="201">
        <f t="shared" si="0"/>
        <v>1.0006003602161297</v>
      </c>
      <c r="I10" s="324"/>
      <c r="J10" s="325"/>
      <c r="K10" s="325"/>
      <c r="L10" s="327"/>
      <c r="M10" s="327"/>
    </row>
    <row r="11" spans="1:13" ht="16.5" hidden="1">
      <c r="A11" s="298"/>
      <c r="B11" s="324"/>
      <c r="C11" s="325"/>
      <c r="D11" s="325"/>
      <c r="E11" s="325"/>
      <c r="F11" s="325"/>
      <c r="G11" s="326"/>
      <c r="H11" s="201">
        <f t="shared" si="0"/>
        <v>1.0006003602161297</v>
      </c>
      <c r="I11" s="324"/>
      <c r="J11" s="325"/>
      <c r="K11" s="325"/>
      <c r="L11" s="327"/>
      <c r="M11" s="327"/>
    </row>
    <row r="12" spans="1:13" ht="16.5" hidden="1">
      <c r="B12" s="253"/>
      <c r="C12" s="199"/>
      <c r="D12" s="199"/>
      <c r="E12" s="199"/>
      <c r="F12" s="199"/>
      <c r="G12" s="200"/>
      <c r="H12" s="201">
        <f t="shared" si="0"/>
        <v>1.0006003602161297</v>
      </c>
      <c r="I12" s="253"/>
      <c r="J12" s="199"/>
      <c r="K12" s="199"/>
      <c r="L12" s="328"/>
      <c r="M12" s="328"/>
    </row>
    <row r="13" spans="1:13" ht="17.25" hidden="1" thickBot="1">
      <c r="B13" s="216"/>
      <c r="C13" s="213"/>
      <c r="D13" s="213"/>
      <c r="E13" s="213"/>
      <c r="F13" s="213"/>
      <c r="G13" s="214"/>
      <c r="H13" s="312">
        <f t="shared" si="0"/>
        <v>1.0006003602161297</v>
      </c>
      <c r="I13" s="216"/>
      <c r="J13" s="213"/>
      <c r="K13" s="213"/>
      <c r="L13" s="217"/>
      <c r="M13" s="217"/>
    </row>
    <row r="14" spans="1:13" ht="18.75" hidden="1" thickBot="1">
      <c r="B14" s="90"/>
      <c r="C14" s="90"/>
      <c r="D14" s="90"/>
      <c r="E14" s="90"/>
      <c r="F14" s="90"/>
      <c r="G14" s="329" t="s">
        <v>82</v>
      </c>
      <c r="H14" s="313" t="s">
        <v>136</v>
      </c>
      <c r="I14" s="100">
        <f t="shared" ref="I14" si="1">SUM(I12:I13)</f>
        <v>0</v>
      </c>
      <c r="J14" s="90"/>
      <c r="K14" s="90"/>
      <c r="L14" s="90"/>
    </row>
    <row r="15" spans="1:13" ht="15" hidden="1" customHeight="1"/>
    <row r="16" spans="1:13" ht="95.25" hidden="1" thickBot="1">
      <c r="B16" s="316" t="s">
        <v>78</v>
      </c>
      <c r="C16" s="316" t="s">
        <v>93</v>
      </c>
      <c r="D16" s="316" t="s">
        <v>18</v>
      </c>
      <c r="E16" s="316" t="s">
        <v>68</v>
      </c>
      <c r="F16" s="316" t="s">
        <v>84</v>
      </c>
      <c r="G16" s="330" t="s">
        <v>85</v>
      </c>
    </row>
    <row r="17" spans="2:7" ht="16.5" hidden="1">
      <c r="B17" s="222"/>
      <c r="C17" s="203"/>
      <c r="D17" s="203"/>
      <c r="E17" s="203">
        <v>100</v>
      </c>
      <c r="F17" s="259">
        <f t="shared" ref="F17:F20" si="2">$D$3/$K$3</f>
        <v>1.0006003602161297</v>
      </c>
      <c r="G17" s="224"/>
    </row>
    <row r="18" spans="2:7" ht="16.5" hidden="1">
      <c r="B18" s="226"/>
      <c r="C18" s="207"/>
      <c r="D18" s="207"/>
      <c r="E18" s="207">
        <v>100</v>
      </c>
      <c r="F18" s="260">
        <f t="shared" si="2"/>
        <v>1.0006003602161297</v>
      </c>
      <c r="G18" s="228"/>
    </row>
    <row r="19" spans="2:7" ht="16.5" hidden="1">
      <c r="B19" s="229"/>
      <c r="C19" s="230"/>
      <c r="D19" s="230"/>
      <c r="E19" s="230">
        <v>100</v>
      </c>
      <c r="F19" s="261">
        <f t="shared" si="2"/>
        <v>1.0006003602161297</v>
      </c>
      <c r="G19" s="232"/>
    </row>
    <row r="20" spans="2:7" ht="17.25" hidden="1" thickBot="1">
      <c r="B20" s="233"/>
      <c r="C20" s="213"/>
      <c r="D20" s="213"/>
      <c r="E20" s="213">
        <v>100</v>
      </c>
      <c r="F20" s="262">
        <f t="shared" si="2"/>
        <v>1.0006003602161297</v>
      </c>
      <c r="G20" s="235"/>
    </row>
    <row r="21" spans="2:7" ht="15.75" hidden="1" customHeight="1">
      <c r="B21" s="89"/>
      <c r="C21" s="89"/>
      <c r="D21" s="89"/>
      <c r="E21" s="236" t="s">
        <v>82</v>
      </c>
      <c r="F21" s="237">
        <f>SUM(F17:F20)</f>
        <v>4.002401440864519</v>
      </c>
      <c r="G21" s="89"/>
    </row>
    <row r="22" spans="2:7" ht="15.75" hidden="1" customHeight="1"/>
    <row r="23" spans="2:7" ht="15.75" hidden="1" customHeight="1"/>
    <row r="24" spans="2:7" ht="15.75" hidden="1" customHeight="1"/>
    <row r="25" spans="2:7" ht="15.75" hidden="1" customHeight="1"/>
    <row r="26" spans="2:7" ht="15.75" hidden="1" customHeight="1"/>
    <row r="27" spans="2:7" ht="15.75" customHeight="1">
      <c r="C27" s="238" t="s">
        <v>135</v>
      </c>
    </row>
    <row r="28" spans="2:7" ht="15.75" customHeight="1"/>
    <row r="29" spans="2:7" ht="15.75" customHeight="1"/>
    <row r="30" spans="2:7" ht="15.75" customHeight="1"/>
    <row r="31" spans="2:7" ht="15.75" customHeight="1"/>
    <row r="32" spans="2: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L2"/>
    <mergeCell ref="F3:G5"/>
    <mergeCell ref="B7:H7"/>
    <mergeCell ref="I7:M7"/>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S981"/>
  <sheetViews>
    <sheetView showGridLines="0" zoomScale="80" zoomScaleNormal="80" workbookViewId="0">
      <selection activeCell="D5" sqref="D5"/>
    </sheetView>
  </sheetViews>
  <sheetFormatPr baseColWidth="10" defaultColWidth="14.42578125" defaultRowHeight="15" customHeight="1"/>
  <cols>
    <col min="1" max="1" width="4.5703125" style="509" customWidth="1"/>
    <col min="2" max="2" width="5.28515625" style="509" customWidth="1"/>
    <col min="3" max="3" width="25.140625" style="509" customWidth="1"/>
    <col min="4" max="4" width="27.85546875" style="509" customWidth="1"/>
    <col min="5" max="5" width="32.42578125" style="509" customWidth="1"/>
    <col min="6" max="7" width="23" style="509" customWidth="1"/>
    <col min="8" max="8" width="30.140625" style="509" customWidth="1"/>
    <col min="9" max="9" width="37.7109375" style="509" customWidth="1"/>
    <col min="10" max="10" width="27.85546875" style="509" customWidth="1"/>
    <col min="11" max="11" width="24.7109375" style="509" customWidth="1"/>
    <col min="12" max="12" width="23.28515625" style="509" customWidth="1"/>
    <col min="13" max="13" width="18.28515625" style="509" customWidth="1"/>
    <col min="14" max="14" width="23.5703125" style="509" customWidth="1"/>
    <col min="15" max="15" width="32.140625" style="509" customWidth="1"/>
    <col min="16" max="16" width="30" style="509" customWidth="1"/>
    <col min="17" max="17" width="10.7109375" style="509" customWidth="1"/>
    <col min="18" max="18" width="28.5703125" style="509" customWidth="1"/>
    <col min="19" max="24" width="10.7109375" style="509" customWidth="1"/>
    <col min="25" max="16384" width="14.42578125" style="509"/>
  </cols>
  <sheetData>
    <row r="2" spans="1:19" ht="45.75" customHeight="1" thickBot="1">
      <c r="A2" s="89"/>
      <c r="B2" s="814" t="s">
        <v>648</v>
      </c>
      <c r="C2" s="723"/>
      <c r="D2" s="723"/>
      <c r="E2" s="723"/>
      <c r="F2" s="723"/>
      <c r="G2" s="723"/>
      <c r="H2" s="723"/>
      <c r="I2" s="723"/>
      <c r="J2" s="723"/>
      <c r="K2" s="723"/>
      <c r="L2" s="723"/>
    </row>
    <row r="3" spans="1:19" ht="33.75" thickBot="1">
      <c r="A3" s="89"/>
      <c r="B3" s="96"/>
      <c r="C3" s="91" t="s">
        <v>60</v>
      </c>
      <c r="D3" s="574">
        <f>100/19</f>
        <v>5.2631578947368425</v>
      </c>
      <c r="E3" s="96"/>
      <c r="F3" s="769"/>
      <c r="G3" s="723"/>
      <c r="H3" s="96"/>
      <c r="J3" s="94" t="s">
        <v>146</v>
      </c>
      <c r="K3" s="576">
        <v>5.26</v>
      </c>
      <c r="L3" s="90"/>
      <c r="M3" s="146" t="s">
        <v>140</v>
      </c>
      <c r="N3" s="576">
        <v>5</v>
      </c>
    </row>
    <row r="4" spans="1:19" ht="27.75" thickBot="1">
      <c r="A4" s="89"/>
      <c r="B4" s="96"/>
      <c r="C4" s="91" t="s">
        <v>17</v>
      </c>
      <c r="D4" s="574">
        <f>((K4*D3)/K3)</f>
        <v>3.9631578947368422</v>
      </c>
      <c r="F4" s="723"/>
      <c r="G4" s="723"/>
      <c r="J4" s="97" t="s">
        <v>75</v>
      </c>
      <c r="K4" s="577">
        <f>75.3*5.26/100</f>
        <v>3.9607799999999997</v>
      </c>
      <c r="M4" s="97" t="s">
        <v>75</v>
      </c>
      <c r="N4" s="576">
        <v>0</v>
      </c>
    </row>
    <row r="5" spans="1:19" ht="27.75" thickBot="1">
      <c r="A5" s="89"/>
      <c r="B5" s="96"/>
      <c r="C5" s="91" t="s">
        <v>18</v>
      </c>
      <c r="D5" s="575" t="str">
        <f>+'Resp.'!I25</f>
        <v>Grupo de Planeación</v>
      </c>
      <c r="F5" s="723"/>
      <c r="G5" s="723"/>
      <c r="J5" s="100" t="s">
        <v>77</v>
      </c>
      <c r="K5" s="577">
        <f>+K3-K4</f>
        <v>1.29922</v>
      </c>
      <c r="M5" s="100" t="s">
        <v>77</v>
      </c>
      <c r="N5" s="576">
        <f>+N3-N4</f>
        <v>5</v>
      </c>
    </row>
    <row r="6" spans="1:19" ht="16.5"/>
    <row r="7" spans="1:19" ht="16.5">
      <c r="C7" s="238" t="s">
        <v>730</v>
      </c>
    </row>
    <row r="8" spans="1:19" ht="15.75" customHeight="1">
      <c r="C8" s="238"/>
    </row>
    <row r="9" spans="1:19" ht="72.75" customHeight="1">
      <c r="C9" s="530" t="s">
        <v>216</v>
      </c>
      <c r="D9" s="530" t="s">
        <v>217</v>
      </c>
      <c r="E9" s="554" t="s">
        <v>218</v>
      </c>
      <c r="F9" s="530" t="s">
        <v>219</v>
      </c>
      <c r="G9" s="530" t="s">
        <v>220</v>
      </c>
      <c r="H9" s="530" t="s">
        <v>121</v>
      </c>
      <c r="I9" s="530" t="s">
        <v>122</v>
      </c>
      <c r="J9" s="554" t="s">
        <v>123</v>
      </c>
      <c r="K9" s="554" t="s">
        <v>124</v>
      </c>
      <c r="L9" s="554" t="s">
        <v>221</v>
      </c>
      <c r="M9" s="554" t="s">
        <v>222</v>
      </c>
      <c r="N9" s="554" t="s">
        <v>223</v>
      </c>
      <c r="O9" s="530" t="s">
        <v>224</v>
      </c>
      <c r="P9" s="554" t="s">
        <v>225</v>
      </c>
      <c r="Q9" s="530" t="s">
        <v>226</v>
      </c>
      <c r="R9" s="522" t="s">
        <v>297</v>
      </c>
      <c r="S9" s="521" t="s">
        <v>351</v>
      </c>
    </row>
    <row r="10" spans="1:19" ht="144.75" customHeight="1">
      <c r="C10" s="116" t="s">
        <v>573</v>
      </c>
      <c r="D10" s="536" t="s">
        <v>228</v>
      </c>
      <c r="E10" s="536" t="s">
        <v>229</v>
      </c>
      <c r="F10" s="536" t="s">
        <v>230</v>
      </c>
      <c r="G10" s="116" t="s">
        <v>649</v>
      </c>
      <c r="H10" s="116" t="s">
        <v>650</v>
      </c>
      <c r="I10" s="116" t="s">
        <v>651</v>
      </c>
      <c r="J10" s="116" t="s">
        <v>652</v>
      </c>
      <c r="K10" s="116" t="s">
        <v>125</v>
      </c>
      <c r="L10" s="116" t="s">
        <v>653</v>
      </c>
      <c r="M10" s="512">
        <v>44105</v>
      </c>
      <c r="N10" s="512">
        <v>44285</v>
      </c>
      <c r="O10" s="116" t="s">
        <v>654</v>
      </c>
      <c r="P10" s="116" t="s">
        <v>579</v>
      </c>
      <c r="Q10" s="506">
        <v>893</v>
      </c>
      <c r="R10" s="506" t="s">
        <v>470</v>
      </c>
      <c r="S10" s="506" t="s">
        <v>352</v>
      </c>
    </row>
    <row r="11" spans="1:19" ht="144.75" customHeight="1">
      <c r="C11" s="116" t="s">
        <v>573</v>
      </c>
      <c r="D11" s="536" t="s">
        <v>228</v>
      </c>
      <c r="E11" s="536" t="s">
        <v>229</v>
      </c>
      <c r="F11" s="536" t="s">
        <v>230</v>
      </c>
      <c r="G11" s="116" t="s">
        <v>649</v>
      </c>
      <c r="H11" s="116" t="s">
        <v>655</v>
      </c>
      <c r="I11" s="116" t="s">
        <v>656</v>
      </c>
      <c r="J11" s="116" t="s">
        <v>657</v>
      </c>
      <c r="K11" s="116" t="s">
        <v>125</v>
      </c>
      <c r="L11" s="116" t="s">
        <v>108</v>
      </c>
      <c r="M11" s="512">
        <v>44105</v>
      </c>
      <c r="N11" s="512">
        <v>44469</v>
      </c>
      <c r="O11" s="116" t="s">
        <v>658</v>
      </c>
      <c r="P11" s="116" t="s">
        <v>579</v>
      </c>
      <c r="Q11" s="506">
        <v>894</v>
      </c>
      <c r="R11" s="506" t="s">
        <v>470</v>
      </c>
      <c r="S11" s="506" t="s">
        <v>352</v>
      </c>
    </row>
    <row r="12" spans="1:19" ht="144.75" customHeight="1">
      <c r="C12" s="116" t="s">
        <v>573</v>
      </c>
      <c r="D12" s="536" t="s">
        <v>228</v>
      </c>
      <c r="E12" s="536" t="s">
        <v>229</v>
      </c>
      <c r="F12" s="536" t="s">
        <v>230</v>
      </c>
      <c r="G12" s="116" t="s">
        <v>649</v>
      </c>
      <c r="H12" s="116" t="s">
        <v>659</v>
      </c>
      <c r="I12" s="116" t="s">
        <v>660</v>
      </c>
      <c r="J12" s="116" t="s">
        <v>661</v>
      </c>
      <c r="K12" s="116" t="s">
        <v>125</v>
      </c>
      <c r="L12" s="116" t="s">
        <v>108</v>
      </c>
      <c r="M12" s="512">
        <v>44105</v>
      </c>
      <c r="N12" s="512">
        <v>44377</v>
      </c>
      <c r="O12" s="116" t="s">
        <v>662</v>
      </c>
      <c r="P12" s="116" t="s">
        <v>579</v>
      </c>
      <c r="Q12" s="506">
        <v>895</v>
      </c>
      <c r="R12" s="506" t="s">
        <v>470</v>
      </c>
      <c r="S12" s="506" t="s">
        <v>352</v>
      </c>
    </row>
    <row r="13" spans="1:19" ht="144.75" customHeight="1">
      <c r="C13" s="116" t="s">
        <v>573</v>
      </c>
      <c r="D13" s="536" t="s">
        <v>228</v>
      </c>
      <c r="E13" s="536" t="s">
        <v>229</v>
      </c>
      <c r="F13" s="536" t="s">
        <v>230</v>
      </c>
      <c r="G13" s="116" t="s">
        <v>649</v>
      </c>
      <c r="H13" s="116" t="s">
        <v>663</v>
      </c>
      <c r="I13" s="116" t="s">
        <v>664</v>
      </c>
      <c r="J13" s="116" t="s">
        <v>663</v>
      </c>
      <c r="K13" s="116" t="s">
        <v>125</v>
      </c>
      <c r="L13" s="116" t="s">
        <v>108</v>
      </c>
      <c r="M13" s="512">
        <v>44105</v>
      </c>
      <c r="N13" s="512">
        <v>44285</v>
      </c>
      <c r="O13" s="116" t="s">
        <v>665</v>
      </c>
      <c r="P13" s="116" t="s">
        <v>579</v>
      </c>
      <c r="Q13" s="506">
        <v>896</v>
      </c>
      <c r="R13" s="506" t="s">
        <v>470</v>
      </c>
      <c r="S13" s="506" t="s">
        <v>352</v>
      </c>
    </row>
    <row r="14" spans="1:19" ht="144.75" customHeight="1">
      <c r="C14" s="116" t="s">
        <v>573</v>
      </c>
      <c r="D14" s="536" t="s">
        <v>228</v>
      </c>
      <c r="E14" s="536" t="s">
        <v>229</v>
      </c>
      <c r="F14" s="536" t="s">
        <v>230</v>
      </c>
      <c r="G14" s="116" t="s">
        <v>649</v>
      </c>
      <c r="H14" s="116" t="s">
        <v>666</v>
      </c>
      <c r="I14" s="116" t="s">
        <v>667</v>
      </c>
      <c r="J14" s="116" t="s">
        <v>668</v>
      </c>
      <c r="K14" s="116" t="s">
        <v>669</v>
      </c>
      <c r="L14" s="116" t="s">
        <v>108</v>
      </c>
      <c r="M14" s="512">
        <v>44105</v>
      </c>
      <c r="N14" s="512">
        <v>44285</v>
      </c>
      <c r="O14" s="116" t="s">
        <v>670</v>
      </c>
      <c r="P14" s="116" t="s">
        <v>579</v>
      </c>
      <c r="Q14" s="506">
        <v>897</v>
      </c>
      <c r="R14" s="506" t="s">
        <v>470</v>
      </c>
      <c r="S14" s="506" t="s">
        <v>352</v>
      </c>
    </row>
    <row r="15" spans="1:19" ht="15.75" customHeight="1"/>
    <row r="16" spans="1:19"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2">
    <mergeCell ref="B2:L2"/>
    <mergeCell ref="F3:G5"/>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P978"/>
  <sheetViews>
    <sheetView showGridLines="0" zoomScale="80" zoomScaleNormal="80" workbookViewId="0">
      <selection activeCell="F11" sqref="F11:F16"/>
    </sheetView>
  </sheetViews>
  <sheetFormatPr baseColWidth="10" defaultColWidth="14.42578125" defaultRowHeight="15" customHeight="1"/>
  <cols>
    <col min="1" max="1" width="4.5703125" style="509" customWidth="1"/>
    <col min="2" max="2" width="5.28515625" style="509" customWidth="1"/>
    <col min="3" max="3" width="25.140625" style="509" customWidth="1"/>
    <col min="4" max="4" width="27.85546875" style="509" customWidth="1"/>
    <col min="5" max="5" width="21.42578125" style="509" customWidth="1"/>
    <col min="6" max="7" width="23" style="509" customWidth="1"/>
    <col min="8" max="8" width="16.85546875" style="509" customWidth="1"/>
    <col min="9" max="9" width="45.85546875" style="509" customWidth="1"/>
    <col min="10" max="10" width="22" style="509" customWidth="1"/>
    <col min="11" max="11" width="19" style="509" customWidth="1"/>
    <col min="12" max="12" width="17.7109375" style="509" customWidth="1"/>
    <col min="13" max="13" width="55.42578125" style="509" customWidth="1"/>
    <col min="14" max="14" width="21.85546875" style="509" customWidth="1"/>
    <col min="15" max="16" width="10.7109375" style="509" hidden="1" customWidth="1"/>
    <col min="17" max="24" width="10.7109375" style="509" customWidth="1"/>
    <col min="25" max="16384" width="14.42578125" style="509"/>
  </cols>
  <sheetData>
    <row r="2" spans="1:16" ht="45.75" customHeight="1" thickBot="1">
      <c r="A2" s="89"/>
      <c r="B2" s="814" t="s">
        <v>633</v>
      </c>
      <c r="C2" s="723"/>
      <c r="D2" s="723"/>
      <c r="E2" s="723"/>
      <c r="F2" s="723"/>
      <c r="G2" s="723"/>
      <c r="H2" s="723"/>
      <c r="I2" s="723"/>
      <c r="J2" s="723"/>
      <c r="K2" s="723"/>
      <c r="L2" s="723"/>
    </row>
    <row r="3" spans="1:16" ht="27.75" thickBot="1">
      <c r="A3" s="89"/>
      <c r="B3" s="96"/>
      <c r="C3" s="91" t="s">
        <v>60</v>
      </c>
      <c r="D3" s="574">
        <f>100/19</f>
        <v>5.2631578947368425</v>
      </c>
      <c r="E3" s="96"/>
      <c r="F3" s="769"/>
      <c r="G3" s="723"/>
      <c r="H3" s="96"/>
      <c r="J3" s="94" t="s">
        <v>731</v>
      </c>
      <c r="K3" s="576">
        <v>21</v>
      </c>
      <c r="L3" s="90"/>
      <c r="M3" s="146" t="s">
        <v>140</v>
      </c>
      <c r="N3" s="576">
        <v>22</v>
      </c>
    </row>
    <row r="4" spans="1:16" ht="27.75" thickBot="1">
      <c r="A4" s="89"/>
      <c r="B4" s="96"/>
      <c r="C4" s="91" t="s">
        <v>17</v>
      </c>
      <c r="D4" s="574">
        <f>((K4*D3)/K3)+0.95</f>
        <v>2.2031328320802004</v>
      </c>
      <c r="F4" s="723"/>
      <c r="G4" s="723"/>
      <c r="J4" s="97" t="s">
        <v>75</v>
      </c>
      <c r="K4" s="576">
        <f>+K3-K5</f>
        <v>5</v>
      </c>
      <c r="M4" s="97" t="s">
        <v>75</v>
      </c>
      <c r="N4" s="576">
        <v>5</v>
      </c>
    </row>
    <row r="5" spans="1:16" ht="27.75" thickBot="1">
      <c r="A5" s="89"/>
      <c r="B5" s="96"/>
      <c r="C5" s="91" t="s">
        <v>18</v>
      </c>
      <c r="D5" s="575" t="str">
        <f>+'Resp.'!I26</f>
        <v>Talento Humano</v>
      </c>
      <c r="F5" s="723"/>
      <c r="G5" s="723"/>
      <c r="J5" s="100" t="s">
        <v>77</v>
      </c>
      <c r="K5" s="576">
        <v>16</v>
      </c>
      <c r="M5" s="100" t="s">
        <v>77</v>
      </c>
      <c r="N5" s="576">
        <f>+N3-N4</f>
        <v>17</v>
      </c>
    </row>
    <row r="6" spans="1:16" ht="16.5"/>
    <row r="7" spans="1:16" ht="15.75" customHeight="1">
      <c r="C7" s="238"/>
    </row>
    <row r="8" spans="1:16" ht="15.75" customHeight="1">
      <c r="D8" s="242"/>
      <c r="E8" s="242"/>
    </row>
    <row r="9" spans="1:16" ht="15.75" customHeight="1"/>
    <row r="10" spans="1:16" s="556" customFormat="1" ht="64.5" customHeight="1">
      <c r="C10" s="530" t="s">
        <v>671</v>
      </c>
      <c r="D10" s="530" t="s">
        <v>672</v>
      </c>
      <c r="E10" s="530" t="s">
        <v>673</v>
      </c>
      <c r="F10" s="521" t="s">
        <v>674</v>
      </c>
      <c r="G10" s="521" t="s">
        <v>675</v>
      </c>
      <c r="H10" s="530" t="s">
        <v>676</v>
      </c>
      <c r="I10" s="530" t="s">
        <v>677</v>
      </c>
      <c r="J10" s="530" t="s">
        <v>678</v>
      </c>
      <c r="K10" s="521" t="s">
        <v>679</v>
      </c>
      <c r="L10" s="521" t="s">
        <v>371</v>
      </c>
      <c r="M10" s="530" t="s">
        <v>732</v>
      </c>
      <c r="N10" s="530" t="s">
        <v>680</v>
      </c>
    </row>
    <row r="11" spans="1:16" s="556" customFormat="1" ht="123" customHeight="1">
      <c r="C11" s="819" t="s">
        <v>228</v>
      </c>
      <c r="D11" s="819" t="s">
        <v>681</v>
      </c>
      <c r="E11" s="819" t="s">
        <v>682</v>
      </c>
      <c r="F11" s="819" t="s">
        <v>683</v>
      </c>
      <c r="G11" s="819" t="s">
        <v>229</v>
      </c>
      <c r="H11" s="818">
        <v>44170</v>
      </c>
      <c r="I11" s="555" t="s">
        <v>684</v>
      </c>
      <c r="J11" s="555" t="s">
        <v>685</v>
      </c>
      <c r="K11" s="534">
        <v>44180</v>
      </c>
      <c r="L11" s="781">
        <v>934</v>
      </c>
      <c r="M11" s="602" t="s">
        <v>686</v>
      </c>
      <c r="N11" s="608" t="s">
        <v>128</v>
      </c>
      <c r="O11" s="556">
        <v>0.19</v>
      </c>
      <c r="P11" s="556">
        <f>0.19*5</f>
        <v>0.95</v>
      </c>
    </row>
    <row r="12" spans="1:16" s="556" customFormat="1" ht="123" customHeight="1">
      <c r="C12" s="819"/>
      <c r="D12" s="819"/>
      <c r="E12" s="819"/>
      <c r="F12" s="819"/>
      <c r="G12" s="819"/>
      <c r="H12" s="818"/>
      <c r="I12" s="555" t="s">
        <v>687</v>
      </c>
      <c r="J12" s="555" t="s">
        <v>685</v>
      </c>
      <c r="K12" s="534">
        <v>44180</v>
      </c>
      <c r="L12" s="781"/>
      <c r="M12" s="602" t="s">
        <v>688</v>
      </c>
      <c r="N12" s="608" t="s">
        <v>128</v>
      </c>
      <c r="O12" s="556">
        <v>0.19</v>
      </c>
    </row>
    <row r="13" spans="1:16" s="556" customFormat="1" ht="123" customHeight="1">
      <c r="C13" s="819"/>
      <c r="D13" s="819"/>
      <c r="E13" s="819"/>
      <c r="F13" s="819"/>
      <c r="G13" s="819"/>
      <c r="H13" s="818"/>
      <c r="I13" s="555" t="s">
        <v>689</v>
      </c>
      <c r="J13" s="555" t="s">
        <v>690</v>
      </c>
      <c r="K13" s="534">
        <v>44227</v>
      </c>
      <c r="L13" s="781"/>
      <c r="M13" s="602" t="s">
        <v>755</v>
      </c>
      <c r="N13" s="608" t="s">
        <v>352</v>
      </c>
      <c r="O13" s="556">
        <v>0.18</v>
      </c>
      <c r="P13" s="601">
        <v>44235</v>
      </c>
    </row>
    <row r="14" spans="1:16" s="556" customFormat="1" ht="123" customHeight="1">
      <c r="C14" s="819"/>
      <c r="D14" s="819"/>
      <c r="E14" s="819"/>
      <c r="F14" s="819"/>
      <c r="G14" s="819"/>
      <c r="H14" s="818"/>
      <c r="I14" s="555" t="s">
        <v>691</v>
      </c>
      <c r="J14" s="555" t="s">
        <v>690</v>
      </c>
      <c r="K14" s="534">
        <v>44227</v>
      </c>
      <c r="L14" s="781"/>
      <c r="M14" s="602" t="s">
        <v>756</v>
      </c>
      <c r="N14" s="608" t="s">
        <v>352</v>
      </c>
      <c r="O14" s="556">
        <v>0.18</v>
      </c>
      <c r="P14" s="601">
        <v>44235</v>
      </c>
    </row>
    <row r="15" spans="1:16" s="556" customFormat="1" ht="123" customHeight="1">
      <c r="C15" s="819"/>
      <c r="D15" s="819"/>
      <c r="E15" s="819"/>
      <c r="F15" s="819"/>
      <c r="G15" s="819"/>
      <c r="H15" s="818"/>
      <c r="I15" s="555" t="s">
        <v>692</v>
      </c>
      <c r="J15" s="555" t="s">
        <v>690</v>
      </c>
      <c r="K15" s="534">
        <v>44227</v>
      </c>
      <c r="L15" s="781"/>
      <c r="M15" s="602" t="s">
        <v>757</v>
      </c>
      <c r="N15" s="608" t="s">
        <v>352</v>
      </c>
      <c r="O15" s="556">
        <v>0.18</v>
      </c>
      <c r="P15" s="601">
        <v>44235</v>
      </c>
    </row>
    <row r="16" spans="1:16" s="556" customFormat="1" ht="123" customHeight="1">
      <c r="C16" s="819"/>
      <c r="D16" s="819"/>
      <c r="E16" s="819"/>
      <c r="F16" s="819"/>
      <c r="G16" s="819"/>
      <c r="H16" s="818"/>
      <c r="I16" s="555" t="s">
        <v>693</v>
      </c>
      <c r="J16" s="555" t="s">
        <v>690</v>
      </c>
      <c r="K16" s="534">
        <v>44227</v>
      </c>
      <c r="L16" s="781"/>
      <c r="M16" s="602" t="s">
        <v>758</v>
      </c>
      <c r="N16" s="608" t="s">
        <v>352</v>
      </c>
      <c r="O16" s="556">
        <v>0.18</v>
      </c>
      <c r="P16" s="601">
        <v>44235</v>
      </c>
    </row>
    <row r="17" spans="3:16" s="556" customFormat="1" ht="189" customHeight="1">
      <c r="C17" s="819" t="s">
        <v>228</v>
      </c>
      <c r="D17" s="819" t="s">
        <v>681</v>
      </c>
      <c r="E17" s="819" t="s">
        <v>682</v>
      </c>
      <c r="F17" s="819" t="s">
        <v>694</v>
      </c>
      <c r="G17" s="819" t="s">
        <v>229</v>
      </c>
      <c r="H17" s="818">
        <v>44170</v>
      </c>
      <c r="I17" s="555" t="s">
        <v>695</v>
      </c>
      <c r="J17" s="555" t="s">
        <v>685</v>
      </c>
      <c r="K17" s="534">
        <v>44043</v>
      </c>
      <c r="L17" s="781">
        <v>935</v>
      </c>
      <c r="M17" s="602" t="s">
        <v>696</v>
      </c>
      <c r="N17" s="608" t="s">
        <v>128</v>
      </c>
      <c r="O17" s="556">
        <v>0.19</v>
      </c>
    </row>
    <row r="18" spans="3:16" s="556" customFormat="1" ht="123" customHeight="1">
      <c r="C18" s="819"/>
      <c r="D18" s="819"/>
      <c r="E18" s="819"/>
      <c r="F18" s="819"/>
      <c r="G18" s="819"/>
      <c r="H18" s="818"/>
      <c r="I18" s="555" t="s">
        <v>697</v>
      </c>
      <c r="J18" s="555" t="s">
        <v>685</v>
      </c>
      <c r="K18" s="534">
        <v>44227</v>
      </c>
      <c r="L18" s="781"/>
      <c r="M18" s="602" t="s">
        <v>698</v>
      </c>
      <c r="N18" s="608" t="s">
        <v>352</v>
      </c>
      <c r="O18" s="556">
        <v>0.18</v>
      </c>
      <c r="P18" s="556" t="s">
        <v>765</v>
      </c>
    </row>
    <row r="19" spans="3:16" s="556" customFormat="1" ht="123" customHeight="1">
      <c r="C19" s="819"/>
      <c r="D19" s="819"/>
      <c r="E19" s="819"/>
      <c r="F19" s="819"/>
      <c r="G19" s="819"/>
      <c r="H19" s="818"/>
      <c r="I19" s="604" t="s">
        <v>699</v>
      </c>
      <c r="J19" s="604" t="s">
        <v>690</v>
      </c>
      <c r="K19" s="534">
        <v>44544</v>
      </c>
      <c r="L19" s="781"/>
      <c r="M19" s="602" t="s">
        <v>317</v>
      </c>
      <c r="N19" s="608" t="s">
        <v>352</v>
      </c>
      <c r="O19" s="556">
        <v>0.18</v>
      </c>
    </row>
    <row r="20" spans="3:16" s="556" customFormat="1" ht="123" customHeight="1">
      <c r="C20" s="819"/>
      <c r="D20" s="819"/>
      <c r="E20" s="819"/>
      <c r="F20" s="819"/>
      <c r="G20" s="819"/>
      <c r="H20" s="818"/>
      <c r="I20" s="555" t="s">
        <v>700</v>
      </c>
      <c r="J20" s="555" t="s">
        <v>690</v>
      </c>
      <c r="K20" s="534">
        <v>44286</v>
      </c>
      <c r="L20" s="781"/>
      <c r="M20" s="602" t="s">
        <v>317</v>
      </c>
      <c r="N20" s="608" t="s">
        <v>352</v>
      </c>
      <c r="O20" s="556">
        <v>0.18</v>
      </c>
    </row>
    <row r="21" spans="3:16" s="556" customFormat="1" ht="123" customHeight="1">
      <c r="C21" s="819"/>
      <c r="D21" s="819"/>
      <c r="E21" s="819"/>
      <c r="F21" s="819"/>
      <c r="G21" s="819"/>
      <c r="H21" s="818"/>
      <c r="I21" s="555" t="s">
        <v>701</v>
      </c>
      <c r="J21" s="555" t="s">
        <v>702</v>
      </c>
      <c r="K21" s="534">
        <v>44544</v>
      </c>
      <c r="L21" s="781"/>
      <c r="M21" s="602" t="s">
        <v>703</v>
      </c>
      <c r="N21" s="608" t="s">
        <v>352</v>
      </c>
      <c r="O21" s="556">
        <v>0.19</v>
      </c>
    </row>
    <row r="22" spans="3:16" s="556" customFormat="1" ht="123" customHeight="1">
      <c r="C22" s="819"/>
      <c r="D22" s="819"/>
      <c r="E22" s="819"/>
      <c r="F22" s="819"/>
      <c r="G22" s="819"/>
      <c r="H22" s="818"/>
      <c r="I22" s="555" t="s">
        <v>704</v>
      </c>
      <c r="J22" s="555" t="s">
        <v>690</v>
      </c>
      <c r="K22" s="534">
        <v>44286</v>
      </c>
      <c r="L22" s="781"/>
      <c r="M22" s="602" t="s">
        <v>317</v>
      </c>
      <c r="N22" s="608" t="s">
        <v>352</v>
      </c>
      <c r="O22" s="556">
        <v>0.18</v>
      </c>
    </row>
    <row r="23" spans="3:16" s="556" customFormat="1" ht="123" customHeight="1">
      <c r="C23" s="819"/>
      <c r="D23" s="819"/>
      <c r="E23" s="819"/>
      <c r="F23" s="819"/>
      <c r="G23" s="819"/>
      <c r="H23" s="818"/>
      <c r="I23" s="555" t="s">
        <v>705</v>
      </c>
      <c r="J23" s="555" t="s">
        <v>690</v>
      </c>
      <c r="K23" s="534">
        <v>44170</v>
      </c>
      <c r="L23" s="781"/>
      <c r="M23" s="602" t="s">
        <v>754</v>
      </c>
      <c r="N23" s="608" t="s">
        <v>128</v>
      </c>
      <c r="O23" s="556">
        <v>0.18</v>
      </c>
      <c r="P23" s="601">
        <v>44235</v>
      </c>
    </row>
    <row r="24" spans="3:16" s="556" customFormat="1" ht="123" customHeight="1">
      <c r="C24" s="819"/>
      <c r="D24" s="819"/>
      <c r="E24" s="819"/>
      <c r="F24" s="819"/>
      <c r="G24" s="819"/>
      <c r="H24" s="818"/>
      <c r="I24" s="555" t="s">
        <v>706</v>
      </c>
      <c r="J24" s="555" t="s">
        <v>707</v>
      </c>
      <c r="K24" s="534">
        <v>44377</v>
      </c>
      <c r="L24" s="781"/>
      <c r="M24" s="602" t="s">
        <v>317</v>
      </c>
      <c r="N24" s="608" t="s">
        <v>352</v>
      </c>
      <c r="O24" s="556">
        <v>0.18</v>
      </c>
    </row>
    <row r="25" spans="3:16" s="556" customFormat="1" ht="123" customHeight="1">
      <c r="C25" s="819" t="s">
        <v>228</v>
      </c>
      <c r="D25" s="819" t="s">
        <v>681</v>
      </c>
      <c r="E25" s="819" t="s">
        <v>682</v>
      </c>
      <c r="F25" s="819" t="s">
        <v>708</v>
      </c>
      <c r="G25" s="819" t="s">
        <v>229</v>
      </c>
      <c r="H25" s="818">
        <v>44170</v>
      </c>
      <c r="I25" s="555" t="s">
        <v>709</v>
      </c>
      <c r="J25" s="555" t="s">
        <v>690</v>
      </c>
      <c r="K25" s="534">
        <v>44545</v>
      </c>
      <c r="L25" s="781">
        <v>936</v>
      </c>
      <c r="M25" s="602" t="s">
        <v>317</v>
      </c>
      <c r="N25" s="608" t="s">
        <v>352</v>
      </c>
      <c r="O25" s="556">
        <v>0.18</v>
      </c>
    </row>
    <row r="26" spans="3:16" s="556" customFormat="1" ht="123" customHeight="1">
      <c r="C26" s="819"/>
      <c r="D26" s="819"/>
      <c r="E26" s="819"/>
      <c r="F26" s="819"/>
      <c r="G26" s="819"/>
      <c r="H26" s="818"/>
      <c r="I26" s="555" t="s">
        <v>710</v>
      </c>
      <c r="J26" s="555" t="s">
        <v>711</v>
      </c>
      <c r="K26" s="534">
        <v>44227</v>
      </c>
      <c r="L26" s="781"/>
      <c r="M26" s="602" t="s">
        <v>712</v>
      </c>
      <c r="N26" s="608" t="s">
        <v>352</v>
      </c>
      <c r="O26" s="556">
        <v>0.18</v>
      </c>
    </row>
    <row r="27" spans="3:16" s="556" customFormat="1" ht="123" customHeight="1">
      <c r="C27" s="819"/>
      <c r="D27" s="819"/>
      <c r="E27" s="819"/>
      <c r="F27" s="819"/>
      <c r="G27" s="819"/>
      <c r="H27" s="818"/>
      <c r="I27" s="555" t="s">
        <v>713</v>
      </c>
      <c r="J27" s="555" t="s">
        <v>711</v>
      </c>
      <c r="K27" s="534">
        <v>44545</v>
      </c>
      <c r="L27" s="781"/>
      <c r="M27" s="602" t="s">
        <v>714</v>
      </c>
      <c r="N27" s="608" t="s">
        <v>352</v>
      </c>
      <c r="O27" s="556">
        <v>0.18</v>
      </c>
    </row>
    <row r="28" spans="3:16" s="556" customFormat="1" ht="123" customHeight="1">
      <c r="C28" s="819" t="s">
        <v>228</v>
      </c>
      <c r="D28" s="819" t="s">
        <v>681</v>
      </c>
      <c r="E28" s="819" t="s">
        <v>682</v>
      </c>
      <c r="F28" s="819" t="s">
        <v>715</v>
      </c>
      <c r="G28" s="819" t="s">
        <v>229</v>
      </c>
      <c r="H28" s="818">
        <v>44170</v>
      </c>
      <c r="I28" s="555" t="s">
        <v>716</v>
      </c>
      <c r="J28" s="555" t="s">
        <v>717</v>
      </c>
      <c r="K28" s="534">
        <v>44545</v>
      </c>
      <c r="L28" s="781">
        <v>937</v>
      </c>
      <c r="M28" s="602" t="s">
        <v>317</v>
      </c>
      <c r="N28" s="608" t="s">
        <v>352</v>
      </c>
      <c r="O28" s="556">
        <v>0.18</v>
      </c>
    </row>
    <row r="29" spans="3:16" s="556" customFormat="1" ht="123" customHeight="1">
      <c r="C29" s="819"/>
      <c r="D29" s="819"/>
      <c r="E29" s="819"/>
      <c r="F29" s="819"/>
      <c r="G29" s="819"/>
      <c r="H29" s="818"/>
      <c r="I29" s="555" t="s">
        <v>718</v>
      </c>
      <c r="J29" s="555" t="s">
        <v>690</v>
      </c>
      <c r="K29" s="534">
        <v>44545</v>
      </c>
      <c r="L29" s="781"/>
      <c r="M29" s="602" t="s">
        <v>317</v>
      </c>
      <c r="N29" s="608" t="s">
        <v>352</v>
      </c>
      <c r="O29" s="556">
        <v>0.18</v>
      </c>
    </row>
    <row r="30" spans="3:16" s="556" customFormat="1" ht="123" customHeight="1">
      <c r="C30" s="819"/>
      <c r="D30" s="819"/>
      <c r="E30" s="819"/>
      <c r="F30" s="819"/>
      <c r="G30" s="819"/>
      <c r="H30" s="818"/>
      <c r="I30" s="555" t="s">
        <v>719</v>
      </c>
      <c r="J30" s="555" t="s">
        <v>690</v>
      </c>
      <c r="K30" s="534">
        <v>44545</v>
      </c>
      <c r="L30" s="781"/>
      <c r="M30" s="602" t="s">
        <v>317</v>
      </c>
      <c r="N30" s="608" t="s">
        <v>352</v>
      </c>
      <c r="O30" s="556">
        <v>0.18</v>
      </c>
    </row>
    <row r="31" spans="3:16" s="556" customFormat="1" ht="123" customHeight="1">
      <c r="C31" s="819"/>
      <c r="D31" s="819"/>
      <c r="E31" s="819"/>
      <c r="F31" s="819"/>
      <c r="G31" s="819"/>
      <c r="H31" s="818"/>
      <c r="I31" s="555" t="s">
        <v>720</v>
      </c>
      <c r="J31" s="555" t="s">
        <v>127</v>
      </c>
      <c r="K31" s="534">
        <v>44545</v>
      </c>
      <c r="L31" s="781"/>
      <c r="M31" s="602" t="s">
        <v>317</v>
      </c>
      <c r="N31" s="608" t="s">
        <v>352</v>
      </c>
      <c r="O31" s="556">
        <v>0.18</v>
      </c>
    </row>
    <row r="32" spans="3:16" s="556" customFormat="1" ht="123" customHeight="1">
      <c r="C32" s="819"/>
      <c r="D32" s="819"/>
      <c r="E32" s="819"/>
      <c r="F32" s="819"/>
      <c r="G32" s="819"/>
      <c r="H32" s="818"/>
      <c r="I32" s="555" t="s">
        <v>721</v>
      </c>
      <c r="J32" s="555" t="s">
        <v>685</v>
      </c>
      <c r="K32" s="534">
        <v>44180</v>
      </c>
      <c r="L32" s="781"/>
      <c r="M32" s="602" t="s">
        <v>722</v>
      </c>
      <c r="N32" s="608" t="s">
        <v>128</v>
      </c>
      <c r="O32" s="556">
        <v>0.19</v>
      </c>
    </row>
    <row r="33" spans="15:15" s="556" customFormat="1" ht="15.75" customHeight="1">
      <c r="O33" s="556">
        <f>SUM(O11:O32)</f>
        <v>4.0100000000000016</v>
      </c>
    </row>
    <row r="34" spans="15:15" s="556" customFormat="1" ht="15.75" customHeight="1"/>
    <row r="35" spans="15:15" s="556" customFormat="1" ht="15.75" customHeight="1"/>
    <row r="36" spans="15:15" s="556" customFormat="1" ht="15.75" customHeight="1"/>
    <row r="37" spans="15:15" s="556" customFormat="1" ht="15.75" customHeight="1"/>
    <row r="38" spans="15:15" s="556" customFormat="1" ht="15.75" customHeight="1"/>
    <row r="39" spans="15:15" s="556" customFormat="1" ht="15.75" customHeight="1"/>
    <row r="40" spans="15:15" s="556" customFormat="1" ht="15.75" customHeight="1"/>
    <row r="41" spans="15:15" s="556" customFormat="1" ht="15.75" customHeight="1"/>
    <row r="42" spans="15:15" s="556" customFormat="1" ht="15.75" customHeight="1"/>
    <row r="43" spans="15:15" s="556" customFormat="1" ht="15.75" customHeight="1"/>
    <row r="44" spans="15:15" s="556" customFormat="1" ht="15.75" customHeight="1"/>
    <row r="45" spans="15:15" s="556" customFormat="1" ht="15.75" customHeight="1"/>
    <row r="46" spans="15:15" s="556" customFormat="1" ht="15.75" customHeight="1"/>
    <row r="47" spans="15:15" s="556" customFormat="1" ht="15.75" customHeight="1"/>
    <row r="48" spans="15:15" s="556" customFormat="1" ht="15.75" customHeight="1"/>
    <row r="49" s="556" customFormat="1" ht="15.75" customHeight="1"/>
    <row r="50" s="556" customFormat="1" ht="15.75" customHeight="1"/>
    <row r="51" s="556" customFormat="1" ht="15.75" customHeight="1"/>
    <row r="52" s="556" customFormat="1" ht="15.75" customHeight="1"/>
    <row r="53" s="556" customFormat="1" ht="15.75" customHeight="1"/>
    <row r="54" s="556" customFormat="1" ht="15.75" customHeight="1"/>
    <row r="55" s="556" customFormat="1" ht="15.75" customHeight="1"/>
    <row r="56" s="556" customFormat="1" ht="15.75" customHeight="1"/>
    <row r="57" s="556" customFormat="1" ht="15.75" customHeight="1"/>
    <row r="58" s="556" customFormat="1" ht="15.75" customHeight="1"/>
    <row r="59" s="556" customFormat="1" ht="15.75" customHeight="1"/>
    <row r="60" s="556" customFormat="1" ht="15.75" customHeight="1"/>
    <row r="61" s="556" customFormat="1" ht="15.75" customHeight="1"/>
    <row r="62" s="556" customFormat="1" ht="15.75" customHeight="1"/>
    <row r="63" s="556" customFormat="1" ht="15.75" customHeight="1"/>
    <row r="64" s="556" customFormat="1" ht="15.75" customHeight="1"/>
    <row r="65" s="556" customFormat="1" ht="15.75" customHeight="1"/>
    <row r="66" s="556" customFormat="1" ht="15.75" customHeight="1"/>
    <row r="67" s="556" customFormat="1" ht="15.75" customHeight="1"/>
    <row r="68" s="556" customFormat="1" ht="15.75" customHeight="1"/>
    <row r="69" s="556" customFormat="1" ht="15.75" customHeight="1"/>
    <row r="70" s="556" customFormat="1" ht="15.75" customHeight="1"/>
    <row r="71" s="556" customFormat="1" ht="15.75" customHeight="1"/>
    <row r="72" s="556" customFormat="1" ht="15.75" customHeight="1"/>
    <row r="73" s="556" customFormat="1" ht="15.75" customHeight="1"/>
    <row r="74" s="556" customFormat="1" ht="15.75" customHeight="1"/>
    <row r="75" s="556" customFormat="1" ht="15.75" customHeight="1"/>
    <row r="76" s="556" customFormat="1" ht="15.75" customHeight="1"/>
    <row r="77" s="556" customFormat="1" ht="15.75" customHeight="1"/>
    <row r="78" s="556" customFormat="1" ht="15.75" customHeight="1"/>
    <row r="79" s="556" customFormat="1" ht="15.75" customHeight="1"/>
    <row r="80" s="556" customFormat="1" ht="15.75" customHeight="1"/>
    <row r="81" s="556" customFormat="1" ht="15.75" customHeight="1"/>
    <row r="82" s="556" customFormat="1" ht="15.75" customHeight="1"/>
    <row r="83" s="556" customFormat="1" ht="15.75" customHeight="1"/>
    <row r="84" s="556" customFormat="1" ht="15.75" customHeight="1"/>
    <row r="85" s="556" customFormat="1" ht="15.75" customHeight="1"/>
    <row r="86" s="556" customFormat="1" ht="15.75" customHeight="1"/>
    <row r="87" s="556" customFormat="1" ht="15.75" customHeight="1"/>
    <row r="88" s="556" customFormat="1" ht="15.75" customHeight="1"/>
    <row r="89" s="556" customFormat="1" ht="15.75" customHeight="1"/>
    <row r="90" s="556" customFormat="1" ht="15.75" customHeight="1"/>
    <row r="91" s="556" customFormat="1" ht="15.75" customHeight="1"/>
    <row r="92" s="556" customFormat="1" ht="15.75" customHeight="1"/>
    <row r="93" s="556" customFormat="1" ht="15.75" customHeight="1"/>
    <row r="94" s="556" customFormat="1" ht="15.75" customHeight="1"/>
    <row r="95" s="556" customFormat="1" ht="15.75" customHeight="1"/>
    <row r="96" s="556" customFormat="1" ht="15.75" customHeight="1"/>
    <row r="97" s="556" customFormat="1" ht="15.75" customHeight="1"/>
    <row r="98" s="556" customFormat="1" ht="15.75" customHeight="1"/>
    <row r="99" s="556" customFormat="1" ht="15.75" customHeight="1"/>
    <row r="100" s="556" customFormat="1" ht="15.75" customHeight="1"/>
    <row r="101" s="556" customFormat="1" ht="15.75" customHeight="1"/>
    <row r="102" s="556" customFormat="1" ht="15.75" customHeight="1"/>
    <row r="103" s="556" customFormat="1" ht="15.75" customHeight="1"/>
    <row r="104" s="556" customFormat="1" ht="15.75" customHeight="1"/>
    <row r="105" s="556" customFormat="1" ht="15.75" customHeight="1"/>
    <row r="106" s="556" customFormat="1" ht="15.75" customHeight="1"/>
    <row r="107" s="556" customFormat="1" ht="15.75" customHeight="1"/>
    <row r="108" s="556" customFormat="1" ht="15.75" customHeight="1"/>
    <row r="109" s="556" customFormat="1" ht="15.75" customHeight="1"/>
    <row r="110" s="556" customFormat="1" ht="15.75" customHeight="1"/>
    <row r="111" s="556" customFormat="1" ht="15.75" customHeight="1"/>
    <row r="112" s="556" customFormat="1" ht="15.75" customHeight="1"/>
    <row r="113" s="556" customFormat="1" ht="15.75" customHeight="1"/>
    <row r="114" s="556" customFormat="1" ht="15.75" customHeight="1"/>
    <row r="115" s="556" customFormat="1" ht="15.75" customHeight="1"/>
    <row r="116" s="556" customFormat="1" ht="15.75" customHeight="1"/>
    <row r="117" s="556" customFormat="1" ht="15.75" customHeight="1"/>
    <row r="118" s="556" customFormat="1" ht="15.75" customHeight="1"/>
    <row r="119" s="556" customFormat="1" ht="15.75" customHeight="1"/>
    <row r="120" s="556" customFormat="1" ht="15.75" customHeight="1"/>
    <row r="121" s="556" customFormat="1" ht="15.75" customHeight="1"/>
    <row r="122" s="556" customFormat="1" ht="15.75" customHeight="1"/>
    <row r="123" s="556" customFormat="1" ht="15.75" customHeight="1"/>
    <row r="124" s="556" customFormat="1" ht="15.75" customHeight="1"/>
    <row r="125" s="556" customFormat="1" ht="15.75" customHeight="1"/>
    <row r="126" s="556" customFormat="1" ht="15.75" customHeight="1"/>
    <row r="127" s="556" customFormat="1" ht="15.75" customHeight="1"/>
    <row r="128" s="556" customFormat="1" ht="15.75" customHeight="1"/>
    <row r="129" s="556" customFormat="1" ht="15.75" customHeight="1"/>
    <row r="130" s="556" customFormat="1" ht="15.75" customHeight="1"/>
    <row r="131" s="556" customFormat="1" ht="15.75" customHeight="1"/>
    <row r="132" s="556" customFormat="1" ht="15.75" customHeight="1"/>
    <row r="133" s="556" customFormat="1" ht="15.75" customHeight="1"/>
    <row r="134" s="556" customFormat="1" ht="15.75" customHeight="1"/>
    <row r="135" s="556" customFormat="1" ht="15.75" customHeight="1"/>
    <row r="136" s="556" customFormat="1" ht="15.75" customHeight="1"/>
    <row r="137" s="556" customFormat="1" ht="15.75" customHeight="1"/>
    <row r="138" s="556" customFormat="1" ht="15.75" customHeight="1"/>
    <row r="139" s="556" customFormat="1" ht="15.75" customHeight="1"/>
    <row r="140" s="556" customFormat="1" ht="15.75" customHeight="1"/>
    <row r="141" s="556" customFormat="1" ht="15.75" customHeight="1"/>
    <row r="142" s="556" customFormat="1" ht="15.75" customHeight="1"/>
    <row r="143" s="556" customFormat="1" ht="15.75" customHeight="1"/>
    <row r="144" s="556" customFormat="1" ht="15.75" customHeight="1"/>
    <row r="145" s="556" customFormat="1" ht="15.75" customHeight="1"/>
    <row r="146" s="556" customFormat="1" ht="15.75" customHeight="1"/>
    <row r="147" s="556" customFormat="1" ht="15.75" customHeight="1"/>
    <row r="148" s="556" customFormat="1" ht="15.75" customHeight="1"/>
    <row r="149" s="556" customFormat="1" ht="15.75" customHeight="1"/>
    <row r="150" s="556" customFormat="1" ht="15.75" customHeight="1"/>
    <row r="151" s="556" customFormat="1" ht="15.75" customHeight="1"/>
    <row r="152" s="556" customFormat="1" ht="15.75" customHeight="1"/>
    <row r="153" s="556" customFormat="1" ht="15.75" customHeight="1"/>
    <row r="154" s="556" customFormat="1" ht="15.75" customHeight="1"/>
    <row r="155" s="556" customFormat="1" ht="15.75" customHeight="1"/>
    <row r="156" s="556" customFormat="1" ht="15.75" customHeight="1"/>
    <row r="157" s="556" customFormat="1" ht="15.75" customHeight="1"/>
    <row r="158" s="556" customFormat="1" ht="15.75" customHeight="1"/>
    <row r="159" s="556" customFormat="1" ht="15.75" customHeight="1"/>
    <row r="160" s="556" customFormat="1" ht="15.75" customHeight="1"/>
    <row r="161" s="556" customFormat="1" ht="15.75" customHeight="1"/>
    <row r="162" s="556" customFormat="1" ht="15.75" customHeight="1"/>
    <row r="163" s="556" customFormat="1" ht="15.75" customHeight="1"/>
    <row r="164" s="556" customFormat="1" ht="15.75" customHeight="1"/>
    <row r="165" s="556" customFormat="1" ht="15.75" customHeight="1"/>
    <row r="166" s="556" customFormat="1" ht="15.75" customHeight="1"/>
    <row r="167" s="556" customFormat="1" ht="15.75" customHeight="1"/>
    <row r="168" s="556" customFormat="1" ht="15.75" customHeight="1"/>
    <row r="169" s="556" customFormat="1" ht="15.75" customHeight="1"/>
    <row r="170" s="556" customFormat="1" ht="15.75" customHeight="1"/>
    <row r="171" s="556" customFormat="1" ht="15.75" customHeight="1"/>
    <row r="172" s="556" customFormat="1" ht="15.75" customHeight="1"/>
    <row r="173" s="556" customFormat="1" ht="15.75" customHeight="1"/>
    <row r="174" s="556" customFormat="1" ht="15.75" customHeight="1"/>
    <row r="175" s="556" customFormat="1" ht="15.75" customHeight="1"/>
    <row r="176" s="556" customFormat="1" ht="15.75" customHeight="1"/>
    <row r="177" s="556" customFormat="1" ht="15.75" customHeight="1"/>
    <row r="178" s="556" customFormat="1" ht="15.75" customHeight="1"/>
    <row r="179" s="556" customFormat="1" ht="15.75" customHeight="1"/>
    <row r="180" s="556" customFormat="1"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30">
    <mergeCell ref="B2:L2"/>
    <mergeCell ref="F3:G5"/>
    <mergeCell ref="H11:H16"/>
    <mergeCell ref="L11:L16"/>
    <mergeCell ref="C17:C24"/>
    <mergeCell ref="D17:D24"/>
    <mergeCell ref="E17:E24"/>
    <mergeCell ref="F17:F24"/>
    <mergeCell ref="G17:G24"/>
    <mergeCell ref="H17:H24"/>
    <mergeCell ref="L17:L24"/>
    <mergeCell ref="C11:C16"/>
    <mergeCell ref="D11:D16"/>
    <mergeCell ref="E11:E16"/>
    <mergeCell ref="F11:F16"/>
    <mergeCell ref="G11:G16"/>
    <mergeCell ref="H25:H27"/>
    <mergeCell ref="L25:L27"/>
    <mergeCell ref="C28:C32"/>
    <mergeCell ref="D28:D32"/>
    <mergeCell ref="E28:E32"/>
    <mergeCell ref="F28:F32"/>
    <mergeCell ref="G28:G32"/>
    <mergeCell ref="H28:H32"/>
    <mergeCell ref="L28:L32"/>
    <mergeCell ref="C25:C27"/>
    <mergeCell ref="D25:D27"/>
    <mergeCell ref="E25:E27"/>
    <mergeCell ref="F25:F27"/>
    <mergeCell ref="G25:G27"/>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showGridLines="0" zoomScale="80" zoomScaleNormal="80" workbookViewId="0">
      <selection activeCell="A7" sqref="A7"/>
    </sheetView>
  </sheetViews>
  <sheetFormatPr baseColWidth="10" defaultColWidth="11.42578125" defaultRowHeight="16.5"/>
  <cols>
    <col min="1" max="1" width="6.42578125" style="451" customWidth="1"/>
    <col min="2" max="2" width="8.7109375" style="451" customWidth="1"/>
    <col min="3" max="3" width="46.7109375" style="451" customWidth="1"/>
    <col min="4" max="4" width="48.42578125" style="451" customWidth="1"/>
    <col min="5" max="5" width="49.28515625" style="451" customWidth="1"/>
    <col min="6" max="6" width="96.7109375" style="451" customWidth="1"/>
    <col min="7" max="7" width="89" style="451" customWidth="1"/>
    <col min="8" max="8" width="51.42578125" style="451" customWidth="1"/>
    <col min="9" max="9" width="55.28515625" style="451" customWidth="1"/>
    <col min="10" max="10" width="38.7109375" style="451" customWidth="1"/>
    <col min="11" max="11" width="32.7109375" style="451" customWidth="1"/>
    <col min="12" max="12" width="77.28515625" style="451" customWidth="1"/>
    <col min="13" max="13" width="48.85546875" style="451" customWidth="1"/>
    <col min="14" max="14" width="63" style="451" customWidth="1"/>
    <col min="15" max="15" width="55.7109375" style="451" customWidth="1"/>
    <col min="16" max="16" width="36.5703125" style="451" customWidth="1"/>
    <col min="17" max="17" width="40" style="451" customWidth="1"/>
    <col min="18" max="18" width="43.85546875" style="451" customWidth="1"/>
    <col min="19" max="19" width="38.42578125" style="451" customWidth="1"/>
    <col min="20" max="20" width="39.7109375" style="451" customWidth="1"/>
    <col min="21" max="21" width="32.28515625" style="451" customWidth="1"/>
    <col min="22" max="16384" width="11.42578125" style="451"/>
  </cols>
  <sheetData>
    <row r="1" spans="1:21">
      <c r="A1" s="450"/>
      <c r="B1" s="450"/>
      <c r="C1" s="450"/>
      <c r="D1" s="450"/>
      <c r="E1" s="450"/>
      <c r="F1" s="450"/>
      <c r="G1" s="450"/>
      <c r="H1" s="450"/>
      <c r="I1" s="450"/>
      <c r="J1" s="450"/>
      <c r="K1" s="450"/>
      <c r="L1" s="450"/>
      <c r="M1" s="450"/>
      <c r="N1" s="450"/>
      <c r="O1" s="450"/>
      <c r="P1" s="450"/>
      <c r="Q1" s="450"/>
      <c r="R1" s="450"/>
      <c r="S1" s="450"/>
      <c r="T1" s="450"/>
      <c r="U1" s="450"/>
    </row>
    <row r="2" spans="1:21" ht="36.75" customHeight="1">
      <c r="A2" s="450"/>
      <c r="B2" s="450"/>
      <c r="C2" s="649" t="s">
        <v>774</v>
      </c>
      <c r="D2" s="649"/>
      <c r="E2" s="649"/>
      <c r="F2" s="649"/>
      <c r="G2" s="649"/>
      <c r="H2" s="649"/>
      <c r="I2" s="649"/>
      <c r="J2" s="649"/>
      <c r="K2" s="649"/>
      <c r="L2" s="649"/>
      <c r="M2" s="649"/>
      <c r="N2" s="649"/>
      <c r="O2" s="452"/>
      <c r="P2" s="452"/>
      <c r="Q2" s="452"/>
      <c r="R2" s="452"/>
      <c r="S2" s="452"/>
      <c r="T2" s="452"/>
      <c r="U2" s="452"/>
    </row>
    <row r="3" spans="1:21" ht="69" customHeight="1">
      <c r="A3" s="450"/>
      <c r="B3" s="450"/>
      <c r="C3" s="652" t="s">
        <v>762</v>
      </c>
      <c r="D3" s="653"/>
      <c r="E3" s="653"/>
      <c r="F3" s="653"/>
      <c r="G3" s="653"/>
      <c r="H3" s="653"/>
      <c r="I3" s="653"/>
      <c r="J3" s="653"/>
      <c r="K3" s="653"/>
      <c r="L3" s="653"/>
      <c r="M3" s="653"/>
      <c r="N3" s="453"/>
      <c r="O3" s="453"/>
      <c r="P3" s="453"/>
      <c r="Q3" s="453"/>
      <c r="R3" s="453"/>
      <c r="S3" s="453"/>
      <c r="T3" s="453"/>
      <c r="U3" s="454"/>
    </row>
    <row r="4" spans="1:21" ht="21" thickBot="1">
      <c r="A4" s="450"/>
      <c r="B4" s="450"/>
      <c r="C4" s="455"/>
      <c r="D4" s="455"/>
      <c r="E4" s="455"/>
      <c r="F4" s="455"/>
      <c r="G4" s="450"/>
      <c r="H4" s="450"/>
      <c r="I4" s="450"/>
      <c r="J4" s="450"/>
      <c r="K4" s="450"/>
      <c r="L4" s="450"/>
      <c r="M4" s="450"/>
      <c r="N4" s="450"/>
      <c r="O4" s="450"/>
      <c r="P4" s="450"/>
      <c r="Q4" s="450"/>
      <c r="R4" s="450"/>
      <c r="S4" s="450"/>
      <c r="T4" s="455"/>
      <c r="U4" s="455"/>
    </row>
    <row r="5" spans="1:21" ht="31.5" customHeight="1" thickBot="1">
      <c r="A5" s="456"/>
      <c r="B5" s="472" t="s">
        <v>214</v>
      </c>
      <c r="C5" s="472" t="s">
        <v>215</v>
      </c>
      <c r="D5" s="473" t="s">
        <v>153</v>
      </c>
      <c r="E5" s="473" t="s">
        <v>155</v>
      </c>
      <c r="F5" s="473" t="s">
        <v>157</v>
      </c>
      <c r="G5" s="473" t="s">
        <v>159</v>
      </c>
      <c r="H5" s="473" t="s">
        <v>161</v>
      </c>
      <c r="I5" s="473" t="s">
        <v>163</v>
      </c>
      <c r="J5" s="474" t="s">
        <v>165</v>
      </c>
      <c r="K5" s="456"/>
    </row>
    <row r="6" spans="1:21" ht="35.1" hidden="1" customHeight="1" thickBot="1">
      <c r="A6" s="450"/>
      <c r="B6" s="475" t="s">
        <v>173</v>
      </c>
      <c r="C6" s="461"/>
      <c r="D6" s="462"/>
      <c r="E6" s="462"/>
      <c r="F6" s="462"/>
      <c r="G6" s="462"/>
      <c r="H6" s="462"/>
      <c r="I6" s="462"/>
      <c r="J6" s="463"/>
      <c r="K6" s="450"/>
    </row>
    <row r="7" spans="1:21" ht="338.25" customHeight="1" thickBot="1">
      <c r="A7" s="450"/>
      <c r="B7" s="475" t="s">
        <v>213</v>
      </c>
      <c r="C7" s="476" t="s">
        <v>786</v>
      </c>
      <c r="D7" s="476" t="s">
        <v>817</v>
      </c>
      <c r="E7" s="476" t="s">
        <v>813</v>
      </c>
      <c r="F7" s="476" t="s">
        <v>840</v>
      </c>
      <c r="G7" s="476" t="s">
        <v>814</v>
      </c>
      <c r="H7" s="476" t="s">
        <v>818</v>
      </c>
      <c r="I7" s="476" t="s">
        <v>771</v>
      </c>
      <c r="J7" s="476" t="s">
        <v>787</v>
      </c>
      <c r="K7" s="450"/>
    </row>
    <row r="8" spans="1:21" ht="35.1" hidden="1" customHeight="1" thickBot="1">
      <c r="A8" s="450"/>
      <c r="B8" s="475" t="s">
        <v>172</v>
      </c>
      <c r="C8" s="461"/>
      <c r="D8" s="462"/>
      <c r="E8" s="462"/>
      <c r="F8" s="462"/>
      <c r="G8" s="462"/>
      <c r="H8" s="462"/>
      <c r="I8" s="462"/>
      <c r="J8" s="463"/>
      <c r="K8" s="450"/>
    </row>
    <row r="9" spans="1:21" ht="35.1" hidden="1" customHeight="1" thickBot="1">
      <c r="A9" s="450"/>
      <c r="B9" s="475" t="s">
        <v>171</v>
      </c>
      <c r="C9" s="461"/>
      <c r="D9" s="462"/>
      <c r="E9" s="462"/>
      <c r="F9" s="462"/>
      <c r="G9" s="462"/>
      <c r="H9" s="462"/>
      <c r="I9" s="462"/>
      <c r="J9" s="463"/>
      <c r="K9" s="450"/>
    </row>
    <row r="10" spans="1:21" ht="35.1" hidden="1" customHeight="1" thickBot="1">
      <c r="A10" s="450"/>
      <c r="B10" s="475" t="s">
        <v>170</v>
      </c>
      <c r="C10" s="461"/>
      <c r="D10" s="462"/>
      <c r="E10" s="462"/>
      <c r="F10" s="462"/>
      <c r="G10" s="462"/>
      <c r="H10" s="462"/>
      <c r="I10" s="462"/>
      <c r="J10" s="463"/>
      <c r="K10" s="450"/>
    </row>
    <row r="11" spans="1:21" ht="35.1" hidden="1" customHeight="1" thickBot="1">
      <c r="A11" s="450"/>
      <c r="B11" s="475" t="s">
        <v>169</v>
      </c>
      <c r="C11" s="461"/>
      <c r="D11" s="462"/>
      <c r="E11" s="462"/>
      <c r="F11" s="462"/>
      <c r="G11" s="462"/>
      <c r="H11" s="462"/>
      <c r="I11" s="462"/>
      <c r="J11" s="463"/>
      <c r="K11" s="450"/>
    </row>
    <row r="12" spans="1:21" ht="17.25" thickBot="1">
      <c r="A12" s="450"/>
      <c r="B12" s="450"/>
      <c r="C12" s="450"/>
      <c r="D12" s="450"/>
      <c r="E12" s="450"/>
      <c r="F12" s="450"/>
      <c r="G12" s="450"/>
      <c r="H12" s="450"/>
      <c r="I12" s="450"/>
      <c r="J12" s="450"/>
      <c r="K12" s="450"/>
    </row>
    <row r="13" spans="1:21" ht="28.5" customHeight="1" thickBot="1">
      <c r="A13" s="450"/>
      <c r="B13" s="477" t="s">
        <v>214</v>
      </c>
      <c r="C13" s="478" t="s">
        <v>174</v>
      </c>
      <c r="D13" s="479" t="s">
        <v>176</v>
      </c>
      <c r="E13" s="479" t="s">
        <v>178</v>
      </c>
      <c r="F13" s="479" t="s">
        <v>180</v>
      </c>
      <c r="G13" s="479" t="s">
        <v>182</v>
      </c>
      <c r="H13" s="479" t="s">
        <v>184</v>
      </c>
      <c r="I13" s="479" t="s">
        <v>186</v>
      </c>
      <c r="J13" s="479" t="s">
        <v>188</v>
      </c>
      <c r="K13" s="479" t="s">
        <v>190</v>
      </c>
      <c r="L13" s="479" t="s">
        <v>192</v>
      </c>
      <c r="M13" s="479" t="s">
        <v>194</v>
      </c>
      <c r="N13" s="479" t="s">
        <v>196</v>
      </c>
      <c r="O13" s="479" t="s">
        <v>198</v>
      </c>
      <c r="P13" s="479" t="s">
        <v>200</v>
      </c>
      <c r="Q13" s="479" t="s">
        <v>202</v>
      </c>
      <c r="R13" s="479" t="s">
        <v>204</v>
      </c>
      <c r="S13" s="638" t="s">
        <v>206</v>
      </c>
      <c r="T13" s="638" t="s">
        <v>781</v>
      </c>
      <c r="U13" s="638" t="s">
        <v>782</v>
      </c>
    </row>
    <row r="14" spans="1:21" ht="35.1" hidden="1" customHeight="1" thickBot="1">
      <c r="A14" s="450"/>
      <c r="B14" s="480" t="s">
        <v>173</v>
      </c>
      <c r="C14" s="469"/>
      <c r="D14" s="470"/>
      <c r="E14" s="470"/>
      <c r="F14" s="470"/>
      <c r="G14" s="470"/>
      <c r="H14" s="470"/>
      <c r="I14" s="470"/>
      <c r="J14" s="470"/>
      <c r="K14" s="470"/>
      <c r="L14" s="470"/>
      <c r="M14" s="470"/>
      <c r="N14" s="470"/>
      <c r="O14" s="470"/>
      <c r="P14" s="470"/>
      <c r="Q14" s="470"/>
      <c r="R14" s="470"/>
      <c r="S14" s="639"/>
      <c r="T14" s="637"/>
      <c r="U14" s="643"/>
    </row>
    <row r="15" spans="1:21" ht="225.75" customHeight="1" thickBot="1">
      <c r="A15" s="450"/>
      <c r="B15" s="480" t="s">
        <v>213</v>
      </c>
      <c r="C15" s="476" t="s">
        <v>809</v>
      </c>
      <c r="D15" s="476" t="s">
        <v>785</v>
      </c>
      <c r="E15" s="476" t="s">
        <v>813</v>
      </c>
      <c r="F15" s="476" t="s">
        <v>778</v>
      </c>
      <c r="G15" s="476" t="s">
        <v>810</v>
      </c>
      <c r="H15" s="476" t="s">
        <v>838</v>
      </c>
      <c r="I15" s="476" t="s">
        <v>839</v>
      </c>
      <c r="J15" s="476" t="s">
        <v>778</v>
      </c>
      <c r="K15" s="476" t="s">
        <v>778</v>
      </c>
      <c r="L15" s="476" t="s">
        <v>769</v>
      </c>
      <c r="M15" s="476" t="s">
        <v>776</v>
      </c>
      <c r="N15" s="476" t="s">
        <v>814</v>
      </c>
      <c r="O15" s="476" t="s">
        <v>811</v>
      </c>
      <c r="P15" s="476" t="s">
        <v>812</v>
      </c>
      <c r="Q15" s="476" t="s">
        <v>771</v>
      </c>
      <c r="R15" s="476" t="s">
        <v>787</v>
      </c>
      <c r="S15" s="640" t="s">
        <v>790</v>
      </c>
      <c r="T15" s="640" t="s">
        <v>815</v>
      </c>
      <c r="U15" s="636" t="s">
        <v>816</v>
      </c>
    </row>
    <row r="16" spans="1:21" ht="35.1" hidden="1" customHeight="1" thickBot="1">
      <c r="A16" s="450"/>
      <c r="B16" s="480" t="s">
        <v>172</v>
      </c>
      <c r="C16" s="469"/>
      <c r="D16" s="470"/>
      <c r="E16" s="470"/>
      <c r="F16" s="470"/>
      <c r="G16" s="470"/>
      <c r="H16" s="470"/>
      <c r="I16" s="470"/>
      <c r="J16" s="470"/>
      <c r="K16" s="470"/>
      <c r="L16" s="470"/>
      <c r="M16" s="470"/>
      <c r="N16" s="470"/>
      <c r="O16" s="470"/>
      <c r="P16" s="470"/>
      <c r="Q16" s="470"/>
      <c r="R16" s="470"/>
      <c r="S16" s="471"/>
    </row>
    <row r="17" spans="2:19" ht="35.1" hidden="1" customHeight="1" thickBot="1">
      <c r="B17" s="480" t="s">
        <v>171</v>
      </c>
      <c r="C17" s="469"/>
      <c r="D17" s="470"/>
      <c r="E17" s="470"/>
      <c r="F17" s="470"/>
      <c r="G17" s="470"/>
      <c r="H17" s="470"/>
      <c r="I17" s="470"/>
      <c r="J17" s="470"/>
      <c r="K17" s="470"/>
      <c r="L17" s="470"/>
      <c r="M17" s="470"/>
      <c r="N17" s="470"/>
      <c r="O17" s="470"/>
      <c r="P17" s="470"/>
      <c r="Q17" s="470"/>
      <c r="R17" s="470"/>
      <c r="S17" s="471"/>
    </row>
    <row r="18" spans="2:19" ht="35.1" hidden="1" customHeight="1" thickBot="1">
      <c r="B18" s="480" t="s">
        <v>170</v>
      </c>
      <c r="C18" s="469"/>
      <c r="D18" s="470"/>
      <c r="E18" s="470"/>
      <c r="F18" s="470"/>
      <c r="G18" s="470"/>
      <c r="H18" s="470"/>
      <c r="I18" s="470"/>
      <c r="J18" s="470"/>
      <c r="K18" s="470"/>
      <c r="L18" s="470"/>
      <c r="M18" s="470"/>
      <c r="N18" s="470"/>
      <c r="O18" s="470"/>
      <c r="P18" s="470"/>
      <c r="Q18" s="470"/>
      <c r="R18" s="470"/>
      <c r="S18" s="471"/>
    </row>
    <row r="19" spans="2:19" ht="35.1" hidden="1" customHeight="1" thickBot="1">
      <c r="B19" s="480" t="s">
        <v>169</v>
      </c>
      <c r="C19" s="469"/>
      <c r="D19" s="470"/>
      <c r="E19" s="470"/>
      <c r="F19" s="470"/>
      <c r="G19" s="470"/>
      <c r="H19" s="470"/>
      <c r="I19" s="470"/>
      <c r="J19" s="470"/>
      <c r="K19" s="470"/>
      <c r="L19" s="470"/>
      <c r="M19" s="470"/>
      <c r="N19" s="470"/>
      <c r="O19" s="470"/>
      <c r="P19" s="470"/>
      <c r="Q19" s="470"/>
      <c r="R19" s="470"/>
      <c r="S19" s="471"/>
    </row>
  </sheetData>
  <mergeCells count="2">
    <mergeCell ref="C2:N2"/>
    <mergeCell ref="C3:M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showGridLines="0" zoomScale="80" zoomScaleNormal="80" workbookViewId="0">
      <selection activeCell="D15" sqref="D15"/>
    </sheetView>
  </sheetViews>
  <sheetFormatPr baseColWidth="10" defaultColWidth="11.42578125" defaultRowHeight="16.5"/>
  <cols>
    <col min="1" max="1" width="6.42578125" style="451" customWidth="1"/>
    <col min="2" max="2" width="9" style="451" customWidth="1"/>
    <col min="3" max="3" width="39.5703125" style="451" customWidth="1"/>
    <col min="4" max="4" width="42" style="451" customWidth="1"/>
    <col min="5" max="5" width="43.85546875" style="451" customWidth="1"/>
    <col min="6" max="6" width="145.7109375" style="451" customWidth="1"/>
    <col min="7" max="7" width="65.7109375" style="451" customWidth="1"/>
    <col min="8" max="8" width="65.28515625" style="451" customWidth="1"/>
    <col min="9" max="9" width="62.85546875" style="451" customWidth="1"/>
    <col min="10" max="10" width="48.28515625" style="451" customWidth="1"/>
    <col min="11" max="11" width="34.140625" style="451" customWidth="1"/>
    <col min="12" max="12" width="29.28515625" style="451" customWidth="1"/>
    <col min="13" max="13" width="82.5703125" style="451" customWidth="1"/>
    <col min="14" max="14" width="54.85546875" style="451" customWidth="1"/>
    <col min="15" max="15" width="39.140625" style="451" customWidth="1"/>
    <col min="16" max="16" width="29.28515625" style="451" customWidth="1"/>
    <col min="17" max="17" width="29.7109375" style="451" customWidth="1"/>
    <col min="18" max="18" width="54.5703125" style="451" customWidth="1"/>
    <col min="19" max="19" width="34.42578125" style="451" customWidth="1"/>
    <col min="20" max="20" width="32.85546875" style="451" customWidth="1"/>
    <col min="21" max="21" width="37" style="451" customWidth="1"/>
    <col min="22" max="16384" width="11.42578125" style="451"/>
  </cols>
  <sheetData>
    <row r="1" spans="1:21">
      <c r="A1" s="450"/>
      <c r="B1" s="450"/>
      <c r="C1" s="450"/>
      <c r="D1" s="450"/>
      <c r="E1" s="450"/>
      <c r="F1" s="450"/>
      <c r="G1" s="450"/>
      <c r="H1" s="450"/>
      <c r="I1" s="450"/>
      <c r="J1" s="450"/>
      <c r="K1" s="450"/>
      <c r="L1" s="450"/>
      <c r="M1" s="450"/>
      <c r="N1" s="450"/>
      <c r="O1" s="450"/>
      <c r="P1" s="450"/>
      <c r="Q1" s="450"/>
      <c r="R1" s="450"/>
      <c r="S1" s="450"/>
      <c r="T1" s="450"/>
      <c r="U1" s="450"/>
    </row>
    <row r="2" spans="1:21" ht="36.75" customHeight="1">
      <c r="A2" s="450"/>
      <c r="B2" s="450"/>
      <c r="C2" s="649" t="s">
        <v>775</v>
      </c>
      <c r="D2" s="649"/>
      <c r="E2" s="649"/>
      <c r="F2" s="649"/>
      <c r="G2" s="649"/>
      <c r="H2" s="649"/>
      <c r="I2" s="649"/>
      <c r="J2" s="649"/>
      <c r="K2" s="649"/>
      <c r="L2" s="649"/>
      <c r="M2" s="649"/>
      <c r="N2" s="649"/>
      <c r="O2" s="452"/>
      <c r="P2" s="452"/>
      <c r="Q2" s="452"/>
      <c r="R2" s="452"/>
      <c r="S2" s="452"/>
      <c r="T2" s="452"/>
      <c r="U2" s="452"/>
    </row>
    <row r="3" spans="1:21" ht="46.5" customHeight="1">
      <c r="A3" s="450"/>
      <c r="B3" s="450"/>
      <c r="C3" s="652" t="s">
        <v>763</v>
      </c>
      <c r="D3" s="653"/>
      <c r="E3" s="653"/>
      <c r="F3" s="653"/>
      <c r="G3" s="653"/>
      <c r="H3" s="653"/>
      <c r="I3" s="653"/>
      <c r="J3" s="653"/>
      <c r="K3" s="653"/>
      <c r="L3" s="653"/>
      <c r="M3" s="653"/>
      <c r="N3" s="453"/>
      <c r="O3" s="453"/>
      <c r="P3" s="453"/>
      <c r="Q3" s="453"/>
      <c r="R3" s="453"/>
      <c r="S3" s="453"/>
      <c r="T3" s="453"/>
      <c r="U3" s="454"/>
    </row>
    <row r="4" spans="1:21" ht="21" thickBot="1">
      <c r="A4" s="450"/>
      <c r="B4" s="450"/>
      <c r="C4" s="455"/>
      <c r="D4" s="455"/>
      <c r="E4" s="455"/>
      <c r="F4" s="455"/>
      <c r="G4" s="450"/>
      <c r="H4" s="450"/>
      <c r="I4" s="450"/>
      <c r="J4" s="450"/>
      <c r="K4" s="450"/>
      <c r="L4" s="450"/>
      <c r="M4" s="450"/>
      <c r="N4" s="450"/>
      <c r="O4" s="450"/>
      <c r="P4" s="450"/>
      <c r="Q4" s="450"/>
      <c r="R4" s="450"/>
      <c r="S4" s="450"/>
      <c r="T4" s="455"/>
      <c r="U4" s="455"/>
    </row>
    <row r="5" spans="1:21" ht="17.25" thickBot="1">
      <c r="A5" s="456"/>
      <c r="B5" s="481" t="s">
        <v>214</v>
      </c>
      <c r="C5" s="481" t="s">
        <v>215</v>
      </c>
      <c r="D5" s="482" t="s">
        <v>153</v>
      </c>
      <c r="E5" s="482" t="s">
        <v>155</v>
      </c>
      <c r="F5" s="482" t="s">
        <v>157</v>
      </c>
      <c r="G5" s="482" t="s">
        <v>159</v>
      </c>
      <c r="H5" s="482" t="s">
        <v>161</v>
      </c>
      <c r="I5" s="482" t="s">
        <v>163</v>
      </c>
      <c r="J5" s="483" t="s">
        <v>165</v>
      </c>
      <c r="K5" s="456"/>
    </row>
    <row r="6" spans="1:21" ht="35.1" hidden="1" customHeight="1" thickBot="1">
      <c r="A6" s="450"/>
      <c r="B6" s="484" t="s">
        <v>173</v>
      </c>
      <c r="C6" s="461"/>
      <c r="D6" s="462"/>
      <c r="E6" s="462"/>
      <c r="F6" s="462"/>
      <c r="G6" s="462"/>
      <c r="H6" s="462"/>
      <c r="I6" s="462"/>
      <c r="J6" s="463"/>
      <c r="K6" s="450"/>
    </row>
    <row r="7" spans="1:21" ht="401.25" customHeight="1" thickBot="1">
      <c r="A7" s="450"/>
      <c r="B7" s="484" t="s">
        <v>213</v>
      </c>
      <c r="C7" s="476" t="s">
        <v>784</v>
      </c>
      <c r="D7" s="476" t="s">
        <v>828</v>
      </c>
      <c r="E7" s="476" t="s">
        <v>820</v>
      </c>
      <c r="F7" s="476" t="s">
        <v>837</v>
      </c>
      <c r="G7" s="476" t="s">
        <v>823</v>
      </c>
      <c r="H7" s="476" t="s">
        <v>830</v>
      </c>
      <c r="I7" s="476" t="s">
        <v>772</v>
      </c>
      <c r="J7" s="476" t="s">
        <v>829</v>
      </c>
      <c r="K7" s="450"/>
    </row>
    <row r="8" spans="1:21" ht="35.1" hidden="1" customHeight="1" thickBot="1">
      <c r="A8" s="450"/>
      <c r="B8" s="484" t="s">
        <v>172</v>
      </c>
      <c r="C8" s="461"/>
      <c r="D8" s="462"/>
      <c r="E8" s="462"/>
      <c r="F8" s="462"/>
      <c r="G8" s="462"/>
      <c r="H8" s="462"/>
      <c r="I8" s="462"/>
      <c r="J8" s="463"/>
      <c r="K8" s="450"/>
    </row>
    <row r="9" spans="1:21" ht="35.1" hidden="1" customHeight="1" thickBot="1">
      <c r="A9" s="450"/>
      <c r="B9" s="484" t="s">
        <v>171</v>
      </c>
      <c r="C9" s="461"/>
      <c r="D9" s="462"/>
      <c r="E9" s="462"/>
      <c r="F9" s="462"/>
      <c r="G9" s="462"/>
      <c r="H9" s="462"/>
      <c r="I9" s="462"/>
      <c r="J9" s="463"/>
      <c r="K9" s="450"/>
    </row>
    <row r="10" spans="1:21" ht="35.1" hidden="1" customHeight="1" thickBot="1">
      <c r="A10" s="450"/>
      <c r="B10" s="484" t="s">
        <v>170</v>
      </c>
      <c r="C10" s="461"/>
      <c r="D10" s="462"/>
      <c r="E10" s="462"/>
      <c r="F10" s="462"/>
      <c r="G10" s="462"/>
      <c r="H10" s="462"/>
      <c r="I10" s="462"/>
      <c r="J10" s="463"/>
      <c r="K10" s="450"/>
    </row>
    <row r="11" spans="1:21" ht="35.1" hidden="1" customHeight="1" thickBot="1">
      <c r="A11" s="450"/>
      <c r="B11" s="484" t="s">
        <v>169</v>
      </c>
      <c r="C11" s="461"/>
      <c r="D11" s="462"/>
      <c r="E11" s="462"/>
      <c r="F11" s="462"/>
      <c r="G11" s="462"/>
      <c r="H11" s="462"/>
      <c r="I11" s="462"/>
      <c r="J11" s="463"/>
      <c r="K11" s="450"/>
    </row>
    <row r="12" spans="1:21" ht="17.25" thickBot="1">
      <c r="A12" s="450"/>
      <c r="B12" s="450"/>
      <c r="C12" s="450"/>
      <c r="D12" s="450"/>
      <c r="E12" s="450"/>
      <c r="F12" s="450"/>
      <c r="G12" s="450"/>
      <c r="H12" s="450"/>
      <c r="I12" s="450"/>
      <c r="J12" s="450"/>
      <c r="K12" s="450"/>
    </row>
    <row r="13" spans="1:21" ht="32.25" thickBot="1">
      <c r="A13" s="450"/>
      <c r="B13" s="485" t="s">
        <v>214</v>
      </c>
      <c r="C13" s="486" t="s">
        <v>174</v>
      </c>
      <c r="D13" s="487" t="s">
        <v>176</v>
      </c>
      <c r="E13" s="487" t="s">
        <v>178</v>
      </c>
      <c r="F13" s="487" t="s">
        <v>180</v>
      </c>
      <c r="G13" s="487" t="s">
        <v>182</v>
      </c>
      <c r="H13" s="487" t="s">
        <v>184</v>
      </c>
      <c r="I13" s="487" t="s">
        <v>186</v>
      </c>
      <c r="J13" s="487" t="s">
        <v>188</v>
      </c>
      <c r="K13" s="487" t="s">
        <v>190</v>
      </c>
      <c r="L13" s="487" t="s">
        <v>192</v>
      </c>
      <c r="M13" s="487" t="s">
        <v>194</v>
      </c>
      <c r="N13" s="487" t="s">
        <v>196</v>
      </c>
      <c r="O13" s="487" t="s">
        <v>198</v>
      </c>
      <c r="P13" s="487" t="s">
        <v>200</v>
      </c>
      <c r="Q13" s="487" t="s">
        <v>202</v>
      </c>
      <c r="R13" s="487" t="s">
        <v>204</v>
      </c>
      <c r="S13" s="488" t="s">
        <v>206</v>
      </c>
      <c r="T13" s="641" t="s">
        <v>781</v>
      </c>
      <c r="U13" s="642" t="s">
        <v>782</v>
      </c>
    </row>
    <row r="14" spans="1:21" ht="35.1" hidden="1" customHeight="1" thickBot="1">
      <c r="A14" s="450"/>
      <c r="B14" s="489" t="s">
        <v>173</v>
      </c>
      <c r="C14" s="469"/>
      <c r="D14" s="470"/>
      <c r="E14" s="470"/>
      <c r="F14" s="470"/>
      <c r="G14" s="470"/>
      <c r="H14" s="470"/>
      <c r="I14" s="470"/>
      <c r="J14" s="470"/>
      <c r="K14" s="470"/>
      <c r="L14" s="470"/>
      <c r="M14" s="470"/>
      <c r="N14" s="470"/>
      <c r="O14" s="470"/>
      <c r="P14" s="470"/>
      <c r="Q14" s="470"/>
      <c r="R14" s="470"/>
      <c r="S14" s="471"/>
    </row>
    <row r="15" spans="1:21" ht="327.75" customHeight="1" thickBot="1">
      <c r="A15" s="450"/>
      <c r="B15" s="489" t="s">
        <v>213</v>
      </c>
      <c r="C15" s="476" t="s">
        <v>767</v>
      </c>
      <c r="D15" s="476" t="s">
        <v>768</v>
      </c>
      <c r="E15" s="476" t="s">
        <v>819</v>
      </c>
      <c r="F15" s="476" t="s">
        <v>779</v>
      </c>
      <c r="G15" s="476" t="s">
        <v>821</v>
      </c>
      <c r="H15" s="476" t="s">
        <v>835</v>
      </c>
      <c r="I15" s="476" t="s">
        <v>836</v>
      </c>
      <c r="J15" s="476" t="s">
        <v>791</v>
      </c>
      <c r="K15" s="476" t="s">
        <v>831</v>
      </c>
      <c r="L15" s="476" t="s">
        <v>822</v>
      </c>
      <c r="M15" s="476" t="s">
        <v>832</v>
      </c>
      <c r="N15" s="476" t="s">
        <v>823</v>
      </c>
      <c r="O15" s="476" t="s">
        <v>824</v>
      </c>
      <c r="P15" s="476" t="s">
        <v>825</v>
      </c>
      <c r="Q15" s="476" t="s">
        <v>772</v>
      </c>
      <c r="R15" s="476" t="s">
        <v>826</v>
      </c>
      <c r="S15" s="476" t="s">
        <v>792</v>
      </c>
      <c r="T15" s="476" t="s">
        <v>833</v>
      </c>
      <c r="U15" s="476" t="s">
        <v>827</v>
      </c>
    </row>
    <row r="16" spans="1:21" ht="35.1" hidden="1" customHeight="1" thickBot="1">
      <c r="A16" s="450"/>
      <c r="B16" s="489" t="s">
        <v>172</v>
      </c>
      <c r="C16" s="469"/>
      <c r="D16" s="470"/>
      <c r="E16" s="470"/>
      <c r="F16" s="470"/>
      <c r="G16" s="470"/>
      <c r="H16" s="470"/>
      <c r="I16" s="470"/>
      <c r="J16" s="470"/>
      <c r="K16" s="470"/>
      <c r="L16" s="470"/>
      <c r="M16" s="470"/>
      <c r="N16" s="470"/>
      <c r="O16" s="470"/>
      <c r="P16" s="470"/>
      <c r="Q16" s="470"/>
      <c r="R16" s="470"/>
      <c r="S16" s="471"/>
    </row>
    <row r="17" spans="2:19" ht="35.1" hidden="1" customHeight="1" thickBot="1">
      <c r="B17" s="489" t="s">
        <v>171</v>
      </c>
      <c r="C17" s="469"/>
      <c r="D17" s="470"/>
      <c r="E17" s="470"/>
      <c r="F17" s="470"/>
      <c r="G17" s="470"/>
      <c r="H17" s="470"/>
      <c r="I17" s="470"/>
      <c r="J17" s="470"/>
      <c r="K17" s="470"/>
      <c r="L17" s="470"/>
      <c r="M17" s="470"/>
      <c r="N17" s="470"/>
      <c r="O17" s="470"/>
      <c r="P17" s="470"/>
      <c r="Q17" s="470"/>
      <c r="R17" s="470"/>
      <c r="S17" s="471"/>
    </row>
    <row r="18" spans="2:19" ht="35.1" hidden="1" customHeight="1" thickBot="1">
      <c r="B18" s="489" t="s">
        <v>170</v>
      </c>
      <c r="C18" s="469"/>
      <c r="D18" s="470"/>
      <c r="E18" s="470"/>
      <c r="F18" s="470"/>
      <c r="G18" s="470"/>
      <c r="H18" s="470"/>
      <c r="I18" s="470"/>
      <c r="J18" s="470"/>
      <c r="K18" s="470"/>
      <c r="L18" s="470"/>
      <c r="M18" s="470"/>
      <c r="N18" s="470"/>
      <c r="O18" s="470"/>
      <c r="P18" s="470"/>
      <c r="Q18" s="470"/>
      <c r="R18" s="470"/>
      <c r="S18" s="471"/>
    </row>
    <row r="19" spans="2:19" ht="35.1" hidden="1" customHeight="1" thickBot="1">
      <c r="B19" s="489" t="s">
        <v>169</v>
      </c>
      <c r="C19" s="469"/>
      <c r="D19" s="470"/>
      <c r="E19" s="470"/>
      <c r="F19" s="470"/>
      <c r="G19" s="470"/>
      <c r="H19" s="470"/>
      <c r="I19" s="470"/>
      <c r="J19" s="470"/>
      <c r="K19" s="470"/>
      <c r="L19" s="470"/>
      <c r="M19" s="470"/>
      <c r="N19" s="470"/>
      <c r="O19" s="470"/>
      <c r="P19" s="470"/>
      <c r="Q19" s="470"/>
      <c r="R19" s="470"/>
      <c r="S19" s="471"/>
    </row>
  </sheetData>
  <mergeCells count="2">
    <mergeCell ref="C2:N2"/>
    <mergeCell ref="C3:M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000"/>
  <sheetViews>
    <sheetView showGridLines="0" zoomScale="80" zoomScaleNormal="80" workbookViewId="0">
      <selection activeCell="B42" sqref="B42:V43"/>
    </sheetView>
  </sheetViews>
  <sheetFormatPr baseColWidth="10" defaultColWidth="14.42578125" defaultRowHeight="15" customHeight="1"/>
  <cols>
    <col min="1" max="16" width="10.7109375" customWidth="1"/>
    <col min="17" max="17" width="15.5703125" customWidth="1"/>
  </cols>
  <sheetData>
    <row r="1" spans="10:25" ht="15" customHeight="1" thickBot="1"/>
    <row r="2" spans="10:25" ht="72" customHeight="1" thickBot="1">
      <c r="J2" s="657" t="s">
        <v>106</v>
      </c>
      <c r="K2" s="658"/>
      <c r="L2" s="658"/>
      <c r="M2" s="659"/>
      <c r="U2" s="660"/>
      <c r="V2" s="660"/>
      <c r="W2" s="660"/>
      <c r="X2" s="660"/>
      <c r="Y2" s="660"/>
    </row>
    <row r="3" spans="10:25" ht="18" customHeight="1" thickBot="1">
      <c r="J3" s="654">
        <f>K5+P15+K26+O30+F25+F36+K36</f>
        <v>76.574887758833427</v>
      </c>
      <c r="K3" s="655"/>
      <c r="L3" s="655"/>
      <c r="M3" s="656"/>
      <c r="U3" s="660"/>
      <c r="V3" s="660"/>
      <c r="W3" s="660"/>
      <c r="X3" s="660"/>
      <c r="Y3" s="660"/>
    </row>
    <row r="4" spans="10:25" ht="13.5" customHeight="1" thickBot="1">
      <c r="U4" s="660"/>
      <c r="V4" s="660"/>
      <c r="W4" s="660"/>
      <c r="X4" s="660"/>
      <c r="Y4" s="660"/>
    </row>
    <row r="5" spans="10:25" ht="24" thickBot="1">
      <c r="K5" s="666">
        <f>'D2'!$G$9</f>
        <v>4.1533834586466174</v>
      </c>
      <c r="L5" s="664"/>
      <c r="U5" s="660"/>
      <c r="V5" s="660"/>
      <c r="W5" s="660"/>
      <c r="X5" s="660"/>
      <c r="Y5" s="660"/>
    </row>
    <row r="6" spans="10:25" ht="15" customHeight="1">
      <c r="U6" s="660"/>
      <c r="V6" s="660"/>
      <c r="W6" s="660"/>
      <c r="X6" s="660"/>
      <c r="Y6" s="660"/>
    </row>
    <row r="7" spans="10:25" ht="15" customHeight="1">
      <c r="U7" s="660"/>
      <c r="V7" s="660"/>
      <c r="W7" s="660"/>
      <c r="X7" s="660"/>
      <c r="Y7" s="660"/>
    </row>
    <row r="8" spans="10:25" ht="15" customHeight="1">
      <c r="U8" s="660"/>
      <c r="V8" s="660"/>
      <c r="W8" s="660"/>
      <c r="X8" s="660"/>
      <c r="Y8" s="660"/>
    </row>
    <row r="9" spans="10:25" ht="15" customHeight="1">
      <c r="U9" s="660"/>
      <c r="V9" s="660"/>
      <c r="W9" s="660"/>
      <c r="X9" s="660"/>
      <c r="Y9" s="660"/>
    </row>
    <row r="10" spans="10:25" ht="9.75" customHeight="1">
      <c r="U10" s="660"/>
      <c r="V10" s="660"/>
      <c r="W10" s="660"/>
      <c r="X10" s="660"/>
      <c r="Y10" s="660"/>
    </row>
    <row r="11" spans="10:25" ht="15" customHeight="1">
      <c r="U11" s="660"/>
      <c r="V11" s="660"/>
      <c r="W11" s="660"/>
      <c r="X11" s="660"/>
      <c r="Y11" s="660"/>
    </row>
    <row r="12" spans="10:25" ht="15" customHeight="1">
      <c r="U12" s="660"/>
      <c r="V12" s="660"/>
      <c r="W12" s="660"/>
      <c r="X12" s="660"/>
      <c r="Y12" s="660"/>
    </row>
    <row r="13" spans="10:25" ht="11.25" customHeight="1">
      <c r="U13" s="660"/>
      <c r="V13" s="660"/>
      <c r="W13" s="660"/>
      <c r="X13" s="660"/>
      <c r="Y13" s="660"/>
    </row>
    <row r="14" spans="10:25" ht="15" customHeight="1" thickBot="1">
      <c r="U14" s="660"/>
      <c r="V14" s="660"/>
      <c r="W14" s="660"/>
      <c r="X14" s="660"/>
      <c r="Y14" s="660"/>
    </row>
    <row r="15" spans="10:25" ht="24" thickBot="1">
      <c r="P15" s="670">
        <f>'D7'!$E$7</f>
        <v>5.2197014595311808</v>
      </c>
      <c r="Q15" s="664"/>
      <c r="U15" s="660"/>
      <c r="V15" s="660"/>
      <c r="W15" s="660"/>
      <c r="X15" s="660"/>
      <c r="Y15" s="660"/>
    </row>
    <row r="16" spans="10:25" ht="15" customHeight="1">
      <c r="U16" s="660"/>
      <c r="V16" s="660"/>
      <c r="W16" s="660"/>
      <c r="X16" s="660"/>
      <c r="Y16" s="660"/>
    </row>
    <row r="17" spans="6:25" ht="15" customHeight="1">
      <c r="U17" s="660"/>
      <c r="V17" s="660"/>
      <c r="W17" s="660"/>
      <c r="X17" s="660"/>
      <c r="Y17" s="660"/>
    </row>
    <row r="18" spans="6:25" ht="15" customHeight="1">
      <c r="U18" s="660"/>
      <c r="V18" s="660"/>
      <c r="W18" s="660"/>
      <c r="X18" s="660"/>
      <c r="Y18" s="660"/>
    </row>
    <row r="19" spans="6:25" ht="15" customHeight="1">
      <c r="U19" s="660"/>
      <c r="V19" s="660"/>
      <c r="W19" s="660"/>
      <c r="X19" s="660"/>
      <c r="Y19" s="660"/>
    </row>
    <row r="20" spans="6:25" ht="15" customHeight="1">
      <c r="U20" s="660"/>
      <c r="V20" s="660"/>
      <c r="W20" s="660"/>
      <c r="X20" s="660"/>
      <c r="Y20" s="660"/>
    </row>
    <row r="21" spans="6:25" ht="15.75" customHeight="1">
      <c r="U21" s="660"/>
      <c r="V21" s="660"/>
      <c r="W21" s="660"/>
      <c r="X21" s="660"/>
      <c r="Y21" s="660"/>
    </row>
    <row r="22" spans="6:25" ht="15.75" customHeight="1">
      <c r="U22" s="660"/>
      <c r="V22" s="660"/>
      <c r="W22" s="660"/>
      <c r="X22" s="660"/>
      <c r="Y22" s="660"/>
    </row>
    <row r="23" spans="6:25" ht="9.75" customHeight="1">
      <c r="U23" s="660"/>
      <c r="V23" s="660"/>
      <c r="W23" s="660"/>
      <c r="X23" s="660"/>
      <c r="Y23" s="660"/>
    </row>
    <row r="24" spans="6:25" ht="9" customHeight="1" thickBot="1">
      <c r="U24" s="660"/>
      <c r="V24" s="660"/>
      <c r="W24" s="660"/>
      <c r="X24" s="660"/>
      <c r="Y24" s="660"/>
    </row>
    <row r="25" spans="6:25" ht="19.5" customHeight="1" thickBot="1">
      <c r="F25" s="668">
        <f>'D4'!F7</f>
        <v>3.5789473684210531</v>
      </c>
      <c r="G25" s="664"/>
      <c r="U25" s="660"/>
      <c r="V25" s="660"/>
      <c r="W25" s="660"/>
      <c r="X25" s="660"/>
      <c r="Y25" s="660"/>
    </row>
    <row r="26" spans="6:25" ht="19.5" customHeight="1" thickBot="1">
      <c r="K26" s="667">
        <f>'D1'!I9</f>
        <v>11.957722996014628</v>
      </c>
      <c r="L26" s="664"/>
      <c r="U26" s="660"/>
      <c r="V26" s="660"/>
      <c r="W26" s="660"/>
      <c r="X26" s="660"/>
      <c r="Y26" s="660"/>
    </row>
    <row r="27" spans="6:25" ht="18.75" customHeight="1">
      <c r="U27" s="660"/>
      <c r="V27" s="660"/>
      <c r="W27" s="660"/>
      <c r="X27" s="660"/>
      <c r="Y27" s="660"/>
    </row>
    <row r="28" spans="6:25" ht="27" customHeight="1">
      <c r="U28" s="660"/>
      <c r="V28" s="660"/>
      <c r="W28" s="660"/>
      <c r="X28" s="660"/>
      <c r="Y28" s="660"/>
    </row>
    <row r="29" spans="6:25" ht="15.75" customHeight="1" thickBot="1">
      <c r="U29" s="660"/>
      <c r="V29" s="660"/>
      <c r="W29" s="660"/>
      <c r="X29" s="660"/>
      <c r="Y29" s="660"/>
    </row>
    <row r="30" spans="6:25" ht="19.5" customHeight="1" thickBot="1">
      <c r="O30" s="669">
        <f>'D3'!G7</f>
        <v>36.960621198024462</v>
      </c>
      <c r="P30" s="664"/>
      <c r="U30" s="660"/>
      <c r="V30" s="660"/>
      <c r="W30" s="660"/>
      <c r="X30" s="660"/>
      <c r="Y30" s="660"/>
    </row>
    <row r="31" spans="6:25" ht="15.75" customHeight="1">
      <c r="U31" s="660"/>
      <c r="V31" s="660"/>
      <c r="W31" s="660"/>
      <c r="X31" s="660"/>
      <c r="Y31" s="660"/>
    </row>
    <row r="32" spans="6:25" ht="6.75" customHeight="1">
      <c r="U32" s="660"/>
      <c r="V32" s="660"/>
      <c r="W32" s="660"/>
      <c r="X32" s="660"/>
      <c r="Y32" s="660"/>
    </row>
    <row r="33" spans="2:25" ht="6.75" customHeight="1">
      <c r="U33" s="660"/>
      <c r="V33" s="660"/>
      <c r="W33" s="660"/>
      <c r="X33" s="660"/>
      <c r="Y33" s="660"/>
    </row>
    <row r="34" spans="2:25" ht="6.75" customHeight="1">
      <c r="U34" s="660"/>
      <c r="V34" s="660"/>
      <c r="W34" s="660"/>
      <c r="X34" s="660"/>
      <c r="Y34" s="660"/>
    </row>
    <row r="35" spans="2:25" ht="20.25" customHeight="1" thickBot="1">
      <c r="U35" s="660"/>
      <c r="V35" s="660"/>
      <c r="W35" s="660"/>
      <c r="X35" s="660"/>
      <c r="Y35" s="660"/>
    </row>
    <row r="36" spans="2:25" ht="21.75" customHeight="1" thickBot="1">
      <c r="F36" s="663">
        <f>'D6'!G7</f>
        <v>3.689473684210526</v>
      </c>
      <c r="G36" s="664"/>
      <c r="K36" s="665">
        <f>'D5'!F7</f>
        <v>11.015037593984962</v>
      </c>
      <c r="L36" s="664"/>
      <c r="U36" s="660"/>
      <c r="V36" s="660"/>
      <c r="W36" s="660"/>
      <c r="X36" s="660"/>
      <c r="Y36" s="660"/>
    </row>
    <row r="37" spans="2:25" ht="15.75" customHeight="1"/>
    <row r="38" spans="2:25" ht="15.75" customHeight="1"/>
    <row r="39" spans="2:25" ht="15.75" customHeight="1"/>
    <row r="40" spans="2:25" ht="15.75" customHeight="1"/>
    <row r="41" spans="2:25" ht="15.75" customHeight="1"/>
    <row r="42" spans="2:25" ht="15.75" customHeight="1">
      <c r="B42" s="661" t="s">
        <v>766</v>
      </c>
      <c r="C42" s="662"/>
      <c r="D42" s="662"/>
      <c r="E42" s="662"/>
      <c r="F42" s="662"/>
      <c r="G42" s="662"/>
      <c r="H42" s="662"/>
      <c r="I42" s="662"/>
      <c r="J42" s="662"/>
      <c r="K42" s="662"/>
      <c r="L42" s="662"/>
      <c r="M42" s="662"/>
      <c r="N42" s="662"/>
      <c r="O42" s="662"/>
      <c r="P42" s="662"/>
      <c r="Q42" s="662"/>
      <c r="R42" s="662"/>
      <c r="S42" s="662"/>
      <c r="T42" s="662"/>
      <c r="U42" s="662"/>
      <c r="V42" s="662"/>
    </row>
    <row r="43" spans="2:25" ht="126" customHeight="1">
      <c r="B43" s="662"/>
      <c r="C43" s="662"/>
      <c r="D43" s="662"/>
      <c r="E43" s="662"/>
      <c r="F43" s="662"/>
      <c r="G43" s="662"/>
      <c r="H43" s="662"/>
      <c r="I43" s="662"/>
      <c r="J43" s="662"/>
      <c r="K43" s="662"/>
      <c r="L43" s="662"/>
      <c r="M43" s="662"/>
      <c r="N43" s="662"/>
      <c r="O43" s="662"/>
      <c r="P43" s="662"/>
      <c r="Q43" s="662"/>
      <c r="R43" s="662"/>
      <c r="S43" s="662"/>
      <c r="T43" s="662"/>
      <c r="U43" s="662"/>
      <c r="V43" s="662"/>
    </row>
    <row r="44" spans="2:25" ht="15.75" customHeight="1"/>
    <row r="45" spans="2:25" ht="15.75" customHeight="1"/>
    <row r="46" spans="2:25" ht="15.75" customHeight="1"/>
    <row r="47" spans="2:25" ht="15.75" customHeight="1"/>
    <row r="48" spans="2:2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J3:M3"/>
    <mergeCell ref="J2:M2"/>
    <mergeCell ref="U2:Y36"/>
    <mergeCell ref="B42:V43"/>
    <mergeCell ref="F36:G36"/>
    <mergeCell ref="K36:L36"/>
    <mergeCell ref="K5:L5"/>
    <mergeCell ref="K26:L26"/>
    <mergeCell ref="F25:G25"/>
    <mergeCell ref="O30:P30"/>
    <mergeCell ref="P15:Q15"/>
  </mergeCell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1000"/>
  <sheetViews>
    <sheetView showGridLines="0" workbookViewId="0">
      <selection activeCell="I34" sqref="I34"/>
    </sheetView>
  </sheetViews>
  <sheetFormatPr baseColWidth="10" defaultColWidth="14.42578125" defaultRowHeight="15" customHeight="1"/>
  <cols>
    <col min="1" max="2" width="10.7109375" customWidth="1"/>
    <col min="3" max="3" width="5.28515625" customWidth="1"/>
    <col min="4" max="4" width="25.5703125" customWidth="1"/>
    <col min="5" max="5" width="30" customWidth="1"/>
    <col min="6" max="6" width="4.5703125" customWidth="1"/>
    <col min="7" max="7" width="33.5703125" customWidth="1"/>
    <col min="8" max="8" width="4.7109375" customWidth="1"/>
    <col min="9" max="9" width="31" customWidth="1"/>
    <col min="10" max="10" width="41.42578125" customWidth="1"/>
    <col min="11" max="11" width="20.28515625" hidden="1" customWidth="1"/>
  </cols>
  <sheetData>
    <row r="2" spans="3:11" ht="22.5" customHeight="1">
      <c r="C2" s="674" t="s">
        <v>0</v>
      </c>
      <c r="D2" s="675"/>
      <c r="E2" s="675"/>
      <c r="F2" s="675"/>
      <c r="G2" s="675"/>
      <c r="H2" s="675"/>
      <c r="I2" s="675"/>
      <c r="J2" s="675"/>
      <c r="K2" s="676"/>
    </row>
    <row r="3" spans="3:11" ht="21" customHeight="1">
      <c r="C3" s="671" t="s">
        <v>1</v>
      </c>
      <c r="D3" s="664"/>
      <c r="E3" s="1" t="s">
        <v>2</v>
      </c>
      <c r="F3" s="671" t="s">
        <v>3</v>
      </c>
      <c r="G3" s="664"/>
      <c r="H3" s="671" t="s">
        <v>4</v>
      </c>
      <c r="I3" s="664"/>
      <c r="J3" s="2" t="s">
        <v>5</v>
      </c>
      <c r="K3" s="2" t="s">
        <v>6</v>
      </c>
    </row>
    <row r="4" spans="3:11" ht="40.5" customHeight="1">
      <c r="C4" s="677">
        <v>1</v>
      </c>
      <c r="D4" s="679" t="s">
        <v>7</v>
      </c>
      <c r="E4" s="681" t="s">
        <v>107</v>
      </c>
      <c r="F4" s="4">
        <v>1</v>
      </c>
      <c r="G4" s="3" t="s">
        <v>8</v>
      </c>
      <c r="H4" s="4">
        <v>1</v>
      </c>
      <c r="I4" s="5" t="s">
        <v>9</v>
      </c>
      <c r="J4" s="6" t="s">
        <v>107</v>
      </c>
      <c r="K4" s="672"/>
    </row>
    <row r="5" spans="3:11" ht="34.5" customHeight="1">
      <c r="C5" s="678"/>
      <c r="D5" s="680"/>
      <c r="E5" s="682"/>
      <c r="F5" s="7">
        <v>2</v>
      </c>
      <c r="G5" s="8" t="s">
        <v>10</v>
      </c>
      <c r="H5" s="7">
        <v>2</v>
      </c>
      <c r="I5" s="8" t="s">
        <v>11</v>
      </c>
      <c r="J5" s="9" t="s">
        <v>107</v>
      </c>
      <c r="K5" s="673"/>
    </row>
    <row r="6" spans="3:11" ht="39" customHeight="1">
      <c r="C6" s="692">
        <v>2</v>
      </c>
      <c r="D6" s="693" t="s">
        <v>12</v>
      </c>
      <c r="E6" s="681" t="s">
        <v>108</v>
      </c>
      <c r="F6" s="11">
        <v>3</v>
      </c>
      <c r="G6" s="10" t="s">
        <v>14</v>
      </c>
      <c r="H6" s="11">
        <v>3</v>
      </c>
      <c r="I6" s="13" t="s">
        <v>15</v>
      </c>
      <c r="J6" s="6" t="s">
        <v>108</v>
      </c>
      <c r="K6" s="6"/>
    </row>
    <row r="7" spans="3:11" ht="41.25" customHeight="1" thickBot="1">
      <c r="C7" s="688"/>
      <c r="D7" s="694"/>
      <c r="E7" s="682"/>
      <c r="F7" s="17">
        <v>4</v>
      </c>
      <c r="G7" s="19" t="s">
        <v>19</v>
      </c>
      <c r="H7" s="17">
        <v>5</v>
      </c>
      <c r="I7" s="19" t="s">
        <v>20</v>
      </c>
      <c r="J7" s="21" t="s">
        <v>112</v>
      </c>
      <c r="K7" s="23"/>
    </row>
    <row r="8" spans="3:11" ht="42" customHeight="1" thickBot="1">
      <c r="C8" s="690">
        <v>3</v>
      </c>
      <c r="D8" s="695" t="s">
        <v>22</v>
      </c>
      <c r="E8" s="681" t="s">
        <v>111</v>
      </c>
      <c r="F8" s="26">
        <v>4</v>
      </c>
      <c r="G8" s="27" t="s">
        <v>19</v>
      </c>
      <c r="H8" s="26">
        <v>5</v>
      </c>
      <c r="I8" s="27" t="s">
        <v>20</v>
      </c>
      <c r="J8" s="21" t="s">
        <v>112</v>
      </c>
      <c r="K8" s="28"/>
    </row>
    <row r="9" spans="3:11" ht="35.25" customHeight="1">
      <c r="C9" s="689"/>
      <c r="D9" s="680"/>
      <c r="E9" s="689"/>
      <c r="F9" s="29">
        <v>5</v>
      </c>
      <c r="G9" s="30" t="s">
        <v>23</v>
      </c>
      <c r="H9" s="31"/>
      <c r="I9" s="32" t="s">
        <v>24</v>
      </c>
      <c r="J9" s="9" t="s">
        <v>724</v>
      </c>
      <c r="K9" s="9"/>
    </row>
    <row r="10" spans="3:11" ht="42" customHeight="1">
      <c r="C10" s="689"/>
      <c r="D10" s="680"/>
      <c r="E10" s="689"/>
      <c r="F10" s="33">
        <v>6</v>
      </c>
      <c r="G10" s="8" t="s">
        <v>25</v>
      </c>
      <c r="H10" s="33">
        <v>6</v>
      </c>
      <c r="I10" s="8" t="s">
        <v>26</v>
      </c>
      <c r="J10" s="9" t="s">
        <v>113</v>
      </c>
      <c r="K10" s="9"/>
    </row>
    <row r="11" spans="3:11" ht="32.25" customHeight="1" thickBot="1">
      <c r="C11" s="689"/>
      <c r="D11" s="680"/>
      <c r="E11" s="689"/>
      <c r="F11" s="34">
        <v>7</v>
      </c>
      <c r="G11" s="35" t="s">
        <v>27</v>
      </c>
      <c r="H11" s="36"/>
      <c r="I11" s="37" t="s">
        <v>24</v>
      </c>
      <c r="J11" s="9" t="s">
        <v>113</v>
      </c>
      <c r="K11" s="38"/>
    </row>
    <row r="12" spans="3:11" ht="38.25" customHeight="1">
      <c r="C12" s="689"/>
      <c r="D12" s="680"/>
      <c r="E12" s="689"/>
      <c r="F12" s="39">
        <v>8</v>
      </c>
      <c r="G12" s="8" t="s">
        <v>28</v>
      </c>
      <c r="H12" s="39">
        <v>8</v>
      </c>
      <c r="I12" s="8" t="s">
        <v>28</v>
      </c>
      <c r="J12" s="9" t="s">
        <v>29</v>
      </c>
      <c r="K12" s="40"/>
    </row>
    <row r="13" spans="3:11" ht="41.25" customHeight="1">
      <c r="C13" s="689"/>
      <c r="D13" s="680"/>
      <c r="E13" s="689"/>
      <c r="F13" s="41">
        <v>9</v>
      </c>
      <c r="G13" s="42" t="s">
        <v>30</v>
      </c>
      <c r="H13" s="41">
        <v>8</v>
      </c>
      <c r="I13" s="30" t="s">
        <v>30</v>
      </c>
      <c r="J13" s="9" t="s">
        <v>114</v>
      </c>
      <c r="K13" s="9"/>
    </row>
    <row r="14" spans="3:11" ht="50.25" customHeight="1">
      <c r="C14" s="689"/>
      <c r="D14" s="680"/>
      <c r="E14" s="689"/>
      <c r="F14" s="43">
        <v>10</v>
      </c>
      <c r="G14" s="8" t="s">
        <v>31</v>
      </c>
      <c r="H14" s="43">
        <v>9</v>
      </c>
      <c r="I14" s="8" t="s">
        <v>32</v>
      </c>
      <c r="J14" s="9" t="s">
        <v>108</v>
      </c>
      <c r="K14" s="44"/>
    </row>
    <row r="15" spans="3:11" ht="50.25" customHeight="1">
      <c r="C15" s="689"/>
      <c r="D15" s="680"/>
      <c r="E15" s="689"/>
      <c r="F15" s="46">
        <v>17</v>
      </c>
      <c r="G15" s="48" t="s">
        <v>33</v>
      </c>
      <c r="H15" s="36"/>
      <c r="I15" s="37" t="s">
        <v>24</v>
      </c>
      <c r="J15" s="9" t="s">
        <v>29</v>
      </c>
      <c r="K15" s="40"/>
    </row>
    <row r="16" spans="3:11" ht="48" customHeight="1">
      <c r="C16" s="691"/>
      <c r="D16" s="680"/>
      <c r="E16" s="682"/>
      <c r="F16" s="51">
        <v>11</v>
      </c>
      <c r="G16" s="48" t="s">
        <v>35</v>
      </c>
      <c r="H16" s="51">
        <v>10</v>
      </c>
      <c r="I16" s="8" t="s">
        <v>36</v>
      </c>
      <c r="J16" s="9" t="s">
        <v>114</v>
      </c>
      <c r="K16" s="44"/>
    </row>
    <row r="17" spans="3:11" ht="75.75" customHeight="1">
      <c r="C17" s="52">
        <v>4</v>
      </c>
      <c r="D17" s="54" t="s">
        <v>37</v>
      </c>
      <c r="E17" s="85" t="s">
        <v>115</v>
      </c>
      <c r="F17" s="57">
        <v>12</v>
      </c>
      <c r="G17" s="54" t="s">
        <v>39</v>
      </c>
      <c r="H17" s="58">
        <v>12</v>
      </c>
      <c r="I17" s="54" t="s">
        <v>40</v>
      </c>
      <c r="J17" s="59" t="s">
        <v>108</v>
      </c>
      <c r="K17" s="59"/>
    </row>
    <row r="18" spans="3:11" ht="45.75" customHeight="1">
      <c r="C18" s="686">
        <v>5</v>
      </c>
      <c r="D18" s="683" t="s">
        <v>41</v>
      </c>
      <c r="E18" s="681" t="s">
        <v>110</v>
      </c>
      <c r="F18" s="60">
        <v>13</v>
      </c>
      <c r="G18" s="61" t="s">
        <v>42</v>
      </c>
      <c r="H18" s="60">
        <v>13</v>
      </c>
      <c r="I18" s="61" t="s">
        <v>43</v>
      </c>
      <c r="J18" s="28" t="s">
        <v>116</v>
      </c>
      <c r="K18" s="62"/>
    </row>
    <row r="19" spans="3:11" ht="56.25" customHeight="1">
      <c r="C19" s="687"/>
      <c r="D19" s="684"/>
      <c r="E19" s="689"/>
      <c r="F19" s="63">
        <v>14</v>
      </c>
      <c r="G19" s="30" t="s">
        <v>44</v>
      </c>
      <c r="H19" s="63">
        <v>4</v>
      </c>
      <c r="I19" s="30" t="s">
        <v>45</v>
      </c>
      <c r="J19" s="9" t="s">
        <v>117</v>
      </c>
      <c r="K19" s="9"/>
    </row>
    <row r="20" spans="3:11" ht="54" customHeight="1">
      <c r="C20" s="687"/>
      <c r="D20" s="684"/>
      <c r="E20" s="689"/>
      <c r="F20" s="63">
        <v>14</v>
      </c>
      <c r="G20" s="30" t="s">
        <v>44</v>
      </c>
      <c r="H20" s="63">
        <v>11</v>
      </c>
      <c r="I20" s="30" t="s">
        <v>46</v>
      </c>
      <c r="J20" s="9" t="s">
        <v>118</v>
      </c>
      <c r="K20" s="9"/>
    </row>
    <row r="21" spans="3:11" ht="109.5" customHeight="1" thickBot="1">
      <c r="C21" s="688"/>
      <c r="D21" s="685"/>
      <c r="E21" s="682"/>
      <c r="F21" s="64">
        <v>14</v>
      </c>
      <c r="G21" s="25" t="s">
        <v>44</v>
      </c>
      <c r="H21" s="65">
        <v>14</v>
      </c>
      <c r="I21" s="25" t="s">
        <v>47</v>
      </c>
      <c r="J21" s="9" t="s">
        <v>119</v>
      </c>
      <c r="K21" s="66"/>
    </row>
    <row r="22" spans="3:11" ht="62.25" customHeight="1" thickBot="1">
      <c r="C22" s="67">
        <v>6</v>
      </c>
      <c r="D22" s="54" t="s">
        <v>48</v>
      </c>
      <c r="E22" s="85" t="s">
        <v>109</v>
      </c>
      <c r="F22" s="68">
        <v>15</v>
      </c>
      <c r="G22" s="54" t="s">
        <v>49</v>
      </c>
      <c r="H22" s="69">
        <v>15</v>
      </c>
      <c r="I22" s="583" t="s">
        <v>49</v>
      </c>
      <c r="J22" s="580" t="s">
        <v>120</v>
      </c>
      <c r="K22" s="70"/>
    </row>
    <row r="23" spans="3:11" ht="68.25" customHeight="1" thickBot="1">
      <c r="C23" s="71">
        <v>7</v>
      </c>
      <c r="D23" s="72" t="s">
        <v>50</v>
      </c>
      <c r="E23" s="86" t="s">
        <v>103</v>
      </c>
      <c r="F23" s="73">
        <v>16</v>
      </c>
      <c r="G23" s="54" t="s">
        <v>51</v>
      </c>
      <c r="H23" s="579">
        <v>16</v>
      </c>
      <c r="I23" s="584" t="s">
        <v>50</v>
      </c>
      <c r="J23" s="584" t="s">
        <v>103</v>
      </c>
      <c r="K23" s="581"/>
    </row>
    <row r="24" spans="3:11" ht="15.75" customHeight="1" thickBot="1">
      <c r="C24" s="587">
        <v>8</v>
      </c>
      <c r="D24" s="72" t="s">
        <v>733</v>
      </c>
      <c r="E24" s="578" t="s">
        <v>734</v>
      </c>
      <c r="F24" s="588">
        <v>17</v>
      </c>
      <c r="G24" s="578" t="s">
        <v>734</v>
      </c>
      <c r="H24" s="589">
        <v>17</v>
      </c>
      <c r="I24" s="584" t="s">
        <v>734</v>
      </c>
      <c r="J24" s="584" t="s">
        <v>734</v>
      </c>
      <c r="K24" s="582"/>
    </row>
    <row r="25" spans="3:11" ht="31.5" customHeight="1" thickBot="1">
      <c r="C25" s="590">
        <v>9</v>
      </c>
      <c r="D25" s="72" t="s">
        <v>735</v>
      </c>
      <c r="E25" s="578" t="s">
        <v>108</v>
      </c>
      <c r="F25" s="591">
        <v>18</v>
      </c>
      <c r="G25" s="578" t="s">
        <v>108</v>
      </c>
      <c r="H25" s="592">
        <v>18</v>
      </c>
      <c r="I25" s="585" t="s">
        <v>108</v>
      </c>
      <c r="J25" s="584" t="s">
        <v>108</v>
      </c>
      <c r="K25" s="582"/>
    </row>
    <row r="26" spans="3:11" ht="47.25" customHeight="1" thickBot="1">
      <c r="C26" s="593">
        <v>10</v>
      </c>
      <c r="D26" s="72" t="s">
        <v>736</v>
      </c>
      <c r="E26" s="578" t="s">
        <v>13</v>
      </c>
      <c r="F26" s="594">
        <v>19</v>
      </c>
      <c r="G26" s="578" t="s">
        <v>13</v>
      </c>
      <c r="H26" s="595">
        <v>19</v>
      </c>
      <c r="I26" s="584" t="s">
        <v>13</v>
      </c>
      <c r="J26" s="586" t="s">
        <v>13</v>
      </c>
      <c r="K26" s="582"/>
    </row>
    <row r="27" spans="3:11" ht="15.75" customHeight="1"/>
    <row r="28" spans="3:11" ht="15.75" customHeight="1"/>
    <row r="29" spans="3:11" ht="15.75" customHeight="1"/>
    <row r="30" spans="3:11" ht="15.75" customHeight="1"/>
    <row r="31" spans="3:11" ht="15.75" customHeight="1"/>
    <row r="32" spans="3: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D18:D21"/>
    <mergeCell ref="C18:C21"/>
    <mergeCell ref="E18:E21"/>
    <mergeCell ref="C8:C16"/>
    <mergeCell ref="C6:C7"/>
    <mergeCell ref="E8:E16"/>
    <mergeCell ref="E6:E7"/>
    <mergeCell ref="D6:D7"/>
    <mergeCell ref="D8:D16"/>
    <mergeCell ref="H3:I3"/>
    <mergeCell ref="F3:G3"/>
    <mergeCell ref="K4:K5"/>
    <mergeCell ref="C2:K2"/>
    <mergeCell ref="C3:D3"/>
    <mergeCell ref="C4:C5"/>
    <mergeCell ref="D4:D5"/>
    <mergeCell ref="E4:E5"/>
  </mergeCells>
  <conditionalFormatting sqref="C2:K2">
    <cfRule type="notContainsBlanks" dxfId="0" priority="1">
      <formula>LEN(TRIM(C2))&gt;0</formula>
    </cfRule>
  </conditionalFormatting>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1000"/>
  <sheetViews>
    <sheetView showGridLines="0" zoomScale="80" zoomScaleNormal="80" workbookViewId="0">
      <selection activeCell="I8" sqref="I8"/>
    </sheetView>
  </sheetViews>
  <sheetFormatPr baseColWidth="10" defaultColWidth="14.42578125" defaultRowHeight="15" customHeight="1"/>
  <cols>
    <col min="1" max="1" width="10.140625" customWidth="1"/>
    <col min="2" max="2" width="6.5703125" customWidth="1"/>
    <col min="3" max="3" width="8.7109375" customWidth="1"/>
    <col min="4" max="5" width="10.7109375" customWidth="1"/>
    <col min="6" max="6" width="9.5703125" customWidth="1"/>
    <col min="7" max="7" width="13.5703125" customWidth="1"/>
    <col min="8" max="8" width="8.85546875" customWidth="1"/>
    <col min="9" max="9" width="30.7109375" customWidth="1"/>
    <col min="10" max="10" width="19.5703125" customWidth="1"/>
    <col min="11" max="11" width="10.7109375" customWidth="1"/>
    <col min="15" max="15" width="18.140625" customWidth="1"/>
  </cols>
  <sheetData>
    <row r="4" spans="1:15" ht="15" customHeight="1">
      <c r="F4" s="705" t="s">
        <v>13</v>
      </c>
      <c r="G4" s="702"/>
      <c r="H4" s="702"/>
      <c r="I4" s="702"/>
      <c r="J4" s="702"/>
    </row>
    <row r="5" spans="1:15" ht="15" customHeight="1">
      <c r="E5" s="12"/>
      <c r="F5" s="702"/>
      <c r="G5" s="702"/>
      <c r="H5" s="702"/>
      <c r="I5" s="702"/>
      <c r="J5" s="702"/>
    </row>
    <row r="6" spans="1:15" ht="15" customHeight="1">
      <c r="D6" s="14"/>
      <c r="E6" s="12"/>
      <c r="F6" s="702"/>
      <c r="G6" s="702"/>
      <c r="H6" s="702"/>
      <c r="I6" s="702"/>
      <c r="J6" s="702"/>
    </row>
    <row r="7" spans="1:15" ht="15" customHeight="1">
      <c r="E7" s="12"/>
      <c r="F7" s="702"/>
      <c r="G7" s="702"/>
      <c r="H7" s="702"/>
      <c r="I7" s="702"/>
      <c r="J7" s="702"/>
    </row>
    <row r="8" spans="1:15" ht="27" customHeight="1">
      <c r="E8" s="12"/>
      <c r="G8" s="697" t="s">
        <v>16</v>
      </c>
      <c r="H8" s="664"/>
      <c r="I8" s="16">
        <f>'P1'!E2+'P2'!E3+'P19'!D3</f>
        <v>15.789473684210527</v>
      </c>
    </row>
    <row r="9" spans="1:15" ht="22.5" customHeight="1">
      <c r="D9" s="14"/>
      <c r="G9" s="697" t="s">
        <v>17</v>
      </c>
      <c r="H9" s="664"/>
      <c r="I9" s="16">
        <f>'P1'!E3+'P2'!E4+'P19'!D4</f>
        <v>11.957722996014628</v>
      </c>
    </row>
    <row r="10" spans="1:15" ht="23.25">
      <c r="G10" s="697" t="s">
        <v>18</v>
      </c>
      <c r="H10" s="664"/>
      <c r="I10" s="18" t="str">
        <f>'Resp.'!E4</f>
        <v>Grupo de Talento Humano</v>
      </c>
      <c r="K10" s="20" t="s">
        <v>3</v>
      </c>
    </row>
    <row r="13" spans="1:15">
      <c r="C13" s="698" t="s">
        <v>21</v>
      </c>
      <c r="D13" s="699"/>
      <c r="E13" s="699"/>
      <c r="F13" s="699"/>
      <c r="G13" s="699"/>
      <c r="H13" s="699"/>
      <c r="I13" s="699"/>
      <c r="J13" s="700"/>
    </row>
    <row r="14" spans="1:15" ht="15" customHeight="1">
      <c r="A14" s="22"/>
      <c r="C14" s="701"/>
      <c r="D14" s="702"/>
      <c r="E14" s="702"/>
      <c r="F14" s="702"/>
      <c r="G14" s="702"/>
      <c r="H14" s="702"/>
      <c r="I14" s="702"/>
      <c r="J14" s="684"/>
    </row>
    <row r="15" spans="1:15" ht="15" customHeight="1">
      <c r="A15" s="22"/>
      <c r="C15" s="701"/>
      <c r="D15" s="702"/>
      <c r="E15" s="702"/>
      <c r="F15" s="702"/>
      <c r="G15" s="702"/>
      <c r="H15" s="702"/>
      <c r="I15" s="702"/>
      <c r="J15" s="684"/>
    </row>
    <row r="16" spans="1:15" ht="24.75" customHeight="1">
      <c r="A16" s="22"/>
      <c r="C16" s="701"/>
      <c r="D16" s="702"/>
      <c r="E16" s="702"/>
      <c r="F16" s="702"/>
      <c r="G16" s="702"/>
      <c r="H16" s="702"/>
      <c r="I16" s="702"/>
      <c r="J16" s="684"/>
      <c r="M16" s="696" t="s">
        <v>737</v>
      </c>
      <c r="N16" s="696"/>
      <c r="O16" s="696"/>
    </row>
    <row r="17" spans="1:10">
      <c r="A17" s="24"/>
      <c r="C17" s="701"/>
      <c r="D17" s="702"/>
      <c r="E17" s="702"/>
      <c r="F17" s="702"/>
      <c r="G17" s="702"/>
      <c r="H17" s="702"/>
      <c r="I17" s="702"/>
      <c r="J17" s="684"/>
    </row>
    <row r="18" spans="1:10">
      <c r="A18" s="24"/>
      <c r="C18" s="701"/>
      <c r="D18" s="702"/>
      <c r="E18" s="702"/>
      <c r="F18" s="702"/>
      <c r="G18" s="702"/>
      <c r="H18" s="702"/>
      <c r="I18" s="702"/>
      <c r="J18" s="684"/>
    </row>
    <row r="19" spans="1:10">
      <c r="A19" s="24"/>
      <c r="C19" s="701"/>
      <c r="D19" s="702"/>
      <c r="E19" s="702"/>
      <c r="F19" s="702"/>
      <c r="G19" s="702"/>
      <c r="H19" s="702"/>
      <c r="I19" s="702"/>
      <c r="J19" s="684"/>
    </row>
    <row r="20" spans="1:10">
      <c r="C20" s="703"/>
      <c r="D20" s="704"/>
      <c r="E20" s="704"/>
      <c r="F20" s="704"/>
      <c r="G20" s="704"/>
      <c r="H20" s="704"/>
      <c r="I20" s="704"/>
      <c r="J20" s="694"/>
    </row>
    <row r="21" spans="1:10" ht="15.75" customHeight="1"/>
    <row r="22" spans="1:10" ht="15.75" customHeight="1"/>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M16:O16"/>
    <mergeCell ref="G8:H8"/>
    <mergeCell ref="G9:H9"/>
    <mergeCell ref="C13:J20"/>
    <mergeCell ref="F4:J7"/>
    <mergeCell ref="G10:H10"/>
  </mergeCells>
  <hyperlinks>
    <hyperlink ref="M16:O16" location="'P19'!A1" display="Politica Conflictos de Interes"/>
  </hyperlink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00"/>
  <sheetViews>
    <sheetView showGridLines="0" zoomScale="80" zoomScaleNormal="80" workbookViewId="0">
      <selection activeCell="G8" sqref="G8"/>
    </sheetView>
  </sheetViews>
  <sheetFormatPr baseColWidth="10" defaultColWidth="14.42578125" defaultRowHeight="15" customHeight="1"/>
  <cols>
    <col min="1" max="1" width="10.7109375" customWidth="1"/>
    <col min="2" max="2" width="9.7109375" customWidth="1"/>
    <col min="3" max="3" width="10.7109375" customWidth="1"/>
    <col min="4" max="4" width="10.5703125" customWidth="1"/>
    <col min="5" max="5" width="11.28515625" customWidth="1"/>
    <col min="6" max="6" width="25.42578125" customWidth="1"/>
    <col min="7" max="7" width="22.7109375" customWidth="1"/>
    <col min="8" max="8" width="8.28515625" customWidth="1"/>
    <col min="9" max="9" width="8.42578125" customWidth="1"/>
    <col min="10" max="10" width="10.7109375" customWidth="1"/>
  </cols>
  <sheetData>
    <row r="3" spans="2:10" ht="15" customHeight="1">
      <c r="D3" s="707" t="s">
        <v>12</v>
      </c>
      <c r="E3" s="702"/>
      <c r="F3" s="702"/>
      <c r="G3" s="702"/>
      <c r="H3" s="702"/>
      <c r="I3" s="702"/>
    </row>
    <row r="4" spans="2:10" ht="15" customHeight="1">
      <c r="D4" s="702"/>
      <c r="E4" s="702"/>
      <c r="F4" s="702"/>
      <c r="G4" s="702"/>
      <c r="H4" s="702"/>
      <c r="I4" s="702"/>
    </row>
    <row r="5" spans="2:10" ht="15" customHeight="1">
      <c r="D5" s="702"/>
      <c r="E5" s="702"/>
      <c r="F5" s="702"/>
      <c r="G5" s="702"/>
      <c r="H5" s="702"/>
      <c r="I5" s="702"/>
    </row>
    <row r="6" spans="2:10" ht="15" customHeight="1">
      <c r="D6" s="702"/>
      <c r="E6" s="702"/>
      <c r="F6" s="702"/>
      <c r="G6" s="702"/>
      <c r="H6" s="702"/>
      <c r="I6" s="702"/>
    </row>
    <row r="7" spans="2:10" ht="15" customHeight="1">
      <c r="D7" s="702"/>
      <c r="E7" s="702"/>
      <c r="F7" s="702"/>
      <c r="G7" s="702"/>
      <c r="H7" s="702"/>
      <c r="I7" s="702"/>
    </row>
    <row r="8" spans="2:10" ht="21" customHeight="1">
      <c r="F8" s="15" t="s">
        <v>16</v>
      </c>
      <c r="G8" s="45">
        <f>'P3'!E2</f>
        <v>5.2631578947368425</v>
      </c>
    </row>
    <row r="9" spans="2:10" ht="24" customHeight="1">
      <c r="F9" s="15" t="s">
        <v>17</v>
      </c>
      <c r="G9" s="45">
        <f>'P3'!E3</f>
        <v>4.1533834586466174</v>
      </c>
      <c r="J9" s="47" t="s">
        <v>3</v>
      </c>
    </row>
    <row r="10" spans="2:10" ht="24" customHeight="1">
      <c r="F10" s="49" t="s">
        <v>18</v>
      </c>
      <c r="G10" s="50" t="str">
        <f>'Resp.'!E6</f>
        <v>Grupo de Planeación</v>
      </c>
    </row>
    <row r="12" spans="2:10" ht="15" customHeight="1">
      <c r="B12" s="706" t="s">
        <v>34</v>
      </c>
      <c r="C12" s="699"/>
      <c r="D12" s="699"/>
      <c r="E12" s="699"/>
      <c r="F12" s="699"/>
      <c r="G12" s="699"/>
      <c r="H12" s="699"/>
      <c r="I12" s="700"/>
    </row>
    <row r="13" spans="2:10">
      <c r="B13" s="701"/>
      <c r="C13" s="702"/>
      <c r="D13" s="702"/>
      <c r="E13" s="702"/>
      <c r="F13" s="702"/>
      <c r="G13" s="702"/>
      <c r="H13" s="702"/>
      <c r="I13" s="684"/>
    </row>
    <row r="14" spans="2:10">
      <c r="B14" s="701"/>
      <c r="C14" s="702"/>
      <c r="D14" s="702"/>
      <c r="E14" s="702"/>
      <c r="F14" s="702"/>
      <c r="G14" s="702"/>
      <c r="H14" s="702"/>
      <c r="I14" s="684"/>
    </row>
    <row r="15" spans="2:10">
      <c r="B15" s="701"/>
      <c r="C15" s="702"/>
      <c r="D15" s="702"/>
      <c r="E15" s="702"/>
      <c r="F15" s="702"/>
      <c r="G15" s="702"/>
      <c r="H15" s="702"/>
      <c r="I15" s="684"/>
    </row>
    <row r="16" spans="2:10">
      <c r="B16" s="701"/>
      <c r="C16" s="702"/>
      <c r="D16" s="702"/>
      <c r="E16" s="702"/>
      <c r="F16" s="702"/>
      <c r="G16" s="702"/>
      <c r="H16" s="702"/>
      <c r="I16" s="684"/>
    </row>
    <row r="17" spans="2:9">
      <c r="B17" s="701"/>
      <c r="C17" s="702"/>
      <c r="D17" s="702"/>
      <c r="E17" s="702"/>
      <c r="F17" s="702"/>
      <c r="G17" s="702"/>
      <c r="H17" s="702"/>
      <c r="I17" s="684"/>
    </row>
    <row r="18" spans="2:9">
      <c r="B18" s="703"/>
      <c r="C18" s="704"/>
      <c r="D18" s="704"/>
      <c r="E18" s="704"/>
      <c r="F18" s="704"/>
      <c r="G18" s="704"/>
      <c r="H18" s="704"/>
      <c r="I18" s="694"/>
    </row>
    <row r="21" spans="2:9" ht="15.75" customHeight="1">
      <c r="D21" s="708"/>
      <c r="E21" s="702"/>
      <c r="F21" s="702"/>
    </row>
    <row r="22" spans="2:9" ht="34.5" customHeight="1">
      <c r="D22" s="55"/>
      <c r="E22" s="56"/>
    </row>
    <row r="23" spans="2:9" ht="15" customHeight="1">
      <c r="C23" s="55"/>
      <c r="D23" s="55"/>
    </row>
    <row r="24" spans="2:9" ht="11.25" customHeight="1">
      <c r="C24" s="55"/>
      <c r="D24" s="55"/>
    </row>
    <row r="25" spans="2:9" ht="27.75" customHeight="1">
      <c r="D25" s="55"/>
    </row>
    <row r="26" spans="2:9" ht="15" customHeight="1">
      <c r="C26" s="55"/>
      <c r="D26" s="55"/>
    </row>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2:I18"/>
    <mergeCell ref="D3:I7"/>
    <mergeCell ref="D21:F21"/>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Cualitativo</vt:lpstr>
      <vt:lpstr>Estado</vt:lpstr>
      <vt:lpstr>Logros</vt:lpstr>
      <vt:lpstr>Obstaculos</vt:lpstr>
      <vt:lpstr>Retos</vt:lpstr>
      <vt:lpstr>MIPG</vt:lpstr>
      <vt:lpstr>Resp.</vt:lpstr>
      <vt:lpstr>D1</vt:lpstr>
      <vt:lpstr>D2</vt:lpstr>
      <vt:lpstr>D3</vt:lpstr>
      <vt:lpstr>D4</vt:lpstr>
      <vt:lpstr>D5</vt:lpstr>
      <vt:lpstr>D6</vt:lpstr>
      <vt:lpstr>D7</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BOTERO COFLES</dc:creator>
  <cp:lastModifiedBy>Ericsson Rafael Ricardo Moreno</cp:lastModifiedBy>
  <dcterms:created xsi:type="dcterms:W3CDTF">2019-04-30T16:33:18Z</dcterms:created>
  <dcterms:modified xsi:type="dcterms:W3CDTF">2021-04-19T20:32:45Z</dcterms:modified>
</cp:coreProperties>
</file>