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4.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5.xml" ContentType="application/vnd.openxmlformats-officedocument.spreadsheetml.comments+xml"/>
  <Override PartName="/xl/drawings/drawing2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uario\AppData\Local\Microsoft\Windows\INetCache\Content.Outlook\7YZX9XH5\"/>
    </mc:Choice>
  </mc:AlternateContent>
  <bookViews>
    <workbookView xWindow="0" yWindow="0" windowWidth="19200" windowHeight="8130" activeTab="5"/>
  </bookViews>
  <sheets>
    <sheet name="Cualitativo" sheetId="32" r:id="rId1"/>
    <sheet name="Estado" sheetId="33" r:id="rId2"/>
    <sheet name="Logros" sheetId="34" r:id="rId3"/>
    <sheet name="Obstaculos" sheetId="35" r:id="rId4"/>
    <sheet name="Retos" sheetId="36" r:id="rId5"/>
    <sheet name="MIPG" sheetId="1" r:id="rId6"/>
    <sheet name="Resp." sheetId="2" state="hidden" r:id="rId7"/>
    <sheet name="D1" sheetId="3" r:id="rId8"/>
    <sheet name="D2" sheetId="4" r:id="rId9"/>
    <sheet name="D3" sheetId="5" r:id="rId10"/>
    <sheet name="D4" sheetId="6" r:id="rId11"/>
    <sheet name="D5" sheetId="7" r:id="rId12"/>
    <sheet name="D6" sheetId="9" r:id="rId13"/>
    <sheet name="D7" sheetId="8" r:id="rId14"/>
    <sheet name="P1" sheetId="10" r:id="rId15"/>
    <sheet name="P2" sheetId="11" r:id="rId16"/>
    <sheet name="P3" sheetId="12" r:id="rId17"/>
    <sheet name="P4" sheetId="13" r:id="rId18"/>
    <sheet name="P5" sheetId="14" r:id="rId19"/>
    <sheet name="P6" sheetId="15" r:id="rId20"/>
    <sheet name="P7" sheetId="16" r:id="rId21"/>
    <sheet name="P8" sheetId="17" r:id="rId22"/>
    <sheet name="P9" sheetId="18" r:id="rId23"/>
    <sheet name="P10" sheetId="19" r:id="rId24"/>
    <sheet name="P11" sheetId="20" r:id="rId25"/>
    <sheet name="P12" sheetId="21" r:id="rId26"/>
    <sheet name="P13" sheetId="22" r:id="rId27"/>
    <sheet name="P14" sheetId="23" r:id="rId28"/>
    <sheet name="P15" sheetId="24" r:id="rId29"/>
    <sheet name="P16" sheetId="25" r:id="rId30"/>
    <sheet name="P17" sheetId="26" r:id="rId31"/>
  </sheets>
  <definedNames>
    <definedName name="_xlnm._FilterDatabase" localSheetId="14" hidden="1">'P1'!$B$9:$X$33</definedName>
    <definedName name="_xlnm._FilterDatabase" localSheetId="29" hidden="1">'P16'!$D$8:$I$125</definedName>
    <definedName name="_xlnm._FilterDatabase" localSheetId="15" hidden="1">'P2'!$A$10:$W$10</definedName>
    <definedName name="_xlnm._FilterDatabase" localSheetId="16" hidden="1">'P3'!$A$9:$M$24</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5" i="32" l="1"/>
  <c r="C34" i="32" l="1"/>
  <c r="C6" i="32"/>
  <c r="AL39" i="32"/>
  <c r="AK39" i="32"/>
  <c r="AJ39" i="32"/>
  <c r="AI39" i="32"/>
  <c r="AH39" i="32"/>
  <c r="AG39" i="32"/>
  <c r="AF39" i="32"/>
  <c r="AE39" i="32"/>
  <c r="AD39" i="32"/>
  <c r="AC39" i="32"/>
  <c r="AB39" i="32"/>
  <c r="AA39" i="32"/>
  <c r="Z39" i="32"/>
  <c r="Y39" i="32"/>
  <c r="X39" i="32"/>
  <c r="W39" i="32"/>
  <c r="V39" i="32"/>
  <c r="U39" i="32"/>
  <c r="T39" i="32"/>
  <c r="S39" i="32"/>
  <c r="R39" i="32"/>
  <c r="Q39" i="32"/>
  <c r="P39" i="32"/>
  <c r="O39" i="32"/>
  <c r="N39" i="32"/>
  <c r="M39" i="32"/>
  <c r="L39" i="32"/>
  <c r="K39" i="32"/>
  <c r="J39" i="32"/>
  <c r="I39" i="32"/>
  <c r="H39" i="32"/>
  <c r="G39" i="32"/>
  <c r="F39" i="32"/>
  <c r="E39" i="32"/>
  <c r="D39" i="32"/>
  <c r="C39" i="32"/>
  <c r="AL38" i="32"/>
  <c r="AK38" i="32"/>
  <c r="AJ38" i="32"/>
  <c r="AI38" i="32"/>
  <c r="AH38" i="32"/>
  <c r="AG38" i="32"/>
  <c r="AF38" i="32"/>
  <c r="AE38" i="32"/>
  <c r="AD38" i="32"/>
  <c r="AC38" i="32"/>
  <c r="AB38" i="32"/>
  <c r="AA38" i="32"/>
  <c r="Z38" i="32"/>
  <c r="Y38" i="32"/>
  <c r="X38" i="32"/>
  <c r="W38" i="32"/>
  <c r="V38" i="32"/>
  <c r="U38" i="32"/>
  <c r="T38" i="32"/>
  <c r="S38" i="32"/>
  <c r="R38" i="32"/>
  <c r="Q38" i="32"/>
  <c r="P38" i="32"/>
  <c r="O38" i="32"/>
  <c r="N38" i="32"/>
  <c r="M38" i="32"/>
  <c r="L38" i="32"/>
  <c r="K38" i="32"/>
  <c r="J38" i="32"/>
  <c r="I38" i="32"/>
  <c r="H38" i="32"/>
  <c r="G38" i="32"/>
  <c r="F38" i="32"/>
  <c r="E38" i="32"/>
  <c r="D38" i="32"/>
  <c r="C38" i="32"/>
  <c r="AL37" i="32"/>
  <c r="AK37" i="32"/>
  <c r="AJ37" i="32"/>
  <c r="AI37" i="32"/>
  <c r="AH37" i="32"/>
  <c r="AG37" i="32"/>
  <c r="AF37" i="32"/>
  <c r="AE37" i="32"/>
  <c r="AD37" i="32"/>
  <c r="AC37" i="32"/>
  <c r="AB37" i="32"/>
  <c r="AA37" i="32"/>
  <c r="Z37" i="32"/>
  <c r="Y37" i="32"/>
  <c r="X37" i="32"/>
  <c r="W37" i="32"/>
  <c r="V37" i="32"/>
  <c r="U37" i="32"/>
  <c r="T37" i="32"/>
  <c r="S37" i="32"/>
  <c r="R37" i="32"/>
  <c r="Q37" i="32"/>
  <c r="P37" i="32"/>
  <c r="O37" i="32"/>
  <c r="N37" i="32"/>
  <c r="M37" i="32"/>
  <c r="L37" i="32"/>
  <c r="K37" i="32"/>
  <c r="J37" i="32"/>
  <c r="I37" i="32"/>
  <c r="H37" i="32"/>
  <c r="G37" i="32"/>
  <c r="F37" i="32"/>
  <c r="E37" i="32"/>
  <c r="D37" i="32"/>
  <c r="C37" i="32"/>
  <c r="AL36" i="32"/>
  <c r="AK36" i="32"/>
  <c r="AJ36" i="32"/>
  <c r="AI36" i="32"/>
  <c r="AH36" i="32"/>
  <c r="AG36" i="32"/>
  <c r="AF36" i="32"/>
  <c r="AE36" i="32"/>
  <c r="AD36" i="32"/>
  <c r="AC36" i="32"/>
  <c r="AB36" i="32"/>
  <c r="AA36" i="32"/>
  <c r="Z36" i="32"/>
  <c r="Y36" i="32"/>
  <c r="X36" i="32"/>
  <c r="W36" i="32"/>
  <c r="V36" i="32"/>
  <c r="U36" i="32"/>
  <c r="T36" i="32"/>
  <c r="S36" i="32"/>
  <c r="R36" i="32"/>
  <c r="Q36" i="32"/>
  <c r="P36" i="32"/>
  <c r="O36" i="32"/>
  <c r="N36" i="32"/>
  <c r="M36" i="32"/>
  <c r="L36" i="32"/>
  <c r="K36" i="32"/>
  <c r="J36" i="32"/>
  <c r="I36" i="32"/>
  <c r="H36" i="32"/>
  <c r="G36" i="32"/>
  <c r="F36" i="32"/>
  <c r="E36" i="32"/>
  <c r="D36" i="32"/>
  <c r="C36" i="32"/>
  <c r="AL35" i="32"/>
  <c r="AK35" i="32"/>
  <c r="AJ35" i="32"/>
  <c r="AI35" i="32"/>
  <c r="AH35" i="32"/>
  <c r="AG35" i="32"/>
  <c r="AF35" i="32"/>
  <c r="AE35" i="32"/>
  <c r="AD35" i="32"/>
  <c r="AC35" i="32"/>
  <c r="AB35" i="32"/>
  <c r="AA35" i="32"/>
  <c r="Z35" i="32"/>
  <c r="Y35" i="32"/>
  <c r="X35" i="32"/>
  <c r="W35" i="32"/>
  <c r="V35" i="32"/>
  <c r="U35" i="32"/>
  <c r="T35" i="32"/>
  <c r="S35" i="32"/>
  <c r="R35" i="32"/>
  <c r="Q35" i="32"/>
  <c r="P35" i="32"/>
  <c r="O35" i="32"/>
  <c r="N35" i="32"/>
  <c r="M35" i="32"/>
  <c r="L35" i="32"/>
  <c r="K35" i="32"/>
  <c r="J35" i="32"/>
  <c r="I35" i="32"/>
  <c r="H35" i="32"/>
  <c r="G35" i="32"/>
  <c r="F35" i="32"/>
  <c r="E35" i="32"/>
  <c r="D35" i="32"/>
  <c r="C35" i="32"/>
  <c r="AL34" i="32"/>
  <c r="AK34" i="32"/>
  <c r="AJ34" i="32"/>
  <c r="AI34" i="32"/>
  <c r="AH34" i="32"/>
  <c r="AG34" i="32"/>
  <c r="AF34" i="32"/>
  <c r="AE34" i="32"/>
  <c r="AD34" i="32"/>
  <c r="AC34" i="32"/>
  <c r="AB34" i="32"/>
  <c r="AA34" i="32"/>
  <c r="Z34" i="32"/>
  <c r="Y34" i="32"/>
  <c r="X34" i="32"/>
  <c r="W34" i="32"/>
  <c r="V34" i="32"/>
  <c r="U34" i="32"/>
  <c r="T34" i="32"/>
  <c r="S34" i="32"/>
  <c r="R34" i="32"/>
  <c r="Q34" i="32"/>
  <c r="P34" i="32"/>
  <c r="O34" i="32"/>
  <c r="N34" i="32"/>
  <c r="M34" i="32"/>
  <c r="L34" i="32"/>
  <c r="K34" i="32"/>
  <c r="J34" i="32"/>
  <c r="I34" i="32"/>
  <c r="H34" i="32"/>
  <c r="G34" i="32"/>
  <c r="F34" i="32"/>
  <c r="E34" i="32"/>
  <c r="D34" i="32"/>
  <c r="AL33" i="32"/>
  <c r="AK33" i="32"/>
  <c r="AJ33" i="32"/>
  <c r="AI33" i="32"/>
  <c r="AH33" i="32"/>
  <c r="AG33" i="32"/>
  <c r="AF33" i="32"/>
  <c r="AE33" i="32"/>
  <c r="AD33" i="32"/>
  <c r="AC33" i="32"/>
  <c r="AB33" i="32"/>
  <c r="AA33" i="32"/>
  <c r="Z33" i="32"/>
  <c r="Y33" i="32"/>
  <c r="X33" i="32"/>
  <c r="W33" i="32"/>
  <c r="V33" i="32"/>
  <c r="U33" i="32"/>
  <c r="T33" i="32"/>
  <c r="S33" i="32"/>
  <c r="R33" i="32"/>
  <c r="Q33" i="32"/>
  <c r="P33" i="32"/>
  <c r="O33" i="32"/>
  <c r="N33" i="32"/>
  <c r="M33" i="32"/>
  <c r="L33" i="32"/>
  <c r="K33" i="32"/>
  <c r="J33" i="32"/>
  <c r="I33" i="32"/>
  <c r="H33" i="32"/>
  <c r="G33" i="32"/>
  <c r="F33" i="32"/>
  <c r="E33" i="32"/>
  <c r="D33" i="32"/>
  <c r="C33" i="32"/>
  <c r="R30" i="32"/>
  <c r="Q30" i="32"/>
  <c r="P30" i="32"/>
  <c r="O30" i="32"/>
  <c r="N30" i="32"/>
  <c r="M30" i="32"/>
  <c r="L30" i="32"/>
  <c r="K30" i="32"/>
  <c r="J30" i="32"/>
  <c r="I30" i="32"/>
  <c r="H30" i="32"/>
  <c r="G30" i="32"/>
  <c r="F30" i="32"/>
  <c r="E30" i="32"/>
  <c r="D30" i="32"/>
  <c r="C30" i="32"/>
  <c r="R29" i="32"/>
  <c r="Q29" i="32"/>
  <c r="P29" i="32"/>
  <c r="O29" i="32"/>
  <c r="N29" i="32"/>
  <c r="M29" i="32"/>
  <c r="L29" i="32"/>
  <c r="K29" i="32"/>
  <c r="J29" i="32"/>
  <c r="I29" i="32"/>
  <c r="H29" i="32"/>
  <c r="G29" i="32"/>
  <c r="F29" i="32"/>
  <c r="E29" i="32"/>
  <c r="D29" i="32"/>
  <c r="C29" i="32"/>
  <c r="R28" i="32"/>
  <c r="Q28" i="32"/>
  <c r="P28" i="32"/>
  <c r="O28" i="32"/>
  <c r="N28" i="32"/>
  <c r="M28" i="32"/>
  <c r="L28" i="32"/>
  <c r="K28" i="32"/>
  <c r="J28" i="32"/>
  <c r="I28" i="32"/>
  <c r="H28" i="32"/>
  <c r="G28" i="32"/>
  <c r="F28" i="32"/>
  <c r="E28" i="32"/>
  <c r="D28" i="32"/>
  <c r="C28" i="32"/>
  <c r="R27" i="32"/>
  <c r="Q27" i="32"/>
  <c r="P27" i="32"/>
  <c r="O27" i="32"/>
  <c r="N27" i="32"/>
  <c r="M27" i="32"/>
  <c r="L27" i="32"/>
  <c r="K27" i="32"/>
  <c r="J27" i="32"/>
  <c r="I27" i="32"/>
  <c r="H27" i="32"/>
  <c r="G27" i="32"/>
  <c r="F27" i="32"/>
  <c r="E27" i="32"/>
  <c r="D27" i="32"/>
  <c r="C27" i="32"/>
  <c r="R26" i="32"/>
  <c r="Q26" i="32"/>
  <c r="P26" i="32"/>
  <c r="O26" i="32"/>
  <c r="N26" i="32"/>
  <c r="M26" i="32"/>
  <c r="L26" i="32"/>
  <c r="K26" i="32"/>
  <c r="J26" i="32"/>
  <c r="I26" i="32"/>
  <c r="H26" i="32"/>
  <c r="G26" i="32"/>
  <c r="F26" i="32"/>
  <c r="E26" i="32"/>
  <c r="D26" i="32"/>
  <c r="C26" i="32"/>
  <c r="R25" i="32"/>
  <c r="Q25" i="32"/>
  <c r="P25" i="32"/>
  <c r="O25" i="32"/>
  <c r="N25" i="32"/>
  <c r="M25" i="32"/>
  <c r="L25" i="32"/>
  <c r="K25" i="32"/>
  <c r="J25" i="32"/>
  <c r="I25" i="32"/>
  <c r="H25" i="32"/>
  <c r="G25" i="32"/>
  <c r="F25" i="32"/>
  <c r="E25" i="32"/>
  <c r="D25" i="32"/>
  <c r="C25" i="32"/>
  <c r="R24" i="32"/>
  <c r="Q24" i="32"/>
  <c r="P24" i="32"/>
  <c r="O24" i="32"/>
  <c r="N24" i="32"/>
  <c r="M24" i="32"/>
  <c r="L24" i="32"/>
  <c r="K24" i="32"/>
  <c r="J24" i="32"/>
  <c r="I24" i="32"/>
  <c r="H24" i="32"/>
  <c r="G24" i="32"/>
  <c r="F24" i="32"/>
  <c r="E24" i="32"/>
  <c r="D24" i="32"/>
  <c r="C24" i="32"/>
  <c r="L5" i="25" l="1"/>
  <c r="M4" i="24"/>
  <c r="J5" i="24"/>
  <c r="N5" i="23"/>
  <c r="K5" i="23"/>
  <c r="M4" i="22"/>
  <c r="J5" i="22"/>
  <c r="J4" i="21"/>
  <c r="J4" i="19"/>
  <c r="K4" i="18"/>
  <c r="R4" i="15"/>
  <c r="P2" i="15"/>
  <c r="M4" i="12"/>
  <c r="J5" i="11"/>
  <c r="J4" i="10"/>
  <c r="O3" i="20"/>
  <c r="K20" i="19"/>
  <c r="L20" i="18"/>
  <c r="M3" i="16"/>
  <c r="K15" i="16"/>
  <c r="M28" i="15"/>
  <c r="K23" i="12"/>
  <c r="K15" i="11"/>
  <c r="K33" i="10"/>
  <c r="L55" i="24" l="1"/>
  <c r="N3" i="23" l="1"/>
  <c r="N4" i="23" s="1"/>
  <c r="L4" i="20" l="1"/>
  <c r="M4" i="11" l="1"/>
  <c r="M3" i="15" l="1"/>
  <c r="O24" i="24" l="1"/>
  <c r="O28" i="24" s="1"/>
  <c r="O29" i="24" s="1"/>
  <c r="O30" i="24" s="1"/>
  <c r="O31" i="24" s="1"/>
  <c r="O32" i="24" s="1"/>
  <c r="O33" i="24" s="1"/>
  <c r="O34" i="24" s="1"/>
  <c r="O35" i="24" s="1"/>
  <c r="O36" i="24" s="1"/>
  <c r="O37" i="24" s="1"/>
  <c r="O38" i="24" s="1"/>
  <c r="O39" i="24" s="1"/>
  <c r="O40" i="24" s="1"/>
  <c r="O41" i="24" s="1"/>
  <c r="O13" i="24"/>
  <c r="O14" i="24" s="1"/>
  <c r="O15" i="24" s="1"/>
  <c r="O16" i="24" s="1"/>
  <c r="O17" i="24" s="1"/>
  <c r="O18" i="24" s="1"/>
  <c r="O19" i="24" s="1"/>
  <c r="O20" i="24" s="1"/>
  <c r="O21" i="24" s="1"/>
  <c r="O43" i="24" l="1"/>
  <c r="O44" i="24" s="1"/>
  <c r="O45" i="24" s="1"/>
  <c r="O46" i="24" s="1"/>
  <c r="O47" i="24" s="1"/>
  <c r="O48" i="24" s="1"/>
  <c r="O49" i="24" s="1"/>
  <c r="O50" i="24" s="1"/>
  <c r="O51" i="24" s="1"/>
  <c r="O52" i="24" s="1"/>
  <c r="O53" i="24" s="1"/>
  <c r="O54" i="24" s="1"/>
  <c r="I3" i="12" l="1"/>
  <c r="M3" i="10"/>
  <c r="O4" i="25"/>
  <c r="E2" i="12"/>
  <c r="G8" i="4" s="1"/>
  <c r="D261" i="25"/>
  <c r="D262" i="25"/>
  <c r="D263" i="25"/>
  <c r="D264" i="25"/>
  <c r="D265" i="25" s="1"/>
  <c r="F5" i="25"/>
  <c r="K13" i="14"/>
  <c r="D79" i="11"/>
  <c r="F8" i="6"/>
  <c r="M3" i="21"/>
  <c r="M3" i="19"/>
  <c r="E3" i="19" s="1"/>
  <c r="M3" i="17"/>
  <c r="E3" i="17" s="1"/>
  <c r="F4" i="15"/>
  <c r="F3" i="26"/>
  <c r="F3" i="25"/>
  <c r="F3" i="24"/>
  <c r="F4" i="24" s="1"/>
  <c r="G3" i="23"/>
  <c r="I155" i="23" s="1"/>
  <c r="E3" i="22"/>
  <c r="E4" i="22" s="1"/>
  <c r="E2" i="21"/>
  <c r="F6" i="6" s="1"/>
  <c r="E2" i="20"/>
  <c r="E3" i="20" s="1"/>
  <c r="G41" i="20" s="1"/>
  <c r="E2" i="19"/>
  <c r="F2" i="18"/>
  <c r="E2" i="17"/>
  <c r="F2" i="16"/>
  <c r="F3" i="16" s="1"/>
  <c r="F2" i="15"/>
  <c r="F3" i="15" s="1"/>
  <c r="F2" i="14"/>
  <c r="F2" i="13"/>
  <c r="F3" i="13" s="1"/>
  <c r="E3" i="11"/>
  <c r="E4" i="11" s="1"/>
  <c r="E2" i="10"/>
  <c r="H20" i="26"/>
  <c r="H19" i="26"/>
  <c r="H18" i="26"/>
  <c r="H17" i="26"/>
  <c r="K14" i="26"/>
  <c r="F4" i="26" s="1"/>
  <c r="J13" i="26"/>
  <c r="J12" i="26"/>
  <c r="J11" i="26"/>
  <c r="J10" i="26"/>
  <c r="J9" i="26"/>
  <c r="K126" i="25"/>
  <c r="J66" i="25"/>
  <c r="J10" i="25"/>
  <c r="F5" i="24"/>
  <c r="K66" i="23"/>
  <c r="K60" i="23"/>
  <c r="K25" i="23"/>
  <c r="K20" i="23"/>
  <c r="G5" i="23"/>
  <c r="E5" i="22"/>
  <c r="E4" i="21"/>
  <c r="J36" i="20"/>
  <c r="E4" i="20"/>
  <c r="E4" i="19"/>
  <c r="N3" i="18"/>
  <c r="F3" i="18" s="1"/>
  <c r="F4" i="18"/>
  <c r="E4" i="17"/>
  <c r="F4" i="16"/>
  <c r="F4" i="14"/>
  <c r="F4" i="13"/>
  <c r="M2" i="13"/>
  <c r="E4" i="12"/>
  <c r="E5" i="11"/>
  <c r="E4" i="10"/>
  <c r="G8" i="9"/>
  <c r="E8" i="8"/>
  <c r="F8" i="7"/>
  <c r="G8" i="5"/>
  <c r="G10" i="4"/>
  <c r="I10" i="3"/>
  <c r="J121" i="25"/>
  <c r="G6" i="9"/>
  <c r="J72" i="25"/>
  <c r="K36" i="23"/>
  <c r="K68" i="23"/>
  <c r="I179" i="23"/>
  <c r="K41" i="23"/>
  <c r="K81" i="23"/>
  <c r="I186" i="23"/>
  <c r="K42" i="23"/>
  <c r="K44" i="23"/>
  <c r="I85" i="23"/>
  <c r="J11" i="25"/>
  <c r="K17" i="23"/>
  <c r="K49" i="23"/>
  <c r="I91" i="23"/>
  <c r="J32" i="25"/>
  <c r="K18" i="23"/>
  <c r="K58" i="23"/>
  <c r="I139" i="23"/>
  <c r="J34" i="25"/>
  <c r="I171" i="23"/>
  <c r="I107" i="23"/>
  <c r="K26" i="23"/>
  <c r="K65" i="23"/>
  <c r="I115" i="23"/>
  <c r="I109" i="23"/>
  <c r="I141" i="23"/>
  <c r="I173" i="23"/>
  <c r="I90" i="23"/>
  <c r="I117" i="23"/>
  <c r="I149" i="23"/>
  <c r="I181" i="23"/>
  <c r="K28" i="23"/>
  <c r="K50" i="23"/>
  <c r="K73" i="23"/>
  <c r="I93" i="23"/>
  <c r="I125" i="23"/>
  <c r="I157" i="23"/>
  <c r="I163" i="23"/>
  <c r="I123" i="23"/>
  <c r="I187" i="23"/>
  <c r="K10" i="23"/>
  <c r="K33" i="23"/>
  <c r="K52" i="23"/>
  <c r="K74" i="23"/>
  <c r="I99" i="23"/>
  <c r="I131" i="23"/>
  <c r="K12" i="23"/>
  <c r="K34" i="23"/>
  <c r="K57" i="23"/>
  <c r="K76" i="23"/>
  <c r="I101" i="23"/>
  <c r="I133" i="23"/>
  <c r="I165" i="23"/>
  <c r="E6" i="8"/>
  <c r="J16" i="25"/>
  <c r="J35" i="25"/>
  <c r="J74" i="25"/>
  <c r="J18" i="25"/>
  <c r="J40" i="25"/>
  <c r="J80" i="25"/>
  <c r="J19" i="25"/>
  <c r="J42" i="25"/>
  <c r="J102" i="25"/>
  <c r="J24" i="25"/>
  <c r="J48" i="25"/>
  <c r="J111" i="25"/>
  <c r="J26" i="25"/>
  <c r="J50" i="25"/>
  <c r="J113" i="25"/>
  <c r="J27" i="25"/>
  <c r="J56" i="25"/>
  <c r="F6" i="7"/>
  <c r="I8" i="3"/>
  <c r="J88" i="25"/>
  <c r="J82" i="25"/>
  <c r="J58" i="25"/>
  <c r="J90" i="25"/>
  <c r="J64" i="25"/>
  <c r="J98" i="25"/>
  <c r="J51" i="25"/>
  <c r="J59" i="25"/>
  <c r="J75" i="25"/>
  <c r="J103" i="25"/>
  <c r="J12" i="25"/>
  <c r="J20" i="25"/>
  <c r="J28" i="25"/>
  <c r="J36" i="25"/>
  <c r="J44" i="25"/>
  <c r="J52" i="25"/>
  <c r="J60" i="25"/>
  <c r="J68" i="25"/>
  <c r="J76" i="25"/>
  <c r="J84" i="25"/>
  <c r="J94" i="25"/>
  <c r="J105" i="25"/>
  <c r="J122" i="25"/>
  <c r="J43" i="25"/>
  <c r="J67" i="25"/>
  <c r="J83" i="25"/>
  <c r="J91" i="25"/>
  <c r="J120" i="25"/>
  <c r="J13" i="25"/>
  <c r="J21" i="25"/>
  <c r="J29" i="25"/>
  <c r="J37" i="25"/>
  <c r="J45" i="25"/>
  <c r="J53" i="25"/>
  <c r="J61" i="25"/>
  <c r="J69" i="25"/>
  <c r="J77" i="25"/>
  <c r="J85" i="25"/>
  <c r="J95" i="25"/>
  <c r="J106" i="25"/>
  <c r="J123" i="25"/>
  <c r="J14" i="25"/>
  <c r="J30" i="25"/>
  <c r="J38" i="25"/>
  <c r="J54" i="25"/>
  <c r="J62" i="25"/>
  <c r="J70" i="25"/>
  <c r="J78" i="25"/>
  <c r="J86" i="25"/>
  <c r="J96" i="25"/>
  <c r="J107" i="25"/>
  <c r="J22" i="25"/>
  <c r="J46" i="25"/>
  <c r="J15" i="25"/>
  <c r="J23" i="25"/>
  <c r="J31" i="25"/>
  <c r="J39" i="25"/>
  <c r="J47" i="25"/>
  <c r="J55" i="25"/>
  <c r="J63" i="25"/>
  <c r="J71" i="25"/>
  <c r="J79" i="25"/>
  <c r="J87" i="25"/>
  <c r="J97" i="25"/>
  <c r="J110" i="25"/>
  <c r="J9" i="25"/>
  <c r="J17" i="25"/>
  <c r="J25" i="25"/>
  <c r="J33" i="25"/>
  <c r="J41" i="25"/>
  <c r="J49" i="25"/>
  <c r="J57" i="25"/>
  <c r="J65" i="25"/>
  <c r="J73" i="25"/>
  <c r="J81" i="25"/>
  <c r="J89" i="25"/>
  <c r="J99" i="25"/>
  <c r="J112" i="25"/>
  <c r="J104" i="25"/>
  <c r="J115" i="25"/>
  <c r="J114" i="25"/>
  <c r="J92" i="25"/>
  <c r="J100" i="25"/>
  <c r="J108" i="25"/>
  <c r="J116" i="25"/>
  <c r="J93" i="25"/>
  <c r="J101" i="25"/>
  <c r="J109" i="25"/>
  <c r="J117" i="25"/>
  <c r="J125" i="25"/>
  <c r="J119" i="25"/>
  <c r="J11" i="16"/>
  <c r="H20" i="16"/>
  <c r="J12" i="16"/>
  <c r="H21" i="16"/>
  <c r="J13" i="16"/>
  <c r="J14" i="16"/>
  <c r="J8" i="16"/>
  <c r="J9" i="16"/>
  <c r="H18" i="16"/>
  <c r="J10" i="16"/>
  <c r="H19" i="16"/>
  <c r="J9" i="14"/>
  <c r="J8" i="14"/>
  <c r="J11" i="14"/>
  <c r="J124" i="25"/>
  <c r="J118" i="25"/>
  <c r="H129" i="25"/>
  <c r="H130" i="25"/>
  <c r="K11" i="23"/>
  <c r="K19" i="23"/>
  <c r="K27" i="23"/>
  <c r="K35" i="23"/>
  <c r="K43" i="23"/>
  <c r="K51" i="23"/>
  <c r="K59" i="23"/>
  <c r="K67" i="23"/>
  <c r="K75" i="23"/>
  <c r="I92" i="23"/>
  <c r="I100" i="23"/>
  <c r="I108" i="23"/>
  <c r="I116" i="23"/>
  <c r="I124" i="23"/>
  <c r="I132" i="23"/>
  <c r="I140" i="23"/>
  <c r="I148" i="23"/>
  <c r="I156" i="23"/>
  <c r="I164" i="23"/>
  <c r="I172" i="23"/>
  <c r="I180" i="23"/>
  <c r="K13" i="23"/>
  <c r="K21" i="23"/>
  <c r="K29" i="23"/>
  <c r="K37" i="23"/>
  <c r="K45" i="23"/>
  <c r="K53" i="23"/>
  <c r="K61" i="23"/>
  <c r="K69" i="23"/>
  <c r="K77" i="23"/>
  <c r="I86" i="23"/>
  <c r="I94" i="23"/>
  <c r="I102" i="23"/>
  <c r="I110" i="23"/>
  <c r="I118" i="23"/>
  <c r="I126" i="23"/>
  <c r="I134" i="23"/>
  <c r="I142" i="23"/>
  <c r="I150" i="23"/>
  <c r="I158" i="23"/>
  <c r="I166" i="23"/>
  <c r="I174" i="23"/>
  <c r="I182" i="23"/>
  <c r="K14" i="23"/>
  <c r="K22" i="23"/>
  <c r="K30" i="23"/>
  <c r="K38" i="23"/>
  <c r="K46" i="23"/>
  <c r="K54" i="23"/>
  <c r="K62" i="23"/>
  <c r="K70" i="23"/>
  <c r="K78" i="23"/>
  <c r="I87" i="23"/>
  <c r="I95" i="23"/>
  <c r="I103" i="23"/>
  <c r="I111" i="23"/>
  <c r="I119" i="23"/>
  <c r="I127" i="23"/>
  <c r="I135" i="23"/>
  <c r="I143" i="23"/>
  <c r="I151" i="23"/>
  <c r="I159" i="23"/>
  <c r="I167" i="23"/>
  <c r="I175" i="23"/>
  <c r="I183" i="23"/>
  <c r="K15" i="23"/>
  <c r="K23" i="23"/>
  <c r="K31" i="23"/>
  <c r="K39" i="23"/>
  <c r="K47" i="23"/>
  <c r="K55" i="23"/>
  <c r="K63" i="23"/>
  <c r="K71" i="23"/>
  <c r="K79" i="23"/>
  <c r="I88" i="23"/>
  <c r="I96" i="23"/>
  <c r="I104" i="23"/>
  <c r="I112" i="23"/>
  <c r="I120" i="23"/>
  <c r="I128" i="23"/>
  <c r="I136" i="23"/>
  <c r="I144" i="23"/>
  <c r="I152" i="23"/>
  <c r="I160" i="23"/>
  <c r="I168" i="23"/>
  <c r="I176" i="23"/>
  <c r="I184" i="23"/>
  <c r="K16" i="23"/>
  <c r="K24" i="23"/>
  <c r="K32" i="23"/>
  <c r="K40" i="23"/>
  <c r="K48" i="23"/>
  <c r="K56" i="23"/>
  <c r="K64" i="23"/>
  <c r="K72" i="23"/>
  <c r="K80" i="23"/>
  <c r="I89" i="23"/>
  <c r="I97" i="23"/>
  <c r="I105" i="23"/>
  <c r="I113" i="23"/>
  <c r="I121" i="23"/>
  <c r="I129" i="23"/>
  <c r="I137" i="23"/>
  <c r="I145" i="23"/>
  <c r="I153" i="23"/>
  <c r="I161" i="23"/>
  <c r="I169" i="23"/>
  <c r="I177" i="23"/>
  <c r="I185" i="23"/>
  <c r="I98" i="23"/>
  <c r="I106" i="23"/>
  <c r="I114" i="23"/>
  <c r="I122" i="23"/>
  <c r="I130" i="23"/>
  <c r="I138" i="23"/>
  <c r="I146" i="23"/>
  <c r="I154" i="23"/>
  <c r="I162" i="23"/>
  <c r="I170" i="23"/>
  <c r="I178" i="23"/>
  <c r="J15" i="16"/>
  <c r="J126" i="25"/>
  <c r="H131" i="25"/>
  <c r="I36" i="20"/>
  <c r="F3" i="14" l="1"/>
  <c r="G6" i="5"/>
  <c r="G39" i="20"/>
  <c r="H19" i="14"/>
  <c r="E3" i="21"/>
  <c r="F7" i="6" s="1"/>
  <c r="F25" i="1" s="1"/>
  <c r="G40" i="20"/>
  <c r="J10" i="14"/>
  <c r="J13" i="14" s="1"/>
  <c r="H22" i="16"/>
  <c r="G42" i="20"/>
  <c r="H16" i="14"/>
  <c r="I147" i="23"/>
  <c r="F4" i="25"/>
  <c r="E7" i="8" s="1"/>
  <c r="P15" i="1" s="1"/>
  <c r="J12" i="14"/>
  <c r="E3" i="10"/>
  <c r="I9" i="3" s="1"/>
  <c r="K26" i="1" s="1"/>
  <c r="H17" i="14"/>
  <c r="H18" i="14"/>
  <c r="E3" i="12"/>
  <c r="G9" i="4" s="1"/>
  <c r="K5" i="1" s="1"/>
  <c r="K82" i="23"/>
  <c r="I188" i="23"/>
  <c r="G4" i="23"/>
  <c r="F7" i="7" s="1"/>
  <c r="K36" i="1" s="1"/>
  <c r="G7" i="9"/>
  <c r="F36" i="1" s="1"/>
  <c r="G43" i="20"/>
  <c r="G7" i="5"/>
  <c r="O30" i="1" s="1"/>
  <c r="H21" i="26"/>
  <c r="H20" i="14" l="1"/>
  <c r="J3" i="1"/>
</calcChain>
</file>

<file path=xl/comments1.xml><?xml version="1.0" encoding="utf-8"?>
<comments xmlns="http://schemas.openxmlformats.org/spreadsheetml/2006/main">
  <authors>
    <author>Yesnith Suarez Ariza</author>
  </authors>
  <commentList>
    <comment ref="E15" authorId="0" shapeId="0">
      <text>
        <r>
          <rPr>
            <b/>
            <sz val="9"/>
            <color indexed="81"/>
            <rFont val="Tahoma"/>
            <family val="2"/>
          </rPr>
          <t>Yesnith Suarez Ariza:</t>
        </r>
        <r>
          <rPr>
            <sz val="9"/>
            <color indexed="81"/>
            <rFont val="Tahoma"/>
            <family val="2"/>
          </rPr>
          <t xml:space="preserve">
Campo común para todas las políticas
</t>
        </r>
      </text>
    </comment>
    <comment ref="E16" authorId="0" shapeId="0">
      <text>
        <r>
          <rPr>
            <b/>
            <sz val="9"/>
            <color indexed="81"/>
            <rFont val="Tahoma"/>
            <family val="2"/>
          </rPr>
          <t>Yesnith Suarez Ariza:</t>
        </r>
        <r>
          <rPr>
            <sz val="9"/>
            <color indexed="81"/>
            <rFont val="Tahoma"/>
            <family val="2"/>
          </rPr>
          <t xml:space="preserve">
Campo común para todas las políticas
</t>
        </r>
      </text>
    </comment>
  </commentList>
</comments>
</file>

<file path=xl/comments2.xml><?xml version="1.0" encoding="utf-8"?>
<comments xmlns="http://schemas.openxmlformats.org/spreadsheetml/2006/main">
  <authors>
    <author/>
  </authors>
  <commentList>
    <comment ref="E7" authorId="0" shapeId="0">
      <text>
        <r>
          <rPr>
            <sz val="11"/>
            <color rgb="FF000000"/>
            <rFont val="Calibri"/>
            <family val="2"/>
          </rPr>
          <t>DIANA CAMILA RAMIREZ GUEVARA:
En esa casilla se ubican opciones de mejora diferentes a la mejor a implementar a las que se podría acudir si la mejora a implementar no alcanza la meta establecida.</t>
        </r>
      </text>
    </comment>
  </commentList>
</comments>
</file>

<file path=xl/comments3.xml><?xml version="1.0" encoding="utf-8"?>
<comments xmlns="http://schemas.openxmlformats.org/spreadsheetml/2006/main">
  <authors>
    <author/>
  </authors>
  <commentList>
    <comment ref="E7" authorId="0" shapeId="0">
      <text>
        <r>
          <rPr>
            <sz val="11"/>
            <color rgb="FF000000"/>
            <rFont val="Calibri"/>
            <family val="2"/>
          </rPr>
          <t>DIANA CAMILA RAMIREZ GUEVARA:
En esa casilla se ubican opciones de mejora diferentes a la mejor a implementar a las que se podría acudir si la mejora a implementar no alcanza la meta establecida.</t>
        </r>
      </text>
    </comment>
  </commentList>
</comments>
</file>

<file path=xl/comments4.xml><?xml version="1.0" encoding="utf-8"?>
<comments xmlns="http://schemas.openxmlformats.org/spreadsheetml/2006/main">
  <authors>
    <author/>
  </authors>
  <commentList>
    <comment ref="D8" authorId="0" shapeId="0">
      <text>
        <r>
          <rPr>
            <sz val="11"/>
            <color rgb="FF000000"/>
            <rFont val="Calibri"/>
            <family val="2"/>
          </rPr>
          <t>DIANA CAMILA RAMIREZ GUEVARA:
En esa casilla se ubican opciones de mejora diferentes a la mejor a implementar a las que se podria acudir si la mejora a implementar no alcanza la meta establecida.</t>
        </r>
      </text>
    </comment>
  </commentList>
</comments>
</file>

<file path=xl/comments5.xml><?xml version="1.0" encoding="utf-8"?>
<comments xmlns="http://schemas.openxmlformats.org/spreadsheetml/2006/main">
  <authors>
    <author/>
  </authors>
  <commentList>
    <comment ref="F9" authorId="0" shapeId="0">
      <text>
        <r>
          <rPr>
            <sz val="11"/>
            <color rgb="FF000000"/>
            <rFont val="Calibri"/>
            <family val="2"/>
          </rPr>
          <t>DIANA CAMILA RAMIREZ GUEVARA:
En esa casilla se ubican opciones de mejora diferentes a la mejor a implementar a las que se podría acudir si la mejora a implementar no alcanza la meta establecida.</t>
        </r>
      </text>
    </comment>
  </commentList>
</comments>
</file>

<file path=xl/comments6.xml><?xml version="1.0" encoding="utf-8"?>
<comments xmlns="http://schemas.openxmlformats.org/spreadsheetml/2006/main">
  <authors>
    <author/>
    <author>Yesnith Suarez Ariza</author>
  </authors>
  <commentList>
    <comment ref="E8" authorId="0" shapeId="0">
      <text>
        <r>
          <rPr>
            <sz val="11"/>
            <color rgb="FF000000"/>
            <rFont val="Calibri"/>
            <family val="2"/>
          </rPr>
          <t>DIANA CAMILA RAMIREZ GUEVARA:
En esa casilla se ubican opciones de mejora diferentes a la mejor a implementar a las que se podria acudir si la mejora a implementar no alcanza la meta establecida.</t>
        </r>
      </text>
    </comment>
    <comment ref="I92" authorId="0" shapeId="0">
      <text>
        <r>
          <rPr>
            <sz val="11"/>
            <color rgb="FF000000"/>
            <rFont val="Calibri"/>
            <family val="2"/>
          </rPr>
          <t>El GPYSC considera que es de responsabilidad de la OPGI
	-Camila Ramírez Guevara</t>
        </r>
      </text>
    </comment>
    <comment ref="G260" authorId="1" shapeId="0">
      <text>
        <r>
          <rPr>
            <b/>
            <sz val="9"/>
            <color indexed="81"/>
            <rFont val="Tahoma"/>
            <family val="2"/>
          </rPr>
          <t>Yesnith Suarez Ariza:</t>
        </r>
        <r>
          <rPr>
            <sz val="9"/>
            <color indexed="81"/>
            <rFont val="Tahoma"/>
            <family val="2"/>
          </rPr>
          <t xml:space="preserve">
Campo común para todas las políticas
</t>
        </r>
      </text>
    </comment>
  </commentList>
</comments>
</file>

<file path=xl/comments7.xml><?xml version="1.0" encoding="utf-8"?>
<comments xmlns="http://schemas.openxmlformats.org/spreadsheetml/2006/main">
  <authors>
    <author/>
  </authors>
  <commentList>
    <comment ref="E8" authorId="0" shapeId="0">
      <text>
        <r>
          <rPr>
            <sz val="11"/>
            <color rgb="FF000000"/>
            <rFont val="Calibri"/>
            <family val="2"/>
          </rPr>
          <t>DIANA CAMILA RAMIREZ GUEVARA:
En esa casilla se ubican opciones de mejora diferentes a la mejor a implementar a las que se podria acudir si la mejora a implementar no alcanza la meta establecida.</t>
        </r>
      </text>
    </comment>
  </commentList>
</comments>
</file>

<file path=xl/sharedStrings.xml><?xml version="1.0" encoding="utf-8"?>
<sst xmlns="http://schemas.openxmlformats.org/spreadsheetml/2006/main" count="2686" uniqueCount="1325">
  <si>
    <t>MATRIZ DE RESPONSABLES MIPG</t>
  </si>
  <si>
    <t>DIMENSIONES</t>
  </si>
  <si>
    <t>RESPONSABLE DIMENSION</t>
  </si>
  <si>
    <t>POLÍTICAS</t>
  </si>
  <si>
    <t>AUTODIAGNOSTICO</t>
  </si>
  <si>
    <t>RESPONSABLE POLÍTICA - AUTODIAGNOSTICO</t>
  </si>
  <si>
    <t>Contacto</t>
  </si>
  <si>
    <t>Talento  Humano</t>
  </si>
  <si>
    <t>Gestión Estratégica del Talento Humano</t>
  </si>
  <si>
    <t>Gestión del Talento humano</t>
  </si>
  <si>
    <t>Integridad</t>
  </si>
  <si>
    <t>Gestión código de lntegridad</t>
  </si>
  <si>
    <t>Direccionamiento Estratégico y Planeación</t>
  </si>
  <si>
    <t>Oficina de Planeación y Gestión Internacional</t>
  </si>
  <si>
    <t>Talento Humano</t>
  </si>
  <si>
    <t>Planeación Institucional</t>
  </si>
  <si>
    <t>Direccionamiento y Planeación</t>
  </si>
  <si>
    <t>Porcentaje Dimensión</t>
  </si>
  <si>
    <t>Procentaje Avance</t>
  </si>
  <si>
    <t>Responsable</t>
  </si>
  <si>
    <t>Gestión Presupuestal y eficiencia del gasto público</t>
  </si>
  <si>
    <t>Gestión presupuestal</t>
  </si>
  <si>
    <r>
      <t>MIPG concibe al talento humano como el activo más importante con el que cuentan las entidades y, por lo tanto, como el gran</t>
    </r>
    <r>
      <rPr>
        <sz val="11"/>
        <color rgb="FF548135"/>
        <rFont val="Calibri"/>
        <family val="2"/>
      </rPr>
      <t xml:space="preserve"> factor crítico de éxito</t>
    </r>
    <r>
      <rPr>
        <sz val="11"/>
        <color rgb="FF000000"/>
        <rFont val="Calibri"/>
        <family val="2"/>
      </rPr>
      <t xml:space="preserve"> que les facilita la gestión y el logro de sus objetivos y resultados. El talento humano, es decir, todas las personas que laboran en la administración pública, en el marco de los valores del servicio público, contribuyen con su trabajo, dedicación y esfuerzo al cumplimiento de la misión estatal, a garantizar los derechos y a responder las demandas de los ciudadanos.</t>
    </r>
  </si>
  <si>
    <t>Gestión con Valores para Resultados</t>
  </si>
  <si>
    <t xml:space="preserve">Fortalecimiento organizacional y simplificación de procesos </t>
  </si>
  <si>
    <t>Sin Autodiagnostico disponible</t>
  </si>
  <si>
    <t>Gobierno digital TIC (para servicios, gobierno abierto y para la gestión)</t>
  </si>
  <si>
    <t>Gobierno Digital</t>
  </si>
  <si>
    <t>Seguridad digital</t>
  </si>
  <si>
    <t>Defensa Jurídica</t>
  </si>
  <si>
    <t>Oficina Asesora Jurídica</t>
  </si>
  <si>
    <t>Servicio al ciudadano</t>
  </si>
  <si>
    <t>Racionalización de trámites</t>
  </si>
  <si>
    <t>Trámites</t>
  </si>
  <si>
    <t>Mejora normativa</t>
  </si>
  <si>
    <t>MIPG tiene como condición que las entidades tengan claro el horizonte a corto y mediano plazo que le permita priorizar sus recursos y talento humano y focalizar sus procesos de gestión en la consecución de los resultados con los cuales garantiza los derechos, satisface las necesidad y atiende los problemas de los ciudadanos.</t>
  </si>
  <si>
    <t>Participación ciudadana en la gestión pública</t>
  </si>
  <si>
    <t>Participación ciudadana</t>
  </si>
  <si>
    <t>Evaluación de Resultados</t>
  </si>
  <si>
    <t>Porcentaje Avance</t>
  </si>
  <si>
    <t>Seguimiento y evaluación del desempeño institucional</t>
  </si>
  <si>
    <t>Seguimiento y evaluación del desempeño</t>
  </si>
  <si>
    <t>Información y Comunicación</t>
  </si>
  <si>
    <t>Gestión documental</t>
  </si>
  <si>
    <t>Gestión Documental</t>
  </si>
  <si>
    <t xml:space="preserve">Transparencia, acceso a la información pública y lucha contra la corrupción </t>
  </si>
  <si>
    <t>Plan Anticorrupción</t>
  </si>
  <si>
    <t>Rendición de cuentas</t>
  </si>
  <si>
    <t>Transparencia y Acceso a la Información</t>
  </si>
  <si>
    <t>Gestión del Conocimiento y la Innovación</t>
  </si>
  <si>
    <t>Gestión del conocimiento y la innovación</t>
  </si>
  <si>
    <t>Control Interno</t>
  </si>
  <si>
    <t>Secretaría General</t>
  </si>
  <si>
    <t>Control interno</t>
  </si>
  <si>
    <t>Procentaje Dimensión</t>
  </si>
  <si>
    <t>POLÍTICA</t>
  </si>
  <si>
    <t xml:space="preserve">Para MIPG es importante que las entidades conozcan de manera permanente los avances en su gestión y los logros de los resultados y metas propuestas, en los tiempos y recursos previstos y si general los efectos deseados para la sociedad; de igual manera, esto le permite introducir mejoras en la gestión. </t>
  </si>
  <si>
    <t>MIPG define la Información y Comunicación como una dimensión articuladora de las demás, puesto que permite a las entidades vincularse con su entorno y facilitar la ejecución de sus operaciones a través de todo el ciclo de gestión.</t>
  </si>
  <si>
    <t xml:space="preserve">Gestión del conocimiento y la innovación </t>
  </si>
  <si>
    <t xml:space="preserve">Responsable </t>
  </si>
  <si>
    <t>MIPG promueve el mejoramiento continuo de las entidades, razón por la cual éstas deben establecer acciones, métodos y procedimientos de control y de gestión del riesgo, así como mecanismos para la prevención y evaluación de éste. El Control Interno es la clave para asegurar razonablemente que las demás dimensiones de MIPG cumplan su propósito.</t>
  </si>
  <si>
    <t xml:space="preserve">Política de Gestión Estratégica del Talento Humano </t>
  </si>
  <si>
    <t>Procentaje Total</t>
  </si>
  <si>
    <t>A. cumplidas (100-90)</t>
  </si>
  <si>
    <t>A. pendientes</t>
  </si>
  <si>
    <t xml:space="preserve">Plan de Mejoramiento </t>
  </si>
  <si>
    <t>Implementación</t>
  </si>
  <si>
    <t>N°</t>
  </si>
  <si>
    <t>Política de Integridad</t>
  </si>
  <si>
    <t>Alternativa de Mejora</t>
  </si>
  <si>
    <t>Puntaje inicial</t>
  </si>
  <si>
    <t>Eficacia</t>
  </si>
  <si>
    <t>Política de Planeación Institucional</t>
  </si>
  <si>
    <t>Porcentaje avance</t>
  </si>
  <si>
    <t>Seguimiento</t>
  </si>
  <si>
    <t>Total acciones</t>
  </si>
  <si>
    <t>Evidencia cumplimiento</t>
  </si>
  <si>
    <t>A. Cumplidas</t>
  </si>
  <si>
    <t>Responsables</t>
  </si>
  <si>
    <t>A. Pendientes</t>
  </si>
  <si>
    <t>Actividades de Gestión</t>
  </si>
  <si>
    <t>% acción</t>
  </si>
  <si>
    <t>% avance</t>
  </si>
  <si>
    <t>PENDIENTES</t>
  </si>
  <si>
    <t>Grupo de Participación y Servicio al Ciudadano</t>
  </si>
  <si>
    <t>Proyectar los problemas o necesidades de los grupos de valor a 4, 10, 20 años o según se disponga en la entidad.</t>
  </si>
  <si>
    <t xml:space="preserve">Revisar aspectos internos tales como el talento humano, procesos y procedimientos, estructura organizacional, cadena de servicio, recursos disponibles, cultura organizacional, entre otros. </t>
  </si>
  <si>
    <t xml:space="preserve">Identificar el conocimiento tácito y explícito de la entidad, así como el conocimiento de los servidores públicos (formación, capacitación y experiencia) que posteriormente permitirá la difusión del conocimiento, la generación de proyectos articulados y el desarrollo de los procesos de la organización. </t>
  </si>
  <si>
    <t xml:space="preserve">Construir un mecanismo de recolección de información (Encuesta y/o grupos de intercambio)  en el cual la entidad pueda hacer seguimiento a las observaciones de los servidores públicos en el proceso de la implementación del Código de Integridad. </t>
  </si>
  <si>
    <t>Identificar sus capacidades en materia de tecnologías de la información y las comunicaciones que apalancan el desarrollo de todos sus procesos, el manejo de su información y la prestación de trámites y servicios a sus usuarios.</t>
  </si>
  <si>
    <t>Revisar aspectos externos a la entidad, algunos generales como su entorno político, económico y fiscal, y otros más particulares, como la percepción que tienen sus grupos de valor frente a la cantidad y calidad de los bienes y servicios ofrecidos, sus resultados e impactos.</t>
  </si>
  <si>
    <t>Analizar la actividad  que se ejecutó, así como las recomendaciones u objeciones recibidas en el proceso de participación y realizar los ajustes a que haya lugar.</t>
  </si>
  <si>
    <t>Documentar el ejercicio de planeación en donde se contemple una orientación estratégica y una parte operativa en la que se señale de forma precisa los objetivos, las metas y resultados a lograr, las trayectorias de implantación o cursos de acción a seguir, cronogramas, responsables, indicadores para monitorear y evaluar su cumplimiento y los riesgos que pueden afectar tal cumplimiento y los controles para su mitigación</t>
  </si>
  <si>
    <t>TOTAL</t>
  </si>
  <si>
    <t>Observación</t>
  </si>
  <si>
    <t>% Acción</t>
  </si>
  <si>
    <t>Evidencia</t>
  </si>
  <si>
    <t>CUMPLIDAS</t>
  </si>
  <si>
    <t>Analizar el contexto interno y externo de la entidad para la identificación de los riesgos y sus posibles causas (incluidos riesgos operativos, riesgos de riesgos de contratación, riesgos para la defensa jurídica, riesgos de seguridad digital, entre otros)</t>
  </si>
  <si>
    <t>Construir un marco estratégico, por parte del equipo directivo, que permita trazar la hoja de ruta para la ejecución de las acciones a cargo de toda la entidad, y encaminarla al logro de los objetivos, metas, programas y proyectos institucionales</t>
  </si>
  <si>
    <t>Política de Gestión Presupuestal y eficiencia del gasto público</t>
  </si>
  <si>
    <t>Mejora a implementar</t>
  </si>
  <si>
    <t>Puntaje Inicial</t>
  </si>
  <si>
    <t>Política de Fortalecimiento organizacional y Simplificación de procesos</t>
  </si>
  <si>
    <t xml:space="preserve">Evidencia </t>
  </si>
  <si>
    <t>Política de Seguridad digital</t>
  </si>
  <si>
    <t>Observaciones</t>
  </si>
  <si>
    <t>Política de Defensa Jurídica</t>
  </si>
  <si>
    <t>Política de Servicio al Ciudadano</t>
  </si>
  <si>
    <t>Política de Racionalización de trámites</t>
  </si>
  <si>
    <t>La entidad envió el plan de acción del comité de conciliación de la siguiente vigencia fiscal  a las oficinas de planeación y de control interno de la entidad.</t>
  </si>
  <si>
    <t>El comité de conciliación tiene indicadores y  conoce el resultado de la medición de los indicadores de acuerdo con la periodicidad definida en el plan anual del comité de conciliación</t>
  </si>
  <si>
    <t>Identificar trámites que facilitan la implementación del Acuerdo de Paz</t>
  </si>
  <si>
    <t>Identificar los trámites que están relacionados con los indicadores de Doing Business</t>
  </si>
  <si>
    <t>Realizar campañas de difusión sobre los beneficios que obtienen los usuarios con las mejoras realizadas al(os) trámite(s)</t>
  </si>
  <si>
    <t>Realizar campañas de difusión y estrategias que busquen la apropiación de las mejoras de los trámites en los servidores públicos de la entidad responsables de su implementación</t>
  </si>
  <si>
    <t>Difundir información sobre la oferta institucional de trámites y otros procedimientos en lenguaje claro y de forma permanente a los usuarios de los trámites teniendo en cuenta la caracterización</t>
  </si>
  <si>
    <t>Identificar los trámites que hacen parte de la Ruta de la Excelencia o Mapa de ruta que adelanta el Ministerio de Tecnologías de la Información y las Comunicaciones - DNP y Función Pública</t>
  </si>
  <si>
    <t xml:space="preserve">Realizar campañas de difusión y apropiación de las mejoras de los trámites para los usuarios </t>
  </si>
  <si>
    <t>Grupo TICS</t>
  </si>
  <si>
    <t>https://www.minenergia.gov.co/transparencia-y-acceso-a-la-informacion</t>
  </si>
  <si>
    <t>https://www.minenergia.gov.co/atencion-al-ciudadano</t>
  </si>
  <si>
    <t>Política de Participación ciudadana en la Gestión Pública</t>
  </si>
  <si>
    <t>Política de Seguimiento y Evaluación del desempeño institucional</t>
  </si>
  <si>
    <t>En proceso</t>
  </si>
  <si>
    <t>Política de Gestión Documental</t>
  </si>
  <si>
    <t>Consolidar, organizar y en lo posible sistematizar la información proveniente del seguimiento y evaluación</t>
  </si>
  <si>
    <t>Determinar la coherencia entre los procesos de gestión, la ejecución presupuestal y los resultados logrados alcanzados</t>
  </si>
  <si>
    <t>Grupo de Gestión Documental</t>
  </si>
  <si>
    <t>Divulgar el plan de participación por distintos canales invitando a  la ciudadanía o grupos de valor a que opinen acerca del mismo  a través de la estrategia que se haya definido previamente .</t>
  </si>
  <si>
    <t>Hace referencia al Plan Anticorrupción y de Atención al Ciudadano</t>
  </si>
  <si>
    <t>Política de Transparencia, acceso a la información pública y lucha contra la corrupción</t>
  </si>
  <si>
    <t>E:// PLAN ANTICORRUPCIÓN Y DE ATENCIÓN AL CIUDADANO/ Matriz de comentarios ciudadanos y respuestas/evidencias de difusión</t>
  </si>
  <si>
    <t>Divulgar el plan de participación ajustado a las observaciones recibidas por distintos canales, informando a  la ciudadanía o grupos de valor los cambios incorporados con la estrategia que se haya definido previamente.</t>
  </si>
  <si>
    <t xml:space="preserve">Convocar a través de los medios definidos en el plan de participación a los ciudadanos, usuarios y/o grupos de valor caracterizados, a participar en las actividades definidas habilitando los canales, escenarios mecanismos y medios presenciales y electrónicos definidos.  </t>
  </si>
  <si>
    <t>Convocatorias raelizadas a través de medios virtuales y de forma masiva según la caracterización de usuarios y el tipo de actividad a realizar</t>
  </si>
  <si>
    <t>https://www.minenergia.gov.co/historico-de-eventos?idEvento=8832</t>
  </si>
  <si>
    <t xml:space="preserve">Habilitar los canales, escenarios, mecanismos y medios presenciales y electrónicos definidos  en el plan para   consultar,  discutir  y retroalimentar con los ciudadanos usuarios y/o grupos de valor, sus recomendaciones u objeciones en el desarrollo de la actividad que la entidad adelanta en le marco de su  gestión. </t>
  </si>
  <si>
    <t>Proyectos de actos administrativos sometidos a consulta ciudadana
Canales de atención e interacción implementados</t>
  </si>
  <si>
    <t xml:space="preserve">https://www.minenergia.gov.co/foros
https://www.minenergia.gov.co/canales-de-atencion-al-ciudadano
</t>
  </si>
  <si>
    <t>La realización de trámites por parte de los ciudadanos es sencilla</t>
  </si>
  <si>
    <t>Revisión de la redacción en lenguaje claro en el SUIT</t>
  </si>
  <si>
    <t>Revisión de la redacción en lenguaje claro en el SUIT, de la descripción de los trámites a realizar</t>
  </si>
  <si>
    <t>Trámites redactados en lenguaje claro en el SUIT</t>
  </si>
  <si>
    <t>Oficina de Planeación y Grupo de Participación y Servicio al Ciudadano</t>
  </si>
  <si>
    <t xml:space="preserve">La entidad facilita al ciudadano información sobre el estado de su PQRS desde su recepción hasta su respuesta </t>
  </si>
  <si>
    <t>Accesibilidad a la trazabilidad de la correspondencia para atender estados, reportes y envío de PQRDS a los ciudadanos</t>
  </si>
  <si>
    <t xml:space="preserve">Los directivos de la entidad tienen en cuenta las necesidades de los ciudadanos usuarios de la entidad para la toma de decisiones </t>
  </si>
  <si>
    <t>Los niveles jerárquicos de la organización permiten fluidez en la comunicación (horizontal y vertical) y agilidad en la toma de decisiones</t>
  </si>
  <si>
    <t xml:space="preserve">La entidad permite que todos sus trámites sean realizados por medios electrónicos </t>
  </si>
  <si>
    <t>Oficina de Planeación y Grupo TICs</t>
  </si>
  <si>
    <t xml:space="preserve">La entidad tiene una buena imagen entre la ciudadanía </t>
  </si>
  <si>
    <t>Realizar medición de la satisfacción del cliente</t>
  </si>
  <si>
    <t>Medición de la satisfacción del cliente que evidencie la imagen que poseen con respecto a la entidad</t>
  </si>
  <si>
    <t>Los directivos demuestran capacidad de observación, análisis, escucha activa y una verdadera política de puertas abiertas</t>
  </si>
  <si>
    <t xml:space="preserve">Hay una transferencia efectiva de conocimientos entre las personas que dejan sus cargos y las nuevas que llegan a desempeñarlos </t>
  </si>
  <si>
    <t>Elaborar videos cortos sobre participación, servicio y transparencia</t>
  </si>
  <si>
    <t>Videos de información en participación, servicio y transparencia elaborados para ser remitidos a los nuevos servidores</t>
  </si>
  <si>
    <t>Subdirección de Talento Humano  y Grupo de Participación y Servicio al Ciudadano</t>
  </si>
  <si>
    <t xml:space="preserve">Subdirección de Talento Humano  </t>
  </si>
  <si>
    <t xml:space="preserve">Los funcionarios al interior de la entidad consideran la transparencia y el acceso a la información como una herramienta fundamental para mejorar la democracia, la rendición de cuentas, prevenir la corrupción y mejorar la calidad de vida de los ciudadanos  </t>
  </si>
  <si>
    <t>La entidad ha publicado en su sitio Web de Transparencia y acceso a la información las respuestas de la entidad a las solicitudes de información</t>
  </si>
  <si>
    <t>Publicar la información trimestral de solicitudes de información</t>
  </si>
  <si>
    <t>Publicar la información trimestral de solicitudes de información, respetando datos personales y acogiendo la Ley 1712 de 2014</t>
  </si>
  <si>
    <t>Registro de solicitudes de información publicada trimestralmente en el portal de la entidad</t>
  </si>
  <si>
    <t>Política Gestión del Conocimiento y la Innovación</t>
  </si>
  <si>
    <t>La entidad ha publicado en su sitio Web de Transparencia y acceso a la información los entes de control que vigilan la entidad</t>
  </si>
  <si>
    <t>Publicar los entes de control externo que vigilan la entidad</t>
  </si>
  <si>
    <t xml:space="preserve">Publicar los entes de control externo que vigilan la entidad, con una introducción explicativa </t>
  </si>
  <si>
    <t>Publicación de entes de control externo</t>
  </si>
  <si>
    <t>Grupo de Participación y Servicio al Ciudadano y dependencias relacionadas</t>
  </si>
  <si>
    <t xml:space="preserve">La entidad hace seguimiento a su gestión en el tema de transparencia y acceso a la información pública a través de indicadores que son medidos periódicamente </t>
  </si>
  <si>
    <t>Realizar seguimiento a los mínimos obligatorios que deben estar publicados, de acuerdo con el Decreto 103 de 2015</t>
  </si>
  <si>
    <t>Seguimiento a publicación de mínimos obligatorios</t>
  </si>
  <si>
    <t>Medición de satisfacción del cliente</t>
  </si>
  <si>
    <t>La entidad cuenta con una encuesta de satisfacción del ciudadano sobre Transparencia y acceso a la información en su sitio Web oficial</t>
  </si>
  <si>
    <t xml:space="preserve">El conocimiento de los servidores de la organización adquirido a través de su experiencia es identificado, analizado, clasificado, documentado y difundido  </t>
  </si>
  <si>
    <t>La gestión documental hace parte de las actividades administrativas, técnicas y de planeación de la Entidad</t>
  </si>
  <si>
    <t>La entidad ha construido, implementado y aprobado por medio de acto administrativo el Índice de Información Reservada y Clasificada de la entidad</t>
  </si>
  <si>
    <t>La entidad ha publicado el Índice de Información Reservada y Clasificada en la sección de Transparencia y acceso a la información pública de su sitio Web oficial</t>
  </si>
  <si>
    <t xml:space="preserve">La entidad ha construido, implementado y aprobado por medio de acto administrativo el Esquema de Publicación de la entidad </t>
  </si>
  <si>
    <t>La entidad ha publicado el Esquema de Publicación de la entidad en la sección de Transparencia y acceso a la información pública de su sitio Web oficial</t>
  </si>
  <si>
    <t>Esquema de publicación publicado</t>
  </si>
  <si>
    <t>La entidad ha construido, implementado y aprobado por medio de acto administrativo el Registro de Activos de Información de la entidad</t>
  </si>
  <si>
    <t>La entidad ha publicado el Registro de Activos de Información de la entidad en la sección de Transparencia y acceso a la información pública de su sitio Web oficial</t>
  </si>
  <si>
    <t>Registro de información publicado</t>
  </si>
  <si>
    <t>La entidad ha construido, implementado y aprobado por medio de acto administrativo el Programa de Gestión Documental de la entidad</t>
  </si>
  <si>
    <t>La entidad ha publicado el Programa de Gestión Documental de la entidad en la sección de Transparencia y acceso a la información pública de su sitio Web oficial</t>
  </si>
  <si>
    <t>Programa de Gestión Documental publicado</t>
  </si>
  <si>
    <t xml:space="preserve">La Entidad traduce los documentos de interés público a lenguas de comunidades indígenas presentes en el país </t>
  </si>
  <si>
    <t>La Entidad cuenta con recursos en su página web para permitir el acceso a la información a la población con discapacidad (ej. videos con lenguaje de señas o con subtítulos)</t>
  </si>
  <si>
    <t>Los espacios físicos de la organización se han adecuado para que sean fácilmente accesibles para personas en condición de discapacidad</t>
  </si>
  <si>
    <t>Implementar una estrategia de accesibilidad con énfasis en población en situación de discapacidad</t>
  </si>
  <si>
    <t>Estrategia de accesibilidad con énfasis en la población en situación de discapacidad</t>
  </si>
  <si>
    <t>Grupo de Servicios Administrativos y Grupo de Participación y Servicio al Ciudadano</t>
  </si>
  <si>
    <t>Política Control Interno</t>
  </si>
  <si>
    <t>Los funcionarios conocen la existencia de la Secretaría de Transparencia</t>
  </si>
  <si>
    <t>Identificar y documentar las debilidades y fortalezas de la entidad para promover la participación  en la implementación de los ejercicios de rendición de cuentas con base en  la evaluación de la oficina de planeación y/o Control Interno.</t>
  </si>
  <si>
    <t>Identificar las condiciones de entorno social, económico, político, ambiental y cultural para afectan el desarrollo de la rendición de cuentas</t>
  </si>
  <si>
    <t>Identificar las necesidades de los grupos de valor en materia de información disponible así como de los canales de publicación y difusión existentes. Clasificando la información a partir de los siguientes criterios 
• la gestión realizada, 
• los resultados de la gestión y 
• el avance en la garantía de derechos.</t>
  </si>
  <si>
    <t>Socializar al interior de la entidad, los resultados del diagnóstico del proceso de rendición de cuentas institucional</t>
  </si>
  <si>
    <t>Establecer temas e informes, mecanismos de interlocución y retroalimentación con los organismos de control para articular su intervención en el proceso de rendición de cuentas</t>
  </si>
  <si>
    <t>Coordinar con entidades del sector administrativo, corresponsables en políticas y proyectos y del nivel territorial los mecanismos, temas y espacios para realizar acciones de rendición de cuentas en forma cooperada.</t>
  </si>
  <si>
    <t>Conformar y capacitar un equipo de trabajo que lidere el proceso de planeación de los ejercicios de rendición de cuentas</t>
  </si>
  <si>
    <t>Asociar las metas y actividades formuladas en la planeación institucional de la vigencia  con los derechos que se están garantizando a través de la gestión institucional.</t>
  </si>
  <si>
    <t>Identificar los espacios y mecanismos de las actividades permanentes institucionales que pueden utilizarse como ejercicios de diálogo para la rendición de cuentas tales como: mesas de trabajo, foros, reuniones, etc.</t>
  </si>
  <si>
    <t>Definir, de acuerdo  al diagnóstico y la priorización de programas, proyectos y servicios, los espacios de diálogo de rendición de cuentas sobre los temas de gestión general que implementará la entidad durante la vigencia</t>
  </si>
  <si>
    <t>Definir, de acuerdo  al diagnóstico y  la priorización de programas, proyectos y servicios,  los espacios de diálogo presenciales de rendición de cuentas y los mecanismos virtuales complementarios en temas específicos de interés especial que implementará la entidad durante la vigencia</t>
  </si>
  <si>
    <t>Definir los espacios exitosos de rendición de cuentas de la vigencia anterior  que adelantará la entidad.</t>
  </si>
  <si>
    <t xml:space="preserve">Verificar si todos los grupos de valor  están contemplados en al menos una  de las  actividades e instancias ya identificadas. En caso de que no estén contemplados todos los grupos de valor, determine otras actividades en las cuales pueda involucrarlos. </t>
  </si>
  <si>
    <t>Acordar con los grupos de valor, especialmente con organizaciones sociales y grupos de interés ciudadano los periodos y metodologías para realizar los espacios de diálogo sobre temas específicos.</t>
  </si>
  <si>
    <t xml:space="preserve">Establecer el  cronograma de ejecución de las actividades de diálogo de los ejercicios de rendición de cuentas, diferenciando si son espacios de diálogo  sobre la gestión general de la entidad o sobre los temas priorizados de acuerdo a la clasificación realizada previamente. </t>
  </si>
  <si>
    <t>Definir los roles y responsabilidades de las diferentes áreas de la entidad, en materia de rendición de cuentas</t>
  </si>
  <si>
    <t>Estandarizar   formatos  internos de reporte de  las actividades de rendición de cuentas que se realizarán en toda la entidad que como mínimo contenga: Actividades realizadas, grupos de valor involucrados, aportes, resultados, observaciones, propuestas y recomendaciones ciudadanas.</t>
  </si>
  <si>
    <t>Preparar la información de carácter presupuestal de las actividades identificadas con anterioridad, verificando la calidad de la misma y asociándola a los diversos grupos poblacionales beneficiados.</t>
  </si>
  <si>
    <t xml:space="preserve">Actualizar los canales de comunicación diferentes a la página web, con la información preparada por la entidad, atendiendo a lo estipulado en el cronograma elaborado anteriormente. </t>
  </si>
  <si>
    <t>Realizar difusión masiva de los informes de rendición de cuentas, en espacios tales como: medios impresos; emisoras locales o nacionales o espacios televisivos mediante alianzas y cooperación con organismos públicos, regionales e internacionales o particulares.</t>
  </si>
  <si>
    <t>Disponer de mecanismos para que los grupos de interés colaboren  en la generación, análisis y divulgación de la información para la rendición de cuentas.</t>
  </si>
  <si>
    <t xml:space="preserve">Identificar si en los ejercicios de rendición de cuentas de la vigencia anterior, involucró a todos los grupos de valor priorizando ciudadanos y organizaciones sociales con base en la caracterización de ciudadanos, usuarios y grupos de interés. </t>
  </si>
  <si>
    <t xml:space="preserve">Convocar a través de medios tradicionales (Radio, televisión, prensa, carteleras, perifoneo, entre otros) a los ciudadanos y grupos de interés, de acuerdo a los espacios de rendición de cuentas definidos. </t>
  </si>
  <si>
    <t>Realizar reuniones preparatorias y acciones de capacitación con líderes de organizaciones sociales y grupos de interés para formular  y ejecutar mecanismos de convocatoria a los espacios de diálogo.</t>
  </si>
  <si>
    <t>Efectuar la publicidad sobre la metodología de participación en los espacios de rendición de cuentas definidos</t>
  </si>
  <si>
    <t>Diseñar la metodología de diálogo para cada evento de rendición de cuentas que garantice la intervención de ciudadanos y grupos de interés con su evaluación y propuestas a las mejoras de la gestión.</t>
  </si>
  <si>
    <t>Analizar las evaluaciones, recomendaciones u objeciones recibidas en el espacio de diálogo para la rendición de cuentas,</t>
  </si>
  <si>
    <t xml:space="preserve">Diligenciar el formato interno de reporte definido con los resultados obtenidos en el ejercicio, y entregarlo al área de planeación. </t>
  </si>
  <si>
    <t>Analizar los resultados obtenidos en la implementación de la estrategia de rendición de cuentas, con base en la consolidación de los formatos internos de reporte aportados por las áreas misionales y de apoyo, para:
1. Identificar el número de espacios de diálogo en los que se rindió cuentas
2. Grupos de valor involucrados
3. Fases del ciclo sobre los que se rindió cuentas.
4. Evaluación y recomendaciones de cada espacio de rendición de cuentas.</t>
  </si>
  <si>
    <t>Formular, previa evaluación por parte de los responsables, planes de mejoramiento a la gestión institucional a partir de las observaciones, propuestas y recomendaciones ciudadanas.</t>
  </si>
  <si>
    <t xml:space="preserve">Publicar  los resultados de la rendición de cuentas clasificando por categorías, las observaciones y comentarios de los ciudadanos, los grupos de valor y organismos de control, los cuales deberán ser visibilizados de forma masiva y mediante el mecanismo que empleó para convocar a los grupos de valor que participaron. </t>
  </si>
  <si>
    <t>Recopilar recomendaciones y sugerencias de los servidores públicos y ciudadanía a las actividades de capacitación, garantizando la cualificación de futuras actividades.</t>
  </si>
  <si>
    <t>Analizar las recomendaciones realizadas por los órganos de control frente a los informes de rendición de cuentas y establecer correctivos que optimicen la gestión y faciliten el cumplimiento de las metas del plan  institucional.</t>
  </si>
  <si>
    <t>Incorporar en los informes dirigidos a los órganos de control y cuerpos colegiados los resultados de las recomendaciones y compromisos asumidas en los ejercicios de rendición de cuentas.</t>
  </si>
  <si>
    <t>Analizar las recomendaciones derivadas de cada espacio de diálogo y establecer correctivos que optimicen la gestión y faciliten el cumplimiento de las metas del plan  institucional.</t>
  </si>
  <si>
    <t xml:space="preserve">Evaluar y verificar por parte de la oficina de control interno que se garanticen los mecanismos de participación ciudadana en la rendición de cuentas. </t>
  </si>
  <si>
    <t>Garantizar la aplicación de mecanismos internos de sanción y atender los requerimientos del control externo como resultados de los ejercicios de rendición de cuentas.</t>
  </si>
  <si>
    <t>Documentar las buenas prácticas de la entidad en materia de espacios de diálogo para la rendición de cuentas y  sistematizarlas como insumo para la formulación de nuevas estrategias de rendición de cuentas.</t>
  </si>
  <si>
    <t>Auto Plan AC</t>
  </si>
  <si>
    <t xml:space="preserve">Dentro de los temas que se trataron en el Comité Institucional de Desarrollo Administrativo, la entidad tiene en cuenta el mapa de riesgos de corrupción </t>
  </si>
  <si>
    <t xml:space="preserve">En la construcción del Mapa de Riesgos de Corrupción  se adelantó un proceso participativo en el que se invitó a ciudadanos, usuarios o grupos de interés  y responsables de los procesos de la Entidad junto con sus equipos </t>
  </si>
  <si>
    <t>Demostrar el compromiso con la integridad (valores) y principios del servicio público, por parte de todos los servidores de la entidad, independientemente de las funciones que desempeñan</t>
  </si>
  <si>
    <t>La entidad hace seguimiento al Mapa de Riesgos de Corrupción en el tiempo prudente establecido</t>
  </si>
  <si>
    <t>Se realiza seguimiento y se publica en la pagina web del MME cada 4 meses.</t>
  </si>
  <si>
    <t>Subdirección de talento humano</t>
  </si>
  <si>
    <t>La entidad no presenta actos de corrupción en ninguna de sus formas</t>
  </si>
  <si>
    <t xml:space="preserve"> No se han sancionado a personas por actos de corrupción pero si se han presentado quejas sobre presuntos actos de corrupción.</t>
  </si>
  <si>
    <t>Cumplir las funciones de supervisión del desempeño del Sistema de Control Interno y determinar las mejoras a que haya lugar, por parte del Comité Institucional de Coordinación de Control Interno</t>
  </si>
  <si>
    <t>Secretaría general</t>
  </si>
  <si>
    <t xml:space="preserve">Asumir la responsabilidad y el compromiso de establecer los niveles de responsabilidad y autoridad apropiados para la consecución de los objetivos institucionales, por parte de la alta dirección </t>
  </si>
  <si>
    <t>Dar carácter estratégico a la gestión del talento humano de manera que todas sus actividades estén alineadas con los objetivos de la entidad</t>
  </si>
  <si>
    <t xml:space="preserve">La entidad garantiza la atención a la ciudadanía por lo menos 40 horas a la semana </t>
  </si>
  <si>
    <t xml:space="preserve">La entidad cuenta con una dependencia encargada exclusivamente de atención al ciudadano </t>
  </si>
  <si>
    <t xml:space="preserve">La entidad responde las solicitudes de información en un plazo máximo de 10 hábiles después de la recepción </t>
  </si>
  <si>
    <t xml:space="preserve">La entidad responde los derechos de petición en un plazo máximo de 15 días hábiles después de la recepción </t>
  </si>
  <si>
    <t>Asignar en personas idóneas, las responsabilidades para la gestión de los riesgos y del control</t>
  </si>
  <si>
    <t xml:space="preserve">La entidad responde los derechos de petición de consulta en un plazo máximo de 30 días hábiles después de la recepción </t>
  </si>
  <si>
    <t>Cumplir con los estándares de conducta y la práctica de los principios del servicio público</t>
  </si>
  <si>
    <t xml:space="preserve">La entidad conoce el número de días hábiles que se demora en promedio la respuesta de una solicitud de información </t>
  </si>
  <si>
    <t xml:space="preserve">En los casos en el que se requiera o en los que el ciudadano desee respuesta física de su solicitud de información, la entidad sólo cobra el costo de reproducción de la información. Ejemplo: costo de las fotocopias o del CD. </t>
  </si>
  <si>
    <t>Orientar el Direccionamiento Estratégico y la Planeación Institucional</t>
  </si>
  <si>
    <t>Secretaria General y OPGI</t>
  </si>
  <si>
    <t xml:space="preserve">La presentación de PQRS por parte de la ciudadanía es sencilla </t>
  </si>
  <si>
    <t>Determinar las políticas y estrategias que aseguran que la estructura, procesos, autoridad y responsabilidad estén claramente definidas para el logro de los objetivos de la entidad</t>
  </si>
  <si>
    <t>Secretaría General y OPGI</t>
  </si>
  <si>
    <t>Los funcionarios de la entidad ofrecen un servicio amable y cálido a los ciudadanos, dando respuesta efectiva a sus requerimientos</t>
  </si>
  <si>
    <t>Desarrollar los mecanismos incorporados en la Gestión Estratégica del Talento Humano</t>
  </si>
  <si>
    <t xml:space="preserve">La entidad lleva registro de todos los PQRS presentados, sin importar el canal por el que hayan sido allegados por parte de la ciudadanía. Ejemplo: presencial, telefónico, sitio web, correo electrónico etc. </t>
  </si>
  <si>
    <t>La entidad conoce el número de PQRS que recibe mensualmente</t>
  </si>
  <si>
    <t>Promover y cumplir, a través de su ejemplo, los estándares de conducta y la práctica de los principios del servicio público, en el marco de integridad</t>
  </si>
  <si>
    <t>la práctica de principios del servidor público fue evaluada a través de un test de integridad. Los resultados para los cinco valores estuvieron ubicados en el rago Alto y Muy Alto,en promedio la calificación fue de 82,2%; sin embargo para el valor de la diligencia la calificación estuvo por debajo del 80%, calificación que deberá elevarse para la vigencia 2019</t>
  </si>
  <si>
    <t>Desarrollar acciones de divulgación, socialización y aplicabilidad de los valores en durante la inducción, capacitación y dirigidos a todos los servidores, trimestres II y III de 2019</t>
  </si>
  <si>
    <t>La evaluación de la eficacia se realizará a través de una nueva medición con el mismo instrumento con el fin de comparar sus resultados, que se aplicara en el IV trimestre de 2019.</t>
  </si>
  <si>
    <t xml:space="preserve">La entidad conoce el número de solicitudes de información y de derechos de petición que recibe mensualmente </t>
  </si>
  <si>
    <t>Evaluar el cumplimiento de los estándares de conducta y la práctica de la integridad (valores) y principios del servicio público de sus equipos de trabajo</t>
  </si>
  <si>
    <t>En el mes de septiembre de 2018 se aplicó el test de percepción de la integridad, con una participación de 147 funcionarios.</t>
  </si>
  <si>
    <t xml:space="preserve">La entidad conoce el tiempo que se ha tomado para responder a cada uno de los PQRS, solicitudes de información y derechos de petición </t>
  </si>
  <si>
    <t>Para la viegncia 2019 se comtinuará aplicando herramientas de evaluación que permitan establecer el cumplimiento de los estándares de conducta</t>
  </si>
  <si>
    <t xml:space="preserve">La entidad conoce el número de solicitudes de información que ha contestado de manera negativa </t>
  </si>
  <si>
    <t>Proveer información a la alta dirección sobre el funcionamiento de la entidad y el desempeño de los responsables en el cumplimiento de los objetivos, para tomar decisiones a que haya lugar</t>
  </si>
  <si>
    <t xml:space="preserve">La entidad conoce el número de solicitudes de información que ha contestado de manera negativa por inexistencia de la información solicitada </t>
  </si>
  <si>
    <t>Cuenta en su página Web con formatos para la recepción de peticiones, quejas, reclamos y denuncias</t>
  </si>
  <si>
    <t>Cumplir las políticas y estrategias establecidas para el desarrollo de los servidores a su cargo, evaluar su desempeño y establecer las medidas de mejora</t>
  </si>
  <si>
    <t xml:space="preserve">La entidad caracteriza la población usuaria de sus bienes y servicios </t>
  </si>
  <si>
    <t>Asegurar que las personas y actividades a su cargo, estén adecuadamente alineadas con la administración</t>
  </si>
  <si>
    <t>La organización genera alianzas con ciudadanos y organizaciones de la sociedad civil</t>
  </si>
  <si>
    <t>Aplicar los estándares de conducta e Integridad (valores) y los principios del servicio público</t>
  </si>
  <si>
    <t xml:space="preserve">La organización desarrolla actividades y espacios de participación ciudadana de forma frecuente y dinámica </t>
  </si>
  <si>
    <t xml:space="preserve">La entidad lleva registro del número de personas que participan en los espacios ciudadanos como los de rendición de cuentas </t>
  </si>
  <si>
    <t>La información que divulga la entidad en su proceso de rendición de cuentas es clara, oportuna, relevante, confiable y de fácil acceso para toda la ciudadanía</t>
  </si>
  <si>
    <t>Facilitar la implementación, monitorear la apropiación de dichos estándares por parte de los servidores públicos y alertar a los líderes de proceso, cuando sea el caso</t>
  </si>
  <si>
    <t xml:space="preserve">Los ciudadanos participan en la formulación de los planes, proyectos o programas de la entidad </t>
  </si>
  <si>
    <t>Apoyar a la alta dirección, los gerentes públicos y los líderes de proceso para un adecuado y efectivo ejercicio de la gestión de los riesgos que afectan el cumplimiento de los objetivos y metas organizacionales</t>
  </si>
  <si>
    <t xml:space="preserve">La entidad implementa el Plan Anticorrupción y de Atención al Ciudadano de forma efectiva a su quehacer diario </t>
  </si>
  <si>
    <t>Existe en el sitio web oficial de la Entidad una sección identificada con el nombre de "Transparencia y Acceso a la Información Pública"</t>
  </si>
  <si>
    <t>Trabajar coordinadamente con los directivos y demás responsables del cumplimiento de los objetivos de la entidad</t>
  </si>
  <si>
    <t xml:space="preserve">La entidad ha implementado estrategias pedagógicas y comunicativas para reforzar el significado que tiene para los servidores el ejercicio de la función pública y su responsabilidad con la ciudadanía </t>
  </si>
  <si>
    <t>La entidad ha capacitado a sus funcionarios respecto de la Ley de Transparencia y acceso a la información, Ley 1712 de 2014</t>
  </si>
  <si>
    <t>Monitorear y supervisar el cumplimiento e impacto del plan de desarrollo del talento humano y determinar las acciones de mejora correspondientes, por parte del área de talento humano</t>
  </si>
  <si>
    <t>La entidad ha informado a sus usuarios sobre la Ley de Transparencia y acceso a la información, Ley 1712 de 2014</t>
  </si>
  <si>
    <t>Analizar e informar a la alta dirección, los gerentes públicos y los líderes de proceso sobre los resultados de la evaluación del desempeño y se toman acciones de mejora y planes de mejoramiento individuales, rotación de personal</t>
  </si>
  <si>
    <t xml:space="preserve">La entidad ha publicado en su sitio Web de Transparencia y acceso a la información la localización física, sucursales o regionales, horarios y días de atención al público </t>
  </si>
  <si>
    <t>Evaluar la eficacia de las estrategias de la entidad para promover la integridad en el servicio público, especialmente, si con ella se orienta efectivamente el comportamiento de los servidores hacia el cumplimiento de los estándares de conducta e Integridad (valores) y los principios del servicio público; y si apalancan una gestión permanente de los riesgos y la eficacia de los controles</t>
  </si>
  <si>
    <t>Oficina de Control Interno</t>
  </si>
  <si>
    <t>La entidad ha publicado en su sitio Web de Transparencia y acceso a la información la normatividad relacionada con la Entidad</t>
  </si>
  <si>
    <t xml:space="preserve">La entidad ha publicado en su sitio Web de Transparencia y acceso a la información las noticias de la entidad </t>
  </si>
  <si>
    <t>Evaluar el diseño y efectividad de los controles y provee información a la alta dirección y al Comité de Coordinación de Control Interno referente a la efectividad y utilidad de los mismos</t>
  </si>
  <si>
    <t xml:space="preserve">La entidad ha publicado en su sitio Web de Transparencia y acceso a la información el calendario de actividades </t>
  </si>
  <si>
    <t>La entidad ha publicado en su sitio Web de Transparencia y acceso a la información la misión, visión, funciones y deberes de la Entidad</t>
  </si>
  <si>
    <t>Proporcionar información sobre la idoneidad y efectividad del esquema operativo de la entidad, el flujo de información, las políticas de operación, y en general, el ejercicio de las responsabilidades en la consecución de los objetivos</t>
  </si>
  <si>
    <t xml:space="preserve">La entidad ha publicado en su sitio Web de Transparencia y acceso a la información el organigrama de la entidad </t>
  </si>
  <si>
    <t xml:space="preserve">La entidad ha publicado en su sitio Web de Transparencia y acceso a la información las ofertas de empleo de la entidad </t>
  </si>
  <si>
    <t>Ejercer la auditoría interna de manera técnica y acorde con las políticas y prácticas apropiadas</t>
  </si>
  <si>
    <t>La entidad ha publicado en su sitio Web de Transparencia y acceso a la información las resoluciones, circulares u otro tipo de actos administrativos expedidos por la Entidad</t>
  </si>
  <si>
    <t>La entidad ha publicado en su sitio Web de Transparencia y acceso a la información el presupuesto vigente asignado</t>
  </si>
  <si>
    <t>Proporcionar información sobre el cumplimiento de responsabilidades específicas de control interno</t>
  </si>
  <si>
    <t>La entidad ha publicado en su sitio Web de Transparencia y acceso a la información la ejecución presupuestal histórica anual</t>
  </si>
  <si>
    <t xml:space="preserve">La entidad ha publicado en su sitio Web de Transparencia y acceso a la información la información el Plan Anticorrupción </t>
  </si>
  <si>
    <t>Identificar acontecimientos potenciales que, de ocurrir, afectarían a la entidad</t>
  </si>
  <si>
    <t xml:space="preserve">La entidad ha publicado en su sitio Web de Transparencia y acceso a la información el Plan de Atención al ciudadano </t>
  </si>
  <si>
    <t>La entidad ha publicado en su sitio Web de Transparencia y acceso a la información la información Proyectos de inversión en ejecución (No aplica para empresas industriales y comerciales del Estado y Sociedades de Economía Mixta, según art. 77 Ley 1474 de 2011)</t>
  </si>
  <si>
    <t xml:space="preserve">Brindar atención prioritaria a los riesgos de carácter negativo y de mayor impacto potencial </t>
  </si>
  <si>
    <t xml:space="preserve">La entidad ha publicado en su sitio Web de Transparencia y acceso a la información los informes de rendición de cuentas </t>
  </si>
  <si>
    <t>La entidad ha publicado en su sitio Web de Transparencia y acceso a la información los mecanismos para interponer PQRS y denuncias</t>
  </si>
  <si>
    <t>Considerar la probabilidad de fraude que pueda afectar la adecuada gestión institucional</t>
  </si>
  <si>
    <t xml:space="preserve">La entidad ha publicado en su sitio Web de Transparencia y acceso a la información su plan de compras anual </t>
  </si>
  <si>
    <t>La entidad ha publicado en su sitio Web de Transparencia y acceso a la información el directorio con los cargos, hojas de vida e información de contacto de funcionarios y contratistas</t>
  </si>
  <si>
    <t>Identificar y evaluar los cambios que pueden afectar los riesgos al Sistema de Control Interno</t>
  </si>
  <si>
    <t>La entidad ha publicado en su sitio Web de Transparencia y acceso a la información de las escalas salariales de funcionarios y contratistas</t>
  </si>
  <si>
    <t>La entidad ha publicado en su sitio Web de Transparencia y acceso a la información los informes de empalme</t>
  </si>
  <si>
    <t xml:space="preserve">Dar cumplimiento al artículo 73 de la Ley 1474 de 2011, relacionado con la prevención de los riesgos de corrupción, - mapa de riesgos de corrupción. </t>
  </si>
  <si>
    <t>La entidad ha publicado en su sitio Web de Transparencia y acceso a la información la oferta de la entidad (Programas, servicios, trámites)</t>
  </si>
  <si>
    <t>La entidad ha publicado en su sitio Web de Transparencia y acceso a la información los costos de la reproducción de la información (Ej. Costo de fotocopias o de CDs etc.)</t>
  </si>
  <si>
    <t>Establecer objetivos institucionales alineados con el propósito fundamental, metas y estrategias de la entidad</t>
  </si>
  <si>
    <t>La entidad ha publicado en su sitio Web de Transparencia y acceso a la información los informes de gestión, evaluación y auditoría</t>
  </si>
  <si>
    <t>La entidad publica su gestión contractual con cargo a recursos públicos en el SECOP</t>
  </si>
  <si>
    <t>Establecer la Política de Administración del Riesgo</t>
  </si>
  <si>
    <t>La Entidad ha promovido a su interior la Ley de Transparencia y acceso a la Información Pública (Ley 1712 de 2014)</t>
  </si>
  <si>
    <t>La entidad publica sus bases de datos abiertos en el sitio web www.datos.gov.co</t>
  </si>
  <si>
    <t>Asumir la responsabilidad primaria del Sistema de Control Interno y de la identificación y evaluación de los cambios que podrían tener un impacto significativo en el mismo</t>
  </si>
  <si>
    <t>La entidad le asigna un número consecutivo o de radicado a cada una de las PQRS que le son enviadas</t>
  </si>
  <si>
    <t>La entidad tiene una política de seguridad de la información construida, aprobada e implementada</t>
  </si>
  <si>
    <t>Específicamente el Comité Institucional de Coordinación de Control Interno, evaluar y dar línea sobre la administración de los riesgos en la entidad</t>
  </si>
  <si>
    <t xml:space="preserve">La entidad tiene la política de seguridad de la información publicada en la sección de Transparencia y acceso a la información de su sitio Web oficial </t>
  </si>
  <si>
    <t>Alta dirección y comite institucional de coordinación de control interno</t>
  </si>
  <si>
    <t xml:space="preserve">La entidad tiene una política de protección de datos personales construida, aprobada e implementada </t>
  </si>
  <si>
    <t xml:space="preserve">La entidad tiene una política de protección de datos personales publicada en la sección de Transparencia y acceso a la información de su sitio Web oficial </t>
  </si>
  <si>
    <t>Realimentar a la alta dirección sobre el monitoreo y efectividad de la gestión del riesgo y de los controles. Así mismo, hacer seguimiento a su gestión, gestionar los riesgos y aplicar los controles</t>
  </si>
  <si>
    <t xml:space="preserve">La documentación de los procesos dentro de la entidad facilita el trabajo de sus funcionarios </t>
  </si>
  <si>
    <t xml:space="preserve">La información necesaria para la operación de la entidad está organizada y sistematizada </t>
  </si>
  <si>
    <t>Identificar y valorar los riesgos que pueden afectar el logro de los objetivos institucionales</t>
  </si>
  <si>
    <t xml:space="preserve">La información que maneja la entidad es clara, confiable, es de fácil consulta  y se actualiza de manera constante </t>
  </si>
  <si>
    <t xml:space="preserve">La organización caracteriza a los ciudadanos que son usuarios de sus bienes y servicios con el fin de ajustar y adaptar sus procesos de acuerdo a sus necesidades </t>
  </si>
  <si>
    <t>Definen y diseñan los controles a los riesgos</t>
  </si>
  <si>
    <t xml:space="preserve">Los funcionarios de la entidad conocen la Ley de Transparencia y acceso a la información pública </t>
  </si>
  <si>
    <t>A partir de la política de administración del riesgo, establecer sistemas de gestión de riesgos y las responsabilidades para controlar riesgos específicos bajo la supervisión de la alta dirección. Con base en esto, establecen los mapas de riesgos</t>
  </si>
  <si>
    <t xml:space="preserve">Los funcionarios de la entidad comprenden que el acceso a la información pública es un derecho fundamental que permite el ejercicio de otros derechos fundamentales de los ciudadanos </t>
  </si>
  <si>
    <t xml:space="preserve">Los funcionarios son conscientes de que su compromiso principal es con los ciudadanos </t>
  </si>
  <si>
    <t>Identificar y controlar los riesgos relacionados con posibles actos de corrupción en el ejercicio de sus funciones y el cumplimiento de sus objetivos, así como en la prestación del servicio y/o relacionados con el logro de los objetivos. Implementan procesos para identificar, disuadir y detectar fraudes; y revisan la exposición de la entidad al fraude con el auditor interno de la entidad</t>
  </si>
  <si>
    <t xml:space="preserve">Los funcionarios son conscientes que la transparencia y el acceso a la información pública son fundamentales para la modernización del Estado </t>
  </si>
  <si>
    <t>Informar sobre la incidencia de los riesgos en el logro de objetivos y evaluar si la valoración del riesgo es la apropiada</t>
  </si>
  <si>
    <t>Asegurar que las evaluaciones de riesgo y control incluyan riesgos de fraude</t>
  </si>
  <si>
    <t>Ayudar a la primera línea con evaluaciones del impacto de los cambios en el SCI</t>
  </si>
  <si>
    <t>Monitorear cambios en el riesgo legal, regulatorio y de cumplimiento</t>
  </si>
  <si>
    <t>Política Gestión de Mejora Normativa</t>
  </si>
  <si>
    <t>Consolidar los seguimientos a los mapas de riesgo</t>
  </si>
  <si>
    <t>Elaborar informes consolidados para las diversas partes interesadas</t>
  </si>
  <si>
    <t>Identificar y documentar las debilidades y fortalezas de la entidad para promover la participación en la implementación de los ejercicios de rendición de cuentas con base en fuentes externas. (FURAG_INT_EDI)</t>
  </si>
  <si>
    <t>Seguir los resultados de las acciones emprendidas para mitigar los riesgos, cuando haya lugar</t>
  </si>
  <si>
    <t xml:space="preserve">Clasificar los grupos de valor que convocará a los espacios de diálogo para la rendición de cuentas a partir de los temas específicos de interés especial que implementará la entidad durante la vigencia, de acuerdo a la priorización realizada previamente. </t>
  </si>
  <si>
    <t>Formular el reto, los objetivos, metas e indicadores de la estrategia de rendición de cuentas.</t>
  </si>
  <si>
    <t>Los supervisores e interventores de contratos deben realizar seguimiento a los riesgos de estos e informar las alertas respectivas</t>
  </si>
  <si>
    <t>Definir las actividades necesarias para el desarrollo de cada una de las etapas de la estrategia de las rendición de cuentas, para dar cumplimiento a los elementos de información, diálogo y responsabilidad en la rendición de cuentas.</t>
  </si>
  <si>
    <t>Asesorar en metodologías para la identificación y administración de los riesgos, en coordinación con la segunda línea de defensa</t>
  </si>
  <si>
    <t>Oficina de control interno</t>
  </si>
  <si>
    <t>Aun no se cuenta con Autodiagnostico disponible - Es un apolítica nueva incluida en la versión 2.0 del Manual</t>
  </si>
  <si>
    <t>Definir el presupuesto asociado a las actividades que se implementarán en la entidad para llevar a cabo los ejercicios de rendición de cuentas.</t>
  </si>
  <si>
    <t>Identificar y evaluar cambios que podrían tener un impacto significativo en el SCI, durante las evaluaciones periódicas de riesgos y en el curso del trabajo de auditoría interna</t>
  </si>
  <si>
    <t>Definir el proceso de actualización de los canales de publicación y divulgación a través de los cuales la entidad dispondrá la información necesaria para el ejercicio de rendición de cuentas.</t>
  </si>
  <si>
    <t>Establecer los canales y mecanismos virtuales que complementarán las acciones de diálogo definidas para temas específicos y para los temas generales.</t>
  </si>
  <si>
    <t>Comunicar al Comité de Coordinación de Control Interno posibles cambios e impactos en la evaluación del riesgo, detectados en las auditorías</t>
  </si>
  <si>
    <t>Definir el componente de comunicaciones para la estrategia de rendición de cuentas.</t>
  </si>
  <si>
    <t>Validar con los grupos de interés la estrategia de rendición de cuentas.</t>
  </si>
  <si>
    <t>Elaborar con la colaboración de los grupos de interés la estrategia de rendición de cuentas.</t>
  </si>
  <si>
    <t>Revisar la efectividad y la aplicación de controles, planes de contingencia y actividades de monitoreo vinculadas a riesgos claves de la entidad</t>
  </si>
  <si>
    <t>Preparar la información con base en los temas de interés priorizados por la ciudadana y grupos de valor en la consulta realizada.</t>
  </si>
  <si>
    <t>Alertar sobre la probabilidad de riesgo de fraude o corrupción en las áreas auditadas</t>
  </si>
  <si>
    <t>Preparar la información sobre el cumplimiento de metas (plan de acción, POAI) de los programas, proyectos y servicios implementados, con sus respectivos indicadores, verificando la calidad de la misma y asociándola a los diversos grupos poblacionales beneficiados.</t>
  </si>
  <si>
    <t>Preparar la información sobre la gestión  ((Informes de Gestión, Metas e Indicadores de Gestión, Informes de los entes de Control que vigilan a la entidad) de los programas, proyectos y servicios implementados, verificando la calidad de la misma.</t>
  </si>
  <si>
    <t>Determinar acciones que contribuyan a mitigar todos los riesgos institucionales</t>
  </si>
  <si>
    <t>Preparar la información sobre contratación (Procesos Contractuales y Gestión contractual) asociada a los programas, proyectos y servicios implementados, verificando la calidad de la misma y a los diversos grupos poblacionales beneficiados.</t>
  </si>
  <si>
    <t xml:space="preserve">Definir controles en materia de tecnologías de la información y la comunicación TIC. </t>
  </si>
  <si>
    <t>Grupo TIC</t>
  </si>
  <si>
    <t>Preparar la información sobre la garantía de derechos humanos y compromisos frente a la construcción de paz, materializada en los programas, proyectos y servicios implementados, con sus respectivos indicadores y verificando la accesibilidad, asequibilidad, adaptabilidad y calidad de los bienes y servicios.</t>
  </si>
  <si>
    <t>Implementar políticas de operación mediante procedimientos u otros mecanismos que den cuenta de su aplicación en materia de control</t>
  </si>
  <si>
    <t>Preparar la información sobre Impactos de la Gestión (Cambios en el sector o en la población beneficiaria)  a través de los programas, proyectos y servicios implementados, con sus respectivos indicadores y verificando la calidad de la misma.</t>
  </si>
  <si>
    <t>Preparar la información sobre acciones de mejoramiento de la entidad (Planes de mejora) asociados a la gestión realizada, verificando la calidad de la misma.</t>
  </si>
  <si>
    <t>Establecer las políticas de operación encaminadas a controlar los riesgos que pueden llegar a incidir en el cumplimiento de los objetivos institucionales</t>
  </si>
  <si>
    <t>Preparar la información sobre la gestión realizada frente a los temas recurrentes de las peticiones, quejas, reclamos o denuncias recibidas por la entidad.</t>
  </si>
  <si>
    <t>Identificar la información que podría ser generada y analizada por los grupos de interés de manera colaborativa.</t>
  </si>
  <si>
    <t>Hacer seguimiento a la adopción, implementación y aplicación de controles</t>
  </si>
  <si>
    <t>Alta dirección y comité institucional de coordinación de control interno</t>
  </si>
  <si>
    <t>Mantener controles internos efectivos para ejecutar procedimientos de riesgo y control en el día a día</t>
  </si>
  <si>
    <t>Actualizar la página web de la entidad con la información preparada por la entidad.</t>
  </si>
  <si>
    <t>Diagnosticar si los espacios de diálogo y  los canales de publicación y divulgación de información que empleó la entidad para ejecutar las actividades de rendición de cuentas, responde a las características de los ciudadanos, usuarios y grupos de interés</t>
  </si>
  <si>
    <t>Definir y organizar los espacios de diálogo de acuerdo a los grupos de interés y temas priorizados.</t>
  </si>
  <si>
    <t>Diseñar e implementar procedimientos detallados que sirvan como controles, a través de una estructura de responsabilidad en cascada, y supervisar la ejecución de esos procedimientos por parte de los servidores públicos a su cargo</t>
  </si>
  <si>
    <t xml:space="preserve">Definir la metodología que empleará la entidad en los espacios de diálogo definidos previamente, para ejecutar la estrategia de rendición de cuentas, teniendo en cuenta aspectos diferenciadores tales como grupos de valor convocados, temática a tratar,  temporalidad del ejercicio, entre otros. </t>
  </si>
  <si>
    <t>Establecer responsabilidades por las actividades de control y asegurar que personas competentes, con autoridad suficiente, efectúen dichas actividades con diligencia y de manera oportuna</t>
  </si>
  <si>
    <t>Socializar con los ciudadanos y grupos de interés identificados la estrategia de rendición de cuentas</t>
  </si>
  <si>
    <t xml:space="preserve">Convocar a través de medios electrónicos (Facebook, Twitter, Instagram, WhatsApp, entre otros) a los ciudadanos y grupos de interés, de acuerdo a los espacios de rendición de cuentas definidos. </t>
  </si>
  <si>
    <t>Asegurar que el personal responsable investigue y actúe sobre asuntos identificados como resultado de la ejecución de actividades de control</t>
  </si>
  <si>
    <t>Asegurar el suministro y acceso de información de forma previa  a los ciudadanos y grupos de valor  convocados, con relación a los temas a tratar en los ejercicios de rendición de cuentas definidos.</t>
  </si>
  <si>
    <t>Implementar los canales y mecanismos virtuales que complementarán las acciones de diálogo definidas para la rendición de cuentas sobre temas específicos y para los temas generales.</t>
  </si>
  <si>
    <t>Realizar los eventos de diálogo para la rendición de cuentas sobre temas específicos y generales definidos, garantizando la intervención de la ciudadanía y grupos de valor convocados con su evaluación de la gestión y resultados.</t>
  </si>
  <si>
    <t>Diseñar e implementar las respectivas actividades de control. Esto incluye reajustar y comunicar políticas y procedimientos relacionados con la tecnología y asegurar que los controles de TI son adecuados para apoyar el logro de los objetivos</t>
  </si>
  <si>
    <t>Realiza respuestas escritas, en el término de quince días a las preguntas de los ciudadanos formuladas en el marco del proceso de rendición de cuentas y publicarlas en la página web o en los medios de difusión oficiales de las entidades.</t>
  </si>
  <si>
    <t>Supervisar el cumplimiento de las políticas y procedimientos específicos establecidos por los gerentes públicos y líderes de proceso</t>
  </si>
  <si>
    <t>Evaluar y verificar los resultados de la implementación de la estrategia de rendición de cuentas, vG68:G77alorando el cumplimiento de las metas definidas frente al reto y objetivos de la estrategia.</t>
  </si>
  <si>
    <t>Asistir a la gerencia operativa en el desarrollo y comunicación de políticas y procedimientos</t>
  </si>
  <si>
    <t>Asegurar que los riesgos son monitoreados en relación con la política de administración de riesgo establecida para la entidad</t>
  </si>
  <si>
    <t>Dentro de los componentes de política incluidos en el Plan de Acción Anual, la entidad tiene en cuenta el mapa de riesgos de corrupción</t>
  </si>
  <si>
    <t>Revisar periódicamente las actividades de control para determinar su relevancia y actualizarlas de ser necesario</t>
  </si>
  <si>
    <t xml:space="preserve">Supervisar el cumplimiento de las políticas y procedimientos específicos establecidos por la primera línea </t>
  </si>
  <si>
    <t>Realizar monitoreo de los riesgos y controles tecnológicos</t>
  </si>
  <si>
    <t>Grupos como los departamentos de seguridad de la información también pueden desempeñar papeles importantes en la selección, desarrollo y mantenimiento de controles sobre la tecnología, según lo designado por la administración</t>
  </si>
  <si>
    <t>La Entidad publica en su sitio web oficial, en la sección de Transparencia y acceso a información, el plan anti-corrupción y de servicio al ciudadano junto con el informe de seguimiento al Plan Anticorrupción y de Atención al Ciudadano</t>
  </si>
  <si>
    <t>Establecer procesos para monitorear y evaluar el desarrollo de exposiciones al riesgo relacionadas con tecnología nueva y emergente</t>
  </si>
  <si>
    <t>Verificar que los controles están diseñados e implementados de manera efectiva y operen como se pretende para controlar los riesgos</t>
  </si>
  <si>
    <t xml:space="preserve">Suministrar recomendaciones para mejorar la eficiencia y eficacia de los controles. </t>
  </si>
  <si>
    <t>Proporcionar seguridad razonable con respecto al diseño e implementación de políticas, procedimientos y otros controles</t>
  </si>
  <si>
    <t>Dentro de  los componentes del Plan Anticorrupción y de Atención al Ciudadano que la Entidad publicó en su sitio web oficial, se encuentra el mapa de riesgos de corrupción y las medidas para mitigarlos</t>
  </si>
  <si>
    <t>Evaluar si los procesos de gobierno de TI de la entidad apoyan las estrategias y los objetivos de la entidad</t>
  </si>
  <si>
    <t>Proporcionar información sobre la eficiencia, efectividad e integridad de los controles tecnológicos y, según sea apropiado, puede recomendar mejoras a las actividades de control específicas</t>
  </si>
  <si>
    <t>La entidad realizo seguimiento y control al mapa de riesgos de corrupción y las medidas para mitigarlos</t>
  </si>
  <si>
    <t xml:space="preserve">Obtener, generar y utilizar información relevante y de calidad para apoyar el funcionamiento del control interno. </t>
  </si>
  <si>
    <t xml:space="preserve">El seguimiento al Plan Anticorrupción y de Atención al Ciudadano fue realizado por los encargados del proceso y en los tiempos establecidos </t>
  </si>
  <si>
    <t xml:space="preserve">Comunicar internamente la información requerida para apoyar el funcionamiento del Sistema de Control Interno. </t>
  </si>
  <si>
    <t xml:space="preserve">Comunicarse con los grupos de valor, sobre los aspectos claves que afectan el funcionamiento del control interno. </t>
  </si>
  <si>
    <t>Responder por la fiabilidad, integridad y seguridad de la información, incluyendo la información crítica de la entidad independientemente de cómo se almacene</t>
  </si>
  <si>
    <t>Del seguimiento realizado surgieron acciones de mejora al Plan Anticorrupción y de Atención al Ciudadano</t>
  </si>
  <si>
    <t xml:space="preserve">Establecer políticas apropiadas para el reporte de información fuera de la entidad y directrices sobre información de carácter reservado, personas autorizadas para brindar información, regulaciones de privacidad y tratamiento de datos personales, y en general todo lo relacionado con la comunicación de la información fuera de la entidad. </t>
  </si>
  <si>
    <t>Gestionar información que da cuenta de las actividades cotidianas, compartiéndola en toda la entidad</t>
  </si>
  <si>
    <t>Grupo de comunicaciones y prensa</t>
  </si>
  <si>
    <t>Desarrollar y mantener procesos de comunicación facilitando que todas las personas entiendan y lleven a cabo sus responsabilidades de control interno</t>
  </si>
  <si>
    <t>Facilitar canales de comunicación, tales como líneas de denuncia que permiten la comunicación anónima o confidencial, como complemento a los canales normales</t>
  </si>
  <si>
    <t>Implementación de una Plataforma ética para facilitar la recepción de denuncias, y ajuste de la normatividad y procedimiento interno para la gestión de PQRDS</t>
  </si>
  <si>
    <t>Facilitar la recepción de denuncias, bajo la normatividad vigente, la custodia de la información, transparencia e imparcialidad y la protección al denunciante y ampliar el procedimiento interno para gestionar PQRDS anónimas y canales de comunicación para la población que requiere atención preferente</t>
  </si>
  <si>
    <t>Plaforma ética implementada y procedimiento documentado</t>
  </si>
  <si>
    <t>Grupo de participación y atención al ciudadano</t>
  </si>
  <si>
    <t>Asegurar que entre los procesos fluya información relevante y oportuna, así como hacia los ciudadanos, organismos de control y otros externos</t>
  </si>
  <si>
    <t>Informar sobre la evaluación a la gestión institucional y a resultados</t>
  </si>
  <si>
    <t>Implementar métodos de comunicación efectiva</t>
  </si>
  <si>
    <t>Recopilar información y comunicarla de manera resumida a la primera y la tercera línea de defensa con respecto a controles específicos</t>
  </si>
  <si>
    <t>Considerar costos y beneficios, asegurando que la naturaleza, cantidad y precisión de la información comunicada sean proporcionales y apoyen el logro de los objetivos</t>
  </si>
  <si>
    <t>Apoyar el monitoreo de canales de comunicación, incluyendo líneas telefónicas de denuncias</t>
  </si>
  <si>
    <t>Grupo de comunicaciones y prensa y Grupo de Participación y atención al ciudadano</t>
  </si>
  <si>
    <t>Proporcionar a la gerencia información sobre los resultados de sus actividades</t>
  </si>
  <si>
    <t>Comunicar a la alta dirección asuntos que afectan el funcionamiento del control interno</t>
  </si>
  <si>
    <t>Evaluar periódicamente las prácticas de confiabilidad e integridad de la información de la entidad y recomienda, según sea apropiado, mejoras o implementación de nuevos controles y salvaguardas</t>
  </si>
  <si>
    <t>Informar sobre la confiabilidad y la integridad de la información y las exposiciones a riesgos asociados y las violaciones a estas</t>
  </si>
  <si>
    <t>Proporcionar información respecto a la integridad, exactitud y calidad de la comunicación en consonancia con las necesidades de la alta dirección</t>
  </si>
  <si>
    <t>Comunicar a la primera y la segunda línea, aquellos aspectos que se requieren fortalecer relacionados con la información y comunicación</t>
  </si>
  <si>
    <t>Realizar autoevaluaciones continuas y evaluaciones independientes para determinar el avance en el logro de las metas, resultados y objetivos propuestos, así como la existencia y operación de los componentes del Sistema de Control Interno</t>
  </si>
  <si>
    <t xml:space="preserve">Evaluar y comunicar las deficiencias de control interno de forma oportuna a las partes responsables de aplicar medidas correctivas </t>
  </si>
  <si>
    <t xml:space="preserve">Realizar evaluaciones continuas a los diferentes procesos o áreas de la entidad, en tiempo real, por parte de los líderes de proceso, teniendo en cuenta los indicadores de gestión, el manejo de los riesgos, los planes de mejoramiento, entre otros. </t>
  </si>
  <si>
    <t>Elaborar un plan de auditoría anual con enfoque de riesgos</t>
  </si>
  <si>
    <t>Llevar a cabo evaluaciones independientes de forma periódica, por parte del área de control interno o quien haga sus veces a través de la auditoría interna de gestión</t>
  </si>
  <si>
    <t>Determinar, a través de auditorías internas, si se han definido, puesto en marcha y aplicado los controles establecidos por la entidad de manera efectiva</t>
  </si>
  <si>
    <t>Oficina de Planeación y Gestión Internacional y Oficina de Control Interno</t>
  </si>
  <si>
    <t>Determinar, a través de auditorías internas, las debilidades y fortalezas del control y de la gestión, así como el desvío de los avances de las metas y objetivos trazados</t>
  </si>
  <si>
    <t xml:space="preserve">Realimentar, a través de auditorías internas, sobre la efectividad de los controles </t>
  </si>
  <si>
    <t xml:space="preserve">Dar una opinión, a partir de las auditorías internas, sobre la adecuación y eficacia de los procesos de gestión de riesgos y control </t>
  </si>
  <si>
    <t>Analizar las evaluaciones de la gestión del riesgo, elaboradas por la segunda línea de defensa</t>
  </si>
  <si>
    <t>Asegurar que los servidores responsables (tanto de la segunda como de la tercera línea defensa cuenten con los conocimientos necesarios y que se generen recursos para la mejora de sus competencias</t>
  </si>
  <si>
    <t>Efectuar seguimiento a los riesgos y controles de su proceso</t>
  </si>
  <si>
    <t>Informar periódicamente a la alta dirección sobre el desempeño de las actividades de gestión de riesgos de la entidad</t>
  </si>
  <si>
    <t>Comunicar deficiencias a la alta dirección o a las partes responsables para tomar las medidas correctivas, según corresponda</t>
  </si>
  <si>
    <t>Llevar a cabo evaluaciones para monitorear el estado de varios componentes del Sistema de Control Interno</t>
  </si>
  <si>
    <t>Monitorear e informar sobre deficiencias de los controles</t>
  </si>
  <si>
    <t>Suministrar información a la alta dirección sobre el monitoreo llevado a cabo a los indicadores de gestión, determinando si el logro de los objetivos está dentro de las tolerancias de riesgo establecidas</t>
  </si>
  <si>
    <t>Consolidar y generar información vital para la toma de decisiones</t>
  </si>
  <si>
    <t>Establecer el plan anual de auditoría basado en riesgos, priorizando aquellos procesos de mayor exposición</t>
  </si>
  <si>
    <t>Generar información sobre evaluaciones llevadas a cabo por la primera y segunda línea de defensa</t>
  </si>
  <si>
    <t>Evaluar si los controles están presentes (en políticas y procedimientos) y funcionan, apoyando el control de los riesgos y el logro de los objetivos establecidos en la planeación institucional</t>
  </si>
  <si>
    <t>Establecer y mantener un sistema de monitoreado de hallazgos y recomendaciones</t>
  </si>
  <si>
    <t>Establecer un líder de la gestión de riesgos para coordinar las actividades en esta materia</t>
  </si>
  <si>
    <t>Aprobar el Plan Anual de Auditoría propuesto por el jefe de control interno o quien haga sus veces, tarea asignada específicamente al Comité Institucional de Coordinación de Control Interno</t>
  </si>
  <si>
    <t>Implementación MIPG Entidad
Agencia Nacional de Minería</t>
  </si>
  <si>
    <t>Grupo de Talento Humano</t>
  </si>
  <si>
    <t>Grupo de Planeación</t>
  </si>
  <si>
    <t>Grupo de Talento Humano
Grupo de Planeación
Oficina de tecnologia de la Información</t>
  </si>
  <si>
    <t>Administración de bienes y servicios
Administración de tecnologías de la información
Planeación Estratégica
Gestión Integral de las Comunicaciones y el Relacionamiento
Administración de tecnologías de la información.
Administración de bienes y servicios
Gestión de Talento Humano
Evaluación, control y mejora - oficina de control Interno</t>
  </si>
  <si>
    <t xml:space="preserve">Administración de tecnologías de la información.
Planeación Estratégica
Gestión Integral de las Comunicaciones y el Relacionamiento
Gestión del Talento Humano
Grupo de Gestión Presupuestal
Oficina Asesora Jurídica
Administración de bienes y servicios
Atención Integral y servicios a Grupos de Interés </t>
  </si>
  <si>
    <t>Grupo de Gestión Financiera</t>
  </si>
  <si>
    <t>Oficina de tecnologías de información y comunicaciones</t>
  </si>
  <si>
    <t xml:space="preserve">Grupo de Comunicación y Relacionamiento
Grupo Atención Integral y servicios a Grupos de Interés </t>
  </si>
  <si>
    <t>Grupo de Planeación
OCI</t>
  </si>
  <si>
    <t>Grupo de Servicios Administrativos</t>
  </si>
  <si>
    <t>Grupo de Planeación
Oficina de Control Interno</t>
  </si>
  <si>
    <t>Grupo de Comunicación y Relacionamiento
Grupo de Planeación
Oficina de Control Interno</t>
  </si>
  <si>
    <t>Grupo de Comunicación y Relacionamiento
Grupo de Planeación
Oficina de Control Interno
Todos los procesos</t>
  </si>
  <si>
    <t>Grupo de Talento Humano
Grupo de Planeación
Oficina de tecnologia de la Información
Todos los procesos</t>
  </si>
  <si>
    <t>Fortalecer proceso de identificación de los grupos de valor y sus necesidades</t>
  </si>
  <si>
    <t>Debilidades en el proceso de identificación de necesidades de los grupos de valor</t>
  </si>
  <si>
    <t>Estimar los tiempos en los cuales se espera atender dichos problemas o necesidades, teniendo claro cuál es el valor agregado que, con su gestión, aspira aportar en términos de resultados e impactos</t>
  </si>
  <si>
    <t>Se tiene previsto para el segundo semestre de la vigencia 2019, adelantar la actualización de la plataforma estratégica y allí se tendrá en cuenta este tema</t>
  </si>
  <si>
    <t>Debilidades en la identificación de necesidades y expectativas de los grupos de valor</t>
  </si>
  <si>
    <t xml:space="preserve">Adelantar un diagnóstico de capacidades y entornos de la entidad para desarrollar su gestión y lograr un desempeño acorde con los resultados previstos. </t>
  </si>
  <si>
    <t>Dentro del proyecto de Reingeniería de procesos, se han priorizado 4 capacidades organizacionales, a partir de un diagnostico previo que se levanto. 
Se cuenta con una propuesta inicial del Modelo de Gestión para las Capacidades, el cual se esta revisando y ajustando a las necesidades de la entidad.</t>
  </si>
  <si>
    <t>Debilidades en la definición y articulación de una metodología para elaborar el diagnostico de capacidades y entornos</t>
  </si>
  <si>
    <t xml:space="preserve">Como parte del proyecto de Reingeniería de Procesos, se han generado diseños de nuevas capacidades, las cuales cuentan propuestas que incluyen las principales capas que conforman las capacidades, como son: Modelo de Gestión,  Lineamientos y principios de los nuevos Modelos de Gestión de las Capacidades, Estructura organizacional y responsabilidades de cargos,  Mecanismos e instancias para la toma de decisiones y beneficios esperados de los modelos. (documento de diseños).
Se realizó una actualización de los procedimientos de la Entidad en el año 2018 como parte de la preparación para la certificación al Sistema Integrado de Gestión. </t>
  </si>
  <si>
    <t>Debilidades en la implementación de procedimientos que garanticen la conservación de la gestión del conocimiento.</t>
  </si>
  <si>
    <t xml:space="preserve">Debilidades en la identificación de capacidades en materia tecnológica </t>
  </si>
  <si>
    <t xml:space="preserve">Actualización Plataforma Estratégica 2019
Se encuentra pendiente realizar ejercicios formales y documentados donde se revisen los aspectos externos que impactan la gestión (PESTEL).
Se realizan evaluaciones sobre la percepción que tienen los usuarios mineros frente al servicio y se presentan los resultados a la alta dirección. </t>
  </si>
  <si>
    <t>Debilidades en el levantamiento de información del contexto organizacional frente a la calidad de los servicios ofrecidos</t>
  </si>
  <si>
    <t>Mapas de riesgos de gestión y corrupción vigencia 2019, publicados en pagina web.
Falta incluir nuevos riesgos asociados a las bases del PND "Desarrollo minero-energético con responsabilidad ambiental y social".</t>
  </si>
  <si>
    <t>Debilidades la articulación de los riesgos a la planificación estratégica de la Entidad.</t>
  </si>
  <si>
    <t>Documentar planeación estratégica 2019-2022 - Ajustar con el nuevo PND</t>
  </si>
  <si>
    <t>Debilidades en la documentación de la planeación estratégica</t>
  </si>
  <si>
    <t>Actualizar plataforma estratégica de la Entidad</t>
  </si>
  <si>
    <t>SITUACION ACTUAL</t>
  </si>
  <si>
    <t>SITUACIÓN DESEADA</t>
  </si>
  <si>
    <t>CAUSAS DE LA OPORTUNIDAD DE MEJORA</t>
  </si>
  <si>
    <t>FACTORES O CRITERIOS DE AFINIDAD</t>
  </si>
  <si>
    <t>Metodología</t>
  </si>
  <si>
    <t>Paola Andrea Calderon Vargas</t>
  </si>
  <si>
    <t xml:space="preserve">Proyectar los problemas o necesidades a 4 años, a partir de la caracterización de partes interesadas y la caracterización de usuarios.  </t>
  </si>
  <si>
    <t>Revisar y validar la propuesta de Modelo de Gestión para las Capacidades producto del proyecto de reingeniería, articulado con los planes, programas y meta de la Entidad.</t>
  </si>
  <si>
    <t>Revisar y validar la propuesta de Modelo de Gestión para las Capacidades producto del proyecto de reingeniería, articulado con los planes, programas y meta de la entidad.  Este modelo debe contemplar todos los aspectos internos: Talento humano, procesos y procedimientos, estructura, cadena de servicio.</t>
  </si>
  <si>
    <t>Elaborar un inventario del conocimiento tácito y explícito de la Entidad en el marco de la estrategia de gestión del conocimiento que se implementara</t>
  </si>
  <si>
    <t>Participar y hacer seguimiento a la identificación de capacidades tecnológicas que se adelantan desde el ejercicio de arquitectura empresarial y reingeniería de la ANM.</t>
  </si>
  <si>
    <t>1. Realizar el ejercicio de actualización Plataforma Estratégica 2019, identificación del contexto estratégico.</t>
  </si>
  <si>
    <t>2. Analizar los resultados de la caracterización de partes interesadas y la caracterización de usuario</t>
  </si>
  <si>
    <t>1. Revisar lineamientos del PND e identificar posibles riesgos asociados a los procesos.</t>
  </si>
  <si>
    <t xml:space="preserve">
2. Socializar resultados de la revisión de riesgos con los responsables/enlaces de proceso, con el fin de validar el ejercicio.</t>
  </si>
  <si>
    <t xml:space="preserve">
3. Incluir en las matrices de riesgo que corresponda los nuevos riesgos identificados aplicando lo dispuesto en el procedimiento de riesgos y oportunidades.</t>
  </si>
  <si>
    <t>Documentar planeación estratégica 2019-2022</t>
  </si>
  <si>
    <t>FECHA INICIO</t>
  </si>
  <si>
    <t>FECHA FIN</t>
  </si>
  <si>
    <t>ACCIONES</t>
  </si>
  <si>
    <t>RESPONSABLE</t>
  </si>
  <si>
    <t>Estado 
Abierta/cerrada</t>
  </si>
  <si>
    <t>La entidad revisa por lo menos una vez al año el reglamento del Comité de Conciliación. 
El secretario técnico del comité de conciliación presenta el  informe que contiene las conclusiones del análisis y las propuestas de acción en cuanto a las medidas que se deben implementar para superar y/o prevenir las problemáticas identificadas, al comité de conciliación, para que se adopten las decisiones a que haya lugar.
El comité de conciliación tiene indicadores y  conoce el resultado de la medición de los indicadores de acuerdo con la periodicidad definida en el plan anual del comité de conciliación.
El comité de conciliación tiene  definidas actividades en el plan de acción anual para medir la eficiencia de la gestión en materia de implementación de la conciliación,  mide la eficiencia de la conciliación, la eficacia de la conciliación, el ahorro patrimonial y la efectividad de las decisiones del comité de conciliación.</t>
  </si>
  <si>
    <t>Reglamento aprobado y socializado</t>
  </si>
  <si>
    <t>Debilidades en los procesos de revisión y verificación oportuna, no se cuenta con el reglamento aprobado.</t>
  </si>
  <si>
    <t>Plan de acción del comité de conciliación enviado a las oficinas de planeación y de control interno de la entidad.</t>
  </si>
  <si>
    <t>No se entrega oportunamente el plan de acción.</t>
  </si>
  <si>
    <t xml:space="preserve">A finalizar la vigencia se elaborará presentará el o los indicadores al comité.  </t>
  </si>
  <si>
    <t>Debilidades en la formulación de  indicadores dentro del plan de acción.</t>
  </si>
  <si>
    <t>Juan Antonio Araujo Armero</t>
  </si>
  <si>
    <t>2. Realizar seguimiento semestral al cumplimiento de las actividades definidas en el plan de acción de la vigencia 2020.</t>
  </si>
  <si>
    <t>Remitir el plan de acción aprobado al Grupo de Planeación y Oficina de Control Interno</t>
  </si>
  <si>
    <t xml:space="preserve">Programar mesa de trabajo con el Grupo de Planeación, con el fin de definir la viabilidad de incluir indicadores para el Comité de Conciliación. </t>
  </si>
  <si>
    <t>SITUACIÓN ACTUAL</t>
  </si>
  <si>
    <t>CAUSAS DE LA OPORTUNIDAD</t>
  </si>
  <si>
    <t>2019- A la fecha se cuenta con la información de tramites en la pagina web y en el link de transparencia, se cuenta con una revisión previa de la disponibilidad de la información y una vez se cuente con los productos del PAAC se actualizará la información en la pagina web</t>
  </si>
  <si>
    <t>Revisar acuerdo de paz</t>
  </si>
  <si>
    <t>A la fecha se cuenta con tres tramites totalmente en línea sobre los cuales se espera adelantar el proceso de calificación a sello de excelencia.</t>
  </si>
  <si>
    <t>Esta información está por construir, hace falta revisar la literatura al respecto:
http://espanol.doingbusiness.org/content/dam/doingBusiness/media/Subnational-Reports/DB17-Sub-Colombia.pdf</t>
  </si>
  <si>
    <t>Identificar los trámites que generan mayores costos internos en su ejecución para la entidad</t>
  </si>
  <si>
    <t>Levantar información de costos para los tramites de la ANM</t>
  </si>
  <si>
    <t>Realizar campañas hacia dentro y fuera de la Entidad para difundir la información de trámites</t>
  </si>
  <si>
    <t>Debilidades en la difusión de información de los trámites de la ANM</t>
  </si>
  <si>
    <t>Debilidades en la identificación de información de trámites en las políticas de gobierno</t>
  </si>
  <si>
    <t>Debilidades en la identificación de información de los trámites</t>
  </si>
  <si>
    <t>Debilidades en los procesos de socialización y comunicación</t>
  </si>
  <si>
    <t>1. Aplicar la encuesta de caracterización de usuarios y generar el respectivo informe bimensual</t>
  </si>
  <si>
    <t>1. Revisar documento del Acuerdo de paz e identificar los tramites que dependan de la ANM para este caso especifico, dejando la respectiva evidencia de la verificación.</t>
  </si>
  <si>
    <t xml:space="preserve">1. Realizar mesa de trabajo con el Proyecto Sistema Integrado de Gestión Minera, con el fin de completar la información de los tres (3) tramites que se encuentran totalmente en línea y completar los requisitos e información requerida para adelantar la inscripción en MinTIc.
</t>
  </si>
  <si>
    <t>2. Solicitar a la OTI adelantar el tramite en MINTIC de la certificación de sello de excelencia de los tramites.</t>
  </si>
  <si>
    <t>1. Revisar la documentación necesaria de Doing Business e identificar como aplica a la Entidad, generando el respectivo informe.</t>
  </si>
  <si>
    <t>1. Realizar mesa de trabajo con los responsables de tramites para socializar necesidad de costeo de tramites y definir metas para alcanzar resultados.</t>
  </si>
  <si>
    <t>Publicar resultados sobre las mejoras realizadas a los tramites vinculados a la Campaña Estado Simple Colombia Ágil para Comentarios de la Ciudadanía.</t>
  </si>
  <si>
    <t>Realizar sensibilización sobre las mejoras realizadas a los tramites vinculados a la Campaña Estado Simple Colombia Ágil</t>
  </si>
  <si>
    <t xml:space="preserve">Actualmente plantilla Excel
Se iniciara en 2019 proceso de implementación y parametrización de Sisgestión en la ANM, para sistematizar la información de plan estratégico y plan operativo. </t>
  </si>
  <si>
    <t>Debilidades en las herramientas de seguimiento de la Entidad</t>
  </si>
  <si>
    <t>Verificar la implementación de SISGESTIÓN para sistematizar la información de plan estratégico y plan operativo.</t>
  </si>
  <si>
    <t>Se tiene la formulación e  implementación del Sistema Integrado de Conservación, pero hace falta la articulación con criterios ambientales establecidos por el Sistema Integrado de Gestión</t>
  </si>
  <si>
    <t xml:space="preserve">Interacción entre el Sistema Integrado de Conservación y el Sistema Integrado de Gestión </t>
  </si>
  <si>
    <t>Alinear el Sistema Integrado de Conservación a los lineamientos establecidos para el Sistema de Gestión Ambiental y el SGSST.</t>
  </si>
  <si>
    <t>Se está realizando elaboración de inventarios para transferencia de los Archivos de  las dependencias al Archivo Centra y solo se tiene una parte de los inventarios en Archivo de Gestión de las dependencias</t>
  </si>
  <si>
    <t>Tener inventariada la documentación de los Archivos de Gestión de las dependencias en FUID.</t>
  </si>
  <si>
    <t>Seguimiento y monitoreo de elaboración a las dependencias.</t>
  </si>
  <si>
    <t xml:space="preserve">Mano de Obra 
</t>
  </si>
  <si>
    <t>Se está en fase de convalidación de las TRD de la ANM ante el Archivo General de la Nación.</t>
  </si>
  <si>
    <t>TRD convalidas por el Archivo General de la Nación AGN</t>
  </si>
  <si>
    <t>Se debe cumplir con la Ley General de Archivos</t>
  </si>
  <si>
    <t>Metodología
Mano de Obra
Software</t>
  </si>
  <si>
    <t>Identificación de Archivos de derechos humanos y elaboración de procedimiento que indique acceso y consulta.</t>
  </si>
  <si>
    <t>Acceso documentado para archivos físicos y/o digitales por parte de usuarios internos y externos conforme a lo establecido en la normatividad vigente aplicable.</t>
  </si>
  <si>
    <t>Metodología
Infraestructura
Software
Mano de obra</t>
  </si>
  <si>
    <t xml:space="preserve">
Hugo Prada Lozada</t>
  </si>
  <si>
    <t>1. Incluir dentro de matriz de peligros y riesgos, las actividades relacionadas con la organización, transferencias y la asociadas con conservación de los documentos.</t>
  </si>
  <si>
    <t>2. Determinar los aspectos e impactos ambientales en actividades de conservación y preservación documental.</t>
  </si>
  <si>
    <t>1. Realizar visitas de seguimiento a la elaboración FUID en las dependencias</t>
  </si>
  <si>
    <t>2. Solicitar reportes de avances de elaboración FUID por correo o memorando.</t>
  </si>
  <si>
    <t>1.  Realizar ajustes conforme al concepto técnico enviado por el AGN</t>
  </si>
  <si>
    <t>2.  Presentar las TRD ajustadas al AGN</t>
  </si>
  <si>
    <t>1. Documentar el procedimiento que permita el acceso y consulta adecuada.</t>
  </si>
  <si>
    <t xml:space="preserve">Seguimiento </t>
  </si>
  <si>
    <t>Elaborar, aprobar, socializar y publicar el Plan Estratégico de Talento Humano (alineado a las demás herramientas de planificación) de la vigencia 2019.</t>
  </si>
  <si>
    <t>Elvira Reyes Rodriguez</t>
  </si>
  <si>
    <t xml:space="preserve">se publicó el plan estratégico en la página web de la entidad. el cual se encuentra en el siguiente link. https://www.anm.gov.co/sites/default/files/DocumentosAnm/plan_estrategico_th_anm_2019.pdf, dentro del plan estratégico se encuentran los planes de bienestar y de capacitación que fueron socializados a través de correo electrónico de comunicaciones </t>
  </si>
  <si>
    <t>Ajuste, construcción y publicación del Plan Estratégico de talento humano de la vigencia 2019 y socialización alineado a las demás herramientas de planificación.</t>
  </si>
  <si>
    <t>A la fecha no se ha realizado ajuste y se mantiene publicado en la página web de la entidad y se encuentra en proceso de ejecución</t>
  </si>
  <si>
    <t xml:space="preserve">Gestionar, actualizar y socializar el ajuste del informe de supervisión y de las obligaciones del supervisor en la minuta contractual y en el procedimiento contractual. </t>
  </si>
  <si>
    <t>Jose Hugo Aldana Gallego</t>
  </si>
  <si>
    <t>En la minuta contractual se ha incorporado dentro de las obligaciones del supervisor, concretamente la correspondiente al numeral 5.11, la de Verificar la asignación del riesgo contractual e informar sobre cualquier situación que pueda generar modificación en dicho riesgo, con miras a adoptar las medidas pertinentes a que hubiere lugar.</t>
  </si>
  <si>
    <t xml:space="preserve">Presentar ante el Comité de Gestión y Desempeño los resultados de las evaluaciones de desempeño y resultados de los planes de mejoramiento suscritos, con el siguiente corte: 1. Resultados evaluación de desempeño y acuerdos de gestión vigencia 2018 (01/02/2018 - 31/01/2019). </t>
  </si>
  <si>
    <t>Se elaboró el Plan Estratégico de Talento Humano, formalizado mediante la Resolución No 048 del 30 de enero de 2019, el cual contiene los planes de bienestar, capacitación, seguridad y salud en el trabajo, anual de vacantes y provisión de empleos. Se encuentra publicado en la página web ANM.</t>
  </si>
  <si>
    <t>Presentar ante el Comité de Gestión y Desempeño los resultados de las evaluaciones de desempeño y resultados de los planes de mejoramiento suscritos, con corte al Resultado de evaluación parcial de evaluación de desempeño y acuerdos de gestión a julio 31 de 2019.</t>
  </si>
  <si>
    <t>Planificar los seguimientos al Plan Estratégico de Talento Humano e incluirlos en el Plan Anual de Auditoría 2019, para aprobación de los Miembros del Comité de Coordinación del Sistema de Control Interno</t>
  </si>
  <si>
    <t>Adriana Giraldo Ramirez</t>
  </si>
  <si>
    <t>Se realizó presentación del Plan Anual de Auditorías ante el Comité del Sistema de Control Interno, plan aprobado el 28 de Enero de 2019, quedando incluida el seguimiento al Proceso de Gestión del Talento Humano.</t>
  </si>
  <si>
    <t>Realizar seguimiento trimestral al avance en la construcción y ejecución del Plan Estratégico de Talento Humano de la vigencia 2019 y presentar resultados ante el Comité de gestión y desempeño.</t>
  </si>
  <si>
    <t>Se elaboró el Plan Estratégico de Talento Humano, formalizado mediante la Resolución No 048 del 30 de enero de 2019, el cual contiene los planes de bienestar, capacitación, seguridad y salud en el trabajo, anual de vacantes y provisión de empleos. Actualmente se encuentran en ejecución y procesos de contratación de los planes.</t>
  </si>
  <si>
    <t xml:space="preserve">Realizar seguimiento trimestral al avance en la construcción y ejecución del Plan Estratégico de Talento Humano de la vigencia 2019 y presentar resultados ante el Comité de gestión y desempeño. </t>
  </si>
  <si>
    <t xml:space="preserve">Incluir en la agenda del Comité Institucional de Coordinación de Control Interno, informar el informe semestral del monitoreo realizado desde la Oficina de Control Interno a los riesgos de gestión y Cuatrimestral de los riesgos de Corrupción, en el periodo en que se realice el Comité </t>
  </si>
  <si>
    <t>Fortalecer la identificación de los riesgos y controles desde la documentación de los procedimientos, lo cual mejorara la eficiencia en la gestión de riesgos de la ANM. De esta manera, se incluirá en adelante en cada uno de los procedimientos actualizados o nuevos el capitulo de "riesgos y controles".</t>
  </si>
  <si>
    <t>Realizar sensibilizaciones para los lideres de proceso/ Coordinadores/ Gerentes/ Supervisores, etc. en el que se identifiquen las responsabilidades dentro del esquema de las líneas de defensa planteado desde el MECI</t>
  </si>
  <si>
    <t>Realizar presentación al Comité Institucional de Control interno, con el objetivo de reforzar las funciones y responsabilidades de la alta dirección en las actividades a desarrollar</t>
  </si>
  <si>
    <t>Realizar seguimientos individuales de los planes de mejoramiento, con los responsables para reforzar la importancia de las actividades adelantadas y los soportes requeridos para garantizar la eficiencia de cada uno de los planes planeados</t>
  </si>
  <si>
    <t>Socializar en el Comité Institucional de Control Interno, los informes de seguimiento de los riesgos de gestión y corrupción con el fin de analizarlas y tomar las acciones requeridas en las diferentes instancias.</t>
  </si>
  <si>
    <t>Cerrada</t>
  </si>
  <si>
    <t>Dotar de herramientas a los supervisores para la gestión de riesgos en los procesos de ejecución contractual</t>
  </si>
  <si>
    <t>Contar con el Plan Estratégico de Talento Humano articulado a los objetivos de la entidad.</t>
  </si>
  <si>
    <t>Debilidades en la formulación de los controles de verificación para garantizar el cumplimiento de la normativa legal vigente</t>
  </si>
  <si>
    <t>Dar caracer estrategico a la gestión del talento humano de manera que todas sus actividades esten alineadas con los objetivos de la Entidad.</t>
  </si>
  <si>
    <t>Falta fortalecer en el Comité Institucional de Control Interno, el esquema de líneas de defensa (303) FURAG</t>
  </si>
  <si>
    <t xml:space="preserve">Mejorar desde el Comité Institucional de Control Interno el esquema de líneas de defensa en la alta dirección </t>
  </si>
  <si>
    <t>Debilidades en la formulación de  controles de verificación para garantizar el cumplimiento de la normativa legal vigente.</t>
  </si>
  <si>
    <t>Falta interiorizar desde la alta dirección y el comité institucional de coordinación de control interno las funciones y responsabilidades de la alta dirección (304) FURAG</t>
  </si>
  <si>
    <t>Reforzar los temas de importancia y relevancia del Comité Institucional de Coordinación de Control Interno</t>
  </si>
  <si>
    <t>El monitoreo de la gestión del riesgo desde la Alta dirección y el comité institucional de coordinación de control interno, es importante fortalecerlo (311) FURAG</t>
  </si>
  <si>
    <t xml:space="preserve">Gestionar desde el Comité Institucional de Control Interno el monitoreo de la alta dirección a los riesgos de gestión y corrupción </t>
  </si>
  <si>
    <t>Asegurar un mejor control de los riesgos a través de los lideres de los procesos, programas o proyectos</t>
  </si>
  <si>
    <t xml:space="preserve">Debilidades en la formulación de  controles e identificación de los riesgos asociados a los procedimientos con que opera la Entidad. </t>
  </si>
  <si>
    <t>No se dan a conocer el monitoreo y análisis de las evaluaciones realizadas a los riesgos al Comité Institucional de Control Interno realizadas por la Oficina de Control Interno (323) FURAG</t>
  </si>
  <si>
    <t>Fortalecer desde la Presidencia y el Comité Institucional de Control Interno, el monitoreo y análisis de las evaluaciones realizadas por la Oficina de Control interno (323)</t>
  </si>
  <si>
    <t>Mejorar la gestión de los planes de mejoramiento, en el cumplimiento de las actividades propuestas como en los seguimientos realizados</t>
  </si>
  <si>
    <t>Adriana Giraldo</t>
  </si>
  <si>
    <t>Debilidades en el analisis e informar a la alta dirección, los gerentes públicos y los líderes de proceso sobre los resultados de la evaluación del desempeño y se toman acciones de mejora y planes de mejoramiento individuales, rotación de personal.</t>
  </si>
  <si>
    <t>Realizar seguimiento a los planes de mejoramiento individual e informar a la alta dirección sobre los resultados de la evaluación del desempeño.</t>
  </si>
  <si>
    <t>Realizar seguimiento y verificación al Plan Estratégico de Talento Humano</t>
  </si>
  <si>
    <t>Debilidades en el Monitoreo supervisión del cumplimiento e impacto del plan de desarrollo del talento humano y determinar las acciones de mejora correspondientes, por parte del área de talento humano</t>
  </si>
  <si>
    <t>Revisiones trimestrales de los resultados del cumplimiento en la gestión de talento humano</t>
  </si>
  <si>
    <t>Se tienen deficiencias en el seguimiento de los planes de mejoramiento de la entidad en cuanto al riesgo de control y en dar respuesta oportuna y efectiva a las necesidades de los grupos de valor FURAG</t>
  </si>
  <si>
    <t>El diseño de los controles de los riesgos de los lideres de procesos, programas o proyectos, se debe fortalecer desde otros puntos que permitan su identificación  (312) FURAG</t>
  </si>
  <si>
    <t>Se cuenta con un mecanismo digital que permite identificar los empleos que pertenecen a la planta global y a la planta estructural y los grupos internos de trabajo; así como generar reportes inmediatos.</t>
  </si>
  <si>
    <t>Falta terminar el desarrollo del aplicativo que permita generar reportes inmediatos.</t>
  </si>
  <si>
    <t>Maquinarias (Software)</t>
  </si>
  <si>
    <t>El plan estratégico de talento humano incluye un Plan de Bienestar e Incentivos que se ejecuta de acuerdo con lo planificado.
Numerales 12C</t>
  </si>
  <si>
    <t>El plan estratégico de talento humano incluye un Plan de Bienestar e Incentivos que se ejecuta de acuerdo con lo planificado y al que se le evalúa la eficacia de su implementación.</t>
  </si>
  <si>
    <t>Falta evaluar la eficacia de la implementación del plan de bienestar.</t>
  </si>
  <si>
    <t>El plan estratégico de talento humano incluye la Inducción y Reinducción y se ejecuta de acuerdo con lo planificado.
Numerales 12G, 26, 27</t>
  </si>
  <si>
    <t>El plan estratégico de talento humano incluye la Inducción y Reinducción, se ejecuta de acuerdo con lo planificado y se le evalúa la eficacia de su implementación.</t>
  </si>
  <si>
    <t>Falta evaluar la eficacia de la implementación de la inducción y la reinducción.</t>
  </si>
  <si>
    <t>Proporción de provisionales menor o igual al 20% de la planta total.
Numeral 16</t>
  </si>
  <si>
    <t>Proporción de provisionales menor o igual al 10% de la planta total.</t>
  </si>
  <si>
    <t>Imposibilidad legal para adelantar concurso de méritos.</t>
  </si>
  <si>
    <t>El sistema de evaluación de desempeño y los acuerdos de gestión fueron adoptados mediante acto administrativo.
Numeral 32</t>
  </si>
  <si>
    <t>Se ha revisado la eficacia del sistema de evaluación del desempeño y de los acuerdos de gestión</t>
  </si>
  <si>
    <t>No se ha revisado la eficacia de evaluación del desempeño y de los acuerdos de gestión.</t>
  </si>
  <si>
    <t>Se elaboran planes de mejoramiento individual pero no han tenido en cuenta como insumo la evaluación del desempeño.
Numeral 35A, 35B.</t>
  </si>
  <si>
    <t>Los planes de mejoramiento individual han tenido en cuenta como insumo la evaluación del desempeño, se han registrado actividades en respuesta a ese insumo y se han revisado para verificar la mejora.</t>
  </si>
  <si>
    <t>En los planes de mejoramiento individual nos e ha tenido en cuenta como insumo la evaluación del desempeño, ni se han registrado las actividades en respuesta a ese insumo, ni se han revisado para verificar la mejora.</t>
  </si>
  <si>
    <t>Se han implementado mecanismos alternativos de evaluación periódica del desempeño en torno al servicio al ciudadano.
Numeral 36.</t>
  </si>
  <si>
    <t>Se han implementado y evaluado mecanismos alternativos de evaluación periódica del desempeño en torno al servicio al ciudadano.</t>
  </si>
  <si>
    <t>El PIC planeó pero no ejecutó esta fase.
Numeral 37F.</t>
  </si>
  <si>
    <t>El PIC tuvo una fase de formulación de los proyectos de aprendizaje que se evaluó y que generó mejoras.</t>
  </si>
  <si>
    <t>El PIC tiene debilidades en la formulación de proyectos de aprendizaje.</t>
  </si>
  <si>
    <t>Se incluyeron actividades de Gestión del Talento Humano en el Plan de Capacitación, se realizaron las actividades y se evaluaron.
Numeral 37K, 37L, 37M, 37Q.</t>
  </si>
  <si>
    <t>Se incluyeron actividades de Gestión del Talento Humano en el Plan de Capacitación, se realizaron las actividades, se evaluaron y se revisó su eficacia</t>
  </si>
  <si>
    <t>Debilidades en los procedimientos de la evaluación de la eficacia del PIC</t>
  </si>
  <si>
    <t>Se ha divulgado el programa de Bilingüismo en la entidad.
Numeral 38</t>
  </si>
  <si>
    <t>Hay al menos un 20% de las personas interesadas, participando en el programa de Bilingüismo</t>
  </si>
  <si>
    <t>El Plan de Bienestar e Incentivos no tuvo en cuenta este tema.
Numeral 39A</t>
  </si>
  <si>
    <t>Se incluyeron incentivos para los gerentes públicos en el Plan de Bienestar e Incentivos, se articularon con los acuerdos de gestión y se mejoraron para la vigencia siguiente</t>
  </si>
  <si>
    <t>No se ha identificado la pertinencia de incluir incentivos a los gerentes públicos dentro del plan de bienestar</t>
  </si>
  <si>
    <t>Se incluyó el Programa de Incentivos en el plan de bienestar e incentivos, se realizaron las actividades y se evaluaron.
Numeral 39Q</t>
  </si>
  <si>
    <t>Se incluyó el Programa de Incentivos en el plan de bienestar e incentivos, se realizaron las actividades, se evaluaron y se incorporaron mejoras</t>
  </si>
  <si>
    <t>Falta incorporar las mejoras en el plan de bienestar.</t>
  </si>
  <si>
    <t>Realizar las elecciones de los representantes de los empleados ante la comisión de personal y conformar la comisión
Numeral 49</t>
  </si>
  <si>
    <t>La entidad conformó la Comisión de Personal, ha realizado elecciones de los representantes de los empleados en los plazos estipulados, y envía los informes de sus actividades a la CNSC periódicamente</t>
  </si>
  <si>
    <t>No se han enviado los informes de las actividades de la Comisión de Personal a la CNSC ya que hasta ahora se conformó la Comisión.</t>
  </si>
  <si>
    <t>Se llevan registros de entrevistas de retiro y existe un documento de análisis de causas de retiro que genera insumos para la provisión del talento humano</t>
  </si>
  <si>
    <t>No existe registro de la entrevista de retiro</t>
  </si>
  <si>
    <t>La entidad realiza actividades de reconocimiento de la trayectoria laboral  y agradecimiento por el servicio prestado a la totalidad de las personas que se desvinculan y evalúa el impacto de estas actividades</t>
  </si>
  <si>
    <t>No se han realizado reconocimiento</t>
  </si>
  <si>
    <t>La entidad realiza actividades de programas de desvinculación asistida a la totalidad de las personas que se desvinculan por pensión, por reestructuración o por finalización del nombramiento provisional  y evalúa el impacto de estas actividades</t>
  </si>
  <si>
    <t>Solamente se ha hecho para prepensionados</t>
  </si>
  <si>
    <t>La entidad ha implementado mecanismos para gestionar el conocimiento que dejan los servidores que se desvinculan con la totalidad de las personas que se retiran, y evalúa el impacto de la implementación de esos mecanismos</t>
  </si>
  <si>
    <t xml:space="preserve">Se ha implementado  en el formato de Paz y Salvo la entrega de  archivo </t>
  </si>
  <si>
    <t>1. Culminar el proceso de desarrollo de la plataforma local y pasar a producción (En espera del lineamiento de Función Pública - SIGEP II).</t>
  </si>
  <si>
    <t>1. Realizar la medición de clima laborar en el 2020 para medir el impacto del plan de bienestar de la vigencia 2019.</t>
  </si>
  <si>
    <t>1. Adelantar la gestión requerida por la CNSC en el marco del requerimiento realizado para adelantar el concurso de méritos.</t>
  </si>
  <si>
    <t>1. Realizar seguimiento a la solicitud de inscripción de registro realizada a la CNSC.</t>
  </si>
  <si>
    <t>1. Generar el informe que permita medir la eficacia de evaluación de desempeño y de los acuerdos de gestión del periodo 2019 - 2020.</t>
  </si>
  <si>
    <t>1. Incluir dentro del PIC 2020 los proyectos de aprendizaje.</t>
  </si>
  <si>
    <t>1. Incluir dentro del informe de gestión del PIC de la vigencia 2019 los resultados de la medición de la eficacia de las capacitaciones adelantadas.</t>
  </si>
  <si>
    <t>1. Evaluar la pertinencia de la inclusión de incentivos para los gerentes públicos en el plan de bienestar.</t>
  </si>
  <si>
    <t>1. Incluir dentro del informe de gestión de la vigencia de 2019 en el programa de bienestar e incentivos las oportunidades de mejora a las que haya lugar.</t>
  </si>
  <si>
    <t>1. Implementar el proceso de inducción y reinducción a través de la plataforma virtual.</t>
  </si>
  <si>
    <t xml:space="preserve">
2. Evaluar la eficacia de la herramienta.</t>
  </si>
  <si>
    <t>1. Socializar y capacitar a evaluados y evaluadores sobre las responsabilidades frente a la evaluación de desempeño y los planes de mejoramiento individual.</t>
  </si>
  <si>
    <t>2. Realizar seguimiento a los planes de mejoramiento individual que se suscriban con los funcionarios y que sean reportados al Grupo de Gestión de Talento Humano para el periodo 2019 -2020.</t>
  </si>
  <si>
    <t>1. Identificar los funcionarios de carrera administrativa que realizan atención al ciudadano.</t>
  </si>
  <si>
    <t xml:space="preserve">
2. Contemplar con los jefes de los funcionarios que realizan al ciudadano, mecanismos alternativos de evaluación de atención al ciudadano.</t>
  </si>
  <si>
    <t>Se envían oportunamente y en su totalidad las solicitudes de inscripción o de actualización en carrera administrativa a la CNSC
Numeral 24</t>
  </si>
  <si>
    <t>Se envían oportunamente y en su totalidad las solicitudes de inscripción o de actualización en carrera administrativa a la CNSC, y se hace el seguimiento y el registro correspondiente</t>
  </si>
  <si>
    <t>Falta realizar el registro de la totalidad de las solicitudes de inscripción o actualización en carrera administrativa a la CNSC</t>
  </si>
  <si>
    <t>No se han evaluado mecanismos alternativos de evaluación periódica del desempeño en torno al servicio ciudadano.</t>
  </si>
  <si>
    <t>El Plan de Capacitación no incluyó este tema (Derechos Humanos, Gobierno en Línea, Innovación, Participación Ciudadana, Sostenibilidad Ambiental).
Numeral 37R, 37W, 37X, 37Y, 37AA</t>
  </si>
  <si>
    <t>Se incluyeron actividades de: Derechos humanos en el Plan de Capacitación, Gobierno en Línea, Innovación, Participación Ciudadana, Sostenibilidad Ambiental; se realizaron las actividades, se evaluaron y se revisó su eficacia</t>
  </si>
  <si>
    <t>No se han incluido actividades de capacitación de derechos humanos, gobierno en línea, Innovación, Sostenibilidad Ambiental, Participación Ciudadana en el PIC</t>
  </si>
  <si>
    <t>No se han identificado el personal interesado en el programa de bilingüismo</t>
  </si>
  <si>
    <t xml:space="preserve">Falta diseñar otra estrategia para gestión del desempeño </t>
  </si>
  <si>
    <t>1. Evaluar la pertinencia del diseño de otra estrategia de evaluación</t>
  </si>
  <si>
    <t>1. Evaluar la pertinencia de hacer registro de las entrevistas de retiro</t>
  </si>
  <si>
    <t>1. Ejecutar actividad en el mes de diciembre de 2019, ya que esta contemplado en los acuerdos sindicales</t>
  </si>
  <si>
    <t>1. Evaluar la realización para las demás modalidades de desvinculación.</t>
  </si>
  <si>
    <t>1. Evaluar mecanismos alternos para gestionar el conocimiento de los servidores retirados</t>
  </si>
  <si>
    <t>Porcentaje Total</t>
  </si>
  <si>
    <t>1. Evaluar la pertinencia de la inclusión de la capacitación de derechos humanos, gobierno en línea, Innovación, Participación Ciudadana, Sostenibilidad Ambiental;  dentro del PIC 2020.</t>
  </si>
  <si>
    <t>1. Realizar un diagnóstico con el fin de conocer el número de personas interesadas en el programa de bilingüismo.</t>
  </si>
  <si>
    <t>1. Realizar seguimiento al envío de los informes periódicos a la CNSC</t>
  </si>
  <si>
    <t>Existe al menos una estrategia para gestionar el desempeño inferior a lo esperado en los gerentes públicos.
Numeral 61</t>
  </si>
  <si>
    <t>Se realizan entrevistas de retiro pero no hay un documento de análisis de causas de retiro
Numeral 64</t>
  </si>
  <si>
    <t>La entidad realiza algunas actividades de reconocimiento de la trayectoria laboral  y agradecimiento por el servicio prestado a las personas que se desvinculan
Numeral 66</t>
  </si>
  <si>
    <t>La entidad realiza algunas actividades de desvinculación asistida.
Numeral 67</t>
  </si>
  <si>
    <t>La entidad ha implementado algunos mecanismos para gestionar el conocimiento que dejan los servidores que se desvinculan.
Numeral 68</t>
  </si>
  <si>
    <t>Existen al menos dos estrategias para gestionar el desempeño inferior a lo esperado en los gerentes públicos y se evalúa su eficacia</t>
  </si>
  <si>
    <t>Diagnosticar, a través de encuestas, entrevistas o grupos de intercambio, si los servidores de la entidad han apropiado los valores del código de integridad.</t>
  </si>
  <si>
    <t>No se ha realizado la medición de las estrategias.</t>
  </si>
  <si>
    <t>Falta incluir observaciones de los servidores</t>
  </si>
  <si>
    <t>Analizar los resultados obtenidos en la implementación de las acciones del Código de Integración:
1. Identificar el número de actividades en las que se involucró al servidor público con los temas del Código. 
2. Grupos de intercambio</t>
  </si>
  <si>
    <t>Si se realizan las actividades pero no se han creado grupos de intercambio.</t>
  </si>
  <si>
    <t>1. Implementar mecanismos de apropiación de los valores del código de integridad en los colaboradores de la Entidad, insumo para realizar diagnostico del estado actual de la Entidad en temas de Integridad</t>
  </si>
  <si>
    <t>1. Implementar mecanismos de recolección de información para tener en cuenta las observaciones realizadas al código de integridad que realicen los colaboradores de la Entidad.</t>
  </si>
  <si>
    <t>1. Evaluar e incluir en informe el resultado de la ejecución de las actividades relacionadas con el Código de Integridad.</t>
  </si>
  <si>
    <t>1. Evaluar la pertinencia de crear grupos de intercambio</t>
  </si>
  <si>
    <t>Se realizaron publicaciones o aplicaciones a partir de los datos abiertos por la entidad, durante el periodo evaluado</t>
  </si>
  <si>
    <t>Contar con publicaciones a partir de datos Abiertos así como con aplicaciones</t>
  </si>
  <si>
    <t>Desde el Plan Anticorrupción y Atención al Ciudadano de la Vigencia 2019, componente de trámites se espera dar tratamiento a este punto.
Se elaborará un diagnostico en 2019 que permita identificar y dar tratamiento a este tema.
Debilidad en el aprovechamiento de oportunidades tecnológicas por poca socialización</t>
  </si>
  <si>
    <t>Durante el periodo evaluado se generaron soluciones o insumos para la solución de las problemáticas o necesidades de la entidad ,a partir de las acciones, iniciativas o ejercicios de colaboración con terceros usando medios electrónicos.</t>
  </si>
  <si>
    <t>Evaluar las soluciones o insumos para la solución de las problemáticas por la mesa técnica esta situación</t>
  </si>
  <si>
    <t>Se abordara con el Plan de mejoramiento que se suscriba para el tema de gestión del conocimiento e innovación, en donde participara Talento Humano, Comunicaciones y la OTI.</t>
  </si>
  <si>
    <t>Mano de Obra</t>
  </si>
  <si>
    <t>Indicadores de Proceso
Logro: Servicios centrados en el usuario:
1. Indique el porcentaje de trámites y Otros Procedimientos Administrativos (OPA) en línea de la entidad que contaron con caracterización de usuarios respecto del total de trámites y servicios en línea, para el periodo evaluado.
2. Indique el porcentaje de trámites y OPA en línea de la entidad que cumplieron criterios de accesibilidad respecto del total de trámites y servicios total y parcialmente en línea, para el periodo evaluado.
3. Indique el porcentaje de trámites y OPA total y parcialmente en línea de la entidad que cumplieron criterios de usabilidad respecto del total de trámites y servicios total y parcialmente en línea, para el periodo evaluado.
4. Indique el porcentaje de trámites y OPA parcial y totalmente en línea de la entidad que fueron promocionados para aumentar su uso, respecto del total de trámites y servicios total y parcialmente en línea, para el periodo evaluado</t>
  </si>
  <si>
    <t>Realizar el levantamiento de la información requerida dejándolo documentado en el Diagnostico de trámites de la vigencia 2019</t>
  </si>
  <si>
    <t>Debilidades en el levantamiento de la información de trámites de la Entidad</t>
  </si>
  <si>
    <t>Indicadores de Proceso
Logro: Trámites y servicios en línea 
1. Indique el porcentaje de certificaciones y constancias de la entidad que podían hacerse en línea respecto del total de certificaciones y constancias que existían en la entidad.
2. Indique el porcentaje de trámites y OPA en línea y parcialmente en línea de la entidad respecto del total de trámites y OPA inscritos en el SUIT</t>
  </si>
  <si>
    <t>Contar con los datos e información requerida y realizar periódicamente ejercicios de actualización de la misma</t>
  </si>
  <si>
    <t>Indicadores de Resultado
TIC para Servicios
1. Indique en una escala de 0 a 100 el nivel de satisfacción de los usuarios de sus trámites y servicios en línea, durante el periodo evaluado.
2. En relación con los 3 trámites/servicios en línea más demandados de la entidad, indique:
a. ¿Cuánto tiempo (en días) demoraba la entidad en entregar el trámite/servicio más demandado desde la recepción de la solicitud del usuario hasta la entrega del producto de dicha solicitud, cuando el trámite/servicio se ofrecía de forma presencial?
b. ¿Cuánto tiempo (en días) demora la entidad entregar el mismo trámite/servicio más demandado en línea, desde la recepción de la solicitud del usuario hasta la entrega del producto de dicha solicitud?
c. ¿Cuánto tiempo (en días) demoraba la entidad en entregar el segundo trámite/servicio más demandado desde la recepción de la solicitud del usuario hasta la entrega del producto de dicha solicitud, cuando el trámite/servicio se ofrecía de forma presencial?
d. ¿Cuánto tiempo (en días) demora la entidad entregar el mismo segundo trámite más demandado en línea, desde la recepción de la solicitud del usuario hasta la entrega del producto de dicha solicitud?
e.  ¿Cuánto tiempo (en días) demoraba la entidad en entregar el tercer trámite/servicio más demandado desde la recepción de la solicitud del usuario hasta la entrega del producto de dicha solicitud, cuando el trámite/servicio se ofrecía de forma presencial?
f. ¿Cuánto tiempo (en días) demora la entidad entregar el mismo tercer trámite más demandado en línea, desde la recepción de la solicitud del usuario hasta la entrega del producto de dicha solicitud?
g. ¿Cuánto pagaba el usuario a la entidad por realizar el primer trámite más demandado cuando debía hacerlo de forma presencial?
h. ¿Cuánto paga el usuario a la entidad por realizar el mismo primer trámite más demandado al hacerlo en línea?
i. ¿Cuánto pagaba el usuario a la entidad por realizar el segundo trámite más demandado cuando debía hacerlo de forma presencial?
j. ¿Cuánto paga el usuario a la entidad por realizar el mismo segundo trámite más demandado al hacerlo en línea?
k. ¿Cuánto pagaba el usuario a la entidad por realizar el tercer trámite más demandado cuando debía hacerlo de forma presencial?
l. ¿Cuánto paga el usuario a la entidad por realizar el mismo tercer trámite más demandado al hacerlo en línea?</t>
  </si>
  <si>
    <t>Realizar ejercicios de consulta a los usuarios de trámites a través de encuestas; y realizar levantamiento de la información asociada a los tres trámites mas demandados en la Entidad</t>
  </si>
  <si>
    <t xml:space="preserve">Durante el periodo evaluado, la entidad incorporó en su esquema de gobierno de TI
a. Políticas de TI
b. Procesos de TI
c. Indicadores de TI
d. Instancias de decisión de TI
e. Roles y responsabilidades de TI 
f. Estructura organizacional del área de TI </t>
  </si>
  <si>
    <t xml:space="preserve">Incorporar en su esquema de gobierno de TI
a. Políticas de TI
b. Procesos de TI
c. Indicadores de TI
d. Instancias de decisión de TI
e. Roles y responsabilidades de TI 
f. Estructura organizacional del área de TI </t>
  </si>
  <si>
    <t>Debilidades en la documentación de la información.</t>
  </si>
  <si>
    <t>"Del catalogó de componentes de información, la entidad ha documentado de acuerdo con el Marco de Referencia de Arquitectura empresarial:
a El Catálogo o directorio de datos (abiertos y georreferenciados)
b El Catálogo de Información
c El Catálogo de Servicios de información
d El Catálogo de Flujos de información"</t>
  </si>
  <si>
    <t>Contar con una arquitectura de datos que incluya entre otros:
a El Catálogo o directorio de datos (abiertos y georreferenciados)
b El Catálogo de Información
c El Catálogo de Servicios de información
d El Catálogo de Flujos de información"</t>
  </si>
  <si>
    <t xml:space="preserve">Indicadores de Proceso
Logro: Sistemas de Información:
"Durante el periodo evaluado, la entidad implementó dentro de sus sistemas de información la guía de estilo y las especificaciones técnicas de usabilidad definidas por la Entidad y el Ministerio de TIC en sus:
a. Sistemas de información misionales
b. Sistemas de información de soporte
c. Sistemas de información estratégicos 
d. Portales digitales
e. Ninguna de las anteriores"
Indicadores de Proceso  Logro: Servicios Tecnológicos:
La entidad aplicó metodologías de evaluación de alternativas de solución y/o tendencias tecnológicas para la adquisición de servicios y/o soluciones de TI:
</t>
  </si>
  <si>
    <t>Contar con responsable Arquitectura de software en la Arquitectura Empresarial ANM
Identificar la posibilidad de aplicación de la guía de estilo y las especificaciones técnicas de usabilidad definidas por la ANM y el Ministerio de TIC en sus:
a. Sistemas de información misionales
b. Sistemas de información de soporte
c. Sistemas de información estratégicos 
d. Portales digitales
Consolidar la metodologías de evaluación de alternativas de solución y/o tendencias tecnológicas para la adquisición de servicios y/o soluciones de TI
De forma generalizada</t>
  </si>
  <si>
    <t>Indicadores de Proceso  Logro: Servicios Tecnológicos:
Con respecto a  la gestión y control de la calidad y seguridad de los servicios tecnológicos, la entidad:
a. Definió controles de calidad para los servicios tecnológicos.
b. Definió controles de seguridad para los servicios tecnológicos
c. Implementó controles de calidad para los servicios tecnológicos
d. Implementó controles de seguridad para los servicios tecnológicos
e. Definió indicadores para el seguimiento  de la efectividad de los controles de  calidad de los servicios tecnológicos.
f. Definió indicadores para el seguimiento de la efectividad de los controles de seguridad de los servicios tecnológicos.
Indicadores de resultado TIC para la Gestión:
Indique el porcentaje de mantenimientos preventivos realizados a los servicios tecnológicos respecto del total de mantenimientos preventivos establecidos en el plan de mantenimiento de servicios tecnológicos</t>
  </si>
  <si>
    <t>Contar con Documentación e Identificar  para el contexto de la ANM con respecto a  la gestión y control de la calidad y seguridad de los servicios tecnológicos:
a. Controles de calidad para los servicios tecnológicos.
b. Controles de seguridad para los servicios tecnológicos
c. Implementar controles de calidad para los servicios tecnológicos
d. Implementar controles de seguridad para los servicios tecnológicos
e. Definir indicadores para el seguimiento  de la efectividad de los controles de  calidad de los servicios tecnológicos.
f. Definir indicadores para el seguimiento de la efectividad de los controles de seguridad de los servicios tecnológicos.
Implementar los mantenimientos preventivos pendientes a los servicios tecnológicos conforme a lo establecidos en el plan de mantenimiento de servicios tecnológicos</t>
  </si>
  <si>
    <t>Metodología y mano de obra</t>
  </si>
  <si>
    <t>Seleccione las actividades realizadas por la entidad en materia de monitoreo de la Estrategia de Gobierno en línea:
a. Revisión periódica de los compromisos establecidos para ejecutar el plan de tratamiento de riesgos a la seguridad de la información
b. Seguimiento a la efectividad de los controles a los riesgos a la seguridad de la información
c. Determinación de la eficacia en la gestión de incidentes de seguridad de la información en la entidad.
d. Formulación del plan de seguimiento, evaluación y análisis de resultados del MSPI, teniendo en cuenta los indicadores de gestión y cumplimiento.
e. Formulación de los planes de auditoria para la revisión y verificación de la gestión de la seguridad y privacidad de la información al interior de la entidad.
f. Seguimiento y control a la implementación del MSPI, por parte del comité institucional de desarrollo administrativo o el que haga sus veces</t>
  </si>
  <si>
    <t>Establecer revisión periódica de las actividades establecidas en el plan de tratamiento de riesgos de Seguridad de la Información. cada cuatrimestre del año 2019
*Realizar el seguimiento de la efectividad de los controles de los riesgos identificados en Seguridad de la Información. cada cuatrimestre del año 2019
*Realizar periódicamente el análisis y resultados de los incidentes de Seguridad de la Información. cada trimestre del año 2019
*Formular el plan de seguimiento, evaluación y verificación del MSPI. cada trimestre del año 2019</t>
  </si>
  <si>
    <t>Milena del Pilar Sandoval</t>
  </si>
  <si>
    <t>Revisar información de datos abiertos de la Entidad y garantizar que está se encuentre actualizada y disponible, dejando la respectiva evidencia de la verificación y cumplimiento.</t>
  </si>
  <si>
    <t>Realizar el levantamiento de la información requerida de trámites y procedimientos administrativos y dejarla documentada en el Diagnostico de trámites de la vigencia 2019 (tema incluido en PAAC 2019)</t>
  </si>
  <si>
    <t>1. Aplicar y elaborar informe de resultados de  las encuestas aplicadas en 2019, a los usuarios de los trámites de la Entidad; presentar resultados a los responsables de trámites de la ANM</t>
  </si>
  <si>
    <t>2. Realizar levantamiento de información  de los tres tramites mas demandados en la Entidad, en mesas de trabajo con los responsables de trámites dejar documentado el ejercicio y el resultado del mismo.</t>
  </si>
  <si>
    <t>1. Inventariar el avance actual en : 
a. Políticas de TI
b. Procesos de TI
c. Indicadores de TI
d. Instancias de decisión de TI
e. Roles y responsabilidades de TI 
f. Estructura organizacional del área de TI 
Una vez se cuente con la información evaluar si hace parte del PETIC en construcción, de ser el caso incluirlo; y asignar responsables de subactividades.</t>
  </si>
  <si>
    <t>2. Actualización del los planes y  documentación relacionada con el esquema de gobierno de TI.</t>
  </si>
  <si>
    <t>1. Presentar al Comité Institucional de Gestión y Desempeño, la siguiente información: 
-  Propuesta de Mesa técnica de Arquitectura Empresarial, que incluye Arquitectura de Información, Arquitectura procesos, Arquitectura de Software, Arquitectura de Infraestructura
- Solicitar enlaces de datos por cada vicepresidencia</t>
  </si>
  <si>
    <t>2. Actualizar el catálogo de activos con la tipología de Información y definir responsables</t>
  </si>
  <si>
    <t>1. Presentar al comité Institucional de Gestión y Desempeño:
-  propuesta de Mesa técnica de Arquitectura Empresarial, que incluye Arquitectura de Información, Arquitectura procesos, Arquitectura de Software, Arquitectura de Infraestructura</t>
  </si>
  <si>
    <t xml:space="preserve">2. Definir responsable Arquitectura de Software </t>
  </si>
  <si>
    <t>1. Levantar el inventario de los servicios tecnológicos</t>
  </si>
  <si>
    <t>3. Identificar los controles de las mejores practicas</t>
  </si>
  <si>
    <t>4. Evaluar y ser aceptado implementar</t>
  </si>
  <si>
    <t>1. Culminar la contratación Oficial de Seguridad</t>
  </si>
  <si>
    <t>2. Revisión y aprobación política de gestión de riesgos</t>
  </si>
  <si>
    <t>En el marco del análisis de contexto se tomo como insumo el PND 2018-2022, así mismo se tomaron como insumo los DOFA de las matrices de riesgos elaboradas por cada proceso. Resultado de este ejercicio se consolido un DOFA de la entidad.</t>
  </si>
  <si>
    <t>La gestión realizada por parte de los responsables de la información financiera garantiza información confiable, completa, razonable y oportuna, en los términos previstos en el Régimen de Contabilidad Pública (RCP), expedido por la Contaduría General de la Nación.</t>
  </si>
  <si>
    <t>Socializar con los grupos de interés (internos de la ANM), las responsabilidades de la entrega de la información financiera.</t>
  </si>
  <si>
    <t>Emitir y socializar desde la VAF Circular con las fechas de entrega de información a cargo de los responsables de procesos/dependencias de la ANM, con el fin de garantizar que esta sea oportuna, completa y confiable.</t>
  </si>
  <si>
    <t>Jesus Abraham Orbes Moreano</t>
  </si>
  <si>
    <t>No aplica</t>
  </si>
  <si>
    <t xml:space="preserve">Se realizó la socialización sobre las responsabilidades de la entrega de la información financiera a los grupos de interés. </t>
  </si>
  <si>
    <t>Es necesario que los procesos generadores de información contable remitan información oportuna para registro en estados financieros y garantizar la razonabilidad de los mismos.</t>
  </si>
  <si>
    <t>Método</t>
  </si>
  <si>
    <t xml:space="preserve">Se emitió y socializó a través de los medios de comunicación interna de la ANM la circular 007 de 2018, con el fin de comunicar las fechas de entrega de información a cargo de los responsables de procesos. </t>
  </si>
  <si>
    <t xml:space="preserve">El DOFA consolidado fue socializado en la revisión por la Alta Dirección en el mes de septiembre, en dicha reunión se realizaron aportes a la matriz. También se presentó la priorización de oportunidades y las acciones y/o proyectos correspondientes. </t>
  </si>
  <si>
    <t>Aun no se cuenta con Autodiagnostico disponible - se espera información al respecto por parte del Líder de politica MinTIC.</t>
  </si>
  <si>
    <t>Porcentaje acción</t>
  </si>
  <si>
    <t>Formalidad de la dependencia o área:
1. La política de Transparencia, Participación y Servicio al Ciudadano se incluye en el Plan Estratégico Sectorial y en el Plan Estratégico Institucional.
2. En el Comité Institucional de Desarrollo Administrativo se incluyen temas relacionados con Servicio al Ciudadano.</t>
  </si>
  <si>
    <t>Procesos:
La entidad aplica el procedimiento para las peticiones incompletas</t>
  </si>
  <si>
    <t>Gestión de PQRSD:
1. La entidad actualizó su reglamento de peticiones, quejas y reclamos, lineamientos para la atención y gestión de peticiones verbales en lenguas nativas, de acuerdo con el decreto 1166 de 2016.
2. La entidad dispone de mecanismos para recibir y tramitar las peticiones interpuestas en lenguas nativas o dialectos oficiales de Colombia, diferentes al español.
3. La entidad cuenta con mecanismos para dar prioridad a las peticiones relacionadas con:
- El reconocimiento de un derecho fundamental
- Peticiones presentadas por menores de edad
- Peticiones presentadas por periodista</t>
  </si>
  <si>
    <t>Culminar proceso de caracterización de usuarios y realiza mediciones de percepción</t>
  </si>
  <si>
    <t>Debilidades en los procesos de caracterización</t>
  </si>
  <si>
    <t>Fortalecer proceso de rendición de cuentas en materia de servicio al ciudadano</t>
  </si>
  <si>
    <t>Fortalecer contenidos de procedimiento PQRS</t>
  </si>
  <si>
    <t>Debilidades en la documentación de los temas relacionados con PQRS</t>
  </si>
  <si>
    <t xml:space="preserve">Debilidades en los procesos de documentación </t>
  </si>
  <si>
    <t>Mano de obra (talento humano)
Metodología (procedimientos)</t>
  </si>
  <si>
    <t>Mano de obra (talento humano</t>
  </si>
  <si>
    <t>Claudia Marcela Gonzalez Rodriguez</t>
  </si>
  <si>
    <t>Culminar proceso de caracterización de ciudadanos, usuarios o grupos de atención de la ANM y general informe de resultados, el cual deberá ser socializado a los responsables de proceso.</t>
  </si>
  <si>
    <t>Consultar a la ciudadanía mediante encuesta los aspectos por mejorar de los trámites priorizados por la ANM; para Identificar y clasificar los trámites de alto impacto a fin de priorizar tratamiento para la siguiente vigencia.</t>
  </si>
  <si>
    <t>Revisar Plan Estratégico y Operativo para la vigencia 2020 e incluir lo relacionado con la política de Transparencia, Participación y Servicio al Ciudadano</t>
  </si>
  <si>
    <t>Incluir en Comité Institucional de Gestión y Desempeño tema de Servicio al Ciudadano para la vigencia 2020</t>
  </si>
  <si>
    <t>Revisar, actualizar, publicar y socializar Procedimiento de Gestión de PQRS, incluir tema de peticiones incompletas y denuncias (tema a cargo de Planeación).</t>
  </si>
  <si>
    <t>Incluir dentro de Procedimiento de Gestión de PQRS el tema de denuncias.</t>
  </si>
  <si>
    <t>Reportar trimestralmente al Grupo de Comunicaciones y Relacionamiento las denuncias para que se incluya en informe que este proceso genera.</t>
  </si>
  <si>
    <t>Incluir dentro de Procedimiento de Gestión de PQRS el tema de peticiones, quejas y reclamos, lineamientos para la atención y gestión de peticiones verbales en lenguas nativas, de acuerdo con el decreto 1166 de 2016; mecanismos para recibir y tramitar las peticiones interpuestas en lenguas nativas o dialectos oficiales de Colombia, diferentes al español; y mecanismos para dar prioridad a las peticiones relacionadas con el reconocimiento de un derecho fundamental, peticiones presentadas por menores de edad y peticiones presentadas por periodista</t>
  </si>
  <si>
    <t>Llevar a Comité Institucional de Gestión y Desempeño el tema de peticiones, quejas y reclamos, lineamientos para la atención y gestión de peticiones verbales en lenguas nativas, de acuerdo con el decreto 1166 de 2016; mecanismos para recibir y tramitar las peticiones interpuestas en lenguas nativas o dialectos oficiales de Colombia, diferentes al español; y mecanismos para dar prioridad a las peticiones relacionadas con el reconocimiento de un derecho fundamental, peticiones presentadas por menores de edad y peticiones presentadas por periodista</t>
  </si>
  <si>
    <t>Incluir dentro de Informe Trimestral de PQRS, los siguientes elementos de análisis:
 - Recomendaciones de la entidad sobre los trámites y servicios con mayor número de quejas y reclamos
- Recomendaciones de los particulares dirigidas a mejorar el servicio que preste la entidad
- Recomendaciones de los particulares dirigidas a incentivar la participación en la gestión pública
- Recomendaciones de los particulares dirigidas a racionalizar el empleo de los recursos disponibles</t>
  </si>
  <si>
    <t>Caracterización usuarios y medición de percepción:
1. La entidad ha realizado caracterización de ciudadanos, usuarios o grupos de interés atendidos.
2. La entidad determina, recopila y analiza los datos sobre la percepción del cliente o usuario, con respecto a los productos o servicios ofrecidos y si estos cumplen sus expectativas.
3. La entidad determina, recopila y analiza los datos sobre la percepción del cliente o usuario, con respecto a los trámites y procedimientos de cara al ciudadano.</t>
  </si>
  <si>
    <t xml:space="preserve">Verificar que durante la implementación de SISGESTION - Modulo PAA, se incluyan los campos requeridos para el contratación, presupuesto y planeación, y garantizar la divulgación de la herramienta. </t>
  </si>
  <si>
    <t>Debilidades en el tratamiento de temas como: Inventario de la documentación de sus archivos de gestión en el Formato Único de Inventario Documental; Conservación de documentos en soporte físico; preservación de documentos en soporte digital; y componente tecnológico de MIPG para gestión Documental.</t>
  </si>
  <si>
    <t>Adelantar acciones de mejora que permitan fortalecer aspectos estratégicos, tecnológicos y documentales de la Política de gestión Documental de MIPG</t>
  </si>
  <si>
    <t>Debilidades en el tratamiento de temas como: Inventario de la documentación de sus archivos de gestión</t>
  </si>
  <si>
    <t>Definir, aprobar e implementar las políticas de seguridad de la información en documentos digitales y electrónicos</t>
  </si>
  <si>
    <t xml:space="preserve"> Hacer seguimiento y dar lineamientos al interior de la Entidad para que se implemente adecuadamente el inventario de la documentación de los archivos de gestión en el Formato Único de Inventario Documental - FUID</t>
  </si>
  <si>
    <t xml:space="preserve"> Verificar el tema de preservación de documentos en soporte digital para garantizar la adecuada implementación.</t>
  </si>
  <si>
    <t>En la Sesión 4 del Comité Institucional de Gestión y Desempeño del 21/08/2019 se presentó informe de resultados del Sistema de Gestión de Seguridad y Salud en el trabajo, adicionalmente se presentaron para aprobación los apoyos educativos para el segundo semestre de 2019. Se anexa acta</t>
  </si>
  <si>
    <t>En la Sesión 4 del Comité Institucional de Gestión y Desempeño del 21/08/2019 se presentó informe de resultados evaluación de desempeño y acuerdos de gestión 2018-2019. Se anexa acta</t>
  </si>
  <si>
    <t>Se realizó sensibilización de las tres lines de defensa a los miembros del comité del sistema de control interno, así como el nivel de responsabilidad por cada una de ellas según los detalla MIPG.</t>
  </si>
  <si>
    <t>Seguimiento al avance Plan de Mejoramiento Informe CGR vigencia 2017. Informe SEGUIMIENTO A LAS ACCIONES DEL PLAN DE MEJORAMIENTO INSTITUCIONAL</t>
  </si>
  <si>
    <t>Se presentó el estado actual del seguimiento al mapa de riesgos, detallando las principales fortalezas y debilidades. Comité del mes de septiembre de 2019</t>
  </si>
  <si>
    <t>Se realizó la socialización de la gestión de riesgos por cada proceso, y se dieron las recomendaciones para fortalecer los soportes de las evidencias, Comte mes de Septiembre de 2019</t>
  </si>
  <si>
    <t>Se realizó sensibilización sobre la importancia y el rol de cada funcionario, vicepresidentes, coordinadores de grupo y supervisores, sobre las tres líneas de defensa, la responsabilidad de cada una de ellos, línea estratégica, primera, segunda y tercera línea de defensa.</t>
  </si>
  <si>
    <t>Se presento correctamente al comité Institucional de Gestión y Desempeño</t>
  </si>
  <si>
    <t>EL nuevo contratista de mesa de ayuda realizó una primera versión con todos los servicios y los eventos que se generan desde mesa de ayuda.</t>
  </si>
  <si>
    <t xml:space="preserve">Se está realizando el levantamiento de los servicios tecnológicos, para su modelamiento en "Operation Manager" de” System Center” No obstante, lo anterior, los componentes de cada servicio se encuentran documentos en la carpeta de cada contrato de adquisición, soporte, mantenimiento, renovación de cada servicio </t>
  </si>
  <si>
    <t xml:space="preserve">El Oficial de Seguridad incluirá en el cronograma de actividades del contrato la identificación de los controles de seguridad en los servicios tecnológicos A partir del modelamiento en "Operation Manager" se identificará los controles a ser implementados como alarmas </t>
  </si>
  <si>
    <t>Cada dueño de servicio debe evaluar e implementar los controles definidos por el Oficial de Seguridad en cada uno de los servicios que administra En el modelamiento en "Operation Manager" se implementara los controles como alarmas</t>
  </si>
  <si>
    <t>Se firma el contrato de prestación de servicios ANM-256-19 entre la Agencia Nacional de Minería y Martha Lucia Castiblanco cuyo objeto es “prestar los servicios profesionales como Oficial de seguridad de la información de la ANM y en la ejecución de actividades relacionadas con la privacidad de la información y la implementación, documentación y seguimiento de la política de seguridad digital”</t>
  </si>
  <si>
    <t>Se revisaron los documentos de Acuerdo de paz final y Plan Marco de Implementación de los acuerdos de paz para identificar las posibles relaciones de los temas pactados con los trámites a cargo de la ANM. No se encontraron relaciones. Se adjunta documento resultado de la revisión</t>
  </si>
  <si>
    <t>Nota. A la fecha no se ha formulado plan de mejoramiento debido a la falta de capacidad operativa, esta en proceso de vincualción un contratista que apoye la gestión.</t>
  </si>
  <si>
    <t xml:space="preserve">TRANSPARENCIA PASIVA
1. La entidad responde las solicitudes de información en un plazo máximo de 10 hábiles después de la recepción 
2. La entidad conoce el número de solicitudes de información y de derechos de petición que recibe mensualmente 
3.  La entidad conoce el número de solicitudes de información que ha contestado de manera negativa.
4. La entidad conoce el número de solicitudes de información que ha contestado de manera negativa por inexistencia de la información solicitada </t>
  </si>
  <si>
    <t xml:space="preserve">Fortalecer los controles del componente de transparencia pasiva de la Entidad a través de las mejoras que se realicen al SGD </t>
  </si>
  <si>
    <t>Debilidades en el SGD de la Entidad y en la cultura de los servidores en la clasificación documental</t>
  </si>
  <si>
    <t>Maquinaria (software)
Mano de obra (recurso humano)</t>
  </si>
  <si>
    <t>TRANSPARENCIA ACTIVA
1. La entidad ha publicado en su sitio Web de Transparencia y acceso a la información las respuestas de la entidad a las solicitudes de información.
2. La Entidad ha promovido a su interior la Ley de Transparencia y acceso a la Información Pública (Ley 1712 de 2014)</t>
  </si>
  <si>
    <t>Fortalecer los controles del componente de transparencia activa de la Entidad.</t>
  </si>
  <si>
    <t>Debilidades en el SGD de la Entidad y en la cultura de los servidores en la clasificación documental.
Debilidades en la apropiación de lo establecido en la ley de transparencia al interior de la Entidad</t>
  </si>
  <si>
    <t>SEGUIMIENTO ACCESO A LA INFORMACIÓN PÚBLICA
1. La entidad cuenta con una encuesta de satisfacción del ciudadano sobre Transparencia y acceso a la información en su sitio Web oficial</t>
  </si>
  <si>
    <t>Medir la satisfacción del ciudadano sobre el link de transparencia</t>
  </si>
  <si>
    <t>Debilidades en tema de consulta a la ciudadanía</t>
  </si>
  <si>
    <t>Metodología (procedimientos)</t>
  </si>
  <si>
    <t>CRITERIOS DIFERENCIALES DE ACCESO A LA INFORMACIÓN PÚBLICO
1. La Entidad traduce los documentos de interés público a lenguas de comunidades indígenas presentes en el país 
FURAG 236 ¿La entidad cuenta con un procedimiento para traducir la información pública que solicita un grupo étnico a su respectiva lengua?
2. La Entidad cuenta con recursos en su página web para permitir el acceso a la información a la población con discapacidad (ej. videos con lenguaje de señas o con subtítulos).
FURAG 238 La información que publica la entidad:
a Cumple con los lineamientos de la guía de lenguaje claro del PNSC-DNP
b Se encuentra disponible en formato accesible para personas en condición de discapacidad visual
c Se encuentra disponible en formato accesible para personas en condición de discapacidad auditiva
d. Se encuentra disponible para personas con discapacidad psicosocial (mental) o intelectual (Ejemplo: contenidos de
lectura fácil, con un cuerpo de letra mayor, vídeos sencillos con ilustraciones y audio de fácil comprensión)
e Se encuentra disponible en otras lenguas o idiomas
FURA 239 Para garantizar el acceso a la información de personas con discapacidad, la entidad:
a Apropia la norma que mejora la accesibilidad de sus archivos electrónicos (ISO 14289-1)
b. Envía las comunicaciones o repuestas a sus grupos de valor en un formato que garantiza su preservación digital a largo plazo y que a su vez es accesible (PDF/A-1b o PDF/A1a)</t>
  </si>
  <si>
    <t>Identificar información institucional que podía ser objeto de traducción</t>
  </si>
  <si>
    <t>Debilidades en la identificación de controles que garanticen el cumplimiento de las disposiciones establecidas en la ley de transparencia</t>
  </si>
  <si>
    <t xml:space="preserve">CONOCIMIENTOS Y CRITERIOS SOBRE TRANSPARENCIA Y ACCESO A LA INFORMACIÓN PÚBLICA
1. Los funcionarios de la entidad conocen la Ley de Transparencia y acceso a la información pública.
2. Los funcionarios de la entidad comprenden que el acceso a la información pública es un derecho fundamental que permite el ejercicio de otros derechos fundamentales de los ciudadanos.
3. Los funcionarios conocen la existencia de la Secretaría de Transparencia
4. Los funcionarios son conscientes de que su compromiso principal es con los ciudadanos.
5. Los funcionarios son conscientes que la transparencia y el acceso a la información pública son fundamentales para la modernización del Estado </t>
  </si>
  <si>
    <t>Fortalecer los conocimientos sobre transparencia y acceso a la información pública en los funcionarios de la Entidad</t>
  </si>
  <si>
    <t>Debilidades en la cultura del control frente al componente de información publica</t>
  </si>
  <si>
    <t>1. Remitir al responsable del Sistema de Gestión Documental y  la Oficina de Tecnología e Información de la Entidad, comunicación en donde se advierta de los requerimientos de control que solicita el MIPG para el componente de Transparencia Pasiva, con el fin de que desde la competencia de los responsables se garantice que la información requerida este debidamente controlada y la Entidad pueda brindar cifras claras sobre cada uno de los ítems, teniendo como herramienta e insumo de información primaria el SGD.</t>
  </si>
  <si>
    <t>2. Realizar campaña semestral en donde se remitan tips de concientización de los servidores públicos, sobre la importancia de dar adecuado tratamiento y clasificación a las PQRS que se reciben a diario.</t>
  </si>
  <si>
    <t>1. Adelantar mesas de trabajo con la OTI, con el fin de identificar requerimientos necesarios para ajuste del SGD en el marco de la adecuada clasificación de las PQRS y dar cumplimiento a lo requerido por la Ley de Transparencia.</t>
  </si>
  <si>
    <t>2. Implementar Informe mensual específico sobre solicitudes de información pública, discriminando mínimo la siguiente información: (Número de solicitudes recibidas; número de solicitudes que fueron trasladadas a otra institución;  Tiempo de respuesta a cada solicitud; y número de solicitudes en las que se negó el acceso a la información).</t>
  </si>
  <si>
    <t>3. Realzar campañas internas, mínimo (1) trimestral en donde se sensibilice en el tema de ley de transparencia y acceso a la información pública.</t>
  </si>
  <si>
    <t>1. Incluir en Encuesta de Satisfacción, ítem relacionado con satisfacción del ciudadano sobre Transparencia y acceso a la información en su sitio Web oficial; y elaborar informe de resultados trimestral y presentarlo ante Comité de Gestión y Desempeño con el fin de que se tomen acciones correctivas o de mejora a que haya lugar</t>
  </si>
  <si>
    <t xml:space="preserve">1. Realizar mesa de trabajo con responsables y/o enlaces de los procesos misionales que tengan contacto con comunidades, con el fin de establecer responsabilidades frente a la identificación de contenidos e información de interés que sea necesaria de llevar a lenguas indígenas y hacer la respectiva publicación en la pagina web. </t>
  </si>
  <si>
    <t>2. Llevar resultados al Comité de Gestión y desempeño para que allí se designe un profesional o se determine como se va a adelantar el proceso de traducción de los documentos o información priorizada.</t>
  </si>
  <si>
    <t>3. Llevar a Comité de Gestión y Desempeño necesidad de cumplir e implementar acceso a la información a la población con discapacidad (ej. videos con lenguaje de señas o con subtítulos).</t>
  </si>
  <si>
    <t>Solicitar mediante comunicación escrita al Coordinador de Talento Humano incluir estos temas de fortalecimiento de conocimientos sobre transparencia y acceso a la información publica en las jornadas de inducción y reinducción de la vigencia 2020. Temáticas a incluir en PIC: 1. Los funcionarios de la Entidad conocen la Ley de Transparencia y acceso a la información pública. 2. Los funcionarios de la Entidad comprenden que el acceso a la información pública es un derecho fundamental que permite el ejercicio de otros derechos fundamentales de los ciudadanos. 3. Los funcionarios conocen la existencia de la Secretaría de Transparencia 4. Los funcionarios son conscientes de que su compromiso principal es con los ciudadanos. 5. Los funcionarios son conscientes que la transparencia y el acceso a la información pública son fundamentales para la modernización del Estado</t>
  </si>
  <si>
    <t xml:space="preserve">Identificar, capturar, clasificar y organizar el conocimiento explícito de la entidad  en medios físicos y/o digitales.  </t>
  </si>
  <si>
    <t>Contar con mesa técnica, para Identificar, capturar, clasificar y organizar el conocimiento explícito de la entidad  en medios físicos y/o digitales.</t>
  </si>
  <si>
    <t>Debilidades en la implementación de Gestión de Conocimiento e Innovación</t>
  </si>
  <si>
    <t>Mano de Obra (Recurso Humano)</t>
  </si>
  <si>
    <t xml:space="preserve">Contar con un inventario del conocimiento explícito de la entidad actualizado, de fácil acceso y articulado con la política de gestión documental .  </t>
  </si>
  <si>
    <t>Identificar, clasificar, priorizar y gestionar el conocimiento relevante para el  logro de la misionalidad de la entidad.</t>
  </si>
  <si>
    <t>Tener Identificado, clasificado y priorizado el conocimiento relevante para el  logro de la misionalidad de la entidad.</t>
  </si>
  <si>
    <t>Identificar los riesgos relacionados con la fuga de capital intelectual de la entidad y llevar a cabo acciones para evitar la pérdida de conocimiento.</t>
  </si>
  <si>
    <t>Identificar riesgos de fuga de capital intelectual y demás asociados a GC.</t>
  </si>
  <si>
    <t>Guillermo Alexander Pinzón Martinez</t>
  </si>
  <si>
    <t>Identificar las necesidades de conocimiento asociadas a la formación y capacitación requeridas anualmente por el personal de la entidad, posteriormente, evalúa e implementa acciones de mejora.</t>
  </si>
  <si>
    <t>Contar con un PIC, que incluye necesidades de capacitación en  Gestión del Conocimiento.</t>
  </si>
  <si>
    <t>Elaborar, evaluar e implementar un programa de gestión del conocimiento articulado con la planeación estratégica de la entidad.</t>
  </si>
  <si>
    <t>Incluir en el POA, de la vigencia 2020, componente de GC.</t>
  </si>
  <si>
    <t>Contar con una persona o grupo que evalúe, implemente, haga seguimiento y lleve a cabo acciones de mejora al Plan de Acción de Gestión del Conocimiento y la Innovación, en el marco del MIPG.</t>
  </si>
  <si>
    <t xml:space="preserve">Emplear, divulgar, documentar y evaluar métodos de creación e ideación para generar soluciones efectivas a problemas cotidianos de la entidad </t>
  </si>
  <si>
    <t>Contar con procedimiento de Gestión del Conocimiento Alineado con gestión del Cambio.</t>
  </si>
  <si>
    <t xml:space="preserve">Contar con espacios de ideación e innovación, así también, documentar y difundir los resultados los resultados de los procesos de ideación e innovación adelantados. </t>
  </si>
  <si>
    <t>Promover actividades de participación de funcionarios en temas de innovación</t>
  </si>
  <si>
    <t>Contar actividades que motiven la participación en innovación a través de un plan de incentivos no financieros.</t>
  </si>
  <si>
    <t xml:space="preserve">Evaluar los resultados de los procesos de ideación e innovación adelantados en la entidad y analiza los resultados. </t>
  </si>
  <si>
    <t>Contar con procedimiento de Gestión del Conocimiento Alineado con gestión del Cambio, e incluir las actividades de evaluación de resultados de los procesos de ideación e innovación.</t>
  </si>
  <si>
    <t>Desarrollar pruebas de experimentación, documentar y analizar los resultados .</t>
  </si>
  <si>
    <t xml:space="preserve">Contar con información documentada, referente a la gestión del conocimiento en los proyectos, que actualmente se encuentran en ejecución. </t>
  </si>
  <si>
    <t>Implementar una estrategia de cultura organizacional orientada a la innovación en la entidad y analizar sus resultados.</t>
  </si>
  <si>
    <t xml:space="preserve">Contar con un PETIC en donde se desarrolle la estrategia de cultura organizacional orientada a la innovación en la Entidad. </t>
  </si>
  <si>
    <t>Identificar, analizar, evaluar y poner en marcha métodos para aplicar procesos de innovación en la entidad.</t>
  </si>
  <si>
    <t>Contar con procedimiento de Gestión del Conocimiento, que propenda por realizar ideas innovadoras en los procesos.</t>
  </si>
  <si>
    <t xml:space="preserve">Incluir en el Plan Estratégico del Talento Humano el fortalecimiento de capacidades en innovación y llevar a cabo el seguimiento y evaluación de los resultados. </t>
  </si>
  <si>
    <t>Contar con un PIC, que incluye necesidades de capacitación enfocados a fortalecer la innovación.</t>
  </si>
  <si>
    <t>Formular, ejecutar, monitorear y difundir proyectos de innovación para solucionar las necesidades de la entidad.</t>
  </si>
  <si>
    <t xml:space="preserve">Contar con información documentada de gestión del conocimiento en los proyectos, que actualmente se encuentran en ejecución. </t>
  </si>
  <si>
    <t>Evaluar los resultados de los proyectos de innovación de la entidad.</t>
  </si>
  <si>
    <t xml:space="preserve">Contar con información documentada de resultados de los proyectos, que actualmente se encuentran en ejecución. </t>
  </si>
  <si>
    <t>Participar en eventos y actividades de innovación, además, divulgar los resultados de los proyectos de innovación de la entidad.</t>
  </si>
  <si>
    <t xml:space="preserve">Identificar las necesidades de investigación en la entidad, implementar acciones y evaluarlas. </t>
  </si>
  <si>
    <t xml:space="preserve">Contar con inventario de investigación en la entidad, implementar acciones y evaluarlas. </t>
  </si>
  <si>
    <t>Participar en eventos académicos nacionales o internacionales gestionados por la entidad como asistente o panelista (presentación de ponencias, artículos de investigación, asistencia activa).</t>
  </si>
  <si>
    <t>Participar en semilleros, equipos, grupos de investigación y/o redes académicas relacionadas con la misión de la entidad, además, publicar resultados.</t>
  </si>
  <si>
    <t>Evaluar el grado de acceso al conocimiento explícito de la entidad y el personal conoce las diferentes herramientas para acceder a él en tiempo real.</t>
  </si>
  <si>
    <t>Contar con encuestas tabuladas, donde se evalúe el grado de acceso al conocimiento explicito de la Entidad para los colaboradores.</t>
  </si>
  <si>
    <t>Identificar y evaluar el estado de funcionamiento de las herramientas de uso y apropiación del conocimiento.</t>
  </si>
  <si>
    <t>Evaluar herramienta de gestión de conocimiento KMS</t>
  </si>
  <si>
    <t>Determinar el grado de interoperabilidad de las herramientas de uso y apropiación del conocimiento de la entidad.</t>
  </si>
  <si>
    <t>Informe de revisión  técnica de interoperabilidad de las herramientas.</t>
  </si>
  <si>
    <t>Priorizar las necesidades de tecnología para la gestión del conocimiento y la innovación en la entidad, contar con acciones a corto, mediano y largo plazo para su adecuada gestión y evaluarlas periódicamente.</t>
  </si>
  <si>
    <t>Contar con diagnóstico, Rescatar la Plataforma de capacitación virtual de TH.</t>
  </si>
  <si>
    <t>Contar con herramientas de analítica institucional para el tratamiento de datos conocidas y son usadas por el talento humano de la entidad .</t>
  </si>
  <si>
    <t>Contar con parámetros y procedimientos para la recolección de datos de calidad que permitan llevar a cabo su análisis para la toma de decisiones basadas en evidencia.</t>
  </si>
  <si>
    <t xml:space="preserve">Implementar SISGESTION para el análisis de indicadores </t>
  </si>
  <si>
    <t>Contar con un plan de analítica de datos para la entidad.</t>
  </si>
  <si>
    <t>Desarrollar y fortalecer las habilidades y competencias del talento humano en materia de analítica institucional.</t>
  </si>
  <si>
    <t>Contar con personal capacitado  en analítica institucional.</t>
  </si>
  <si>
    <t>Desarrollar análisis descriptivos, predictivos y prospectivos de los resultados de su gestión para determinar el grado avance de las políticas a cargo de la entidad y toma acciones de mejora.</t>
  </si>
  <si>
    <t>Definir los indicadores de medición de madurez de la gestión del conocimiento y la innovación en la entidad, medir el grado de avance y analizar los resultados para definir un programa de gestión del conocimiento y la innovación, así también, llevar a cabo acciones de mejora.</t>
  </si>
  <si>
    <t xml:space="preserve">Contar con repositorios de información de fácil acceso y conocidos por el talento humano de la entidad, además de definir lineamientos para documentar las buenas prácticas y lecciones aprendidas.  </t>
  </si>
  <si>
    <t>Contar con Banco de éxitos de la ANM.</t>
  </si>
  <si>
    <t xml:space="preserve">Contar con estrategias y planes de comunicación para compartir y difundir el conocimiento que produce la entidad tanto al interior como al exterior de esta, a través de herramientas físicas y digitales. </t>
  </si>
  <si>
    <t xml:space="preserve">Participar con las buenas prácticas en sus proyectos de gestión en convocatorias o premios nacionales e internacional.  </t>
  </si>
  <si>
    <t>Desarrollar proyectos de aprendizaje en equipo (PAE) dentro de su planeación anual de acuerdo con las necesidades de conocimiento de la entidad. Evaluar los resultados para llevar a cabo acciones de mejora.</t>
  </si>
  <si>
    <t>Generar espacios formales e informales de cocreación que son reconocidos por el talento humano de la entidad.</t>
  </si>
  <si>
    <t>Contar con espacios formales e informales de cocreación que son reconocidos por el talento humano de la entidad.</t>
  </si>
  <si>
    <t xml:space="preserve">
Contar con espacios formales para compartir y retroalimentar su conocimiento en la programación de la entidad, evaluar su efectividad y llevar a cabo acciones de mejora.
</t>
  </si>
  <si>
    <t xml:space="preserve">
Participar en espacios nacionales e internacionales de gestión del conocimiento, documentarlos y compartir la experiencia al interior de la entidad.</t>
  </si>
  <si>
    <t>Participar activamente en redes de conocimiento, comunidades de práctica o equipos transversales para intercambiar experiencias, fomentar el aprendizaje y la innovación pública, además de plantear soluciones a problemas de la administración pública.</t>
  </si>
  <si>
    <t xml:space="preserve">Contar con alianzas para fomentar soluciones innovadoras, nuevos o mejorados métodos y tecnologías para la entidad. </t>
  </si>
  <si>
    <t>Mantener cooperación técnica con otras entidades, organismos o instituciones que potencien el conocimiento de la entidad y facilitar su intercambio.</t>
  </si>
  <si>
    <t>Convocar a mesa técnica, para Identificar, capturar, clasificar y organizar el conocimiento explícito de la entidad  en medios físicos y/o digitales.</t>
  </si>
  <si>
    <t>Realizar inventario del conocimiento tácito y explícito de la Entidad, con la participación de los responsables y/o delegados de cada uno de los procesos.</t>
  </si>
  <si>
    <t xml:space="preserve">Incluir dentro del inventario de conocimiento, el conocimiento relevante de la Entidad con el fin de dar tratamiento y gestionarlo. </t>
  </si>
  <si>
    <t>Identificar e incluir dentro de la matriz de riesgos de la vigencia 2020, los riesgos asociados a Gestión del Conocimiento e Innovación</t>
  </si>
  <si>
    <t>Alinear las necesidades de capacitación del PIC (Plan Institucional de Capacitación) con la Política de Gestión del Conocimiento.</t>
  </si>
  <si>
    <t>Proponer actividades de propuestas de funcionarios y contratistas en temas de innovación de la ANM y proponer esquema de bonificación no financiera</t>
  </si>
  <si>
    <t xml:space="preserve">Documentar la gestión del conocimiento en los proyectos, que actualmente se encuentran en ejecución. </t>
  </si>
  <si>
    <t xml:space="preserve">Incluir dentro del PETIC componente de gestión del conocimiento e innovación en donde se desarrolle la estrategia de cultura organizacional orientada a la innovación en la Entidad. </t>
  </si>
  <si>
    <t>Incluir dentro del procedimiento de Gestión del Conocimiento e Innovación las actividades  a desarrollar para realizar los procesos de innovación en la ANM.</t>
  </si>
  <si>
    <t>Identificar grupos de investigación y/o redes académicas sectoriales donde podamos participar, para fortalecer el grupo de gestión del conocimiento e innovación.</t>
  </si>
  <si>
    <t>Incluir dentro del procedimiento de Gestión del conocimiento e innovación las actividades a desarrollar para la identificación de necesidades de investigación de los procesos de la ANM.</t>
  </si>
  <si>
    <t>Incluir dentro del PIC, la necesidad de participar en eventos académicos nacionales e internacionales.</t>
  </si>
  <si>
    <t>1, Identificar grupos de investigación y/o redes académicas sectoriales donde podamos participar, para fortalecer el grupo de gestión del conocimiento e innovación.
2, Incluir dentro del procedimiento de Gestión del conocimiento e innovación las actividades a desarrollar para la identificación de necesidades de investigación de los procesos de la ANM.</t>
  </si>
  <si>
    <t>Realizar dos (2) encuestas para evaluar el grado de acceso al conocimiento explicito de la Entidad para los colaboradores y documentar el resultado.</t>
  </si>
  <si>
    <t>Obtener asesoría de Innovación en Oracle</t>
  </si>
  <si>
    <t>Evaluar herramienta KMS</t>
  </si>
  <si>
    <t>Revisión técnica de interoperabilidad de las herramientas</t>
  </si>
  <si>
    <t>Buscar capacitación y colocar en marcha el análisis de datos a través de Businnes inteligente</t>
  </si>
  <si>
    <t xml:space="preserve">Implementación de SISGESTION para el análisis de indicadores </t>
  </si>
  <si>
    <t>Elaborar documento de la estrategia de gestión del conocimiento en donde se incluya inventario de analítica institucional.</t>
  </si>
  <si>
    <t>Revisar la pertinencia de la elaboración de un plan de analítica de datos para la toma de decisiones que es socializado y retroalimentado con el personal de la entidad.</t>
  </si>
  <si>
    <t>Identificar herramientas de análisis descriptivos, predictivos y prospectivos de los resultados de la gestión para determinar el grado de alcance de las políticas a cargo de la Entidad</t>
  </si>
  <si>
    <t>Concertar en mesa técnica la herramienta o repositorio de información que se va a utilizar para almacenar la información de Gestión del Conocimiento, Banco de éxitos de la ANM, incluir en el procedimiento.</t>
  </si>
  <si>
    <t>Revisar la funcionalidad de la intranet y potencializar los contenidos allí publicados.</t>
  </si>
  <si>
    <t>Participar con los proyectos innovadores de la ANM, en los eventos mencionados y que sean convocados.</t>
  </si>
  <si>
    <t>Incluir en el PIC 2020</t>
  </si>
  <si>
    <t xml:space="preserve">Incluir en el plan de bienestar e incentivos de la vigencia 2020, la generación de espacios de concreción </t>
  </si>
  <si>
    <t>Incluir dentro del procedimiento de gestión de conocimiento, los espacios formales para la difusión de la información institucional.</t>
  </si>
  <si>
    <t>Participar en los espacios convocados en materia de gestión del conocimiento y documentar y compartir la experiencia.</t>
  </si>
  <si>
    <t>Participar activamente en los espacios gestionados o invitados de redes de conocimiento, comunidades de práctica o equipos transversales para intercambiar experiencias, fomentar el aprendizaje y la innovación pública, además de plantear soluciones a problemas de la administración pública.</t>
  </si>
  <si>
    <t>Indagar y concertar actividades que permitan identificar posibles alianzas.</t>
  </si>
  <si>
    <t>Indagar Fortalecer la cooperación con entidades del sector a nivel nacional e internacional</t>
  </si>
  <si>
    <t>Se realizó mesa técnica en la cual se escucharon diferentes propuestas para abordar el inventario de gestión del conocimiento 14/08/2019.</t>
  </si>
  <si>
    <t>Incluir componente de gestión del conocimiento en el POA, de la vigencia 2020.</t>
  </si>
  <si>
    <t>Elaborar un diagnóstico de necesidades de tecnológica para la gestión del conocimiento e innovación.</t>
  </si>
  <si>
    <t>1. Buscar asesoría en el manejo de herramientas de análisis de datos Bussines Intelligent.</t>
  </si>
  <si>
    <t>2. Incluir dentro del PIC, las necesidades de capacitación en analítica institucional.</t>
  </si>
  <si>
    <t>Esperanza Caceres</t>
  </si>
  <si>
    <t>Para el primer semestre de 2020 se continuó fortaleciendo el tema de documentación de riesgos y controles en los procedimientos del SIG, las evidencias se encuentran en ISOLUCION de los documentos actualizados a la fecha.</t>
  </si>
  <si>
    <t>Se adelanto gestión y se elaboró documento que identifica las series y subseries que contienen Derechos Humanos en la entidad, se espera continuar avanzando en la implementación de este tema.</t>
  </si>
  <si>
    <t>Se adelantó la actualización CCD, actualización Presentación, en donde se incluye todos las carpetas de todos los anexos a presentar, entre ellos los procedimientos, actos administrativos de Comités</t>
  </si>
  <si>
    <t xml:space="preserve">Durante 2019 se cumplió con las visitas de seguimiento en los PAR previstos </t>
  </si>
  <si>
    <t>Se verificaron y realizó el acta de 22 transferencias realizadas al archivo central</t>
  </si>
  <si>
    <t>Cerrada no cumplida</t>
  </si>
  <si>
    <t>Se reporta promedio de acuerdo a resultados FURAG vigencia 2019: 63.5</t>
  </si>
  <si>
    <t>3.73</t>
  </si>
  <si>
    <t>Nota: Se reporta promedio de acuerdo a resultados FURAG vigencia 2019: 71.5</t>
  </si>
  <si>
    <t>Conforme el procedimiento de riesgos y oportunidades, con el análisis DOFA se priorizaron oportunidades y se relacionaron las acciones y proyectos de la ANM</t>
  </si>
  <si>
    <t>Identificar las necesidades de las partes interesadas. Para lo cual se interrelacionarán las caracterizaciones de usuarios con la matriz de identificación de partes interesadas.</t>
  </si>
  <si>
    <t>La caracterización de partes interesadas, fue uno d de los insumos para la formulación de la planeación estratégica y en la dimensión de posicionamiento se establecieron dos indicadores relacionados con la atención a nuestro usuarios, lo cual va de la mano con la implementación del nuevo modelo de atención al ciudadano.</t>
  </si>
  <si>
    <t xml:space="preserve">El modelo de gestión para las capacidades producto del proyecto de reingeniería del BID es uno de los insumo dentro de la metodología que se esta construyendo para el diseño de planeación estratégica de la ANM.
Se tomaron de referencia el trabajo realizado en el proyecto de reingeniería, en relación con las 2 capacidades intervenidas en el 2019 (Modelo de atención al usuario y modelo de cartera) para el análisis de contexto e insumos para la definición de la planeación estratégica de 8plan de acción) la entidad, adicional las capacidades intervenidas están para implementación en el 2020, en donde se tuvieron en cuenta las necesidades a nivel de TH, estructura, proceso, recursos y cultura conforme la viabilidad presupuestal con la que cuenta la entidad para esta vigencia. Asimismo, para el 2020 se continuara trabajando en dos capacidades nuevas productos de los diagnósticos realizados en el 2018. Todo este trabajo esta articulado con el plan estratégico de la entidad. </t>
  </si>
  <si>
    <t>Un equipo multidisciplinario designado por la Coordinadora de Planeación esta diseñando la metodóloga para la estructuración de la planeación estratégica de la Entidad, como parte de los insumos para el análisis de contexto interno y externo se está articulando el diagnóstico de capacidades que realizó el BID en la ANM. 
Se tomaron de referencia el trabajo realizado en el proyecto de reingeniería, en relación con las 2 capacidades intervenidas en el 2019 (Modelo de atención al usuario y modelo de cartera) para el análisis de contexto e insumos para la definición de la planeación estratégica de (plan de acción) la entidad, adicional las capacidades intervenidas están para implementación en el 2020, en donde se tuvieron en cuenta las necesidades a nivel de TH, estructura, proceso, recursos y cultura conforme la viabilidad presupuestal con la que cuenta la entidad para esta vigencia.</t>
  </si>
  <si>
    <t>Esta Pendiente desarrollar un modelo de Gestión de Conocimiento en la Entidad, así como un esquema de lecciones aprendidas en los proyectos que se realizan.
Se creó en el año 2018 un procedimiento para la Gestión del Cambio que apoya el desarrollo del tema, se aplicó a los proyectos en la vigencia 2019</t>
  </si>
  <si>
    <t xml:space="preserve">Como parte del diseño de las capacidades organizacionales en el proyecto de Reingeniería de Procesos, también se establecieron requerimientos Tecnológicos para sistemas de información que soporten la operación de cada capacidad diseñada. 
También se realizó un ejercicio de Arquitectura empresarial liderado por la OTI. existe gestionA implementado para el tema de trámites.
</t>
  </si>
  <si>
    <t>Se conformó el equipo de la ANM que estará a cargo de arquitectura empresarial y se han realizado capacitaciones sobre la herramienta. Se documentó con personal de OTI el DOFA para el contexto tecnológico de la Entidad.
Como parte del análisis de las dos capacidades trabajadas se revisaron las necesidades a nivel tecnológico que permitan optimizar los procesos, para lo cual se retomó la parametrización del modulo de cobro coactivo que se encuentra dentro de la herramienta websafi lo cual permitirá mejorar la gestión de este proceso y apalancar los resultados esperados con la implementación del nuevo modelo de cartera. De igual manera para la capacidad relacionada con el modelo de atención a usuario se revisaron las necesidades tecnológicas con la OTI identificando el uso de la herramienta de digiturno con el que cuenta la entidad, no cumple con los requerimientos necesarios para la correcta implementación de dicho modelo, por lo cual se procede a incluir dentro de los procesos de contratación, el adquirir un BPO en el cual se solicitará un digiturno avanzado que permita cumplir no solo con las necesidades tecnológicas sino con personal competente para la implementación del modelo.</t>
  </si>
  <si>
    <t>El equipo interdisciplinario formuló una propuesta de planeación estratégica la cual fue trabajada en conjunto con el comité directivo, así mismo se presentó para retroalimentación al Consejo Directivo. La versión aprobada fue publicada en el mes de enero.</t>
  </si>
  <si>
    <t>Se realizó la identificación de partes de interesadas y se realizaron las caracterizaciones de partes interesadas. Las cuales son anexos del manual del SIG de la ANM y se encuentran en el modulo de documentación.
Se definió la planeación estratégica de la entidad basado en un análisis de contexto tanto interno como externo que tuvo encuentra: plan nacional de desarrollo, plan estratégico sectorial, iniciativas transformacionales, objetivo de desarrollo sostenible, plan estratégico minero en construcción, el DOFA analizado por la entidad , los diagnósticos de análisis de capacidades, lineamiento de la alta dirección, plan estratégico de tecnología y demás planes institucionales. Adicional a lo anterior se desarrollaron mas de 15 mesas de trabajo para la definición de la propuesta, la cual termino de definir con el comité directivo y se tomaron en cuenta las recomendaciones del Consejo Directivo.</t>
  </si>
  <si>
    <t>Se inició la formulación de la metodología para el diseño de la planeación estratégico y se realizo una análisis de contexto de la Entidad. 
Se definió la planeación estratégica de la entidad basado en un análisis de contexto tanto interno como externo que tuvo encuentra: plan nacional de desarrollo, plan estratégico sectorial, iniciativas transformacionales, objetivo de desarrollo sostenible, plan estratégico minero en construcción, el DOFA analizado por la entidad , los diagnósticos de análisis de capacidades, lineamiento de la alta dirección, plan estratégico de tecnología y demás planes institucionales. Respecto del Plan Nacional de Desarrollo se revisaron los lineamientos de las bases, así como el articulado que tiene relación no solo con el tema de minería, así como transformación digital y eficiencia de la administración pública. Adicional a lo anterior se desarrollaron mas de 15 mesas de trabajo para la definición de la propuesta, la cual termino de definir con el comité directivo y se tomaron en cuenta las recomendaciones del Consejo Directivo.
La propuesta de planeación estratégica fue presentada al Comité directivo, en sesión de trabajo se realizaron ajuste, finalmente la versión aprobada fue publicada.</t>
  </si>
  <si>
    <t>Un equipo multidisciplinario designado por la Coordinadora de Planeación diseñó la metodología  para la estructuración de la planeación estratégica de la Entidad. Como una de las primeras etapas se consolidó un DOFA de la ANM y se identificaron oportunidades , acciones y proyectos.
Se definió la planeación estratégica de la entidad basado en un análisis de contexto tanto interno como externo que tuvo encuentra: plan nacional de desarrollo, plan estratégico sectorial, iniciativas transformacionales, objetivo de desarrollo sostenible, plan estratégico minero en construcción, el DOFA analizado por la entidad, los diagnósticos de análisis de capacidades, lineamiento de la alta dirección, plan estratégico de tecnología y demás planes institucionales. Adicional a lo anterior se desarrollaron mas de 15 mesas de trabajo para la definición de la propuesta, la cual termino de definir con el comité directivo y se tomaron en cuenta las recomendaciones del Consejo Directivo.
Se realizó mesa de trabajo con el comité directivo en el cual se presentó la propuesta de planeación estratégica y se realizaron ajustes finales y fue aprobada, además fue presentada al Consejo Directivo. La planeación estratégica fue publicada el 31 de enero.</t>
  </si>
  <si>
    <t xml:space="preserve"> Se realizó la identificación de partes interesadas y se documentó la caracterización de usuarios, la cual es un anexo del manual del SIG de la Agencia.
Se realizo el ejercicio de caracterización de usuarios e identificación de partes interesadas como insumo para la definición de objetivos e iniciativas estratégicas que permitan dar respuesta a las necesidades y expectativas identificadas. Dentro del mapa estratégico esta incluida la dimensión de posicionamiento que recoge las necesidades de nuestras partes interesadas. Así mismo el plan de acción que se construyo recoge las principales actividades que permiten a la entidad dar cumplimiento a los objetivos estratégicos.</t>
  </si>
  <si>
    <t>2. Definir la metodología a aplicar para identificación de los costos de tramites, socializarla y aplicarla.</t>
  </si>
  <si>
    <t>En reunión de revisión de la matriz de requisitos con la Oficina de Tecnologías de la Información -OTI, se estableció que la postulación se lleva a cabo por parte del representante legal de la entidad y la OTI presta su apoyo. Adicionalmente se estableció la necesidad de generar los documentos soporte de la postulación para adelantar un proceso de preevaluación con el asesor de MinTic. 
Al cierre de la vigencia 2019 se postularon tres trámites o servicios para sello de excelencia: Certificado de registro minero Reporte gráfico Pago de canon superficiario En la vigencia 2020 y teniendo el nuevo contexto tecnológico de la ANM se continuará trabajando en este tema de acuerdo a los avances en los trámites de la Entidad</t>
  </si>
  <si>
    <t>Se realizó mesa de trabajo al interior del grupo de Planeación analizando de manera integral el alcance del plan de acción, encontrando que un gran porcentaje de los recursos y personal de la Entidad se encuentra legalmente dispuesto para la ejecución y atención de trámites, puesto que finalmente corresponde al desarrollo de la actividad misional de la Entidad, la cual incluye el análisis de la gestión de tres vicepresidencias y el impacto específico de los grupos de trabajo en el desarrollo de los trámites, y otros aspectos relacionados, indispensables para el logro de los trámites. En consecuencia se determinó que la consecución de este objetivo representa un mayor alcance al inicialmente establecido, el cual conlleva iniciativas de carácter institucional, bien sea a través de la contratación de una firma experta en la articulación de procesos y levantamiento de tiempos a nivel organizacional, lo que también conlleva aspectos presupuestales, o desde una iniciativa institucional encaminada a la medición de tiempos y personal para las tareas misionales</t>
  </si>
  <si>
    <t>Se realizó consulta con el Vicepresidente de Promoción y Fomento sobre la identificación de cuales trámites resultan de mayor interés para la inversión extranjera, de manera preliminar se destaca el CERT como uno de los más atractivos, en razón a que representa beneficios tributarios para los inversionistas, sin embargo también se destacó el contrato de concesión en general resulta de interés y la articulación con el territorio a través de planes y programas también resulta de interés.
 Teniendo en cuenta que la metodología Doing Business trata sobre las regulaciones que favorecen o restringen la actividad empresarial en el país, en el primer trimestre de 2020 se definió articular esta temática con el indicador fraser ante el DNP el cual tiene un propósito también estrechamente relacionado con la atracción de la inversión extranjera: "Pacto por los recursos minero-energéticos para el crecimiento sostenible y la expansión de oportunidades" y el indicador "Puntaje de Colombia en el índice de atracción de la inversión (Fraser)"
Una vez revisada la documentación correspondiente a la metodología Doing Business, se identificó que coincide en gran medida con la medición actual y reporte del indicador Frasser, de tal manera que el objetivo correspondiente a determinar como aplica a la entidad se centra en lo que corresponde a la atracción de la inversión extranjera, que finalmente es la parte que le corresponde al sector público, puesto que la metodología Doing Business presenta la misma perspectiva desde el sector privado.</t>
  </si>
  <si>
    <t>Cerrafa</t>
  </si>
  <si>
    <t>Cerrada sin cumplir</t>
  </si>
  <si>
    <t>Se cuenta con matriz en borrador de inventario para conocimiento tácito e implícito; está pendiente la socialización con la mesa técnica para revisión y previa socialización. 
No se alcanzó a gestionar la actividad en los tiempos planificados</t>
  </si>
  <si>
    <t xml:space="preserve">La actividad requiere ampliación de plazo hasta el último trimestre de 2020 para revisar si proyectos como el de ANNA MINERÍA se establecieron alianzas o similares en su desarrollo.
La actividad no se cumplió dentro del plazo previsto, el tema se retomara y se gestionara en procura de continuar fortaleciendo la implementación de los criterios que solicita el MIPG en la Política de Gestión del Conocimiento. </t>
  </si>
  <si>
    <t>La actividad requiere ampliación de plazo hasta el último trimestre de 2020 para su ejecución.
La actividad no se cumplió dentro del plazo previsto, el tema se retomará en procura de continuar fortaleciendo la implementación de los criterios que solicita el MIPG en la Política de Gestión del Conocimiento</t>
  </si>
  <si>
    <t>Esta actividad se realizará una vez se cuenta con el inventario y repositorio de conocimiento explícito.
La actividad no se cumplió dentro del plazo previsto, el tema se retomara en procura de continuar fortaleciendo la implementación de los criterios que solicita el MIPG en la Política de Gestión del Conocimiento</t>
  </si>
  <si>
    <t>La actividad requiere ampliación de plazo hasta el último trimestre de 2020 para revisar si proyectos como el de ANNA MINERIA han tenido espacios de participación en eventos nacionales y/o internacionales.
La actividad no se cumplió dentro del plazo previsto, el tema se retomara en procura de continuar fortaleciendo la implementación de los criterios que solicita el MIPG en la Política de Gestión del Conocimiento</t>
  </si>
  <si>
    <t>Dentro de la Planeación Estratégica ANM 2020-2030 se incluye un objetivo estratégico de Gestión del Conocimiento: * Desarrollar una transformación cultural de innovación, conocimiento y transparencia. Así mismo, se incluye un indicador dentro de este objetivo el cual esta encaminado al diseño e implementación del modelo de gestión del conocimiento e innovación 2020</t>
  </si>
  <si>
    <t>El procedimiento se está documentando, en el mismo se tendrá en cuenta las actividades para identificar las necesidades de investigación en la ANM.
La actividad requiere ampliación de plazo hasta el último trimestre de 2020 para su ejecución.
La actividad no se cumplió dentro del plazo previsto, el tema se retomara en procura de continuar fortaleciendo la implementación de los criterios que solicita el MIPG en la Política de Gestión del Conocimiento</t>
  </si>
  <si>
    <t xml:space="preserve">Se documentó el proyecto de SIGM, a través de Gestión del cambio en la vigencia 2019. </t>
  </si>
  <si>
    <t>Fueron diseñadas las matrices para el levantamiento del inventario de conocimiento Explícito y Tácito.
La actividad requiere ampliación de plazo hasta el último trimestre de 2020 para su ejecución.
La actividad no se cumplió dentro del plazo previsto, el tema se retomara en procura de continuar fortaleciendo la implementación de los criterios que solicita el MIPG en la Política de Gestión del Conocimiento</t>
  </si>
  <si>
    <t>La actividad requiere ampliación de plazo hasta el último trimestre de 2020 para su ejecución.
La actividad no se cumplió dentro del plazo previsto, el tema se retomara en procura de continuar fortaleciendo la implementación de los criterios que solicita el MIPG en la Política de Gestión del Conocimiento</t>
  </si>
  <si>
    <t>En el PIC 2020 se incluye proyectos de aprendizaje organizacional con el fin de crear, capturar y replicar conocimiento al interior de la ANM bajo la línea programática Gestión del conocimiento, los expertos de la Entidad de las diferentes dependencias se encargarán de realizar capacitaciones, que son importantes porque hacen parte del quehacer diario de la entidad y existen los funcionarios que son conocedores del tema por cuanto lo están desarrollando en forma permanente.</t>
  </si>
  <si>
    <t>La actividad no se cumplió dentro del plazo previsto, el tema se retomara en procura de continuar fortaleciendo la implementación de los criterios que solicita el MIPG en la Política de Gestión del Conocimiento</t>
  </si>
  <si>
    <t>Se publicar en la intranet información relevante sobre los cambios, avances y resultados de la gestión de la Entidad, que evidencian los avances de la entidad en diferentes aspectos.</t>
  </si>
  <si>
    <t>Se publicó el estado final de la campaña Estado Simple, Colombia Ágil de la vigencia 2019 en la página web de la Entidad.</t>
  </si>
  <si>
    <t>Se verificó PIC 2020 publicado en pagina web y no se observaron aspectos relacionados con participación en eventos académicos nacionales e internacionales. https://www.anm.gov.co/sites/default/files/DocumentosAnm/pic_2020.pdf
Adicionalmente, se cierra como no cumplida dado que el responsable de la acción no realizó reporte sobre la gestión adelantada.</t>
  </si>
  <si>
    <t>En el PIC de la vigencia 2020 se incluyó el tema Innovación y Gestión del Conocimiento (analítica de datos). https://www.anm.gov.co/sites/default/files/DocumentosAnm/pic_2020.pdf</t>
  </si>
  <si>
    <t>La actividad requiere ampliación de plazo hasta el último trimestre de 2020 para revisar si proyectos como el de ANNA MINERIA permiten el cierre de la acción propuesta.
La actividad no se cumplió dentro del plazo previsto, el tema se retomara en procura de continuar fortaleciendo la implementación de los criterios que solicita el MIPG en la Política de Gestión del Conocimiento</t>
  </si>
  <si>
    <t>Se verificó matriz de riesgos de gestión y no se incluyo el tema asociado a la fuga de conocimiento.</t>
  </si>
  <si>
    <t>En el mes de Enero 2020 se publica el Plan Institucional de Capacitación de la ANM. Teniendo en cuenta las necesidades de la entidad, se priorizaron y aprobaron en comité de gestión y desempeño las capacitaciones que se realizarán a través de contrato; una de estas capacitaciones es "Innovación y Gestión del Conocimiento (analítica de datos)" que contará con un aproximado de 30 asistentes.</t>
  </si>
  <si>
    <t xml:space="preserve"> Se documentó el proyecto de SIGM, a través de Gestión del cambio</t>
  </si>
  <si>
    <t>Se contactó a Oracle y se está avanzando en los preparativos para realizar la capacitación. Se gestionó taller de Oracle para los integrantes de la mesa técnica de gestión del conocimiento e innovación.
 Se realizó Taller en Oracle de CO-CREACIÓN en GC e Innovación el 10/12/2019</t>
  </si>
  <si>
    <t>Se debe definir y propiciar los espacios de divulgación de experiencias, proyectos o prácticas relevantes que permita la creación de nuevos conocimientos.
La actividad requiere ampliación de plazo hasta el último trimestre de 2020 para revisar si proyectos como el de ANNA MINERIA han tenido espacios de participación en eventos nacionales y/o internacionales.
La actividad no se cumplió dentro del plazo previsto, el tema se retomara en procura de continuar fortaleciendo la implementación de los criterios que solicita el MIPG en la Política de Gestión del Conocimiento</t>
  </si>
  <si>
    <t>Se realizan mesas de trabajo y reunión con el Ministerio de Minas, en primera instancia nos presentan el modelo diseñado en el MinMinas y las actividades que han adelantado en esta dimensión. Se realiza una segunda reunión el 24 de abril 2020 para revisar los temas adelantados desde la ANM y como se puede articular con iniciativas de MinMinas.</t>
  </si>
  <si>
    <t>Fueron diseñadas las matrices para el levantamiento del inventario de conocimiento Explícito y Tácito. Se han realizado reuniones con las Áreas de Talento Humano y OTI, para definir la información relevante que hará parte del inventario.
Talento Humano, remite inventario de conocimiento tácito, que sirve como fuente para desarrollar estrategias de levantamiento de información y conocimiento.  Se solicitó a Talento Humano información relacionada con los funcionarios de la Entidad, con el fin de documentar el conocimiento tácito. Sin embargo no se culminó el proceso.</t>
  </si>
  <si>
    <t>Contar con funcionarios delegados de cada uno de los procesos para que participen en la implementación de Gestión del Conocimiento de la Entidad</t>
  </si>
  <si>
    <t xml:space="preserve">Se realizó la primera mesa técnica para hacer seguimiento al plan de gestión del conocimiento e innovación. Evidencia Mesa Técnica Reunión 09/09/2019 </t>
  </si>
  <si>
    <t>Revisar el procedimiento de gestión del cambio y alinear con la política de Gestión del conocimiento e innovación, e incluir los métodos de creación e ideación.</t>
  </si>
  <si>
    <t>Se está trabajando en la documentación del procedimiento de Gestión del Conocimiento y revisando y analizando las actividades comunes con Gestión del cambio.
La actividad requiere ampliación de plazo hasta el último trimestre de 2020 para su ejecución.
La actividad no se cumplió dentro del plazo previsto, el tema se retomara en procura de continuar fortaleciendo la implementación de los criterios que solicita el MIPG en la Política de Gestión del Conocimiento</t>
  </si>
  <si>
    <t>Revisar el procedimiento de gestión del cambio y alinear con la política de Gestión del conocimiento e innovación, e incluir las actividades de evaluación de resultados de los procesos de ideación e innovación.</t>
  </si>
  <si>
    <t>Milena del Pilar Sandoval Gómez</t>
  </si>
  <si>
    <t>La actividad ya se asignó a Álvaro Echeverry, contratista que está desarrollando el PETIC y se está trabajando para consolidar la información de dicho capítulo dentro del documento.</t>
  </si>
  <si>
    <t>El procedimiento se está documentando, en el mismo se tendrán en cuenta actividades relacionadas con la implementación de procesos de Innovación en la ANM.
La actividad requiere ampliación de plazo hasta el último trimestre de 2020 para su ejecución.
La actividad no se cumplió dentro del plazo previsto, el tema se retomara en procura de continuar fortaleciendo la implementación de los criterios que solicita el MIPG en la Política de Gestión del Conocimiento</t>
  </si>
  <si>
    <t>La ANM, ha participado en capacitaciones de Gestión del Conocimiento del DAFP y se han realizado reuniones de integración con el Ministerio de Minas y Energía. Las actividades para la identificación de necesidades de investigación serán incluidas en el procedimiento que se está documentando de Gestión del Conocimiento.
La actividad requiere ampliación de plazo hasta el último trimestre de 2020 para revisar si proyectos como el de ANNA MINERÍA han tenido espacios de participación en eventos nacionales y/o internacionales.
La actividad no se cumplió dentro del plazo previsto, el tema se retomara en procura de continuar fortaleciendo la implementación de los criterios que solicita el MIPG en la Política de Gestión del Conocimiento</t>
  </si>
  <si>
    <t>La ANM, ha participado en capacitaciones de Gestión del Conocimiento del DAFP y se han realizado reuniones de integración con el Ministerio de Minas y Energía. Las actividades para la identificación de necesidades de investigación serán incluidas en el procedimiento que se está documentando de Gestión del Conocimiento.
La actividad requiere ampliación de plazo hasta el último trimestre de 2020 para su ejecución.
La actividad no se cumplió dentro del plazo previsto, el tema se retomara en procura de continuar fortaleciendo la implementación de los criterios que solicita el MIPG en la Política de Gestión del Conocimiento</t>
  </si>
  <si>
    <t>Recibir capacitación en Oracle y Herramientas KMS.</t>
  </si>
  <si>
    <t>Contar con resultados de la evaluación de herramienta KMS</t>
  </si>
  <si>
    <t>El nuevo sistema ANNA remplazará varios de los sistemas actuales de la ANM, por tal razón se solicitó la lista de servicios que va a exponer y de esa forma proceder a revisar los sistemas faltantes.
El Área de Tecnología nos suministro la matriz de interoperabilidad, con esto podemos establecer el grado de interoperabilidad de las herramientas de uso y apropiación de la ANM</t>
  </si>
  <si>
    <t>Realizar análisis de datos a través de BI.</t>
  </si>
  <si>
    <t>Se documentaron los requerimiento de Sisgestión para el módulo de Proyectos, se espera salir a producción en enero de 2020. Con lo cual se espera recopilar datos e información y tener trazabilidad de los proyectos.   De acuerdo con lo mencionado por Alexandra Vargas, no se utilizará SISGESTIÓN para el manejo de Indicadores, la Entidad se inclina por el manejo en ISOLUCIÓN</t>
  </si>
  <si>
    <t>Contar con un inventario de analítica institucional.</t>
  </si>
  <si>
    <t>Se realizó reunión con OTI, están trabajando en la revisión de la pertinencia de un plan de analítica de datos 27/08/2019. Se incluyó en el PETIC el componente de Analítica de datos</t>
  </si>
  <si>
    <t>Ya se consiguió la asesoría con el Arquitecto Empresarial de la ANM y se realizó una presentación de la estrategia analítica a todos los CIO del sector.</t>
  </si>
  <si>
    <t xml:space="preserve">Tener la capacidad de desarrollar análisis descriptivos, predictivos y prospectivos de los resultados de su gestión para determinar el grado avance de las políticas a cargo de la entidad. </t>
  </si>
  <si>
    <t>Se realizó reunión con OTI, para definir herramientas de análisis descriptivos, predictivos y prospectivos.
La actividad requiere ampliación de plazo hasta el último trimestre de 2020 para su ejecución.
La actividad no se cumplió dentro del plazo previsto, el tema se retomara en procura de continuar fortaleciendo la implementación de los criterios que solicita el MIPG en la Política de Gestión del Conocimiento</t>
  </si>
  <si>
    <t>Contar con un indicador que mida la política de gestión del conocimiento e innovación, e incluir en el POA.</t>
  </si>
  <si>
    <t>Diseñar los indicadores para la medición de la política de gestión del conocimiento e innovación, e incluir en el POA.</t>
  </si>
  <si>
    <t>La Agencia cuenta con un repositorio documental, el cual debe estar articulado al repositorio de Gestión del Conocimiento. Esto deberá estar definido dentro del modelo. 
La actividad requiere ampliación de plazo hasta el último trimestre de 2020 para su ejecución.
La actividad no se cumplió dentro del plazo previsto, el tema se retomara en procura de continuar fortaleciendo la implementación de los criterios que solicita el MIPG en la Política de Gestión del Conocimiento</t>
  </si>
  <si>
    <t>Se ha avanzado en un 60% el procedimiento de Gestión del Conocimiento, donde se contempla la Difusión de información.
La actividad no se cumplió dentro del plazo previsto, el tema se retomara en procura de continuar fortaleciendo la implementación de los criterios que solicita el MIPG en la Política de Gestión del Conocimiento</t>
  </si>
  <si>
    <t>Se han realizado dos reuniones con el Ministerio de Minas donde se han socializado los avances por parte de la ANM, así como nos han socializado el modelo de gestión del conocimiento.</t>
  </si>
  <si>
    <t xml:space="preserve">Cumplida </t>
  </si>
  <si>
    <t xml:space="preserve">Se solicito aprobación portafolio de políticas de Gestión de TI </t>
  </si>
  <si>
    <t>Nota: Aun no aplica plan de mejoramiento, la calificación de avance de esta politica se toma del avance de la matriz de MINTIC de registro y seguimiento a Seguridad Digital en donde se reporto a corte junio 30 de 2020 avance del 84,88%</t>
  </si>
  <si>
    <t>Se incluirá dentro de las campañas de sensibilización 2020 el diseño de una estrategia que permita participar a los funcionarios con observaciones a los valores del código de integridad.</t>
  </si>
  <si>
    <t xml:space="preserve"> Se realizó el encuentro nacional, el cual inició con una charla en Bogotá de Yokoi Kenji y posteriormente los inscritos se fueron a Compensar en Girardot de conformidad con el informe adjunto remitido por el responsable de bienestar, Elkin Moreno.</t>
  </si>
  <si>
    <t>Cumplida</t>
  </si>
  <si>
    <t>Se están evaluando los mecanismos y pertinencia para la creación de los grupos de intercambio. Es un proyecto que nació de iniciativa del Ministerio de Minas pero se está a la espera de nuevas instrucciones y políticas dadas de conformidad al cambio de administración.</t>
  </si>
  <si>
    <t>De acuerdo con lo programado, se creó un indicador POA frente a este tema y lo que se va a realizar es lo siguiente: tres (3) actividades de socialización (una cada trimestre) de los valores del código de integridad y en el último trimestre se aplicará un instrumento que está en proceso de diseño, el cual medirá la apropiación de los valores del código.
En la vigencia 2019 se utilizaron los canales de comunicación escrito correo comunicaciones y protectores de pantalla para socializar permanentemente los valores de la ANM. Adicionalmente, en las actividades de bienestar se enfatizó mucho en el trabajo y apropiación de valores en todos los servidores de la Entidad, este tema se continuará reforzando en 2020.</t>
  </si>
  <si>
    <t>A la fecha en el desarrollo de la plataforma hay un avance del 60% y el cargue en SIGEP y Función Pública será al final del proceso, lo cual se acordó con esas entidades.
La actividad no se cumplió dentro del plazo previsto, el tema se retomara en procura de continuar fortaleciendo la implementación de los criterios que solicita el MIPG.</t>
  </si>
  <si>
    <t>El impacto del Plan de Bienestar 2019 se evaluará a través de la medición del clima laboral que se debe realizar en la vigencia 2020.
Teniendo en cuenta la contingencia actual de salud, no se ha realizado la licitación del contrato que tiene como objeto realizar la medición de clima laboral y riesgo psicosocial puesto que no se esta expuesto a las variables que evalúan dichas pruebas. Se envía un comunicado al Ministerio del trabajo solicitando orientación al respecto.</t>
  </si>
  <si>
    <t>La eficacia se medirá con los certificados de la prueba de la Inducción por cada funcionario una vez la realicen, para que reposen en cada historia laboral.
Se adjunta certificación de haber contestado satisfactoriamente el mínimo requerido para obtener la misma, la cual mide la eficacia de la herramienta porque se aprueba con el 70% de respuestas correctas.</t>
  </si>
  <si>
    <t xml:space="preserve">Cerrada  </t>
  </si>
  <si>
    <t>Se encuentra planeado realizar el concurso de méritos en la próxima vigencia, para lo cual se han adelantado las acciones pertinentes ante la CNSC.
No se reportó información de gestiones realizadas en la vigencia 2020</t>
  </si>
  <si>
    <t>Una vez hecho el registro de los funcionarios de carrera, Se realizará seguimiento a las solicitudes de inscripción ante la CNSC.
No se reportó información de gestiones realizadas en la vigencia 2020</t>
  </si>
  <si>
    <t>Una vez se culmine el periodo de evaluación en 2020, se elaborará el informe que permita medir la eficacia del instrumento.
No se reportó información ni evidencias de las gestiones adelantadas en la vigencia 2020</t>
  </si>
  <si>
    <t>Se capacitaron a evaluados y evaluadores sobre la evaluación del desempeño e importancia de los planes de mejoramiento individual.
No se reportó información ni evidencias de las gestiones adelantadas en la vigencia 2020</t>
  </si>
  <si>
    <t>Conforme se reciban planes de mejoramiento individual reportados por las evaluaciones parciales dentro del periodo de evaluación 2019/2020, se realizarán los seguimientos respectivos a los mismos.
No se reportó información ni evidencias de las gestiones adelantadas en la vigencia 2020</t>
  </si>
  <si>
    <t>Se encuentra en diseño el mecanismo de evaluación en torno al servicio al ciudadano.
No se reportó información ni evidencias de las gestiones adelantadas en la vigencia 2020</t>
  </si>
  <si>
    <t>Se encuentra en diseño para identificar con los jefes los funcionarios que se encargan de la atención al ciudadano.
No se reportó información ni evidencias de las gestiones adelantadas en la vigencia 2020</t>
  </si>
  <si>
    <t xml:space="preserve">Se verificó que en el PIC 2020 se abordaron las necesidades de capacitación en ingles desde la VP de Promoción y Fomento </t>
  </si>
  <si>
    <t>Se realizo estudio de la pertinencia correspondiente en este estudio participó un equipo multidisciplinario, Elvira Reyes de Evaluación de desempeño, Viviana Páramo abogada de Talento Humano y Elkin Moreno del área de bienestar. se adjunta documento en el que se concluye la no pertinencia..</t>
  </si>
  <si>
    <t>Se verificó informe que contiene "Para la vigencia 2020 como un aspecto de mejoramiento se propone realizar el diagnóstico basado no solo en la encuesta de percepción de los funcionarios, sino también buscar como el plan de bienestar puede aportar a las necesidades trasversales de talento humano y la ANM"</t>
  </si>
  <si>
    <t>Se solicitará al Presidente de la Comisión de Personal el envío de los informes de actividades a la CNSC. Finalmente no se cumplió con la acción prevista</t>
  </si>
  <si>
    <t>Se encuentra en estudio la pertinencia de otra herramienta de evaluación de los gerentes públicos adicional a los Acuerdos de Gestión. Finalmente no se cumplió con la acción prevista</t>
  </si>
  <si>
    <t>Se realizará la consulta jurídica con respecto a la pertinencia de realizar las entrevistas de retiro, con el fin de no dar pie a una motivación en las mismas.  Finalmente no se cumplió con la acción prevista</t>
  </si>
  <si>
    <t>Asunto: Reconocimiento a la trayectoria laboral de los funcionarios. De manera atenta me permito informar que en la vigencia 2019, La coordinadora del PAR Cali en coordinación con el Grupo de Talento Humano, como reconocimiento a su labor, realizó una entrevista al señor Rodrigo Pardo Prieto Gestor código T1 grado 10 del Punto de Atención Regional Cali quien se retiró del servicio con motivo del reconocimiento de su pensión de vejez. En esta entrevista se le agradeció al compañero su trayectoria en la entidad y se le solicitó recomendaciones para los funcionarios de la Entidad, este vídeo fue socializado a nivel nacional en el boletín del día 5 de noviembre de 2019. http://10.0.100.100/intranet/rodrigo_pardo</t>
  </si>
  <si>
    <t>Se encuentran en estudio los mecanismos para realizar acompañamiento a la desvinculación por otras modalidades diferentes a los prepensionados. Finalmente no se cumplió con la acción prevista</t>
  </si>
  <si>
    <t>Están en estudio los mecanismos para la gestión del conocimiento de los funcionarios que se desvinculan de la entidad. Finalmente no se cumplió con la acción prevista</t>
  </si>
  <si>
    <t>Se realizó mesa de trabajo en la que se llamo a David Rodriguez, encargado por parte de la ANDJE en la revisión de implementación FURAG MIPG, quien señala que los indicadores propuestos por parte del Grupo de Defensa en el POA se pueden incluir como indicadores del comité de conciliación.</t>
  </si>
  <si>
    <t>Tomando como insumo la información registrada por los usuarios en la encuesta de caracterización y encuesta de satisfacción, se identificaron los tres trámites que registraban una mayor percepción de dificultad por parte de los usuarios. Sobre estos trámites se definió realizar la siguientes actividades: socializar con el proyecto AnnA Minería puesto que es la herramienta por la cual se sistematizarán y mejorarán los trámites y se solicitó incluir en la encuesta en la pagina web, una pequeña lista de parámetros que permitan identificar de manera precisa e que consiste la dificultad percibida. Adjunto enlace de la pagina web sección encuestas satisfacción y caracterización: (informe encuestas)</t>
  </si>
  <si>
    <t>Se diseñó el Modelo de atención al ciudadano el cual fue presentado a la presidencia, se han venido realizando ajustes a la propuestas, buscando coherencia con los datos presupuestales de la ANM. Se espera presentar en el consejo directivo en los meses de enero o febrero.
Se hace seguimiento, encontrando que se ha definido Modelo de Atención y se están llevando a cabo las acciones definidas aportando a la política de servicio al ciudadano.</t>
  </si>
  <si>
    <t>Se hace seguimiento encontrando que se hace solicitud al Líder del proceso Atención Integral y Servicios a Grupos de Interés para incluir en el procedimiento de PQRS lo relacionado con las denunciadas allegadas a la Entidad</t>
  </si>
  <si>
    <t>Se envío el consolidado de reportes recibido por medio del Buzón de Ética de la ANM, en la actualidad se está realizando la consolidación del reporte del primer semestre del 2020, esto debido a que el contrato con el tercero independiente que será el encargado de la operación del Canal, fue suscrito en el mes de Junio.</t>
  </si>
  <si>
    <t>Se consulto al Grupo de Fomento, Martha Cecilia Amorocho Salazar sobre la necesidad de traducción de documentos en lenguas indígenas, y ella refirió "A la fecha no hemos necesitado traducir documentos a lenguas indígenas. Cuando estamos en territorio se contrata a indígenas de la misma comunidad que hablen español y la respectiva lengua, quienes hacen traducción de la información."</t>
  </si>
  <si>
    <t>No se cumplió con esta acción</t>
  </si>
  <si>
    <t xml:space="preserve">El procedimiento no se actualizó por lo cual no se cumplió con la acción </t>
  </si>
  <si>
    <t>La encuesta se encuentra activa en la pagina de la ANM, a corte 30 de septiembre se encuentran 40 registros, se esta realizando gestión con los coordinadores de los PAREs y GIAM para aprovechar la visita de los usuarios y poder realizar la caracterización de los mismos. Se prevé que la encuesta este en línea hasta noviembre, con el fin de que en el mes de diciembre se realice la tabulación de las misma y socializar resultados con las áreas involucradas. Se hará un corte preliminar al mes de Octubre.
Se realizó primer ejercicio en la vigencia 2019, la información se encuentra anexa al Manual SIG</t>
  </si>
  <si>
    <t>Debilidades en la presentación de resultados de la política de servicio al ciudadano</t>
  </si>
  <si>
    <t>Dentro de los insumos para la planeación estratégica se tuvo en cuenta la política de participación y servicio al ciudadano, quedando un objetivo estratégico relacionado con este tema. La planeación estratégica fue aprobada por el Comité directivo y fue publicada en enero.</t>
  </si>
  <si>
    <t>Fortalecer la gestión de las PQRSD al interior de la Entidad</t>
  </si>
  <si>
    <t>Dado que este no es un tema frecuente o recurrente, se ha decidido volver a indagar sobre el mismo con el fin de definir la pertinencia del mismo</t>
  </si>
  <si>
    <t xml:space="preserve">Se cuenta con un mecanismo digital que permite identificar los empleos que pertenecen a la planta global y a la planta estructural y los grupos internos de trabajo.
Y NUMERALES  6, 7, 8, 9, 10, 29, </t>
  </si>
  <si>
    <t>Se encuentra lista para aplicación la herramienta virtual, se dará inicio con los funcionarios de la Vicepresidencia Administrativa y Financiera y paulatinamente se irán delegando las otras dependencias.
Se remitió la Inducción y Reinducción virtual a todos los funcionarios en los meses de octubre, noviembre y diciembre, a través de correo electrónico personalizado. La herramienta entró a actualización por novedades en la ANM, con el fin de remitirla nuevamente a los funcionarios que están pendientes y a los nuevos.</t>
  </si>
  <si>
    <t>Se han realizado capacitaciones internas en Evaluación del Desempeño Laboral, Socialización de Planeación Estratégica y Bioprotocolos de Seguridad. Está pendiente realización de capacitaciones misionales de conformidad con el PIC para el segundo semestre de 2020.
Se observa que en el PIC 2020 se incluyo tema de proyectos de aprendizaje organizacional https://www.anm.gov.co/sites/default/files/DocumentosAnm/pic_2020.pdf</t>
  </si>
  <si>
    <t>Se generó informe de valoración del impacto de las capacitaciones superiores a 16 horas, realizadas en la vigencia 2019, de conformidad con el procedimiento</t>
  </si>
  <si>
    <t>Se incluyeron temas relacionados con las temáticas previstas en pic 2020</t>
  </si>
  <si>
    <t>De manera coordinada con la OTI se verificó la información de datos abiertos de la entidad y se realizó el proceso de actualización en lo correspondiente a la desagregación presupuestal. La OTI adelanta gestiones para la obtención del sello de excelencia en la categoría de datos abiertos. Evidencia: correo electrónico OTI sobre actualización de datos abiertos</t>
  </si>
  <si>
    <t>Incluir dentro del Plan de Mejoramiento de la Política de Gestión del Conocimiento e Innovación se evalué el tema de generar soluciones o insumos para la solución de las problemáticas o necesidades de la entidad ,a partir de las acciones, iniciativas o ejercicios de colaboración con terceros usando medios electrónicos.</t>
  </si>
  <si>
    <t xml:space="preserve">Se contempló dentro del Plan de Mejora actividades tendientes al manejo de herramientas tecnológicas que permitan el análisis descriptivos, predictivos y prospectivos. Se contempló buscar asesorías en el manejo de Businnes Inteligent. De la misma manera se tuvo en cuenta la implementación de la Plataforma de capacitación virtual. </t>
  </si>
  <si>
    <t xml:space="preserve">Se realizo mesa de trabajo con los responsables de las áreas misionales donde se verifico los procedimientos establecidos, y se encuentran actualizados a corte 31 de agosto de 2019. Asimismo se actualizó el inventario de tramites, OPAS y servicios de la entidad los cuales están en proceso para ser actualizado en el SUIT. Se cuenta con el diagnostico de tramites actualizado.
Esta acción se cumplió con el inventario de trámites realizado y está incluido en los compromisos del PAAC de la vigencia 2019 </t>
  </si>
  <si>
    <t xml:space="preserve"> Se realizo mesa de trabajo con los responsables de las áreas misionales donde se verifico los procedimientos establecidos, y se encuentran actualizados a corte 31 de agosto de 2019. Asimismo se actualizó el inventario de tramites, OPAS y servicios de la entidad los cuales están en proceso para ser actualizado en el SUIT. Se cuenta con el diagnostico de tramites actualizado.
Se identificaron tres trámites que generan certificaciones: Certificado registro minero nacional Certificado área libre CERT y se encuentran identificados en el inventario de trámites y el diagnóstico de la vigencia 2019</t>
  </si>
  <si>
    <t>La Campaña Estado Simple Colombia Ágil, se plantea de forma anual, luego de obtener los resultados de la encuesta de satisfacción, se generarán los planes de acción para su implementación y luego la socialización de los mismo. De la misma manera la entidad ha venido trabajando en la optimización y mejoras de tramites con la puesta en marcha de una herramienta tecnológica la cual sale a producción en noviembre y permitirá hacer gran parte de los tramites de la entidad en línea, esto se ha dado a comunicar a los diferentes grupos de interés, por medio de rede sociales, paneles, exposiciones a gremios, reuniones, entre otros.
 Se encuentran publicados los informes de las encuestas de satisfacción y caracterización y disponibles para consulta de los responsables de los trámites</t>
  </si>
  <si>
    <t>Las encuestas de caracterización de usuarios y satisfacción de usuarios se encuentran publicadas y vigentes, los tres tramites mas demandados en la Entidad saldrán del resultado de los informes que se realizaran en el momento de cerrar las mismas. 
Se identificaron como los trámites de mayor demanda: Registro Único de Comercializadores – RUCOM Propuesta de contrato de concesión Certificado de registro minero Se realizaron las respectivas caracterizaciones con los designados de las áreas</t>
  </si>
  <si>
    <t>Para el Gobierno de TI se plantea la adopción por la entidad mediante resolución a las políticas previamente aprobadas 2017.</t>
  </si>
  <si>
    <t>Corresponde a "ANM Registro de Activos de Información"-- publicado Se está formulando la actualización del instructivo de activos de información Desde las tablas de retención se identifican los activos Intangibles https://www.datos.gov.co/Minas-y-Energ-a/ANM-Registro-de-Activos-de-Información-n/e8ki-nt5j/dataº</t>
  </si>
  <si>
    <t xml:space="preserve">Se realiza OTI realiza presentación y el Comité Institucional de Gestión y Desempeño, realiza aprobación </t>
  </si>
  <si>
    <t>La OTI eligió a la Ing. Yeimi Marcela Rubio Arquitecta de software y  La OTI eligió al Ing. Julio Carreño. Se evidencia el contrato de Yeimi Marcela , quien apoyara la definición de la estructura de software que se requiera de acuerdo a las soluciones tecnológicas implementadas en la OTI-ANM</t>
  </si>
  <si>
    <t>2. Genera el modelo de los componentes Tecnológicos de los que hace uso</t>
  </si>
  <si>
    <t>a).Dentro del Plan de Seguridad de la Información se establece que se deben identificar los activos de información, valorarlos y si su nivel de riesgo está por encima del nivel de riesgo aceptable, se determina un Plan de Tratamiento para mitigar el riesgo. Esta actividad se realiza una vez se tengan los activos de información identificados en los procesos.
b) Los controles para mitigar los riesgos asociados a los activos de información, se determinarán con el dueño del activo. Actualmente se establece la identificación de los activos de intangibles, Personas, hardware e infraestructura.
c) Se trabaja con el catálogo de servicios para la gestión de incidentes de Seguridad y Privacidad de la Información con Mesa de Ayuda, Una vez se culmine esta actividad se realizará capacitación a los funcionarios para que se reporten esto incidentes y generar indicadores de gestión.
ítems (de y f) con base en los indicadores de gestión desde el MSPI y las oportunidades de mejora de auditoría se formulan los planes de acción como parte de los controles para la seguridad de la información con la confidencialidad, integridad y disponibilidad.</t>
  </si>
  <si>
    <t>Política de Gobierno digital TIC</t>
  </si>
  <si>
    <t>1. Elaborar y presentar para aprobación el plan de acción vigencia 2020 ante el Comité de Conciliación, el cual contendrá las actividades requeridas por MIPG en los numerales del autodiagnóstico 18, 32, 34 (si aplica).</t>
  </si>
  <si>
    <t>La secretaria técnica del comité de conciliación remitió al Grupo de Planeación y a la oficina de Control interno, el plan de acción del comité de conciliación a través de correo electrónico.</t>
  </si>
  <si>
    <t>La encuesta se encuentra activa en la pagina de la ANM, a corte 30 de septiembre se encuentran 40 registros, se esta realizando gestión con los coordinadores de los PAREs y GIAM para aprovechar la visita de los usuarios y poder realizar la caracterización de los mismos. se prevé que la encuesta este en línea hasta noviembre para en el mes de diciembre realizar la tabulación de las misma y socializar resultados con las áreas involucradas. 
Se publicó en la página web el informe de la encuesta de caracterización correspondiente a la vigencia 2019.</t>
  </si>
  <si>
    <t>Se adelantó reunión con el proyecto SIGM en la cual se concertó que una vez entre en operación se revisará la matriz de requisitos para la postulación de trámites al sello de excelencia en el marco del nuevo sistema. Entre tanto, a 30 de septiembre se postularán los trámites y servicios totalmente en línea en el estado actual: pago canon superficiario, certificado de registro minero y RUCOM (Registro Único de Comercializadores). Se incluye como evidencia el formato Lista de Asistencia/Acta de Reunión con el desarrollo de la reunión realizada el 30/08/2019.</t>
  </si>
  <si>
    <t>Se esta a la espera de la salida de producción del nuevo SIGM Anna Minería, para poder identificar las actividades de cada tramite e identificar el costo a nivel del tramite al interior de la Entidad.
Finalmente, y teniendo en cuenta la necesidad de evaluar con mayor profundidad el tema se replanteara la gestión de la misma. La acción no se cumplió de acuerdo a lo previsto.</t>
  </si>
  <si>
    <t>La Campaña Estado Simple Colombia Ágil, se plantea de forma anual, luego de obtener los resultados de la encuesta de satisfacción, se generarán los planes de acción para su implementación y luego la socialización de los mismo. De la misma manera la entidad ha venido trabajando en la optimización y mejoras de tramites con la puesta en marcha de una herramienta tecnológica la cual sale a producción en noviembre y permitirá hacer gran parte de los tramites de la entidad en línea, esto se ha dado a comunicar a los diferentes grupos de interés, por medio de rede sociales, paneles, exposiciones a gremios, reuniones, entre otros.
Se ha realizado sensibilización tanto interna como externa respecto de las mejoras en los trámites y modernización de la Entidad. La sensibilización interna se realizó a través de el correo institucional interno Noticias ANM mediante al cual se publican los principales avances. De otra parte en cuanto a la sensibilización externa, se realizó un amplio despliegue informativo y registraron en el marco del lanzamiento del aplicativo AnnA Minería.
En la vigencia 2019 y en lo corrido de 2020 en Comité Institucional de Gestión y desempeño se han venido presentando los avance en el tema de racionalización de tramites, las evidencias quedan registradas en las actas de comité que se encuentran publicadas en la página web de la Entidad.</t>
  </si>
  <si>
    <t>Se realizó el análisis del modulo de medición de Isolución, y dado que el proveedor ya había realizado desarrollos a la herramienta, se determinó parametrizarla y ponerla en pruebas para que permitiera el cargue, reporte, y seguimiento de los indicadores de la Entidad. Por tanto se realizaron las pruebas correspondientes y quedaron cargados los indicadores 2019 con el reporte de I, II y III trimestre. Se solicitará el cargue del IV trimestre en el mes de enero.</t>
  </si>
  <si>
    <t>Fortalecer procesos de seguimiento de ejecución presupuestal desde la sistematización de la información en Sisgestión.
Se espera que el Plan Anual de Adquisiciones se cargue por proceso</t>
  </si>
  <si>
    <t>Se realizaron pruebas de SISGESTION entre Planeación y Tecnología para cambio estructural funcionalidad Fuente de Recursos desde el módulo de Distribución Presupuestal, conforme lo directriz de la Vicepresidente Adm. y Financiera.
Se ha personalizado la herramienta SISGESTION para recursos PGN y SGR en los módulos: PAA, solicitud CDP, Reporte SECOP, integración SIIF Nación para No. CDP. 
Se realizaron 4 sesiones de capacitación de 2horas cada una a todos los usuarios, se entrego instructivo y se dispuso aplicación en ambiente de pruebas. Avance 90% Se realizaron pruebas y ajustes a la herramienta en temas de vigencias futuras, reportes. En septiembre salió a producción el modulo PAA.
Se realizaron capacitaciones funcionales de SISGESTION en octubre/19 y se solicito el saldo inicial de presupuesto a 2 proyectos de inversión que se encuentran pte.</t>
  </si>
  <si>
    <t>Se realizó un primer acercamiento para adelantar esta actividad en la vigencia 2019, se espera retomar el tema para la vigencia 2020 en procura de continuar fortalecimiento la política de gestión documental</t>
  </si>
  <si>
    <t>La Entidad en la vigencia 2019, elaboro instructivo que tiene como propósito identificar los aspectos y valorar los impactos ambientales teniendo en cuenta la perspectiva de ciclo de vida de los servicios que presta la Agencia Nacional de Minería, de manera que se puedan determinar los aspectos ambientales significativos, estableciendo para éstos los controles operacionales correspondientes que ayudan a reducir el impacto ambiental</t>
  </si>
  <si>
    <t>Se cuenta con las TRD ajustadas con Cuadros de Clasificación, memoria descriptiva y anexos, las cuales se remitieron al AGN el 26/12/2019 con oficio 20195500988481</t>
  </si>
  <si>
    <t>Identificar los Archivos de la Entidad, los cuales contienen información asociada con derechos humanos, memoria histórica y conflicto armado.</t>
  </si>
  <si>
    <t>Se aportó como evidencia de cumplimiento Memoria descriptiva de valoración TRD, se espera continuar trabajando en el fortalecimiento de este tema.</t>
  </si>
  <si>
    <t>2. Iniciar la identificación de los archivos asociados a derechos humanos y memoria histórica</t>
  </si>
  <si>
    <t>Se ha creado la Política de controles criptográficos para la protección de la información y de los documentos electrónicos y/o digitales con base en la clasificación de la información, para proteger la integridad del documento se aplicará la Firma Digital y para proteger la confidencialidad se aplicarán algoritmos de cifrado fuerte tanto para la información en reposo como en tránsito.</t>
  </si>
  <si>
    <t>Se realizo el envió de los memorandos con sus respectivos informes, dando cumplimiento al cronograma anual de transferencias documentales</t>
  </si>
  <si>
    <t>Administrar la documentación que recibe y produce la entidad, garantizando su custodia y preservación en cualquier tipo de soporte.</t>
  </si>
  <si>
    <t>Se reporta promedio de acuerdo a resultados FURAG vigencia 2019: 68.9</t>
  </si>
  <si>
    <t xml:space="preserve">MIPG, sus políticas y líderes
El Modelo está compuesto por 17 políticas de gestión, lideradas por 11 entidades: Mejora Normativa, a cargo del Ministerio de Justicia y del Derecho; Gestión presupuestal, liderada por el Ministerio de Hacienda; Gobierno Digital, a cargo de MinTIC; Seguridad digital a cargo de la Presidencia de la República; Planeación institucional y Servicio al ciudadano, y Seguimiento y evaluación del desempeño institucional, bajo el liderazgo del DNP; Fortalecimiento organizacional y simplificación de procesos, a cargo de la Función Pública.
Así mismo, esta última entidad dirige las políticas de Talento humano, Participación ciudadana en la gestión pública, Integridad, Racionalización de trámites y Gestión del conocimiento y la innovación; en coordinación con la Contaduría General de la Nación dirige las políticas de Control interno y, con la Secretaría de Transparencia del DAPRE lidera la política de Transparencia, acceso a la información pública y lucha contra la corrupción.
Finalmente, se registran las políticas de Gestión documental, a cargo del Archivo General de la Nación, y de Defensa Jurídica, a cargo de la Agencia Nacional para la Defensa Jurídica del Estado.
</t>
  </si>
  <si>
    <t>Nota. A la fecha no se ha formulado plan de mejoramiento para el tema de rendición de cuentas debido a la falta de capacidad operativa, esta en proceso de vinculación un contratista que apoye la gestión.</t>
  </si>
  <si>
    <t>Cerrada Incumplida</t>
  </si>
  <si>
    <t>31/06/2020</t>
  </si>
  <si>
    <t>Transparencia y Acceso a la información pública fue incluido en las jornadas de inducción y reinducción de la ANM, adicionalmente se lanzan campañas con el soporte del grupo de comunicaciones para recordarle a los contratistas y funcionarios de la importancia de la Ley 1712</t>
  </si>
  <si>
    <t>Autodiagnóstico de transparencia y acceso a la información</t>
  </si>
  <si>
    <t>Accesibilidad de la atención y seguimiento de PQRDS  a través de canales telefónicos y virtuales</t>
  </si>
  <si>
    <t>Accesibilidad de la atención y seguimiento de PQRDS  a través de canales telefónicos y virtuales fueron implementados, con acceso a los servidores a la trazabilidad de la correspondencia</t>
  </si>
  <si>
    <t>Fortalecer los foros en consulta ciudadana para la toma de decisiones en proyectos de regulación</t>
  </si>
  <si>
    <t>Fortalecer los foros en consulta ciudadana para la toma de decisiones en proyectos de regulación de acuerdo con la normatividad vigente</t>
  </si>
  <si>
    <t>Proyectos normativos, proyectos, planes o programas publicados para consulta ciudadana</t>
  </si>
  <si>
    <t>Verificar a través de la medición de satisfacción de los clientes, la percepción sobre la imagen de la entidad</t>
  </si>
  <si>
    <t>Elaborar videos cortos sobre participación, servicio y transparencia para ser transmitidos a cada uno de los nuevos servidores al momento de ingresar</t>
  </si>
  <si>
    <t>Realizar medición interna de percepción con los servidores de la entidad</t>
  </si>
  <si>
    <t xml:space="preserve">Dentro de las mediciones que lleva a cabo la entidad se tiene en cuenta si su gestión ayudó a resolver los problemas y necesidades de sus usuarios </t>
  </si>
  <si>
    <t>Índice de Información Reservada y Clasificada publicada</t>
  </si>
  <si>
    <t>Estrategia inicial elaborada y ejecutada</t>
  </si>
  <si>
    <t xml:space="preserve">Los funcionarios tienen conocimiento sobre las instancias con las que cuentan los ciudadanos para recurrir en caso de no recibir respuesta ante una solicitud de información </t>
  </si>
  <si>
    <t>Autodiagnóstico de Rendición de cuentas</t>
  </si>
  <si>
    <t>En la política 2 se tiene el Plan Anticorrupción, solo dicen que se formula el Plan Anticorrupción y que se hizo el seguimiento.</t>
  </si>
  <si>
    <t>No se difunde a la ciudadanía el mapa de riesgos de corrupción solo el Plan Anticorrupción.</t>
  </si>
  <si>
    <t xml:space="preserve">La entidad construye a su interior el Plan Anticorrupción y de Atención al Ciudadano de manera participativa, es decir, teniendo en cuenta las observaciones y recomendaciones de sus funcionarios </t>
  </si>
  <si>
    <t>La organización ha dispuesto sus canales de comunicación de acuerdo a las necesidades de los ciudadanos que son usuarios de sus bienes y servicios, en particular para aquellos que son víctimas de la violencia, personas con discapacidad o personas pertenecientes a comunidades indígenas que no hablan español</t>
  </si>
  <si>
    <t>Dentro del PAA hay un indicador que hace el seguimiento a los componentes del Plan Anticorrupción, entre ellos el Mapa de riesgos de corrupción.</t>
  </si>
  <si>
    <t>Se está trabajando con OTI en los ajustes del SGD con el fin de tener información más detallada y confiable, Sin embargo, no se cumplió con el propósito de la acción</t>
  </si>
  <si>
    <t>La campaña de PQRS en cuanto a las nuevas funcionalidades del SGD se realizó la semana del 9 al 13 de Septiembre. Para el cierre de la vigencia y lo corrido d 2020 no se realizaron y reportaron actividades sobre el tema</t>
  </si>
  <si>
    <t>Se viene trabajando con OTI en la mejora del SGD, entre el 26 al 30 de agosto se han realizado pruebas en el ambiente de producción que ha permitido evidenciar avances y oportunidades de mejora de la herramienta.
Finalmente, no se cumplió el propósito de la acción</t>
  </si>
  <si>
    <t>Se solicitó a OTI que la aplicación SGD en sus reportes permita identificar la información solicitada, pues a la fecha no clasifica. 
Finalmente, no se cumplió el propósito de la acción</t>
  </si>
  <si>
    <t>Se tienen planeados para el último trimestre del año talleres de sensibilización en la ley 1712 de Transparencia para contratistas y funcionarios de la ANM. El 20 de Septiembre se realizó el primer taller en el PAR Valledupar.
Finalmente, no se cumplió el propósito de la acción</t>
  </si>
  <si>
    <t>Se trabaja en el planteamiento de la pregunta o preguntas de transparencia que deben incluirse en la encuesta con el fin de incluirla en el cuestionario de Argis. Se presentó el primer informe de la encuesta de satisfacción al Comité de Gestión y Desempeño, pero no se incluyo ítem link de transparencia.</t>
  </si>
  <si>
    <t>Nos pusimos en contacto con la funcionaria Martha Cecilia Amorocho Salazar, quien mediante correo electrónico, manifestó: "A la fecha no hemos necesitado traducir documentos a lenguas indígenas. Cuando estamos en territorio se contrata a indígenas de la misma comunidad que hablen español y la respectiva lengua, quienes hacen traducción de la información."
Finalmente, no se cumplió el propósito de la acción</t>
  </si>
  <si>
    <t>Dado que luego de indagar al área correspondiente del relacionamiento con comunidades indígenas y al no ser un tema recurrente, se revisará y analizara la pertinencia del mismo</t>
  </si>
  <si>
    <t>En la página web ya contamos  con Convertic, que permite acceso a personas con discapacidad visual. En el canal de YouTube los vídeos cuentan con subtítulos y este año hemos subido 7 vídeos subtitulados por nosotros</t>
  </si>
  <si>
    <t>Se hizo una investigación inicial y se detectó una lista de 10 posibles compañías que ofrezcan el software: Zendesk Bloomfire Zoho Desk Bitrix24 ProProfs KnowledgeBase Atlassian Confluence ServiceNow Knowledge Management Inkling Knowledge Remedy Knowledge Management Guru.</t>
  </si>
  <si>
    <t xml:space="preserve">Se genera herramienta en la aplicación GestinonA la cual está siendo manejada por la Vicepresidencia Administrativa y financiera en los temas de capacitación en inducción y reinducción, así como del Sistema de Seguridad y Salud en el trabajo 
Se cumplió con la meta prevista para la vigencia 2019, se realizaron los desarrollos respectivos que actualmente se encuentran en producción. </t>
  </si>
  <si>
    <t>Se llevaron a cabo Talleres Power BI con la siguiente programación: • 07 de febrero de 2020 10:00 a. m.-12:00 p. m. • 07 de febrero de 2020 10:00 a. m.-12:00 p. m. Carta de compromiso del Curso que está desarrollándose en el momento denominado Innovación y Gestión del Conocimiento (analítica de datos), programado por la Agencia Nacional de Minería, para los días martes y jueves de cada semana, desde el martes 30 de junio hasta el 23 de julio Se cuenta en la ANM en el grupo de Control a la Producción con el uso del Business Inteligent de Microsoft Y para poder identificar las necesidades, expectativas y software en uso en la ANM, se presentó al nivel directivo el plan de Implementación. Nota la implementación en la ANM se contempla a 2030. Asistencia a talleres con Microsoft donde parte del curso estuvo enfocada en la temática de analítica como se precisa en el nombre del curso</t>
  </si>
  <si>
    <t>TOTAL ACCIONES</t>
  </si>
  <si>
    <t>1. CUMPLIDAS</t>
  </si>
  <si>
    <t>2. PENDIENTES</t>
  </si>
  <si>
    <t xml:space="preserve">AUTODIAGNOSTICO </t>
  </si>
  <si>
    <t>Total Acciones Plan de Mejora</t>
  </si>
  <si>
    <t xml:space="preserve">A. cumplidas </t>
  </si>
  <si>
    <t>Total criterios Autodiagnóstico</t>
  </si>
  <si>
    <t>Total Criterios Autodiagnóstico</t>
  </si>
  <si>
    <t>Total criterios autodiagnostico</t>
  </si>
  <si>
    <t>Total criterios autodiagnóstico</t>
  </si>
  <si>
    <t>Total FURAG 2019</t>
  </si>
  <si>
    <t>Total acriterios autodiagnóstico</t>
  </si>
  <si>
    <t>Total Criterios Autdiagnostico</t>
  </si>
  <si>
    <t>Cerrada No Cumplida</t>
  </si>
  <si>
    <t>El reglamento del comité de conciliación adopto mediante resolución 236 del 29/04/2019.
No se cumplió la acción dentro del plazo establecido.</t>
  </si>
  <si>
    <t>Se presento Plan de acción en sesión No. 17 del Comité de conciliación.
No se cumplió la acción dentro del plazo establecido.</t>
  </si>
  <si>
    <t>RESULTADOS MIPG - PRIMER SEMESTRE 2020</t>
  </si>
  <si>
    <r>
      <t xml:space="preserve">Instrucción: </t>
    </r>
    <r>
      <rPr>
        <sz val="10"/>
        <color theme="1"/>
        <rFont val="Calibri"/>
        <family val="2"/>
        <scheme val="minor"/>
      </rPr>
      <t>En las tablas de color naranja incluir en la casilla correspondiente de su entidad el valor resultante del Modelo, las Dimensiones y las Políticas, tal cual como lo arroja la Matriz de seguimiento y control, instrumento adoptado por el sector para llevar el seguimiento del MIPG. Adicionalmente, en las casillas de color naranja oscuro debe incluir los valores que arroja el FURAG 2019 para el Modelo, las dimensiones y las políticas de su entidad. En las tablas de color azul no deben incluir ni modificar la información, ya que está programado para realizar la transformación de los valores que reporten en porcentajes sobre 100.</t>
    </r>
  </si>
  <si>
    <t>MIPG</t>
  </si>
  <si>
    <t>MIPG - FURAG</t>
  </si>
  <si>
    <t>D1 - Talento Humano</t>
  </si>
  <si>
    <t>D1 - Talento Humano FURAG</t>
  </si>
  <si>
    <t>D2 - Direccionamiento estratégico</t>
  </si>
  <si>
    <t>D2 - Direccionamiento estratégico FURAG</t>
  </si>
  <si>
    <t>D3 - Gestión con valores</t>
  </si>
  <si>
    <t>D3 - Gestión con valores FURAG</t>
  </si>
  <si>
    <t>D4 - Evaluación de resultados</t>
  </si>
  <si>
    <t>D4 - Evaluación de resultados FURAG</t>
  </si>
  <si>
    <t>D5 - Información y comunicaciones</t>
  </si>
  <si>
    <t>D5 - Información y comunicaciones FURAG</t>
  </si>
  <si>
    <t>D6 - Gestión del conocimiento</t>
  </si>
  <si>
    <t>D6 - Gestión del conocimiento FURAG</t>
  </si>
  <si>
    <t>D7 - Control Interno</t>
  </si>
  <si>
    <t>D7 - Control Interno FURAG</t>
  </si>
  <si>
    <t>MME</t>
  </si>
  <si>
    <t xml:space="preserve">ANM </t>
  </si>
  <si>
    <t>UPME</t>
  </si>
  <si>
    <t>CREG</t>
  </si>
  <si>
    <t>SGC</t>
  </si>
  <si>
    <t>ANH</t>
  </si>
  <si>
    <t>IPSE</t>
  </si>
  <si>
    <t>P1 - Gestión estratégica TH</t>
  </si>
  <si>
    <t>P1 - Gestión estratégica TH FURAG</t>
  </si>
  <si>
    <t>P2 - Integridad</t>
  </si>
  <si>
    <t>P2 - Integridad FURAG</t>
  </si>
  <si>
    <t>P3 - Planeación institucional</t>
  </si>
  <si>
    <t>P3 - Planeación institucional FURAG</t>
  </si>
  <si>
    <t>P4 - Gestión presupuestal</t>
  </si>
  <si>
    <t>P4 - Gestión presupuestal FURAG</t>
  </si>
  <si>
    <t>P5 - Fortalecimiento Organizacional</t>
  </si>
  <si>
    <t>P5 - Fortalecimiento Organizacional FURAG</t>
  </si>
  <si>
    <t>P6 - Gobierno digital</t>
  </si>
  <si>
    <t>P6 - Gobierno digital FURAG</t>
  </si>
  <si>
    <t>P7 - Seguridad digital</t>
  </si>
  <si>
    <t>P7 - Seguridad digital FURAG</t>
  </si>
  <si>
    <t>P8 - Defensa jurídica</t>
  </si>
  <si>
    <t>P8 - Defensa jurídica FURAG</t>
  </si>
  <si>
    <t>P9 - Servicio al ciudadano</t>
  </si>
  <si>
    <t>P9 - Servicio al ciudadano FURAG</t>
  </si>
  <si>
    <t>P10 - Racionalización de trámite</t>
  </si>
  <si>
    <t>P10 - Racionalización de trámite FURAG</t>
  </si>
  <si>
    <t>P11 - Participación ciudadana</t>
  </si>
  <si>
    <t>P11 - Participación ciudadana FURAG</t>
  </si>
  <si>
    <t>P12 - Seguimiento y evaluación</t>
  </si>
  <si>
    <t>P12 - Seguimiento y evaluación FURAG</t>
  </si>
  <si>
    <t>P13 - Gestión documental</t>
  </si>
  <si>
    <t>P13 - Gestión documental FURAG</t>
  </si>
  <si>
    <t>P14 - Transparencia</t>
  </si>
  <si>
    <t>P14 - Transparencia FURAG</t>
  </si>
  <si>
    <t>P15 - Gestión del conocimiento</t>
  </si>
  <si>
    <t>P15 - Gestión del conocimiento FURAG</t>
  </si>
  <si>
    <t>P16 - Control Interno</t>
  </si>
  <si>
    <t>P16 - Control Interno FURAG</t>
  </si>
  <si>
    <t>P17 - Mejora normativa</t>
  </si>
  <si>
    <t>P17 - Mejora normativa FURAG</t>
  </si>
  <si>
    <t>ESTADO MIPG - PRIMER SEMESTRE 2020</t>
  </si>
  <si>
    <r>
      <t xml:space="preserve">Instrucción: </t>
    </r>
    <r>
      <rPr>
        <sz val="10"/>
        <color theme="1"/>
        <rFont val="Calibri"/>
        <family val="2"/>
        <scheme val="minor"/>
      </rPr>
      <t>En las tablas de color azul incluir en la casilla correspondiente de su entidad el estado del Modelo, las Dimensiones y las Políticas según la lista desplegable. Se manejan 3 estados: "</t>
    </r>
    <r>
      <rPr>
        <b/>
        <sz val="10"/>
        <color theme="1"/>
        <rFont val="Calibri"/>
        <family val="2"/>
        <scheme val="minor"/>
      </rPr>
      <t>Vamos bien</t>
    </r>
    <r>
      <rPr>
        <sz val="10"/>
        <color theme="1"/>
        <rFont val="Calibri"/>
        <family val="2"/>
        <scheme val="minor"/>
      </rPr>
      <t>", "</t>
    </r>
    <r>
      <rPr>
        <b/>
        <sz val="10"/>
        <color theme="1"/>
        <rFont val="Calibri"/>
        <family val="2"/>
        <scheme val="minor"/>
      </rPr>
      <t>Tengo problemas</t>
    </r>
    <r>
      <rPr>
        <sz val="10"/>
        <color theme="1"/>
        <rFont val="Calibri"/>
        <family val="2"/>
        <scheme val="minor"/>
      </rPr>
      <t>" y "</t>
    </r>
    <r>
      <rPr>
        <b/>
        <sz val="10"/>
        <color theme="1"/>
        <rFont val="Calibri"/>
        <family val="2"/>
        <scheme val="minor"/>
      </rPr>
      <t>Riesgo inminente</t>
    </r>
    <r>
      <rPr>
        <sz val="10"/>
        <color theme="1"/>
        <rFont val="Calibri"/>
        <family val="2"/>
        <scheme val="minor"/>
      </rPr>
      <t>", los cuales buscan describir la situación actual del MIPG, estos estados reflejan lo siguiente: i)"</t>
    </r>
    <r>
      <rPr>
        <b/>
        <sz val="10"/>
        <color theme="1"/>
        <rFont val="Calibri"/>
        <family val="2"/>
        <scheme val="minor"/>
      </rPr>
      <t>Vamos bien</t>
    </r>
    <r>
      <rPr>
        <sz val="10"/>
        <color theme="1"/>
        <rFont val="Calibri"/>
        <family val="2"/>
        <scheme val="minor"/>
      </rPr>
      <t>": cuando las actividades para la implementación se realizan adecuadamente y no es necesario realizar una revisión profunda, ii)"</t>
    </r>
    <r>
      <rPr>
        <b/>
        <sz val="10"/>
        <color theme="1"/>
        <rFont val="Calibri"/>
        <family val="2"/>
        <scheme val="minor"/>
      </rPr>
      <t>Tengo problemas</t>
    </r>
    <r>
      <rPr>
        <sz val="10"/>
        <color theme="1"/>
        <rFont val="Calibri"/>
        <family val="2"/>
        <scheme val="minor"/>
      </rPr>
      <t>": cuando hay situaciones que están dificultando la implementación y que requieren revisión institucional para tomar acciones, iii) "</t>
    </r>
    <r>
      <rPr>
        <b/>
        <sz val="10"/>
        <color theme="1"/>
        <rFont val="Calibri"/>
        <family val="2"/>
        <scheme val="minor"/>
      </rPr>
      <t>Riesgo inminente</t>
    </r>
    <r>
      <rPr>
        <sz val="10"/>
        <color theme="1"/>
        <rFont val="Calibri"/>
        <family val="2"/>
        <scheme val="minor"/>
      </rPr>
      <t>": cuando la política o dimensión no tiene un plan de trabajo para su implementación o cuando las acciones tomadas no han dado resultados, por lo cual hay un gran riesgo de incumplir con las metas planeadas, y se requiere revisión sectorial.</t>
    </r>
  </si>
  <si>
    <t>ESTADOS</t>
  </si>
  <si>
    <t>Vamos bien</t>
  </si>
  <si>
    <t>Tengo problemas</t>
  </si>
  <si>
    <t>Riesgo inminente</t>
  </si>
  <si>
    <t>Desde Grupo de Comunicaciones, se han realizado las actualizaciones de información del link de transparencia de acuerdo a la solicitud de las diferentes áreas de la Entidad.</t>
  </si>
  <si>
    <t xml:space="preserve">Se logro implementar el modulo de medición de la herramienta Isolucion, y  fueran cargadas las fichas y los reportes  de los indicadores tanto de 2019, como del I trimestre de 2020. Esto permite un mejor control de reporte, así como el seguimiento a los datos reportados por las áreas y las acciones de mejora. </t>
  </si>
  <si>
    <t>Desde la política de Defensa Jurídica se logró el 100% de acreditación del Modelo Optimo de Gestión que es supervisado por la ANDJE. De igual manera, se logró la aprobación de la Política de Daño Antijurídico 2020 - 2021. Por otra parte, se ha tenido un éxito del 100% en las tutelas que querían dejar sin efecto el Auto GCM No. 000003 de 2020.</t>
  </si>
  <si>
    <t>ANM</t>
  </si>
  <si>
    <t>Entidad</t>
  </si>
  <si>
    <t>Modelo</t>
  </si>
  <si>
    <t>LOGROS MIPG - PRIMER SEMESTRE 2020</t>
  </si>
  <si>
    <t>OBSTÁCULOS MIPG - PRIMER SEMESTRE 2020</t>
  </si>
  <si>
    <t xml:space="preserve">Debilidad en la caracterización de partes interesadas que sirva de insumo para los procesos que debe determinar estrategias  específicas con los grupos de interés. </t>
  </si>
  <si>
    <t>No se realiza con oportunidad el reporte de los datos por tanto hay demoras en la consolidación.</t>
  </si>
  <si>
    <t>Ninguno</t>
  </si>
  <si>
    <t>En algunos casos se presentaron metas muy bajas por tanto no se puede observar un resultados que permita una toma de decisiones.  El análisis cualitativo y cuantitativo no explica con claridad  los datos reportados.</t>
  </si>
  <si>
    <t>Debilidades culturales y organizacionales para el direccionamiento de la política</t>
  </si>
  <si>
    <t>Con ocasión al Estado de Emergencia Económica, Social y Ecológica, declarada por el Gobierno Nacional en todo el territorio colombiano, el proceso de solicitud y recopilación de información se prorroga.</t>
  </si>
  <si>
    <t>RETOS MIPG - SEPTIEMBRE 2019</t>
  </si>
  <si>
    <t xml:space="preserve">Mantener las certificaciones y ampliar alcance en el  ejercicio de auditoria de seguimiento a la certificación del subsistema de gestión de la calidad, seguimiento a la certificación del subsistema de gestión ambiental, seguimiento a la certificación del subsistema de gestión de seguridad y salud en el trabajo y ampliación de alcance del subsistema de gestión de la calidad. </t>
  </si>
  <si>
    <t xml:space="preserve">Se requiere la actualización del análisis de contexto interno y externo que permita ser insumo para la identificación de riesgos, así como para la reestructuración del mapa de procesos. </t>
  </si>
  <si>
    <t xml:space="preserve">Mejorar la cultura en la ANM para que se realice con oportunidad y consistencia el reporte tanto de los datos, así como el análisis de cada indicador. </t>
  </si>
  <si>
    <t>Implementar la Política de Gestión del Conocimiento e Innovación en la Agencia Nacional de Minería de acuerdo con el Plan de Mejoramiento.  Así como la metodología de actuación. 
Avanzar en la implementación, integración y mejora de la gestión del conocimiento e innovación conforme a las nuevas necesidades que supone el trabajo en casa y otras circunstancias que ha suscitado la pandemia del Covid 19</t>
  </si>
  <si>
    <t>1. Desarrollar la estrategia de Seguridad y Privacidad de la Información con una visión amplia de concienciación, uso y apropiación de ésta en cada uno de los procesos
2. Seguir contribuyendo en la gestión de la Seguridad y Privacidad de la Información desde Arquitectura Empresarial
3. Integrar la Seguridad y Privacidad de la Información desde los Proyectos Tecnológicos de la Entidad, para anticiparnos a la materialización de posibles Riesgos Digitales
4. Alcanzar mayor participación del personal en las capacitaciones de Seguridad y Ciberseguridad
5. Contribuir más en el conocimiento para que el personal de la Entidad se apropie de las herramientas colaborativas y de gestión</t>
  </si>
  <si>
    <t>Actualización 100% del aplicativo Ekogui.</t>
  </si>
  <si>
    <t>Articular y publicar en el SUIT y en GOV.CO la totalidad de trámites misionales de la Entidad en la vigencia actual.</t>
  </si>
  <si>
    <t>Mejorar el seguimiento a lo datos reportados, para generar con oportunidad acciones de mejora sobre  las metas, formulas o diseño de los indicadores.</t>
  </si>
  <si>
    <t>Continuar trabajando en la actualización de los contenidos web.</t>
  </si>
  <si>
    <t>Implementar la política e integrarla con otros sistemas.</t>
  </si>
  <si>
    <t>Continuar trabajando en la mejora normativa e implementación de políticas de manera eficiente.</t>
  </si>
  <si>
    <t xml:space="preserve">Seguir fortaleciendo  los procesos de gestión presupuestal de la Entidad a través del  mejoramiento continúo, </t>
  </si>
  <si>
    <t>1. Se unifica plan de trabajo de los subsistemas de gestión de la calidad, ambiental y seguridad y salud en el trabajo, conforme a las normas ISO 9001:2015, ISO 14001:2015 y OHSAS 45000:2018  e integración con MIPG
2. Se definen los indicadores tanto estratégicos como operativos que se despliegan de la planeación estratégica.
3. La ANM se encuentra en fase de implementación del Aplicativo SISGESTION el  Modulo de PAA.</t>
  </si>
  <si>
    <t xml:space="preserve">1. La Entidad cuenta con un análisis de contexto interno y externo en el cual se identificaron de manera general las debilidades, fortalezas, amenazas y oportunidades de la ANM. 
2. Se ha logrado una mayor articulación entre los procesos  con el fin de brindar un mejor servicio.
3. Se diseño el nuevo Modelo de atención integral a grupos de interés el cual  pretende mejorar la oportunidad en la respuesta a los requerimientos de los usuarios. Conforme se ha requerido se ha realizados la actualización y creación de documentos dentro del sistema integrado de gestión con el fin estandarizar y controlar las actividades que se ejecutan tanto en procesos estratégicos, como misionales y de apoyo. </t>
  </si>
  <si>
    <t xml:space="preserve">1. Desde Grupo de Comunicaciones, se han venido realizando las actividades virtuales planeadas, las cuales han contado con buena aceptación y participación por parte de los diferentes grupos de interés.
2. Se han realizado eventos digitales que permitieron el acercamiento de la ciudadanía con la Entidad.
3. Grupo de Participación Ciudadana y Comunicaciones, hace un seguimiento especial a las PQRS con el objeto de garantizar una respuesta oportuna dentro de los plazos que establece la ley, para lo cual la  ANM cuenta con personal que realiza seguimiento permanente a esta actividad. </t>
  </si>
  <si>
    <t>1. La Entidad adquirió un SOC (SaaS) para visibilidad de las amenazas y protección de la Infraestructura Tecnológica y de Ciberseguridad 
2. Se estructuró un BIA para llevarlo a un Plan de Continuidad de Negocio 
3. A través de las Capacitaciones y Tips de Seguridad se ha logrado que el personal de la Entidad tome conciencia del buen uso que le debe dar a la información
4. Se obtuvo gran relevancia en la participación de los procesos para la apropiación y gestión de la Matriz de Activos de Información
5. Se caracterizó una Matriz de Riesgos Digitales de cada una de  las vicepresidencias
6. Se actualizó la política de Seguridad y Privacidad de la Información basada en el nivel de madurez que presenta el SGSI
7. Se alcanzó una gran relevancia en la actualización de la Información del SGSI y la de Continuidad de Negocio
8. Se ha contado con indicadores de gestión del monitoreo a través de las herramientas de seguridad
9. Se permitió contar con un módulo para la gestión de Incidentes de Seguridad desde la herramienta de Mesa de Ayuda
10. Se llevó acabo la ejecución de la metodología para análisis de vulnerabilidades y amenazas en la plataforma tecnológica y que actualmente se gestiona
11. Se estructuró el PESI alineado a los proyectos del PETIC</t>
  </si>
  <si>
    <t>1. Se fortaleció el recurso humano en el equipo de Gestión Documental.
2. Se avanza en la articulación del proceso de Gestión Documental con la Política de Seguridad de la Información.
3. Se habilitaron canales electrónicos para la gestión de las comunicaciones oficiales.</t>
  </si>
  <si>
    <t>1. Se fortalecieron los cinco componentes MECI, en promedio avanzaron en 4 puntos, especialmente los de Actividades de Control  y el de Información y Comunicación, ya que avanzaron en más de 4,3  puntos. 
 2.  Fortalecimiento en la construcción de los Planes de Mejoramiento, seguimiento, monitoreo y verificación de cumplimiento de las acciones definidas.
3. Fortalecimiento en la identificación y gestión de los riesgos, a través de los procesos de auditorías y seguimientos, estableciendo actividades de control específicas, generando insumos para la toma de decisiones en pro de la mejora continua.
4. Generación de alertas frente a la gestión de Peticiones, Quejas y Reclamos.
5. Verificación de los procesos y planes de la entidad, a través de procesos de auditoría..</t>
  </si>
  <si>
    <t xml:space="preserve">La Entidad ha fortalecido los canales de comunicación internos y externos lo que ha permitido consolidar adecuados procesos de información con los diferentes grupos de interés y los colaboradores.
Se continua avanzando en las mejoras del Sistema de Gestión Documental y en la digitalización de los expedientes mineros. 
Permanentemente se realiza seguimiento a los contenidos publicados en la pagina web de la Entidad con el fin e garantizar el cumplimiento de la norma frente a acceso y disponibilidad de la información publica a los ciudadanos.
</t>
  </si>
  <si>
    <t>Se incluyó dentro de la Planeación Estratégica 2020-2030  un objetivo estratégico en torno a Gestión de Conocimiento e Innovación. Herramientas como ANNA Minería (ANNA)  han contribuido con la gestión del conocimiento e innovación en la Agencia Nacional de Minería, a través la integración de la información minero ambiental, con el fin de impulsar el desarrollo sostenible de las actividades mineras en Colombia, promoviendo la protección ambiental, la legalidad y la transparencia. 
Continua el fortalecimiento de la plataforma  digital  del Sistema Integral de Gestión Minera: ANNA Minería (ANNA) con la simplificación de procedimientos asociados a la evaluación de propuestas de contratos de concesión minera y muchas otras actividades propias de la  generación de títulos mineros , así como el manejo de la información minera y el seguimiento y control a los títulos mineros. Lo anterior, permite dinamizar, actualizar y agilizar la gestión minera entre todas las partes interesadas.
Estructuración adopción Mesa Arquitectura Empresarial, gestión del Conocimiento e Innovación</t>
  </si>
  <si>
    <t>Ejecución del Plan de Bienestar por no poderse realizar de manera presencial y llevar a cabo de nuevo el proceso de contratación del mismo.</t>
  </si>
  <si>
    <t>Baja participación de los funcionarios y contratistas en las actividades programadas con respecto a la vivencia de los valores desde su cotidianidad.</t>
  </si>
  <si>
    <t>No contar con un sistema de información basado en la Gestión del Riesgo y Cumplimiento que permita el seguimiento, control y la medición de madurez del Sistema de Gestión de Seguridad y Privacidad de la Información  Una oportunidad de mejora es que el personal de la Entidad sea convocado a capacitaciones especializadas en la norma ISO27001 e ISO31000 para que su conocimiento pueda contribuir en la gestión de la Seguridad Digital</t>
  </si>
  <si>
    <t xml:space="preserve">Falta de personal que nos permita implementar la política de participación ciudadana </t>
  </si>
  <si>
    <t>Debilidades en la alineación de  tiempos para adelantar los proceso de actualización de la información en la pagina web, de acuerdo a los grupos de trabajo que generan la misma. 
Falta de personal que nos permita implementar la política de rendición de cuentas.</t>
  </si>
  <si>
    <t>Debilidad en el diseño de una metodología y modelo de gestión del conocimiento e innovación en la Entidad. 
Alta rotación del recurso humano o fuga del conocimiento.
Gestión del tiempo entre las partes. Es un tema aún en desarrollo que implica un gran cambio cultural del comportamiento humano</t>
  </si>
  <si>
    <t>La emergencia sanitaria ocasionada por la Pandemia COVIT-19, generó la realización de actividades a través de "Trabajo en Casa", lo que ha limitado el acceso a verificación en sitio y ha afectado el cumplimiento de los objetivos y metas institucionales, así como el Plan Anual de auditoría.</t>
  </si>
  <si>
    <t xml:space="preserve">La pandemia a afecta el análisis de contexto realizado, así como la  implementación del Modelo de atención integral a   grupos de interés .
La rotación de personal afecta la trazabilidad que se lleva en el sistema integrado de gestión de las acciones de mejora de los procesos. </t>
  </si>
  <si>
    <t xml:space="preserve">Personal insuficiente para la ejecución de las actividades en el marco de la implementación de las políticas y del SGSI.
Personal con funciones destinadas específicamente a cumplir roles asociados a Arquitectura Empresarial </t>
  </si>
  <si>
    <t>Debilidades en la herramienta SGD que esta en proceso de mejora.
Se ha tenido inconvenientes  con la implementación del Modelo de Atención debido a la contingencia del COVID-19</t>
  </si>
  <si>
    <t xml:space="preserve">Se aprecia una oportunidad de mejora a través del aumento de la percepción de la perspectiva del ciudadano (front) por parte de los funcionarios misionales encargados de la ejecución de los trámites, de igual manera se presentó una diferencia de criterio entre el DAFP y GOV.CO para la gestión de trámites misionales. </t>
  </si>
  <si>
    <t xml:space="preserve">Durante la vigencia del primer semestre de 2020 las visitas de seguimiento a los archivos de gestión, evaluación de la capacidad instalada y disponible de la bodega y el desarrollo de las transferencias documentales, se vieron suspendidas por las medidas de aislamiento obligatorio las cuales no permitieron el ingreso y traslado a las sedes a nivel nacional por parte del Grupo de Gestión Documental. Adicionalmente se afectó el proceso para realizar la contratación del saneamiento ambiental y limpieza técnica en todas las sedes de la ANM.  
</t>
  </si>
  <si>
    <t>Falta de recurso humano suficiente para seguimiento de actividades. Mejoras del Sistema de Gestión Documental SGD.
Debilidades en la alineación de  tiempos para adelantar los proceso de actualización de la información en la pagina web, falta de autocontrol por parte de los servidores en la verificación de contenidos obsoletos de la información que producen al interior de cada proceso.
Levantamiento de información de proyectos  en el  marco de la construcción  de analítica en la ANM.</t>
  </si>
  <si>
    <t>Continuar trabajando en la alineación del Sistema de Gestión Documental con el Sistema Integrado de Gestión; de igual manera alinearse con la Política de Seguridad de la Información para acceso a usuarios internos y externos.
Adopción Mesa Arquitectura Empresarial, gestión del Conocimiento e Innovación, adscrita al Comité Institucional de Gestión y Desempeño de la ANM 
 Generar el cambio organizacional con miras a la implementación en relación con  gestión de la Analítica de datos en la ANM</t>
  </si>
  <si>
    <t xml:space="preserve">1. Fortalecer en la organización  la interiorización de las tres líneas de defensa.
2. Gestionar las recomendaciones dadas por el DAFP, como resultado de la evaluación del FURAG.
3. Reinventarnos con auditorias remotas aprovechado las herramientas tecnologías de  la ANM. 
4. Fortalecer la evaluación de controles y la identificación de posibles riesgos de corrupción y de gestión. </t>
  </si>
  <si>
    <t>1. Detallar  los roles de los Arquitectos en marco de Arquitectura Empresarial, Proceso, Información, SW y Sistemas de Información e Infraestructura
2. Adaptación tecnológica al trabajo desde casa
3. Desplegar la PMO en la primera fase,  al interior de la OTI</t>
  </si>
  <si>
    <t>Continuar con la implementación de acciones de mejora a los sistemas de información.
Se espera tener mejoras  en el servicio al ciudadano con la entrada en funcionamiento del Modelo de Atención - MAGIC</t>
  </si>
  <si>
    <t>Definir e implementar el plan de mejoramiento para el cierre de las brechas identificadas en el autodiagnóstico aplicado.</t>
  </si>
  <si>
    <t xml:space="preserve">Integrar la radicación de los documentos del aplicativo SGD con Anna Minería.
Actualización de procesos y procedimientos  de Gestión Documental.
</t>
  </si>
  <si>
    <t>1. Fortalecer el componente de Monitoreo y Supervisión del Sistema, el cual obtuvo el puntaje más bajo con 74.5 puntos.
2. Evaluar la posibilidad  de implementar a futuro la sugerencia del Manual de MIPG, adoptando un Mapa de Aseguramiento, control y monitoreo de los riesgos de la entidad</t>
  </si>
  <si>
    <t xml:space="preserve">Durante la vigencia 2019, el índice de control interno de la entidad, logró un puntaje de 79.3 de acuerdo a los criterios de evaluación del DAFP, ubicando a la ANM en el segundo lugar, logrando estar casi dos puntos por encima del promedio sectorial.
Seguimiento y Control a la gestión institucional, de acuerdo a su planeación estratégica y de conformidad con lo estipulado con el Plan Anual de Auditoría 2019, basada en riesgos y con un enfoque preventivo.
Seguimiento y verificación a la Gestión de Riesgos de Gestión, Corrupción y Seguridad de la Información, contribuyendo a la adecuada administración de los recursos de la Entidad.
Articulación y comunicación permanente con la primera y segunda línea de defensa.
</t>
  </si>
  <si>
    <t xml:space="preserve">1. Se ha avanzado con la ejecución del  Plan Estratégico de TH, están en marcha sus planes: Anual de vacantes, previsión de recursos humanos, capacitación, sistema general de seguridad y salud en el trabajo.
2. Con respecto a bienestar se han realizado actividades virtuales con el acompañamiento de la caja de compensación y está en proceso la contratación del mismo por ajustes debidos al confinamiento. 
3. Se cuentan con Bioprotocolos de seguridad documentados para la ANM y se ha realizado la socialización de los mismos. </t>
  </si>
  <si>
    <t>1. Desde el Grupo de Comunicaciones se han realizado las actualizaciones de información en la pagina web e intranet de acuerdo a la solicitud de las diferentes áreas de la Entidad, conforme a la política de Gobierno Digital.
2. Se cuenta con un PETIC Alineado a planeación estratégica 2030.
3. Se realizó la definición de Gobierno de Arquitectura Empresarial
4. En el tema de analítica, se realizó levantamiento de necesidades en la ANM
5. Se ha avanzado en la automatización de procesos internos
6. Se hizo la estructuración de la PMO, implementación IPv6 a nivel Infraestructura Sede Central
7. Se encuentra pendiente de firma la resolución de adopción de la Mesa de Arquitectura empresarial
- políticas de TI</t>
  </si>
  <si>
    <t xml:space="preserve">1. Se avanzó en la construcción de la política de gestión del conocimiento e innovación, se tiene proyectada la presentación y aprobación para el último trimestre del año 2020.
2. Se siguen fortaleciendo las acciones de capacitación, a través de convenios con universidades. 
3. Se elaboró el contenido temático para un curso de 32 horas en Gestión del Conocimiento y su posterior desarrollo.
4. Se adelanta un traslado de proyecto de inversión con el fin de contar con recursos que permitan realizar diagnostico y diseño del modelo de gestión del conocimiento.
</t>
  </si>
  <si>
    <t>La implementación  del nuevo Modelo   de atención integral a grupos de interés fue afectado por la pandemia, lo cual genero  demoras en su ejecución y redefinición de acciones y prioridades..</t>
  </si>
  <si>
    <t xml:space="preserve">Demoras en la ejecución del Plan de Bienestar conforme la declaratoria de emergencia por el COVID 19, lo que llevo a reformular las actividades para fortalecer la virtualidad. </t>
  </si>
  <si>
    <t>Recortes presupuestales y nuevas disposiciones que limitan los tramites presupuestales ante el MHCP y DNP.</t>
  </si>
  <si>
    <t xml:space="preserve">Dado que en algunos aspectos no se visualizan en el mapa de procesos actual, así como  es necesario  rediseñar la cadena de valor  de los grandes procesos misionales.  Por tanto se requiere la actualización del mapa de procesos  y de la caracterización de los nuevos procesos. </t>
  </si>
  <si>
    <r>
      <rPr>
        <b/>
        <sz val="10"/>
        <rFont val="Arial Narrow"/>
        <family val="2"/>
      </rPr>
      <t>Instrucción:</t>
    </r>
    <r>
      <rPr>
        <sz val="10"/>
        <rFont val="Arial Narrow"/>
        <family val="2"/>
      </rPr>
      <t xml:space="preserve"> En las tablas de color amarillo por favor incluir los logros desagregados por: </t>
    </r>
    <r>
      <rPr>
        <b/>
        <sz val="10"/>
        <rFont val="Arial Narrow"/>
        <family val="2"/>
      </rPr>
      <t>Modelo</t>
    </r>
    <r>
      <rPr>
        <sz val="10"/>
        <rFont val="Arial Narrow"/>
        <family val="2"/>
      </rPr>
      <t xml:space="preserve"> (logros generales de todo el modelo, los más importantes para la Entidad) - </t>
    </r>
    <r>
      <rPr>
        <b/>
        <sz val="10"/>
        <rFont val="Arial Narrow"/>
        <family val="2"/>
      </rPr>
      <t>Dimensión</t>
    </r>
    <r>
      <rPr>
        <sz val="10"/>
        <rFont val="Arial Narrow"/>
        <family val="2"/>
      </rPr>
      <t xml:space="preserve"> (Logros enfocados a cada dimensión, prioritario y los que la entidad quiere resaltar) - </t>
    </r>
    <r>
      <rPr>
        <b/>
        <sz val="10"/>
        <rFont val="Arial Narrow"/>
        <family val="2"/>
      </rPr>
      <t>Política</t>
    </r>
    <r>
      <rPr>
        <sz val="10"/>
        <rFont val="Arial Narrow"/>
        <family val="2"/>
      </rPr>
      <t xml:space="preserve"> (Logos específicos de cada una de las políticas, que no sea únicamente cumplimiento de temas de ley. Pueden incluir algún tipo de reconocimiento a equipos internos de trabajo o proyectos especiales).
Por favor ser concisos en cada caso y seleccionar muy bien los logros, dado que se realizara un filtro en el Ministerio y solo se mostraran los temas más relevantes del sector.</t>
    </r>
  </si>
  <si>
    <t xml:space="preserve">1. Se ha avanzado en la socialización curso de Integridad, Transparencia y Lucha contra la corrupción del DAFP a funcionarios y contratistas. 
2. A través del POA se realiza la medición de la apropiación de valores como objetivo estratégico, en el marco de la política y de la socialización general del Código de Integridad a todas las partes interesadas a través de los canales de comunicación internos.
3. Se esta trabajando en el programa de ética y transparencia al DAFP para revisión y fortalecimiento. </t>
  </si>
  <si>
    <t>Se ha continuado consolidando y fortaleciendo la conciencia de los servidores públicos, frente a la importancia de la implementación y mejora de las políticas del  MIPG .
Se logro culminar una primera fase de mejora continua a través de la implementación de los planes de mejoramiento suscritos en la vigencia 2019, los cuales a la fecha se encuentran en el 100% cerrados. 
Transversalmente las políticas del MIGP hacen parte de toda la planeación estratégica de la Entidad, así mismo la hoja de ruta del Sistema Integrado de Gestión se encuentra articulado con los requisitos de MIPG y un plan de acción que fortalece ambos sistemas y optimiza esfuerzos.</t>
  </si>
  <si>
    <t xml:space="preserve">Se logro sistematizar los procesos de inducción y reinducción virtual a los funcionarios, ejecución del PIC, logrando una evaluación al 93% de los funcionarios a la fecha. De igual manera se han realizado y avanzado en las actividades de bienestar virtuales y por ende se ha garantizado el avance en la implementación y mantenimiento del  SGST.
La Entidad diseño, capacito y se encuentra implementando todos los Bioprotocolos de seguridad ANM, así como la compra y entrega de elementos de protección personal y las alianzas con nuestros proveedores de aseo y cafetería, vigilancia, transporte  entre otros con el fin de articular los protocolos internos con los protocolos de las empresas prestadoras de estos servicio, y así maximizar esfuerzos.
Se ha logrado avanzar en las políticas de MIPG a través del Plan Estratégico del Talento Humano de la vigencia. </t>
  </si>
  <si>
    <t xml:space="preserve">Después de un ejercicio conjunto el equipo directivo definió la nueva plataforma estratégica -PE para Entidad 2020-2030  y finalmente esta fue presentada y aprobada al Consejo Directivo y publicada en la página web. Una vez aprobada la PE se iniciaron las capacitaciones al personal de planta y contratistas a través de un juego didáctico que permitiera el afianzamiento de los conocimientos. </t>
  </si>
  <si>
    <t>La Entidad ha destinado recursos humanos, tecnológicos, físicos para el  diseño e  implementación de la primer fase del nuevo  Modelo de atención integral a grupos de interés MAGIC, el cual pretende lograr articulación entre los diferentes canales de atención y fortalecer los canales virtuales conforme la declaratoria del estado de emergencia decretada por el gobierno. Así, mismo se ha adecuado los Puntos de Atención regional adecuando sus instalaciones para el nuevo modelo el cual contempla la figura de orientadores de primer nivel y profesionales de servicio para atención de segundo nivel, implementación de digiturnos para caracterizar y captar información de valor, disposición de tabletas para consultas en líneas, entre otros. Adicional este nuevo modelo articula otra serie de actividades como el proceso de notificación de actos administrativos, el apoyo al cobro de las prestaciones económicas por parte de titulares y apoyo al agendamiento de visitas de fiscalización. Lo anterior optimizando los recursos y  generando una atención integrada a nuestros ciudadanos, tendiente a la virtualización.
Se continúan fortaleciendo los procesos de implementación y mantenimiento de los subsistemas de gestión adoptados por la Entidad.
Se trabaja permanentemente en la simplificación de procesos  a través de la mejora continua y de la documentación de los mismos.
La Entidad cuenta con una infraestructura tecnológica robusta y desarrollos que le han permitido avanzar en las metas y mejoramiento de la prestación del servicio a los clientes, haciendo que los tramites sean óptimos y sistemáticos.
Apoyo nivel directivo Trasformación Digital alineado a la Planeación estratégica  expresado en el PETIC.
Estructuración adopción Mesa Arquitectura Empresarial, gestión del Conocimiento e Innovación.</t>
  </si>
  <si>
    <t xml:space="preserve">A partir de la nueva planeación estratégica de la ANM se procedió a realizar mesas de trabajo con las áreas para formulación de acciones e indicadores estratégicos y operativos, los cuales fueron cargados a través de una herramienta tecnológica, la cual ha permitido innovar y tener información confiable y disponible a tiempo para la toma de decisiones. A la fecha se encuentra el seguimiento del cumplimiento del plan estratégicos de I trimestre y se esta realizando el cargue del  segundo trimestre para ser presentado en comité de GYD. 
Es importante señalar que es la primera vez que la entidad cuenta con indicadores estratégicos alineados con los requerimientos de datos e información que requiere tanto el DNP como el ministerio de minas. 
</t>
  </si>
  <si>
    <t>1. La ANM realizó la  implementación del Aplicativo SISGESTION, con el fin de realizar las solicitudes de certificados de disponibilidad presupuestal de manera más eficiente, asignando roles específicos a los responsables de cada dependencia,  obteniendo la trazabilidad de todo el proceso y apoyando la política de cero papel.
Así, mismo se encuentra en desarrollos de interoperabilidad de SISGESTION con SIIF y websafi, con el fin de poder llevar un seguimiento a la ejecución presupuestal en tiempo real y con datos mas exactos, que mejoren la toma de decisiones.</t>
  </si>
  <si>
    <t>Desde el Grupo de Comunicaciones se reporta la mejora de la herramienta SGD subsanando algunas inconsistencias. 
La Entidad ha destinado recursos humanos, tecnológicos, físicos para el  diseño e  implementación de la primer fase del nuevo  Modelo de atención integral a grupos de interés MAGIC, el cual pretende lograr articulación entre los diferentes canales de atención y fortalecer los canales virtuales conforme la declaratoria del estado de emergencia decretada por el gobierno. Así, mismo se ha adecuado los Puntos de Atención regional adecuando sus instalaciones para el nuevo modelo el cual contempla la figura de orientadores de primer nivel y profesionales de servicio para atención de segundo nivel, implementación de digiturnos para caracterizar y captar información de valor, disposición de tabletas para consultas en líneas, entre otros. Adicional este nuevo modelo articula otra serie de actividades como el proceso de notificación de actos administrativos, el apoyo al cobro de las prestaciones económicas por parte de titulares y apoyo al agendamiento de visitas de fiscalización. Lo anterior optimizando los recursos y  generando una atención integrada a nuestros ciudadanos, tendiente a la virtualización.</t>
  </si>
  <si>
    <t>1. Consolidación de los trámites en un inventario único de tramites, el cual a la fecha se ha complementado a una versión 4.
2. Articulación de trámites con el mapa de procesos y documentación de la gestión de trámites a través de procedimiento, en proceso.
3. Racionalización y simplificación de los 4 trámites que se generan a través del visor geográfico de AnnA Minería. (Incluye eliminación de cobro, trámites por doble opción).
4. Mejora continua de los trámites de la Entidad a través del desarrollo del aplicativo AnnA Minería.
5. Articulación con el DAFP con el fin de implementar una agrupación de trámites desde la perspectiva de la ciudadanía.
3. Se trabaja en las resoluciones para los tramites de AREs y GENESIS conforme los requerimientos del DAFP.</t>
  </si>
  <si>
    <t>Se realizó la actualización del nomograma de la entidad, teniendo en cuenta las ultimas disposiciones legales enviadas por las Dependencias de la ANM. 
Se esta revisando un ajuste al procedimiento y formato de normograma con el fin de hacer seguimiento al cumplimiento en lo que respecta al SST y Sistema Ambiental, así como establecer periodicidad para la actualización del normograma.</t>
  </si>
  <si>
    <r>
      <rPr>
        <b/>
        <sz val="10"/>
        <rFont val="Arial Narrow"/>
        <family val="2"/>
      </rPr>
      <t xml:space="preserve">Instrucción: </t>
    </r>
    <r>
      <rPr>
        <sz val="10"/>
        <rFont val="Arial Narrow"/>
        <family val="2"/>
      </rPr>
      <t xml:space="preserve">En las tablas de color verde por favor incluir los obstáculos desagregados por: </t>
    </r>
    <r>
      <rPr>
        <b/>
        <sz val="10"/>
        <rFont val="Arial Narrow"/>
        <family val="2"/>
      </rPr>
      <t>Modelo</t>
    </r>
    <r>
      <rPr>
        <sz val="10"/>
        <rFont val="Arial Narrow"/>
        <family val="2"/>
      </rPr>
      <t xml:space="preserve"> (Obstáculos generales de todo el modelo, los cuales han dificultado o demorado la implementación) - </t>
    </r>
    <r>
      <rPr>
        <b/>
        <sz val="10"/>
        <rFont val="Arial Narrow"/>
        <family val="2"/>
      </rPr>
      <t>Dimensión</t>
    </r>
    <r>
      <rPr>
        <sz val="10"/>
        <rFont val="Arial Narrow"/>
        <family val="2"/>
      </rPr>
      <t xml:space="preserve"> (Obstáculos enfocados a cada dimensión, aquellos que no permiten el avance de la implementación y que requieren atención por la alta dirección) - </t>
    </r>
    <r>
      <rPr>
        <b/>
        <sz val="10"/>
        <rFont val="Arial Narrow"/>
        <family val="2"/>
      </rPr>
      <t>Política</t>
    </r>
    <r>
      <rPr>
        <sz val="10"/>
        <rFont val="Arial Narrow"/>
        <family val="2"/>
      </rPr>
      <t xml:space="preserve"> (Obstáculos específicos de cada una de las políticas, enfocados a los grupos internos de trabajo).
Por favor ser concisos en cada caso y seleccionar muy bien los obstáculos, dado que se realizara un filtro en el Ministerio y solo se mostraran los temas más relevantes del sector.</t>
    </r>
  </si>
  <si>
    <r>
      <t>La emergencia sanitaria ocasionada por la emergencia COVIT-19, generó la realización de actividades a través de</t>
    </r>
    <r>
      <rPr>
        <i/>
        <sz val="11"/>
        <rFont val="Arial Narrow"/>
        <family val="2"/>
      </rPr>
      <t xml:space="preserve"> "Trabajo en Casa"</t>
    </r>
    <r>
      <rPr>
        <sz val="11"/>
        <rFont val="Arial Narrow"/>
        <family val="2"/>
      </rPr>
      <t xml:space="preserve">, lo que ha limitado el acceso a verificación en sitio y ha ocasionado que se replantee el Plan Anual de Auditoria 2020. </t>
    </r>
  </si>
  <si>
    <t>Ajustes o retrasos de algunas actividades por falta de recursos humanos como económicos para implementación de algunas acciones. Reprogramación y ajustes de algunas acciones debido a la pandemia lo que ha llevado a la reformulación de otras maneras de hacer las cosas con el fin de promover la virtualidad. Se debe continuar fortaleciendo el empoderamiento y liderazgo de los responsable frente a cada política.
El cumplimiento y cierre de las acciones de los planes de mejoramiento formulados para cada una de las políticas de MIPG 2019 - 2020, en algunos casos se identificó el cumplimiento parcial de algunas acciones, o algunas acciones que fueron cerradas que no cumplían con el 100% de la eficacia de la acción, lo cual impacto el % final de cumplimiento de MIPG ocasionando una posible sobrevaloración cuantitativa en el porcentaje de implementación de MIPG en la Entidad; por ello se espera para el segundo semestre de 2020 realizar un nuevo ejercicio de identificación objetiva de brechas teniendo como base el resultado FURAG 2019, y las lecciones aprendidas de este primer ejercicio de mejora. Lo anterior, con el fin de realizar una adecuada formulación planes de mejoramiento objetivos, realizables y alcanzables, y poder contar con un avance de implementación mucho mas aterrizado.</t>
  </si>
  <si>
    <t>Avanzar en la implementación de oportunidades de mejora, teniendo como fuente de información los resultados FURAG 2019 en el segundo semestre de 2020; con el fin de realizar una adecuada formulación planes de mejoramiento objetivos, realizables y alcanzables, y poder contar con un avance de implementación mucho mas aterrizado.</t>
  </si>
  <si>
    <r>
      <rPr>
        <b/>
        <sz val="10"/>
        <rFont val="Arial Narrow"/>
        <family val="2"/>
      </rPr>
      <t xml:space="preserve">Instrucción: </t>
    </r>
    <r>
      <rPr>
        <sz val="10"/>
        <rFont val="Arial Narrow"/>
        <family val="2"/>
      </rPr>
      <t xml:space="preserve">En las tablas de color morado por favor incluir los retos desagregados por: </t>
    </r>
    <r>
      <rPr>
        <b/>
        <sz val="10"/>
        <rFont val="Arial Narrow"/>
        <family val="2"/>
      </rPr>
      <t>Modelo</t>
    </r>
    <r>
      <rPr>
        <sz val="10"/>
        <rFont val="Arial Narrow"/>
        <family val="2"/>
      </rPr>
      <t xml:space="preserve"> (Retos generales de todo el modelo, sobre todo aquellos sobre los cuales la alta dirección debe tomar decisiones para conseguir la implementación o el cambio requerido) - </t>
    </r>
    <r>
      <rPr>
        <b/>
        <sz val="10"/>
        <rFont val="Arial Narrow"/>
        <family val="2"/>
      </rPr>
      <t>Dimensión</t>
    </r>
    <r>
      <rPr>
        <sz val="10"/>
        <rFont val="Arial Narrow"/>
        <family val="2"/>
      </rPr>
      <t xml:space="preserve"> (Retos enfocados a cada dimensión tomando en cuenta los avances a reportados en el periodo anterior) - </t>
    </r>
    <r>
      <rPr>
        <b/>
        <sz val="10"/>
        <rFont val="Arial Narrow"/>
        <family val="2"/>
      </rPr>
      <t>Política</t>
    </r>
    <r>
      <rPr>
        <sz val="10"/>
        <rFont val="Arial Narrow"/>
        <family val="2"/>
      </rPr>
      <t xml:space="preserve"> (Retos específicos de cada una de las políticas, aquellos que no se puede tratar internamente en los grupos de trabajo).
Por favor ser concisos en cada caso y seleccionar muy bien los retos, dado que se realizara un filtro en el Ministerio y solo se expondrán los temas más relevantes del sector.</t>
    </r>
  </si>
  <si>
    <r>
      <t xml:space="preserve">Reinventar los programas de bienestar, capacitación y actividades de SST desde la virtualidad, por la pandemia y el confinamiento. </t>
    </r>
    <r>
      <rPr>
        <b/>
        <sz val="11"/>
        <color theme="1"/>
        <rFont val="Arial Narrow"/>
        <family val="2"/>
      </rPr>
      <t/>
    </r>
  </si>
  <si>
    <t>Crear actividades que resulten más atractivas para los funcionarios y contratistas y estimulen su participación frente al tema de vivencialidad de los valores. 
Lograr la apropiación de los valores de integridad al interior de la ANM. 
Medir la apropiación del Código de Integridad entre los funcionarios y contratistas.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</si>
</sst>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00"/>
    <numFmt numFmtId="165" formatCode="d\.m"/>
    <numFmt numFmtId="166" formatCode="0.0000"/>
    <numFmt numFmtId="167" formatCode="0.0"/>
  </numFmts>
  <fonts count="112">
    <font>
      <sz val="11"/>
      <color rgb="FF000000"/>
      <name val="Calibri"/>
    </font>
    <font>
      <sz val="11"/>
      <color theme="1"/>
      <name val="Calibri"/>
      <family val="2"/>
      <scheme val="minor"/>
    </font>
    <font>
      <sz val="11"/>
      <color theme="1"/>
      <name val="Calibri"/>
      <family val="2"/>
      <scheme val="minor"/>
    </font>
    <font>
      <b/>
      <sz val="11"/>
      <color rgb="FF000000"/>
      <name val="Arial"/>
      <family val="2"/>
    </font>
    <font>
      <sz val="11"/>
      <name val="Calibri"/>
      <family val="2"/>
    </font>
    <font>
      <b/>
      <sz val="9"/>
      <color rgb="FF000000"/>
      <name val="Arial"/>
      <family val="2"/>
    </font>
    <font>
      <sz val="9"/>
      <color rgb="FF000000"/>
      <name val="Arial"/>
      <family val="2"/>
    </font>
    <font>
      <sz val="9"/>
      <name val="Arial"/>
      <family val="2"/>
    </font>
    <font>
      <sz val="48"/>
      <color rgb="FF548135"/>
      <name val="Federo"/>
    </font>
    <font>
      <sz val="22"/>
      <color rgb="FF1E4E79"/>
      <name val="Federo"/>
    </font>
    <font>
      <b/>
      <sz val="18"/>
      <color rgb="FFFF0000"/>
      <name val="Calibri"/>
      <family val="2"/>
    </font>
    <font>
      <b/>
      <sz val="18"/>
      <name val="Calibri"/>
      <family val="2"/>
    </font>
    <font>
      <sz val="10"/>
      <name val="Federo"/>
    </font>
    <font>
      <b/>
      <sz val="18"/>
      <color rgb="FF000000"/>
      <name val="Calibri"/>
      <family val="2"/>
    </font>
    <font>
      <b/>
      <sz val="18"/>
      <name val="Arial"/>
      <family val="2"/>
    </font>
    <font>
      <sz val="11"/>
      <color rgb="FF000000"/>
      <name val="Arial"/>
      <family val="2"/>
    </font>
    <font>
      <b/>
      <sz val="10"/>
      <name val="Arial"/>
      <family val="2"/>
    </font>
    <font>
      <b/>
      <sz val="18"/>
      <color rgb="FFA8D08D"/>
      <name val="Federo"/>
    </font>
    <font>
      <b/>
      <sz val="20"/>
      <color rgb="FF000000"/>
      <name val="Calibri"/>
      <family val="2"/>
    </font>
    <font>
      <sz val="24"/>
      <color rgb="FFF4B083"/>
      <name val="Federo"/>
    </font>
    <font>
      <sz val="28"/>
      <color rgb="FF9F3168"/>
      <name val="Federo"/>
    </font>
    <font>
      <b/>
      <sz val="14"/>
      <name val="Arial"/>
      <family val="2"/>
    </font>
    <font>
      <b/>
      <sz val="18"/>
      <color rgb="FF9E3251"/>
      <name val="Federo"/>
    </font>
    <font>
      <sz val="27"/>
      <color rgb="FF00B0F0"/>
      <name val="Federo"/>
    </font>
    <font>
      <sz val="12"/>
      <color rgb="FF000000"/>
      <name val="Calibri"/>
      <family val="2"/>
    </font>
    <font>
      <b/>
      <sz val="14"/>
      <color rgb="FF2E75B5"/>
      <name val="Federo"/>
    </font>
    <font>
      <b/>
      <sz val="18"/>
      <color rgb="FF2F5496"/>
      <name val="Federo"/>
    </font>
    <font>
      <sz val="14"/>
      <color rgb="FF000000"/>
      <name val="Calibri"/>
      <family val="2"/>
    </font>
    <font>
      <sz val="28"/>
      <color rgb="FFC55A11"/>
      <name val="Federo"/>
    </font>
    <font>
      <sz val="26"/>
      <color rgb="FFD53503"/>
      <name val="Federo"/>
    </font>
    <font>
      <b/>
      <sz val="18"/>
      <color rgb="FF833C0B"/>
      <name val="Federo"/>
    </font>
    <font>
      <b/>
      <sz val="18"/>
      <color rgb="FFFF0000"/>
      <name val="Federo"/>
    </font>
    <font>
      <sz val="48"/>
      <color rgb="FFFFC000"/>
      <name val="Federo"/>
    </font>
    <font>
      <sz val="26"/>
      <color rgb="FF1E4E79"/>
      <name val="Federo"/>
    </font>
    <font>
      <b/>
      <sz val="18"/>
      <color rgb="FFBF9000"/>
      <name val="Federo"/>
    </font>
    <font>
      <b/>
      <sz val="20"/>
      <name val="Arial"/>
      <family val="2"/>
    </font>
    <font>
      <b/>
      <sz val="18"/>
      <color rgb="FF2E75B5"/>
      <name val="Federo"/>
    </font>
    <font>
      <sz val="16"/>
      <color rgb="FF000000"/>
      <name val="Calibri"/>
      <family val="2"/>
    </font>
    <font>
      <b/>
      <sz val="14"/>
      <color rgb="FF000000"/>
      <name val="Calibri"/>
      <family val="2"/>
    </font>
    <font>
      <b/>
      <sz val="12"/>
      <color rgb="FF000000"/>
      <name val="Calibri"/>
      <family val="2"/>
    </font>
    <font>
      <sz val="10"/>
      <color rgb="FF000000"/>
      <name val="Calibri"/>
      <family val="2"/>
    </font>
    <font>
      <b/>
      <sz val="10"/>
      <color rgb="FF000000"/>
      <name val="Calibri"/>
      <family val="2"/>
    </font>
    <font>
      <b/>
      <sz val="11"/>
      <color rgb="FFFF0000"/>
      <name val="Calibri"/>
      <family val="2"/>
    </font>
    <font>
      <sz val="11"/>
      <color rgb="FF548135"/>
      <name val="Calibri"/>
      <family val="2"/>
    </font>
    <font>
      <sz val="9"/>
      <color rgb="FF000000"/>
      <name val="Arial"/>
      <family val="2"/>
    </font>
    <font>
      <sz val="10"/>
      <name val="Arial Narrow"/>
      <family val="2"/>
    </font>
    <font>
      <b/>
      <sz val="9"/>
      <color indexed="81"/>
      <name val="Tahoma"/>
      <family val="2"/>
    </font>
    <font>
      <sz val="9"/>
      <color indexed="81"/>
      <name val="Tahoma"/>
      <family val="2"/>
    </font>
    <font>
      <sz val="11"/>
      <color rgb="FF000000"/>
      <name val="Arial Narrow"/>
      <family val="2"/>
    </font>
    <font>
      <sz val="36"/>
      <color rgb="FFD1699D"/>
      <name val="Arial Narrow"/>
      <family val="2"/>
    </font>
    <font>
      <sz val="12"/>
      <name val="Arial Narrow"/>
      <family val="2"/>
    </font>
    <font>
      <sz val="16"/>
      <name val="Arial Narrow"/>
      <family val="2"/>
    </font>
    <font>
      <b/>
      <sz val="11"/>
      <color rgb="FF000000"/>
      <name val="Arial Narrow"/>
      <family val="2"/>
    </font>
    <font>
      <sz val="22"/>
      <color rgb="FF548135"/>
      <name val="Arial Narrow"/>
      <family val="2"/>
    </font>
    <font>
      <sz val="11"/>
      <name val="Arial Narrow"/>
      <family val="2"/>
    </font>
    <font>
      <b/>
      <sz val="14"/>
      <color rgb="FF000000"/>
      <name val="Arial Narrow"/>
      <family val="2"/>
    </font>
    <font>
      <b/>
      <sz val="12"/>
      <color rgb="FF000000"/>
      <name val="Arial Narrow"/>
      <family val="2"/>
    </font>
    <font>
      <sz val="10"/>
      <color rgb="FF000000"/>
      <name val="Arial Narrow"/>
      <family val="2"/>
    </font>
    <font>
      <sz val="11"/>
      <color rgb="FF000000"/>
      <name val="Calibri"/>
      <family val="2"/>
    </font>
    <font>
      <b/>
      <sz val="11"/>
      <name val="Arial Narrow"/>
      <family val="2"/>
    </font>
    <font>
      <sz val="36"/>
      <name val="Arial Narrow"/>
      <family val="2"/>
    </font>
    <font>
      <sz val="22"/>
      <name val="Arial Narrow"/>
      <family val="2"/>
    </font>
    <font>
      <b/>
      <sz val="14"/>
      <name val="Arial Narrow"/>
      <family val="2"/>
    </font>
    <font>
      <b/>
      <sz val="12"/>
      <name val="Arial Narrow"/>
      <family val="2"/>
    </font>
    <font>
      <b/>
      <sz val="10"/>
      <name val="Arial Narrow"/>
      <family val="2"/>
    </font>
    <font>
      <sz val="11"/>
      <color rgb="FF000000"/>
      <name val="Calibri"/>
      <family val="2"/>
    </font>
    <font>
      <sz val="10"/>
      <color rgb="FFFF0000"/>
      <name val="Arial Narrow"/>
      <family val="2"/>
    </font>
    <font>
      <sz val="12"/>
      <color rgb="FFFF0000"/>
      <name val="Arial Narrow"/>
      <family val="2"/>
    </font>
    <font>
      <sz val="11"/>
      <color rgb="FFFF0000"/>
      <name val="Arial Narrow"/>
      <family val="2"/>
    </font>
    <font>
      <sz val="11"/>
      <color theme="1"/>
      <name val="Calibri"/>
      <family val="2"/>
    </font>
    <font>
      <b/>
      <sz val="14"/>
      <color theme="1"/>
      <name val="Calibri"/>
      <family val="2"/>
    </font>
    <font>
      <sz val="36"/>
      <color rgb="FF92D050"/>
      <name val="Arial Narrow"/>
      <family val="2"/>
    </font>
    <font>
      <b/>
      <sz val="11"/>
      <color rgb="FFFF0000"/>
      <name val="Arial Narrow"/>
      <family val="2"/>
    </font>
    <font>
      <sz val="9"/>
      <color rgb="FFFF0000"/>
      <name val="Arial Narrow"/>
      <family val="2"/>
    </font>
    <font>
      <sz val="9"/>
      <name val="Arial Narrow"/>
      <family val="2"/>
    </font>
    <font>
      <sz val="36"/>
      <color rgb="FF00B050"/>
      <name val="Arial Narrow"/>
      <family val="2"/>
    </font>
    <font>
      <sz val="10"/>
      <color rgb="FF00B050"/>
      <name val="Arial Narrow"/>
      <family val="2"/>
    </font>
    <font>
      <sz val="28"/>
      <color rgb="FF00B050"/>
      <name val="Arial Narrow"/>
      <family val="2"/>
    </font>
    <font>
      <b/>
      <sz val="10"/>
      <color rgb="FF000000"/>
      <name val="Arial Narrow"/>
      <family val="2"/>
    </font>
    <font>
      <sz val="36"/>
      <color rgb="FF9F3168"/>
      <name val="Arial Narrow"/>
      <family val="2"/>
    </font>
    <font>
      <sz val="36"/>
      <color rgb="FF00B0F0"/>
      <name val="Arial Narrow"/>
      <family val="2"/>
    </font>
    <font>
      <sz val="36"/>
      <color rgb="FF4FD1FF"/>
      <name val="Arial Narrow"/>
      <family val="2"/>
    </font>
    <font>
      <sz val="13"/>
      <color rgb="FFFF0000"/>
      <name val="Arial Narrow"/>
      <family val="2"/>
    </font>
    <font>
      <sz val="36"/>
      <color rgb="FF2F5496"/>
      <name val="Arial Narrow"/>
      <family val="2"/>
    </font>
    <font>
      <sz val="11"/>
      <color rgb="FFFFD965"/>
      <name val="Arial Narrow"/>
      <family val="2"/>
    </font>
    <font>
      <sz val="36"/>
      <color rgb="FF8EAADB"/>
      <name val="Arial Narrow"/>
      <family val="2"/>
    </font>
    <font>
      <sz val="7"/>
      <color rgb="FF548135"/>
      <name val="Arial Narrow"/>
      <family val="2"/>
    </font>
    <font>
      <sz val="36"/>
      <color rgb="FF38DAF0"/>
      <name val="Arial Narrow"/>
      <family val="2"/>
    </font>
    <font>
      <sz val="36"/>
      <color rgb="FF069CBA"/>
      <name val="Arial Narrow"/>
      <family val="2"/>
    </font>
    <font>
      <u/>
      <sz val="10"/>
      <color rgb="FF000000"/>
      <name val="Arial Narrow"/>
      <family val="2"/>
    </font>
    <font>
      <sz val="36"/>
      <color rgb="FFC55A11"/>
      <name val="Arial Narrow"/>
      <family val="2"/>
    </font>
    <font>
      <sz val="36"/>
      <color rgb="FFC00000"/>
      <name val="Arial Narrow"/>
      <family val="2"/>
    </font>
    <font>
      <sz val="16"/>
      <color rgb="FF000000"/>
      <name val="Arial Narrow"/>
      <family val="2"/>
    </font>
    <font>
      <sz val="10"/>
      <color rgb="FF548135"/>
      <name val="Arial Narrow"/>
      <family val="2"/>
    </font>
    <font>
      <sz val="28"/>
      <color rgb="FFF96C61"/>
      <name val="Arial Narrow"/>
      <family val="2"/>
    </font>
    <font>
      <b/>
      <sz val="14"/>
      <color rgb="FFF96C61"/>
      <name val="Arial Narrow"/>
      <family val="2"/>
    </font>
    <font>
      <b/>
      <sz val="16"/>
      <color rgb="FFEE9492"/>
      <name val="Arial Narrow"/>
      <family val="2"/>
    </font>
    <font>
      <b/>
      <sz val="14"/>
      <color rgb="FFEE9492"/>
      <name val="Arial Narrow"/>
      <family val="2"/>
    </font>
    <font>
      <sz val="36"/>
      <color rgb="FF1F3864"/>
      <name val="Arial Narrow"/>
      <family val="2"/>
    </font>
    <font>
      <sz val="36"/>
      <color rgb="FF5D84CB"/>
      <name val="Arial Narrow"/>
      <family val="2"/>
    </font>
    <font>
      <sz val="12"/>
      <color rgb="FF000000"/>
      <name val="Arial Narrow"/>
      <family val="2"/>
    </font>
    <font>
      <b/>
      <sz val="11"/>
      <color theme="1"/>
      <name val="Calibri"/>
      <family val="2"/>
      <scheme val="minor"/>
    </font>
    <font>
      <b/>
      <sz val="22"/>
      <color theme="9" tint="-0.249977111117893"/>
      <name val="Calibri"/>
      <family val="2"/>
      <scheme val="minor"/>
    </font>
    <font>
      <b/>
      <sz val="18"/>
      <color theme="6" tint="-0.249977111117893"/>
      <name val="Calibri"/>
      <family val="2"/>
      <scheme val="minor"/>
    </font>
    <font>
      <b/>
      <sz val="10"/>
      <color theme="1"/>
      <name val="Calibri"/>
      <family val="2"/>
      <scheme val="minor"/>
    </font>
    <font>
      <sz val="10"/>
      <color theme="1"/>
      <name val="Calibri"/>
      <family val="2"/>
      <scheme val="minor"/>
    </font>
    <font>
      <b/>
      <sz val="16"/>
      <color theme="1"/>
      <name val="Calibri"/>
      <family val="2"/>
      <scheme val="minor"/>
    </font>
    <font>
      <b/>
      <sz val="11"/>
      <color theme="1"/>
      <name val="Arial Narrow"/>
      <family val="2"/>
    </font>
    <font>
      <b/>
      <sz val="22"/>
      <name val="Arial Narrow"/>
      <family val="2"/>
    </font>
    <font>
      <b/>
      <sz val="18"/>
      <name val="Arial Narrow"/>
      <family val="2"/>
    </font>
    <font>
      <b/>
      <sz val="16"/>
      <name val="Arial Narrow"/>
      <family val="2"/>
    </font>
    <font>
      <i/>
      <sz val="11"/>
      <name val="Arial Narrow"/>
      <family val="2"/>
    </font>
  </fonts>
  <fills count="69">
    <fill>
      <patternFill patternType="none"/>
    </fill>
    <fill>
      <patternFill patternType="gray125"/>
    </fill>
    <fill>
      <patternFill patternType="solid">
        <fgColor rgb="FF4472C4"/>
        <bgColor rgb="FF4472C4"/>
      </patternFill>
    </fill>
    <fill>
      <patternFill patternType="solid">
        <fgColor rgb="FFA8D08D"/>
        <bgColor rgb="FFA8D08D"/>
      </patternFill>
    </fill>
    <fill>
      <patternFill patternType="solid">
        <fgColor rgb="FF92D050"/>
        <bgColor rgb="FF92D050"/>
      </patternFill>
    </fill>
    <fill>
      <patternFill patternType="solid">
        <fgColor rgb="FF00B050"/>
        <bgColor rgb="FF00B050"/>
      </patternFill>
    </fill>
    <fill>
      <patternFill patternType="solid">
        <fgColor rgb="FFD1699D"/>
        <bgColor rgb="FFD1699D"/>
      </patternFill>
    </fill>
    <fill>
      <patternFill patternType="solid">
        <fgColor rgb="FFF4B083"/>
        <bgColor rgb="FFF4B083"/>
      </patternFill>
    </fill>
    <fill>
      <patternFill patternType="solid">
        <fgColor rgb="FFEEEE6E"/>
        <bgColor rgb="FFEEEE6E"/>
      </patternFill>
    </fill>
    <fill>
      <patternFill patternType="solid">
        <fgColor rgb="FFC5E0B3"/>
        <bgColor rgb="FFC5E0B3"/>
      </patternFill>
    </fill>
    <fill>
      <patternFill patternType="solid">
        <fgColor rgb="FFFFC000"/>
        <bgColor rgb="FFFFC000"/>
      </patternFill>
    </fill>
    <fill>
      <patternFill patternType="solid">
        <fgColor rgb="FF9F3168"/>
        <bgColor rgb="FF9F3168"/>
      </patternFill>
    </fill>
    <fill>
      <patternFill patternType="solid">
        <fgColor rgb="FF93E3FF"/>
        <bgColor rgb="FF93E3FF"/>
      </patternFill>
    </fill>
    <fill>
      <patternFill patternType="solid">
        <fgColor rgb="FF00B0F0"/>
        <bgColor rgb="FF00B0F0"/>
      </patternFill>
    </fill>
    <fill>
      <patternFill patternType="solid">
        <fgColor rgb="FFFF3B3B"/>
        <bgColor rgb="FFFF3B3B"/>
      </patternFill>
    </fill>
    <fill>
      <patternFill patternType="solid">
        <fgColor rgb="FFFEF2CB"/>
        <bgColor rgb="FFFEF2CB"/>
      </patternFill>
    </fill>
    <fill>
      <patternFill patternType="solid">
        <fgColor rgb="FF4FD1FF"/>
        <bgColor rgb="FF4FD1FF"/>
      </patternFill>
    </fill>
    <fill>
      <patternFill patternType="solid">
        <fgColor rgb="FF2F5496"/>
        <bgColor rgb="FF2F5496"/>
      </patternFill>
    </fill>
    <fill>
      <patternFill patternType="solid">
        <fgColor rgb="FF8EAADB"/>
        <bgColor rgb="FF8EAADB"/>
      </patternFill>
    </fill>
    <fill>
      <patternFill patternType="solid">
        <fgColor rgb="FF77EDF3"/>
        <bgColor rgb="FF77EDF3"/>
      </patternFill>
    </fill>
    <fill>
      <patternFill patternType="solid">
        <fgColor rgb="FF5D84CB"/>
        <bgColor rgb="FF5D84CB"/>
      </patternFill>
    </fill>
    <fill>
      <patternFill patternType="solid">
        <fgColor rgb="FF069CBA"/>
        <bgColor rgb="FF069CBA"/>
      </patternFill>
    </fill>
    <fill>
      <patternFill patternType="solid">
        <fgColor rgb="FFC55A11"/>
        <bgColor rgb="FFC55A11"/>
      </patternFill>
    </fill>
    <fill>
      <patternFill patternType="solid">
        <fgColor rgb="FFF83F2C"/>
        <bgColor rgb="FFF83F2C"/>
      </patternFill>
    </fill>
    <fill>
      <patternFill patternType="solid">
        <fgColor rgb="FFC00000"/>
        <bgColor rgb="FFC00000"/>
      </patternFill>
    </fill>
    <fill>
      <patternFill patternType="solid">
        <fgColor rgb="FFF96C61"/>
        <bgColor rgb="FFF96C61"/>
      </patternFill>
    </fill>
    <fill>
      <patternFill patternType="solid">
        <fgColor rgb="FF2E75B5"/>
        <bgColor rgb="FF2E75B5"/>
      </patternFill>
    </fill>
    <fill>
      <patternFill patternType="solid">
        <fgColor rgb="FFFFE598"/>
        <bgColor rgb="FFFFE598"/>
      </patternFill>
    </fill>
    <fill>
      <patternFill patternType="solid">
        <fgColor rgb="FFFFD965"/>
        <bgColor rgb="FFFFD965"/>
      </patternFill>
    </fill>
    <fill>
      <patternFill patternType="solid">
        <fgColor rgb="FFE2EFD9"/>
        <bgColor rgb="FFE2EFD9"/>
      </patternFill>
    </fill>
    <fill>
      <patternFill patternType="solid">
        <fgColor rgb="FFFBE4D5"/>
        <bgColor rgb="FFFBE4D5"/>
      </patternFill>
    </fill>
    <fill>
      <patternFill patternType="solid">
        <fgColor rgb="FFEA9ACF"/>
        <bgColor rgb="FFEA9ACF"/>
      </patternFill>
    </fill>
    <fill>
      <patternFill patternType="solid">
        <fgColor rgb="FFEA9999"/>
        <bgColor rgb="FFEA9999"/>
      </patternFill>
    </fill>
    <fill>
      <patternFill patternType="solid">
        <fgColor rgb="FFBDEEFF"/>
        <bgColor rgb="FFBDEEFF"/>
      </patternFill>
    </fill>
    <fill>
      <patternFill patternType="solid">
        <fgColor rgb="FFB4C6E7"/>
        <bgColor rgb="FFB4C6E7"/>
      </patternFill>
    </fill>
    <fill>
      <patternFill patternType="solid">
        <fgColor rgb="FFAED8F4"/>
        <bgColor rgb="FFAED8F4"/>
      </patternFill>
    </fill>
    <fill>
      <patternFill patternType="solid">
        <fgColor rgb="FF38DAF0"/>
        <bgColor rgb="FF38DAF0"/>
      </patternFill>
    </fill>
    <fill>
      <patternFill patternType="solid">
        <fgColor rgb="FFFDD5A9"/>
        <bgColor rgb="FFFDD5A9"/>
      </patternFill>
    </fill>
    <fill>
      <patternFill patternType="solid">
        <fgColor rgb="FFEE9492"/>
        <bgColor rgb="FFEE9492"/>
      </patternFill>
    </fill>
    <fill>
      <patternFill patternType="solid">
        <fgColor rgb="FFC5D3ED"/>
        <bgColor rgb="FFC5D3ED"/>
      </patternFill>
    </fill>
    <fill>
      <patternFill patternType="solid">
        <fgColor rgb="FF93C47D"/>
        <bgColor rgb="FF93C47D"/>
      </patternFill>
    </fill>
    <fill>
      <patternFill patternType="solid">
        <fgColor theme="0"/>
        <bgColor indexed="64"/>
      </patternFill>
    </fill>
    <fill>
      <patternFill patternType="solid">
        <fgColor theme="0"/>
        <bgColor rgb="FFD1699D"/>
      </patternFill>
    </fill>
    <fill>
      <patternFill patternType="solid">
        <fgColor theme="4" tint="-0.249977111117893"/>
        <bgColor rgb="FFF96C61"/>
      </patternFill>
    </fill>
    <fill>
      <patternFill patternType="solid">
        <fgColor rgb="FFFFFF00"/>
        <bgColor rgb="FFE2EFD9"/>
      </patternFill>
    </fill>
    <fill>
      <patternFill patternType="solid">
        <fgColor theme="4" tint="-0.249977111117893"/>
        <bgColor rgb="FFD1699D"/>
      </patternFill>
    </fill>
    <fill>
      <patternFill patternType="solid">
        <fgColor rgb="FF00B0F0"/>
        <bgColor rgb="FFEA9ACF"/>
      </patternFill>
    </fill>
    <fill>
      <patternFill patternType="solid">
        <fgColor rgb="FF00B0F0"/>
        <bgColor rgb="FFFBE4D5"/>
      </patternFill>
    </fill>
    <fill>
      <patternFill patternType="solid">
        <fgColor theme="4" tint="0.59999389629810485"/>
        <bgColor rgb="FFF4B083"/>
      </patternFill>
    </fill>
    <fill>
      <patternFill patternType="solid">
        <fgColor theme="5" tint="-0.249977111117893"/>
        <bgColor indexed="64"/>
      </patternFill>
    </fill>
    <fill>
      <patternFill patternType="solid">
        <fgColor theme="5" tint="-0.249977111117893"/>
        <bgColor rgb="FFC55A11"/>
      </patternFill>
    </fill>
    <fill>
      <patternFill patternType="solid">
        <fgColor rgb="FFFFCCFF"/>
        <bgColor indexed="64"/>
      </patternFill>
    </fill>
    <fill>
      <patternFill patternType="solid">
        <fgColor theme="0"/>
        <bgColor rgb="FF8EAADB"/>
      </patternFill>
    </fill>
    <fill>
      <patternFill patternType="solid">
        <fgColor theme="0"/>
        <bgColor rgb="FFF4B083"/>
      </patternFill>
    </fill>
    <fill>
      <patternFill patternType="solid">
        <fgColor theme="0"/>
        <bgColor rgb="FF069CBA"/>
      </patternFill>
    </fill>
    <fill>
      <patternFill patternType="solid">
        <fgColor theme="0"/>
        <bgColor rgb="FFF96C61"/>
      </patternFill>
    </fill>
    <fill>
      <patternFill patternType="solid">
        <fgColor theme="0"/>
        <bgColor rgb="FFBDEEFF"/>
      </patternFill>
    </fill>
    <fill>
      <patternFill patternType="solid">
        <fgColor theme="5" tint="0.3999755851924192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9"/>
        <bgColor indexed="64"/>
      </patternFill>
    </fill>
    <fill>
      <patternFill patternType="solid">
        <fgColor rgb="FF92D050"/>
        <bgColor indexed="64"/>
      </patternFill>
    </fill>
    <fill>
      <patternFill patternType="solid">
        <fgColor theme="7"/>
        <bgColor indexed="64"/>
      </patternFill>
    </fill>
    <fill>
      <patternFill patternType="solid">
        <fgColor rgb="FFCC00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D1B2E8"/>
        <bgColor indexed="64"/>
      </patternFill>
    </fill>
  </fills>
  <borders count="159">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right style="medium">
        <color rgb="FF000000"/>
      </right>
      <top style="medium">
        <color rgb="FF000000"/>
      </top>
      <bottom/>
      <diagonal/>
    </border>
    <border>
      <left/>
      <right/>
      <top style="medium">
        <color rgb="FF000000"/>
      </top>
      <bottom style="medium">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style="medium">
        <color rgb="FF000000"/>
      </left>
      <right style="thin">
        <color rgb="FF000000"/>
      </right>
      <top style="medium">
        <color rgb="FF000000"/>
      </top>
      <bottom style="thin">
        <color rgb="FF000000"/>
      </bottom>
      <diagonal/>
    </border>
    <border>
      <left/>
      <right style="medium">
        <color rgb="FF000000"/>
      </right>
      <top/>
      <bottom style="thin">
        <color rgb="FF000000"/>
      </bottom>
      <diagonal/>
    </border>
    <border>
      <left style="medium">
        <color rgb="FF000000"/>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style="thin">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style="thin">
        <color rgb="FF000000"/>
      </top>
      <bottom style="thin">
        <color rgb="FF000000"/>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medium">
        <color rgb="FF000000"/>
      </left>
      <right/>
      <top/>
      <bottom style="thin">
        <color rgb="FF000000"/>
      </bottom>
      <diagonal/>
    </border>
    <border>
      <left style="thin">
        <color rgb="FF000000"/>
      </left>
      <right style="thin">
        <color rgb="FF000000"/>
      </right>
      <top/>
      <bottom/>
      <diagonal/>
    </border>
    <border>
      <left style="medium">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top/>
      <bottom/>
      <diagonal/>
    </border>
    <border>
      <left style="thin">
        <color rgb="FF000000"/>
      </left>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style="medium">
        <color rgb="FF000000"/>
      </bottom>
      <diagonal/>
    </border>
    <border>
      <left style="medium">
        <color rgb="FF000000"/>
      </left>
      <right style="medium">
        <color indexed="64"/>
      </right>
      <top style="medium">
        <color indexed="64"/>
      </top>
      <bottom style="medium">
        <color rgb="FF000000"/>
      </bottom>
      <diagonal/>
    </border>
    <border>
      <left style="medium">
        <color indexed="64"/>
      </left>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indexed="64"/>
      </left>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medium">
        <color indexed="64"/>
      </left>
      <right style="medium">
        <color rgb="FF000000"/>
      </right>
      <top style="medium">
        <color indexed="64"/>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indexed="64"/>
      </left>
      <right style="medium">
        <color rgb="FF000000"/>
      </right>
      <top/>
      <bottom style="medium">
        <color indexed="64"/>
      </bottom>
      <diagonal/>
    </border>
    <border>
      <left style="thin">
        <color indexed="64"/>
      </left>
      <right/>
      <top/>
      <bottom/>
      <diagonal/>
    </border>
    <border>
      <left style="thin">
        <color indexed="64"/>
      </left>
      <right style="medium">
        <color rgb="FF000000"/>
      </right>
      <top style="thin">
        <color rgb="FF000000"/>
      </top>
      <bottom style="thin">
        <color indexed="64"/>
      </bottom>
      <diagonal/>
    </border>
    <border>
      <left style="medium">
        <color rgb="FF000000"/>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s>
  <cellStyleXfs count="7">
    <xf numFmtId="0" fontId="0" fillId="0" borderId="0"/>
    <xf numFmtId="43" fontId="65" fillId="0" borderId="0" applyFont="0" applyFill="0" applyBorder="0" applyAlignment="0" applyProtection="0"/>
    <xf numFmtId="0" fontId="2" fillId="0" borderId="83"/>
    <xf numFmtId="0" fontId="1" fillId="0" borderId="83"/>
    <xf numFmtId="0" fontId="58" fillId="0" borderId="83"/>
    <xf numFmtId="43" fontId="58" fillId="0" borderId="83" applyFont="0" applyFill="0" applyBorder="0" applyAlignment="0" applyProtection="0"/>
    <xf numFmtId="0" fontId="1" fillId="0" borderId="83"/>
  </cellStyleXfs>
  <cellXfs count="951">
    <xf numFmtId="0" fontId="0" fillId="0" borderId="0" xfId="0" applyFont="1" applyAlignment="1"/>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6" fillId="0" borderId="9" xfId="0" applyFont="1" applyBorder="1" applyAlignment="1">
      <alignment horizontal="center" vertical="center" wrapText="1"/>
    </xf>
    <xf numFmtId="0" fontId="6" fillId="4" borderId="11" xfId="0" applyFont="1" applyFill="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5" borderId="17" xfId="0" applyFont="1" applyFill="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1" xfId="0" applyFont="1" applyBorder="1" applyAlignment="1">
      <alignment horizontal="center" vertical="center" wrapText="1"/>
    </xf>
    <xf numFmtId="0" fontId="6" fillId="6" borderId="11" xfId="0" applyFont="1" applyFill="1" applyBorder="1" applyAlignment="1">
      <alignment horizontal="center" vertical="center" wrapText="1"/>
    </xf>
    <xf numFmtId="0" fontId="9" fillId="0" borderId="0" xfId="0" applyFont="1" applyAlignment="1">
      <alignment vertical="center" wrapText="1"/>
    </xf>
    <xf numFmtId="0" fontId="6" fillId="0" borderId="23" xfId="0" applyFont="1" applyBorder="1" applyAlignment="1">
      <alignment horizontal="center" vertical="center" wrapText="1"/>
    </xf>
    <xf numFmtId="0" fontId="0" fillId="0" borderId="0" xfId="0" applyFont="1"/>
    <xf numFmtId="0" fontId="12" fillId="0" borderId="4" xfId="0" applyFont="1" applyBorder="1" applyAlignment="1">
      <alignment horizontal="center" vertical="center" wrapText="1"/>
    </xf>
    <xf numFmtId="2" fontId="14" fillId="9" borderId="26" xfId="0" applyNumberFormat="1" applyFont="1" applyFill="1" applyBorder="1" applyAlignment="1">
      <alignment horizontal="center" vertical="center" wrapText="1"/>
    </xf>
    <xf numFmtId="0" fontId="15" fillId="11" borderId="27" xfId="0" applyFont="1" applyFill="1" applyBorder="1" applyAlignment="1">
      <alignment horizontal="center" vertical="center" wrapText="1"/>
    </xf>
    <xf numFmtId="2" fontId="16" fillId="9" borderId="26" xfId="0" applyNumberFormat="1" applyFont="1" applyFill="1" applyBorder="1" applyAlignment="1">
      <alignment horizontal="center" vertical="center" wrapText="1"/>
    </xf>
    <xf numFmtId="0" fontId="6" fillId="0" borderId="28" xfId="0" applyFont="1" applyBorder="1" applyAlignment="1">
      <alignment horizontal="center" vertical="center" wrapText="1"/>
    </xf>
    <xf numFmtId="0" fontId="17" fillId="0" borderId="0" xfId="0" applyFont="1" applyAlignment="1">
      <alignment vertical="center"/>
    </xf>
    <xf numFmtId="0" fontId="6" fillId="0" borderId="31" xfId="0" applyFont="1" applyBorder="1" applyAlignment="1">
      <alignment horizontal="center" vertical="center" wrapText="1"/>
    </xf>
    <xf numFmtId="0" fontId="19" fillId="0" borderId="0" xfId="0" applyFont="1" applyAlignment="1">
      <alignment vertical="center" wrapText="1"/>
    </xf>
    <xf numFmtId="0" fontId="6" fillId="0" borderId="16" xfId="0" applyFont="1" applyBorder="1" applyAlignment="1">
      <alignment horizontal="center" vertical="center" wrapText="1"/>
    </xf>
    <xf numFmtId="0" fontId="0" fillId="0" borderId="0" xfId="0" applyFont="1" applyAlignment="1">
      <alignment horizontal="center" vertical="center"/>
    </xf>
    <xf numFmtId="0" fontId="6" fillId="0" borderId="15" xfId="0" applyFont="1" applyBorder="1" applyAlignment="1">
      <alignment horizontal="center" vertical="center" wrapText="1"/>
    </xf>
    <xf numFmtId="0" fontId="15" fillId="11" borderId="35" xfId="0" applyFont="1" applyFill="1" applyBorder="1" applyAlignment="1">
      <alignment horizontal="center" vertical="center" wrapText="1"/>
    </xf>
    <xf numFmtId="0" fontId="6" fillId="0" borderId="36" xfId="0" applyFont="1" applyBorder="1" applyAlignment="1">
      <alignment horizontal="center" vertical="center" wrapText="1"/>
    </xf>
    <xf numFmtId="0" fontId="6" fillId="0" borderId="20" xfId="0" applyFont="1" applyBorder="1" applyAlignment="1">
      <alignment horizontal="center" vertical="center" wrapText="1"/>
    </xf>
    <xf numFmtId="0" fontId="6" fillId="12" borderId="38" xfId="0" applyFont="1" applyFill="1" applyBorder="1" applyAlignment="1">
      <alignment horizontal="center" vertical="center" wrapText="1"/>
    </xf>
    <xf numFmtId="0" fontId="6" fillId="0" borderId="39" xfId="0" applyFont="1" applyBorder="1" applyAlignment="1">
      <alignment horizontal="center" vertical="center" wrapText="1"/>
    </xf>
    <xf numFmtId="0" fontId="6" fillId="15" borderId="38" xfId="0" applyFont="1" applyFill="1" applyBorder="1" applyAlignment="1">
      <alignment horizontal="center" vertical="center" wrapText="1"/>
    </xf>
    <xf numFmtId="0" fontId="6" fillId="15" borderId="39" xfId="0" applyFont="1" applyFill="1" applyBorder="1" applyAlignment="1">
      <alignment horizontal="center" vertical="center" wrapText="1"/>
    </xf>
    <xf numFmtId="0" fontId="6" fillId="16" borderId="40" xfId="0" applyFont="1" applyFill="1" applyBorder="1" applyAlignment="1">
      <alignment horizontal="center" vertical="center" wrapText="1"/>
    </xf>
    <xf numFmtId="0" fontId="6" fillId="17" borderId="41" xfId="0" applyFont="1" applyFill="1" applyBorder="1" applyAlignment="1">
      <alignment horizontal="center" vertical="center" wrapText="1"/>
    </xf>
    <xf numFmtId="0" fontId="6" fillId="0" borderId="42" xfId="0" applyFont="1" applyBorder="1" applyAlignment="1">
      <alignment horizontal="center" vertical="center" wrapText="1"/>
    </xf>
    <xf numFmtId="0" fontId="6" fillId="15" borderId="27" xfId="0" applyFont="1" applyFill="1" applyBorder="1" applyAlignment="1">
      <alignment horizontal="center" vertical="center" wrapText="1"/>
    </xf>
    <xf numFmtId="0" fontId="6" fillId="15" borderId="42" xfId="0" applyFont="1" applyFill="1" applyBorder="1" applyAlignment="1">
      <alignment horizontal="center" vertical="center" wrapText="1"/>
    </xf>
    <xf numFmtId="0" fontId="6" fillId="0" borderId="16" xfId="0" applyFont="1" applyBorder="1" applyAlignment="1">
      <alignment horizontal="center" vertical="center" wrapText="1"/>
    </xf>
    <xf numFmtId="0" fontId="6" fillId="18" borderId="17" xfId="0" applyFont="1" applyFill="1" applyBorder="1" applyAlignment="1">
      <alignment horizontal="center" vertical="center" wrapText="1"/>
    </xf>
    <xf numFmtId="0" fontId="6" fillId="0" borderId="43" xfId="0" applyFont="1" applyBorder="1" applyAlignment="1">
      <alignment horizontal="center" vertical="center" wrapText="1"/>
    </xf>
    <xf numFmtId="0" fontId="7" fillId="19" borderId="44" xfId="0" applyFont="1" applyFill="1" applyBorder="1" applyAlignment="1">
      <alignment horizontal="center" vertical="center" wrapText="1"/>
    </xf>
    <xf numFmtId="0" fontId="6" fillId="0" borderId="45" xfId="0" applyFont="1" applyBorder="1" applyAlignment="1">
      <alignment horizontal="center" vertical="center" wrapText="1"/>
    </xf>
    <xf numFmtId="0" fontId="6" fillId="13" borderId="40" xfId="0" applyFont="1" applyFill="1" applyBorder="1" applyAlignment="1">
      <alignment horizontal="center" vertical="center" wrapText="1"/>
    </xf>
    <xf numFmtId="0" fontId="6" fillId="0" borderId="43" xfId="0" applyFont="1" applyBorder="1" applyAlignment="1">
      <alignment horizontal="center" vertical="center" wrapText="1"/>
    </xf>
    <xf numFmtId="2" fontId="21" fillId="6" borderId="7" xfId="0" applyNumberFormat="1" applyFont="1" applyFill="1" applyBorder="1" applyAlignment="1">
      <alignment horizontal="center" vertical="center" wrapText="1"/>
    </xf>
    <xf numFmtId="0" fontId="6" fillId="20" borderId="17" xfId="0" applyFont="1" applyFill="1" applyBorder="1" applyAlignment="1">
      <alignment horizontal="center" vertical="center" wrapText="1"/>
    </xf>
    <xf numFmtId="0" fontId="22" fillId="0" borderId="0" xfId="0" applyFont="1" applyAlignment="1">
      <alignment vertical="center"/>
    </xf>
    <xf numFmtId="0" fontId="6" fillId="0" borderId="46" xfId="0" applyFont="1" applyBorder="1" applyAlignment="1">
      <alignment horizontal="center" vertical="center" wrapText="1"/>
    </xf>
    <xf numFmtId="0" fontId="12" fillId="0" borderId="7" xfId="0" applyFont="1" applyBorder="1" applyAlignment="1">
      <alignment horizontal="center" vertical="center" wrapText="1"/>
    </xf>
    <xf numFmtId="2" fontId="16" fillId="6" borderId="7" xfId="0" applyNumberFormat="1" applyFont="1" applyFill="1" applyBorder="1" applyAlignment="1">
      <alignment horizontal="center" vertical="center" wrapText="1"/>
    </xf>
    <xf numFmtId="0" fontId="7" fillId="21" borderId="17" xfId="0" applyFont="1" applyFill="1" applyBorder="1" applyAlignment="1">
      <alignment horizontal="center" vertical="center" wrapText="1"/>
    </xf>
    <xf numFmtId="0" fontId="6" fillId="7" borderId="48" xfId="0" applyFont="1" applyFill="1" applyBorder="1" applyAlignment="1">
      <alignment horizontal="center" vertical="center" wrapText="1"/>
    </xf>
    <xf numFmtId="2" fontId="14" fillId="12" borderId="7" xfId="0" applyNumberFormat="1" applyFont="1" applyFill="1" applyBorder="1" applyAlignment="1">
      <alignment horizontal="center" vertical="center" wrapText="1"/>
    </xf>
    <xf numFmtId="0" fontId="6" fillId="0" borderId="49" xfId="0" applyFont="1" applyBorder="1" applyAlignment="1">
      <alignment horizontal="center" vertical="center" wrapText="1"/>
    </xf>
    <xf numFmtId="0" fontId="25" fillId="0" borderId="0" xfId="0" applyFont="1" applyAlignment="1">
      <alignment vertical="center"/>
    </xf>
    <xf numFmtId="0" fontId="0" fillId="0" borderId="0" xfId="0" applyFont="1" applyAlignment="1">
      <alignment wrapText="1"/>
    </xf>
    <xf numFmtId="0" fontId="6" fillId="22" borderId="50" xfId="0" applyFont="1" applyFill="1" applyBorder="1" applyAlignment="1">
      <alignment horizontal="center" vertical="center" wrapText="1"/>
    </xf>
    <xf numFmtId="0" fontId="6" fillId="22" borderId="48" xfId="0" applyFont="1" applyFill="1" applyBorder="1" applyAlignment="1">
      <alignment horizontal="center" vertical="center" wrapText="1"/>
    </xf>
    <xf numFmtId="0" fontId="6" fillId="0" borderId="7" xfId="0" applyFont="1" applyBorder="1" applyAlignment="1">
      <alignment horizontal="center" vertical="center" wrapText="1"/>
    </xf>
    <xf numFmtId="0" fontId="6" fillId="24" borderId="51" xfId="0" applyFont="1" applyFill="1" applyBorder="1" applyAlignment="1">
      <alignment horizontal="center" vertical="center" wrapText="1"/>
    </xf>
    <xf numFmtId="0" fontId="6" fillId="0" borderId="52" xfId="0" applyFont="1" applyBorder="1" applyAlignment="1">
      <alignment horizontal="center" vertical="center" wrapText="1"/>
    </xf>
    <xf numFmtId="0" fontId="6" fillId="0" borderId="20" xfId="0" applyFont="1" applyBorder="1" applyAlignment="1">
      <alignment horizontal="center" vertical="center" wrapText="1"/>
    </xf>
    <xf numFmtId="0" fontId="6" fillId="25" borderId="44" xfId="0" applyFont="1" applyFill="1" applyBorder="1" applyAlignment="1">
      <alignment horizontal="center" vertical="center" wrapText="1"/>
    </xf>
    <xf numFmtId="0" fontId="6" fillId="25" borderId="54" xfId="0" applyFont="1" applyFill="1" applyBorder="1" applyAlignment="1">
      <alignment horizontal="center" vertical="center" wrapText="1"/>
    </xf>
    <xf numFmtId="0" fontId="6" fillId="25" borderId="40" xfId="0" applyFont="1" applyFill="1" applyBorder="1" applyAlignment="1">
      <alignment horizontal="center" vertical="center" wrapText="1"/>
    </xf>
    <xf numFmtId="0" fontId="6" fillId="0" borderId="37" xfId="0" applyFont="1" applyBorder="1" applyAlignment="1">
      <alignment horizontal="center" vertical="center" wrapText="1"/>
    </xf>
    <xf numFmtId="0" fontId="6" fillId="26" borderId="48" xfId="0" applyFont="1" applyFill="1" applyBorder="1" applyAlignment="1">
      <alignment horizontal="center" vertical="center" wrapText="1"/>
    </xf>
    <xf numFmtId="0" fontId="6" fillId="17" borderId="48" xfId="0" applyFont="1" applyFill="1" applyBorder="1" applyAlignment="1">
      <alignment horizontal="center" vertical="center" wrapText="1"/>
    </xf>
    <xf numFmtId="0" fontId="6" fillId="17" borderId="48" xfId="0" applyFont="1" applyFill="1" applyBorder="1" applyAlignment="1">
      <alignment horizontal="center" vertical="center" wrapText="1"/>
    </xf>
    <xf numFmtId="0" fontId="6" fillId="0" borderId="7" xfId="0" applyFont="1" applyBorder="1" applyAlignment="1">
      <alignment horizontal="center" vertical="center" wrapText="1"/>
    </xf>
    <xf numFmtId="0" fontId="6" fillId="27" borderId="55" xfId="0" applyFont="1" applyFill="1" applyBorder="1" applyAlignment="1">
      <alignment horizontal="center" vertical="center" wrapText="1"/>
    </xf>
    <xf numFmtId="0" fontId="6" fillId="0" borderId="56" xfId="0" applyFont="1" applyBorder="1" applyAlignment="1">
      <alignment horizontal="center" vertical="center" wrapText="1"/>
    </xf>
    <xf numFmtId="0" fontId="6" fillId="28" borderId="48" xfId="0" applyFont="1" applyFill="1" applyBorder="1" applyAlignment="1">
      <alignment horizontal="center" vertical="center" wrapText="1"/>
    </xf>
    <xf numFmtId="0" fontId="6" fillId="28" borderId="55" xfId="0" applyFont="1" applyFill="1" applyBorder="1" applyAlignment="1">
      <alignment horizontal="center" vertical="center" wrapText="1"/>
    </xf>
    <xf numFmtId="2" fontId="14" fillId="7" borderId="7" xfId="0" applyNumberFormat="1" applyFont="1" applyFill="1" applyBorder="1" applyAlignment="1">
      <alignment horizontal="center" vertical="center" wrapText="1"/>
    </xf>
    <xf numFmtId="0" fontId="30" fillId="0" borderId="0" xfId="0" applyFont="1" applyAlignment="1">
      <alignment vertical="center"/>
    </xf>
    <xf numFmtId="2" fontId="16" fillId="7" borderId="7" xfId="0" applyNumberFormat="1" applyFont="1" applyFill="1" applyBorder="1" applyAlignment="1">
      <alignment horizontal="center" vertical="center" wrapText="1"/>
    </xf>
    <xf numFmtId="2" fontId="14" fillId="23" borderId="7" xfId="0" applyNumberFormat="1" applyFont="1" applyFill="1" applyBorder="1" applyAlignment="1">
      <alignment horizontal="center" vertical="center" wrapText="1"/>
    </xf>
    <xf numFmtId="0" fontId="31" fillId="0" borderId="0" xfId="0" applyFont="1" applyAlignment="1">
      <alignment vertical="center"/>
    </xf>
    <xf numFmtId="2" fontId="14" fillId="27" borderId="7" xfId="0" applyNumberFormat="1" applyFont="1" applyFill="1" applyBorder="1" applyAlignment="1">
      <alignment horizontal="center" vertical="center" wrapText="1"/>
    </xf>
    <xf numFmtId="0" fontId="34" fillId="0" borderId="0" xfId="0" applyFont="1" applyAlignment="1">
      <alignment vertical="center"/>
    </xf>
    <xf numFmtId="2" fontId="16" fillId="27" borderId="7" xfId="0" applyNumberFormat="1" applyFont="1" applyFill="1" applyBorder="1" applyAlignment="1">
      <alignment horizontal="center" vertical="center" wrapText="1"/>
    </xf>
    <xf numFmtId="2" fontId="14" fillId="26" borderId="7" xfId="0" applyNumberFormat="1" applyFont="1" applyFill="1" applyBorder="1" applyAlignment="1">
      <alignment horizontal="center" vertical="center" wrapText="1"/>
    </xf>
    <xf numFmtId="0" fontId="36" fillId="0" borderId="0" xfId="0" applyFont="1" applyAlignment="1">
      <alignment vertical="center"/>
    </xf>
    <xf numFmtId="2" fontId="16" fillId="26" borderId="7" xfId="0" applyNumberFormat="1" applyFont="1" applyFill="1" applyBorder="1" applyAlignment="1">
      <alignment horizontal="center" vertical="center" wrapText="1"/>
    </xf>
    <xf numFmtId="0" fontId="40" fillId="0" borderId="65" xfId="0" applyFont="1" applyBorder="1" applyAlignment="1">
      <alignment horizontal="center" vertical="center" wrapText="1"/>
    </xf>
    <xf numFmtId="0" fontId="40" fillId="0" borderId="65" xfId="0" applyFont="1" applyBorder="1" applyAlignment="1">
      <alignment horizontal="center" vertical="center" wrapText="1"/>
    </xf>
    <xf numFmtId="0" fontId="40" fillId="0" borderId="69" xfId="0" applyFont="1" applyBorder="1" applyAlignment="1">
      <alignment horizontal="center" vertical="center" wrapText="1"/>
    </xf>
    <xf numFmtId="0" fontId="40" fillId="0" borderId="29" xfId="0" applyFont="1" applyBorder="1" applyAlignment="1">
      <alignment horizontal="center" vertical="center" wrapText="1"/>
    </xf>
    <xf numFmtId="0" fontId="40" fillId="0" borderId="70" xfId="0" applyFont="1" applyBorder="1" applyAlignment="1">
      <alignment horizontal="center" vertical="center" wrapText="1"/>
    </xf>
    <xf numFmtId="2" fontId="40" fillId="0" borderId="12" xfId="0" applyNumberFormat="1" applyFont="1" applyBorder="1" applyAlignment="1">
      <alignment horizontal="center" vertical="center" wrapText="1"/>
    </xf>
    <xf numFmtId="0" fontId="40" fillId="0" borderId="72" xfId="0" applyFont="1" applyBorder="1" applyAlignment="1">
      <alignment horizontal="center" vertical="center" wrapText="1"/>
    </xf>
    <xf numFmtId="0" fontId="40" fillId="0" borderId="35" xfId="0" applyFont="1" applyBorder="1" applyAlignment="1">
      <alignment horizontal="center" vertical="center" wrapText="1"/>
    </xf>
    <xf numFmtId="2" fontId="40" fillId="0" borderId="39" xfId="0" applyNumberFormat="1" applyFont="1" applyBorder="1" applyAlignment="1">
      <alignment horizontal="center" vertical="center" wrapText="1"/>
    </xf>
    <xf numFmtId="0" fontId="40" fillId="0" borderId="74" xfId="0" applyFont="1" applyBorder="1" applyAlignment="1">
      <alignment horizontal="center" vertical="center" wrapText="1"/>
    </xf>
    <xf numFmtId="0" fontId="40" fillId="0" borderId="19" xfId="0" applyFont="1" applyBorder="1" applyAlignment="1">
      <alignment horizontal="center" vertical="center" wrapText="1"/>
    </xf>
    <xf numFmtId="0" fontId="40" fillId="0" borderId="44" xfId="0" applyFont="1" applyBorder="1" applyAlignment="1">
      <alignment horizontal="center" vertical="center"/>
    </xf>
    <xf numFmtId="0" fontId="40" fillId="0" borderId="65" xfId="0" applyFont="1" applyBorder="1" applyAlignment="1">
      <alignment horizontal="center" vertical="center"/>
    </xf>
    <xf numFmtId="0" fontId="40" fillId="32" borderId="65" xfId="0" applyFont="1" applyFill="1" applyBorder="1" applyAlignment="1">
      <alignment horizontal="center" vertical="center" wrapText="1"/>
    </xf>
    <xf numFmtId="0" fontId="40" fillId="0" borderId="78" xfId="0" applyFont="1" applyBorder="1" applyAlignment="1">
      <alignment horizontal="center" vertical="center" wrapText="1"/>
    </xf>
    <xf numFmtId="0" fontId="40" fillId="0" borderId="79" xfId="0" applyFont="1" applyBorder="1" applyAlignment="1">
      <alignment horizontal="center" vertical="center" wrapText="1"/>
    </xf>
    <xf numFmtId="0" fontId="40" fillId="0" borderId="79" xfId="0" applyFont="1" applyBorder="1" applyAlignment="1">
      <alignment horizontal="center" vertical="center"/>
    </xf>
    <xf numFmtId="2" fontId="40" fillId="0" borderId="18" xfId="0" applyNumberFormat="1" applyFont="1" applyBorder="1" applyAlignment="1">
      <alignment horizontal="center" vertical="center" wrapText="1"/>
    </xf>
    <xf numFmtId="0" fontId="40" fillId="0" borderId="27" xfId="0" applyFont="1" applyBorder="1" applyAlignment="1">
      <alignment horizontal="center" vertical="center"/>
    </xf>
    <xf numFmtId="0" fontId="41" fillId="7" borderId="80" xfId="0" applyFont="1" applyFill="1" applyBorder="1" applyAlignment="1">
      <alignment horizontal="center" vertical="center" wrapText="1"/>
    </xf>
    <xf numFmtId="0" fontId="40" fillId="0" borderId="16" xfId="0" applyFont="1" applyBorder="1" applyAlignment="1">
      <alignment horizontal="center" vertical="center" wrapText="1"/>
    </xf>
    <xf numFmtId="2" fontId="40" fillId="0" borderId="16" xfId="0" applyNumberFormat="1" applyFont="1" applyBorder="1" applyAlignment="1">
      <alignment horizontal="center" vertical="center" wrapText="1"/>
    </xf>
    <xf numFmtId="2" fontId="40" fillId="0" borderId="70" xfId="0" applyNumberFormat="1" applyFont="1" applyBorder="1" applyAlignment="1">
      <alignment horizontal="center" vertical="center" wrapText="1"/>
    </xf>
    <xf numFmtId="2" fontId="40" fillId="0" borderId="23" xfId="0" applyNumberFormat="1" applyFont="1" applyBorder="1" applyAlignment="1">
      <alignment horizontal="center" vertical="center" wrapText="1"/>
    </xf>
    <xf numFmtId="2" fontId="40" fillId="0" borderId="79" xfId="0" applyNumberFormat="1" applyFont="1" applyBorder="1" applyAlignment="1">
      <alignment horizontal="center" vertical="center" wrapText="1"/>
    </xf>
    <xf numFmtId="2" fontId="40" fillId="0" borderId="28" xfId="0" applyNumberFormat="1" applyFont="1" applyBorder="1" applyAlignment="1">
      <alignment horizontal="center" vertical="center" wrapText="1"/>
    </xf>
    <xf numFmtId="0" fontId="40" fillId="0" borderId="13" xfId="0" applyFont="1" applyBorder="1" applyAlignment="1">
      <alignment horizontal="center" vertical="center" wrapText="1"/>
    </xf>
    <xf numFmtId="0" fontId="39" fillId="30" borderId="64" xfId="0" applyFont="1" applyFill="1" applyBorder="1" applyAlignment="1">
      <alignment horizontal="center" vertical="center" wrapText="1"/>
    </xf>
    <xf numFmtId="0" fontId="39" fillId="30" borderId="66" xfId="0" applyFont="1" applyFill="1" applyBorder="1" applyAlignment="1">
      <alignment horizontal="center" vertical="center" wrapText="1"/>
    </xf>
    <xf numFmtId="0" fontId="40" fillId="0" borderId="31" xfId="0" applyFont="1" applyBorder="1" applyAlignment="1">
      <alignment horizontal="center" vertical="center" wrapText="1"/>
    </xf>
    <xf numFmtId="0" fontId="40" fillId="0" borderId="88" xfId="0" applyFont="1" applyBorder="1" applyAlignment="1">
      <alignment horizontal="center" vertical="center" wrapText="1"/>
    </xf>
    <xf numFmtId="0" fontId="40" fillId="0" borderId="75" xfId="0" applyFont="1" applyBorder="1" applyAlignment="1">
      <alignment horizontal="center" vertical="center" wrapText="1"/>
    </xf>
    <xf numFmtId="0" fontId="40" fillId="0" borderId="89" xfId="0" applyFont="1" applyBorder="1" applyAlignment="1">
      <alignment horizontal="center" vertical="center" wrapText="1"/>
    </xf>
    <xf numFmtId="0" fontId="40" fillId="0" borderId="90" xfId="0" applyFont="1" applyBorder="1" applyAlignment="1">
      <alignment horizontal="center" vertical="center" wrapText="1"/>
    </xf>
    <xf numFmtId="0" fontId="40" fillId="0" borderId="71" xfId="0" applyFont="1" applyBorder="1" applyAlignment="1">
      <alignment horizontal="center" vertical="center" wrapText="1"/>
    </xf>
    <xf numFmtId="0" fontId="40" fillId="0" borderId="91" xfId="0" applyFont="1" applyBorder="1" applyAlignment="1">
      <alignment horizontal="center" vertical="center" wrapText="1"/>
    </xf>
    <xf numFmtId="0" fontId="40" fillId="0" borderId="88" xfId="0" applyFont="1" applyBorder="1" applyAlignment="1">
      <alignment horizontal="center" vertical="center" wrapText="1"/>
    </xf>
    <xf numFmtId="0" fontId="40" fillId="0" borderId="74" xfId="0" applyFont="1" applyBorder="1" applyAlignment="1">
      <alignment horizontal="center" vertical="center" wrapText="1"/>
    </xf>
    <xf numFmtId="2" fontId="40" fillId="0" borderId="15" xfId="0" applyNumberFormat="1" applyFont="1" applyBorder="1" applyAlignment="1">
      <alignment horizontal="center" vertical="center" wrapText="1"/>
    </xf>
    <xf numFmtId="0" fontId="0" fillId="0" borderId="0" xfId="0" applyFont="1" applyAlignment="1">
      <alignment vertical="center"/>
    </xf>
    <xf numFmtId="0" fontId="39" fillId="27" borderId="48" xfId="0" applyFont="1" applyFill="1" applyBorder="1" applyAlignment="1">
      <alignment horizontal="center" vertical="center" wrapText="1"/>
    </xf>
    <xf numFmtId="0" fontId="39" fillId="27" borderId="85" xfId="0" applyFont="1" applyFill="1" applyBorder="1" applyAlignment="1">
      <alignment horizontal="center" vertical="center" wrapText="1"/>
    </xf>
    <xf numFmtId="0" fontId="39" fillId="27" borderId="58" xfId="0" applyFont="1" applyFill="1" applyBorder="1" applyAlignment="1">
      <alignment horizontal="center" vertical="center" wrapText="1"/>
    </xf>
    <xf numFmtId="0" fontId="39" fillId="27" borderId="59" xfId="0" applyFont="1" applyFill="1" applyBorder="1" applyAlignment="1">
      <alignment horizontal="center" vertical="center" wrapText="1"/>
    </xf>
    <xf numFmtId="0" fontId="39" fillId="27" borderId="49" xfId="0" applyFont="1" applyFill="1" applyBorder="1" applyAlignment="1">
      <alignment horizontal="center" vertical="center" wrapText="1"/>
    </xf>
    <xf numFmtId="0" fontId="40" fillId="32" borderId="70" xfId="0" applyFont="1" applyFill="1" applyBorder="1" applyAlignment="1">
      <alignment horizontal="center" vertical="center" wrapText="1"/>
    </xf>
    <xf numFmtId="0" fontId="0" fillId="0" borderId="65" xfId="0" applyFont="1" applyBorder="1" applyAlignment="1">
      <alignment horizontal="center" vertical="center" wrapText="1"/>
    </xf>
    <xf numFmtId="0" fontId="0" fillId="0" borderId="44" xfId="0" applyFont="1" applyBorder="1" applyAlignment="1">
      <alignment horizontal="center" vertical="center"/>
    </xf>
    <xf numFmtId="0" fontId="40" fillId="32" borderId="65" xfId="0" applyFont="1" applyFill="1" applyBorder="1" applyAlignment="1">
      <alignment horizontal="center" vertical="center"/>
    </xf>
    <xf numFmtId="0" fontId="40" fillId="0" borderId="44" xfId="0" applyFont="1" applyBorder="1" applyAlignment="1">
      <alignment horizontal="center" vertical="center"/>
    </xf>
    <xf numFmtId="0" fontId="40" fillId="40" borderId="65" xfId="0" applyFont="1" applyFill="1" applyBorder="1" applyAlignment="1">
      <alignment horizontal="center" vertical="center" wrapText="1"/>
    </xf>
    <xf numFmtId="2" fontId="40" fillId="0" borderId="42" xfId="0" applyNumberFormat="1" applyFont="1" applyBorder="1" applyAlignment="1">
      <alignment horizontal="center" vertical="center"/>
    </xf>
    <xf numFmtId="0" fontId="41" fillId="27" borderId="80" xfId="0" applyFont="1" applyFill="1" applyBorder="1" applyAlignment="1">
      <alignment horizontal="center" vertical="center" wrapText="1"/>
    </xf>
    <xf numFmtId="0" fontId="39" fillId="27" borderId="26" xfId="0" applyFont="1" applyFill="1" applyBorder="1" applyAlignment="1">
      <alignment horizontal="center" vertical="center" wrapText="1"/>
    </xf>
    <xf numFmtId="0" fontId="44" fillId="0" borderId="22" xfId="0" applyFont="1" applyBorder="1" applyAlignment="1">
      <alignment horizontal="center" vertical="center" wrapText="1"/>
    </xf>
    <xf numFmtId="0" fontId="44" fillId="0" borderId="6" xfId="0" applyFont="1" applyBorder="1" applyAlignment="1">
      <alignment horizontal="center" vertical="center" wrapText="1"/>
    </xf>
    <xf numFmtId="2" fontId="35" fillId="26" borderId="7" xfId="0" applyNumberFormat="1" applyFont="1" applyFill="1" applyBorder="1" applyAlignment="1">
      <alignment horizontal="center" vertical="center" wrapText="1"/>
    </xf>
    <xf numFmtId="0" fontId="0" fillId="0" borderId="0" xfId="0" applyFont="1" applyAlignment="1"/>
    <xf numFmtId="14" fontId="45" fillId="0" borderId="97" xfId="0" applyNumberFormat="1" applyFont="1" applyBorder="1" applyAlignment="1">
      <alignment horizontal="justify" vertical="center"/>
    </xf>
    <xf numFmtId="0" fontId="40" fillId="0" borderId="83" xfId="0" applyFont="1" applyBorder="1" applyAlignment="1">
      <alignment horizontal="center" vertical="center" wrapText="1"/>
    </xf>
    <xf numFmtId="0" fontId="48" fillId="0" borderId="0" xfId="0" applyFont="1" applyAlignment="1">
      <alignment horizontal="center" vertical="center"/>
    </xf>
    <xf numFmtId="0" fontId="48" fillId="0" borderId="0" xfId="0" applyFont="1" applyAlignment="1">
      <alignment horizontal="center" vertical="center" wrapText="1"/>
    </xf>
    <xf numFmtId="0" fontId="50" fillId="0" borderId="4" xfId="0" applyFont="1" applyBorder="1" applyAlignment="1">
      <alignment horizontal="center" vertical="center" wrapText="1"/>
    </xf>
    <xf numFmtId="2" fontId="51" fillId="6" borderId="7" xfId="0" applyNumberFormat="1" applyFont="1" applyFill="1" applyBorder="1" applyAlignment="1">
      <alignment horizontal="center" vertical="center" wrapText="1"/>
    </xf>
    <xf numFmtId="2" fontId="51" fillId="42" borderId="83" xfId="0" applyNumberFormat="1" applyFont="1" applyFill="1" applyBorder="1" applyAlignment="1">
      <alignment horizontal="center" vertical="center" wrapText="1"/>
    </xf>
    <xf numFmtId="0" fontId="52" fillId="0" borderId="7" xfId="0" applyFont="1" applyBorder="1" applyAlignment="1">
      <alignment horizontal="center" vertical="center" wrapText="1"/>
    </xf>
    <xf numFmtId="0" fontId="48" fillId="6" borderId="7" xfId="0" applyFont="1" applyFill="1" applyBorder="1" applyAlignment="1">
      <alignment horizontal="center" vertical="center" wrapText="1"/>
    </xf>
    <xf numFmtId="0" fontId="53" fillId="0" borderId="0" xfId="0" applyFont="1" applyAlignment="1">
      <alignment horizontal="center" vertical="center" wrapText="1"/>
    </xf>
    <xf numFmtId="0" fontId="48" fillId="0" borderId="7" xfId="0" applyFont="1" applyBorder="1" applyAlignment="1">
      <alignment horizontal="center" vertical="center" wrapText="1"/>
    </xf>
    <xf numFmtId="2" fontId="54" fillId="6" borderId="7" xfId="0" applyNumberFormat="1" applyFont="1" applyFill="1" applyBorder="1" applyAlignment="1">
      <alignment horizontal="center" vertical="center" wrapText="1"/>
    </xf>
    <xf numFmtId="2" fontId="54" fillId="42" borderId="83" xfId="0" applyNumberFormat="1" applyFont="1" applyFill="1" applyBorder="1" applyAlignment="1">
      <alignment horizontal="center" vertical="center" wrapText="1"/>
    </xf>
    <xf numFmtId="0" fontId="48" fillId="0" borderId="16" xfId="0" applyFont="1" applyBorder="1" applyAlignment="1">
      <alignment horizontal="center" vertical="center" wrapText="1"/>
    </xf>
    <xf numFmtId="0" fontId="56" fillId="31" borderId="63" xfId="0" applyFont="1" applyFill="1" applyBorder="1" applyAlignment="1">
      <alignment horizontal="center" vertical="center" wrapText="1"/>
    </xf>
    <xf numFmtId="0" fontId="56" fillId="31" borderId="94" xfId="0" applyFont="1" applyFill="1" applyBorder="1" applyAlignment="1">
      <alignment horizontal="center" vertical="center" wrapText="1"/>
    </xf>
    <xf numFmtId="0" fontId="56" fillId="31" borderId="95" xfId="0" applyFont="1" applyFill="1" applyBorder="1" applyAlignment="1">
      <alignment horizontal="center" vertical="center" wrapText="1"/>
    </xf>
    <xf numFmtId="0" fontId="56" fillId="31" borderId="68" xfId="0" applyFont="1" applyFill="1" applyBorder="1" applyAlignment="1">
      <alignment horizontal="center" vertical="center" wrapText="1"/>
    </xf>
    <xf numFmtId="0" fontId="56" fillId="30" borderId="94" xfId="0" applyFont="1" applyFill="1" applyBorder="1" applyAlignment="1">
      <alignment horizontal="center" vertical="center" wrapText="1"/>
    </xf>
    <xf numFmtId="0" fontId="56" fillId="30" borderId="68" xfId="0" applyFont="1" applyFill="1" applyBorder="1" applyAlignment="1">
      <alignment horizontal="center" vertical="center" wrapText="1"/>
    </xf>
    <xf numFmtId="0" fontId="57" fillId="0" borderId="97" xfId="0" applyFont="1" applyBorder="1" applyAlignment="1">
      <alignment horizontal="center" vertical="center" wrapText="1"/>
    </xf>
    <xf numFmtId="0" fontId="57" fillId="0" borderId="97" xfId="0" applyFont="1" applyBorder="1" applyAlignment="1">
      <alignment horizontal="center" vertical="center"/>
    </xf>
    <xf numFmtId="0" fontId="57" fillId="0" borderId="83" xfId="0" applyFont="1" applyBorder="1" applyAlignment="1">
      <alignment horizontal="center" vertical="center" wrapText="1"/>
    </xf>
    <xf numFmtId="0" fontId="57" fillId="0" borderId="83" xfId="0" applyFont="1" applyBorder="1" applyAlignment="1">
      <alignment horizontal="center" vertical="center"/>
    </xf>
    <xf numFmtId="0" fontId="57" fillId="0" borderId="0" xfId="0" applyFont="1" applyAlignment="1">
      <alignment horizontal="center" vertical="center"/>
    </xf>
    <xf numFmtId="0" fontId="45" fillId="0" borderId="97" xfId="0" applyFont="1" applyBorder="1" applyAlignment="1">
      <alignment horizontal="left" vertical="center"/>
    </xf>
    <xf numFmtId="0" fontId="39" fillId="30" borderId="93" xfId="0" applyFont="1" applyFill="1" applyBorder="1" applyAlignment="1">
      <alignment horizontal="center" vertical="center" wrapText="1"/>
    </xf>
    <xf numFmtId="14" fontId="45" fillId="41" borderId="97" xfId="0" applyNumberFormat="1" applyFont="1" applyFill="1" applyBorder="1" applyAlignment="1">
      <alignment horizontal="justify" vertical="center"/>
    </xf>
    <xf numFmtId="0" fontId="45" fillId="41" borderId="97" xfId="0" applyFont="1" applyFill="1" applyBorder="1" applyAlignment="1">
      <alignment horizontal="center" vertical="center" wrapText="1"/>
    </xf>
    <xf numFmtId="0" fontId="0" fillId="0" borderId="75" xfId="0" applyFont="1" applyBorder="1" applyAlignment="1">
      <alignment horizontal="center" vertical="center"/>
    </xf>
    <xf numFmtId="0" fontId="40" fillId="0" borderId="75" xfId="0" applyFont="1" applyBorder="1" applyAlignment="1">
      <alignment horizontal="center" vertical="center"/>
    </xf>
    <xf numFmtId="0" fontId="40" fillId="0" borderId="89" xfId="0" applyFont="1" applyBorder="1" applyAlignment="1">
      <alignment horizontal="center" vertical="center"/>
    </xf>
    <xf numFmtId="2" fontId="51" fillId="28" borderId="7" xfId="0" applyNumberFormat="1" applyFont="1" applyFill="1" applyBorder="1" applyAlignment="1">
      <alignment horizontal="center" vertical="center" wrapText="1"/>
    </xf>
    <xf numFmtId="2" fontId="54" fillId="28" borderId="7" xfId="0" applyNumberFormat="1" applyFont="1" applyFill="1" applyBorder="1" applyAlignment="1">
      <alignment horizontal="center" vertical="center" wrapText="1"/>
    </xf>
    <xf numFmtId="0" fontId="56" fillId="30" borderId="97" xfId="0" applyFont="1" applyFill="1" applyBorder="1" applyAlignment="1">
      <alignment horizontal="center" vertical="center" wrapText="1"/>
    </xf>
    <xf numFmtId="0" fontId="54" fillId="0" borderId="0" xfId="0" applyFont="1" applyAlignment="1"/>
    <xf numFmtId="0" fontId="54" fillId="0" borderId="0" xfId="0" applyFont="1" applyAlignment="1">
      <alignment horizontal="center" wrapText="1"/>
    </xf>
    <xf numFmtId="0" fontId="54" fillId="0" borderId="0" xfId="0" applyFont="1" applyAlignment="1">
      <alignment vertical="center"/>
    </xf>
    <xf numFmtId="0" fontId="54" fillId="0" borderId="0" xfId="0" applyFont="1" applyAlignment="1">
      <alignment horizontal="center" vertical="center"/>
    </xf>
    <xf numFmtId="0" fontId="61" fillId="0" borderId="0" xfId="0" applyFont="1" applyAlignment="1">
      <alignment horizontal="center" vertical="center" wrapText="1"/>
    </xf>
    <xf numFmtId="0" fontId="59" fillId="0" borderId="7"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16" xfId="0" applyFont="1" applyBorder="1" applyAlignment="1">
      <alignment horizontal="center" vertical="center" wrapText="1"/>
    </xf>
    <xf numFmtId="0" fontId="63" fillId="44" borderId="97" xfId="0" applyFont="1" applyFill="1" applyBorder="1" applyAlignment="1">
      <alignment horizontal="center" vertical="center" wrapText="1"/>
    </xf>
    <xf numFmtId="0" fontId="63" fillId="30" borderId="97" xfId="0" applyFont="1" applyFill="1" applyBorder="1" applyAlignment="1">
      <alignment horizontal="center" vertical="center" wrapText="1"/>
    </xf>
    <xf numFmtId="14" fontId="45" fillId="0" borderId="97" xfId="0" applyNumberFormat="1" applyFont="1" applyBorder="1" applyAlignment="1">
      <alignment vertical="center" wrapText="1"/>
    </xf>
    <xf numFmtId="14" fontId="45" fillId="0" borderId="98" xfId="0" applyNumberFormat="1" applyFont="1" applyBorder="1" applyAlignment="1">
      <alignment vertical="center" wrapText="1"/>
    </xf>
    <xf numFmtId="0" fontId="45" fillId="0" borderId="97" xfId="0" applyFont="1" applyBorder="1" applyAlignment="1">
      <alignment horizontal="center" vertical="center" wrapText="1"/>
    </xf>
    <xf numFmtId="0" fontId="45" fillId="0" borderId="98" xfId="0" applyFont="1" applyBorder="1" applyAlignment="1">
      <alignment vertical="center" wrapText="1"/>
    </xf>
    <xf numFmtId="14" fontId="45" fillId="0" borderId="97" xfId="0" applyNumberFormat="1" applyFont="1" applyBorder="1" applyAlignment="1">
      <alignment horizontal="center" vertical="center" wrapText="1"/>
    </xf>
    <xf numFmtId="0" fontId="54" fillId="0" borderId="83" xfId="0" applyFont="1" applyBorder="1" applyAlignment="1">
      <alignment horizontal="center" vertical="center" wrapText="1"/>
    </xf>
    <xf numFmtId="0" fontId="54" fillId="0" borderId="0" xfId="0" applyFont="1" applyAlignment="1">
      <alignment horizontal="center"/>
    </xf>
    <xf numFmtId="0" fontId="45" fillId="0" borderId="97" xfId="0" applyFont="1" applyBorder="1" applyAlignment="1">
      <alignment horizontal="left" vertical="center" wrapText="1"/>
    </xf>
    <xf numFmtId="2" fontId="54" fillId="0" borderId="0" xfId="0" applyNumberFormat="1" applyFont="1" applyAlignment="1">
      <alignment vertical="center"/>
    </xf>
    <xf numFmtId="49" fontId="45" fillId="0" borderId="97" xfId="0" applyNumberFormat="1" applyFont="1" applyBorder="1" applyAlignment="1">
      <alignment horizontal="justify" vertical="center" wrapText="1"/>
    </xf>
    <xf numFmtId="0" fontId="45" fillId="0" borderId="97" xfId="0" applyFont="1" applyFill="1" applyBorder="1" applyAlignment="1">
      <alignment vertical="center" wrapText="1"/>
    </xf>
    <xf numFmtId="0" fontId="45" fillId="0" borderId="97" xfId="0" applyFont="1" applyFill="1" applyBorder="1" applyAlignment="1">
      <alignment vertical="top" wrapText="1"/>
    </xf>
    <xf numFmtId="0" fontId="56" fillId="46" borderId="63" xfId="0" applyFont="1" applyFill="1" applyBorder="1" applyAlignment="1">
      <alignment horizontal="center" vertical="center" wrapText="1"/>
    </xf>
    <xf numFmtId="0" fontId="56" fillId="46" borderId="94" xfId="0" applyFont="1" applyFill="1" applyBorder="1" applyAlignment="1">
      <alignment horizontal="center" vertical="center" wrapText="1"/>
    </xf>
    <xf numFmtId="0" fontId="56" fillId="46" borderId="95" xfId="0" applyFont="1" applyFill="1" applyBorder="1" applyAlignment="1">
      <alignment horizontal="center" vertical="center" wrapText="1"/>
    </xf>
    <xf numFmtId="0" fontId="56" fillId="46" borderId="68" xfId="0" applyFont="1" applyFill="1" applyBorder="1" applyAlignment="1">
      <alignment horizontal="center" vertical="center" wrapText="1"/>
    </xf>
    <xf numFmtId="0" fontId="56" fillId="47" borderId="94" xfId="0" applyFont="1" applyFill="1" applyBorder="1" applyAlignment="1">
      <alignment horizontal="center" vertical="center" wrapText="1"/>
    </xf>
    <xf numFmtId="0" fontId="56" fillId="47" borderId="68" xfId="0" applyFont="1" applyFill="1" applyBorder="1" applyAlignment="1">
      <alignment horizontal="center" vertical="center" wrapText="1"/>
    </xf>
    <xf numFmtId="0" fontId="45" fillId="41" borderId="83" xfId="0" applyFont="1" applyFill="1" applyBorder="1" applyAlignment="1">
      <alignment horizontal="justify" vertical="center" wrapText="1"/>
    </xf>
    <xf numFmtId="14" fontId="45" fillId="41" borderId="97" xfId="0" applyNumberFormat="1" applyFont="1" applyFill="1" applyBorder="1" applyAlignment="1">
      <alignment horizontal="center" vertical="center" wrapText="1"/>
    </xf>
    <xf numFmtId="0" fontId="45" fillId="0" borderId="97" xfId="0" applyFont="1" applyBorder="1" applyAlignment="1">
      <alignment horizontal="justify" vertical="center" wrapText="1"/>
    </xf>
    <xf numFmtId="0" fontId="45" fillId="41" borderId="97" xfId="0" applyFont="1" applyFill="1" applyBorder="1" applyAlignment="1">
      <alignment horizontal="justify" vertical="center"/>
    </xf>
    <xf numFmtId="0" fontId="45" fillId="0" borderId="97" xfId="0" applyFont="1" applyBorder="1" applyAlignment="1">
      <alignment horizontal="justify" vertical="center"/>
    </xf>
    <xf numFmtId="14" fontId="45" fillId="0" borderId="97" xfId="0" applyNumberFormat="1" applyFont="1" applyBorder="1" applyAlignment="1">
      <alignment horizontal="center" vertical="center"/>
    </xf>
    <xf numFmtId="0" fontId="45" fillId="41" borderId="97" xfId="0" applyFont="1" applyFill="1" applyBorder="1" applyAlignment="1">
      <alignment horizontal="left" vertical="center"/>
    </xf>
    <xf numFmtId="14" fontId="45" fillId="0" borderId="97" xfId="0" applyNumberFormat="1" applyFont="1" applyBorder="1" applyAlignment="1">
      <alignment horizontal="left" vertical="center" wrapText="1"/>
    </xf>
    <xf numFmtId="0" fontId="54" fillId="0" borderId="97" xfId="0" applyFont="1" applyBorder="1" applyAlignment="1">
      <alignment horizontal="center" vertical="center" wrapText="1"/>
    </xf>
    <xf numFmtId="0" fontId="54" fillId="0" borderId="0" xfId="0" applyFont="1" applyAlignment="1"/>
    <xf numFmtId="2" fontId="57" fillId="41" borderId="97" xfId="0" applyNumberFormat="1" applyFont="1" applyFill="1" applyBorder="1" applyAlignment="1">
      <alignment horizontal="center" vertical="center" wrapText="1"/>
    </xf>
    <xf numFmtId="0" fontId="57" fillId="41" borderId="97" xfId="0" applyFont="1" applyFill="1" applyBorder="1" applyAlignment="1">
      <alignment horizontal="justify" vertical="center" wrapText="1"/>
    </xf>
    <xf numFmtId="0" fontId="48" fillId="0" borderId="83" xfId="0" applyFont="1" applyBorder="1" applyAlignment="1">
      <alignment horizontal="center" vertical="center" wrapText="1"/>
    </xf>
    <xf numFmtId="0" fontId="57" fillId="51" borderId="97" xfId="0" applyFont="1" applyFill="1" applyBorder="1" applyAlignment="1">
      <alignment horizontal="center" vertical="center" wrapText="1"/>
    </xf>
    <xf numFmtId="14" fontId="45" fillId="41" borderId="98" xfId="0" applyNumberFormat="1" applyFont="1" applyFill="1" applyBorder="1" applyAlignment="1">
      <alignment horizontal="left" vertical="center"/>
    </xf>
    <xf numFmtId="2" fontId="68" fillId="0" borderId="0" xfId="0" applyNumberFormat="1" applyFont="1" applyAlignment="1">
      <alignment horizontal="center"/>
    </xf>
    <xf numFmtId="0" fontId="68" fillId="0" borderId="0" xfId="0" applyFont="1" applyAlignment="1">
      <alignment horizontal="center"/>
    </xf>
    <xf numFmtId="164" fontId="54" fillId="0" borderId="0" xfId="0" applyNumberFormat="1" applyFont="1" applyAlignment="1">
      <alignment vertical="center"/>
    </xf>
    <xf numFmtId="166" fontId="54" fillId="0" borderId="97" xfId="0" applyNumberFormat="1" applyFont="1" applyBorder="1" applyAlignment="1">
      <alignment horizontal="center" vertical="center" wrapText="1"/>
    </xf>
    <xf numFmtId="16" fontId="48" fillId="0" borderId="0" xfId="0" applyNumberFormat="1" applyFont="1" applyAlignment="1"/>
    <xf numFmtId="0" fontId="45" fillId="0" borderId="97" xfId="0" applyFont="1" applyBorder="1" applyAlignment="1">
      <alignment horizontal="justify" vertical="center"/>
    </xf>
    <xf numFmtId="0" fontId="62" fillId="53" borderId="83" xfId="0" applyFont="1" applyFill="1" applyBorder="1" applyAlignment="1">
      <alignment horizontal="center" vertical="center" wrapText="1"/>
    </xf>
    <xf numFmtId="2" fontId="59" fillId="41" borderId="83" xfId="0" applyNumberFormat="1" applyFont="1" applyFill="1" applyBorder="1" applyAlignment="1">
      <alignment horizontal="center" vertical="center" wrapText="1"/>
    </xf>
    <xf numFmtId="0" fontId="45" fillId="0" borderId="116" xfId="0" applyFont="1" applyBorder="1" applyAlignment="1">
      <alignment horizontal="justify" vertical="center" wrapText="1"/>
    </xf>
    <xf numFmtId="16" fontId="48" fillId="0" borderId="114" xfId="0" applyNumberFormat="1" applyFont="1" applyBorder="1" applyAlignment="1"/>
    <xf numFmtId="0" fontId="48" fillId="0" borderId="114" xfId="0" applyFont="1" applyBorder="1" applyAlignment="1"/>
    <xf numFmtId="0" fontId="57" fillId="41" borderId="97" xfId="0" applyFont="1" applyFill="1" applyBorder="1" applyAlignment="1">
      <alignment horizontal="center" vertical="center"/>
    </xf>
    <xf numFmtId="0" fontId="64" fillId="41" borderId="83" xfId="0" applyFont="1" applyFill="1" applyBorder="1" applyAlignment="1">
      <alignment horizontal="center" vertical="center"/>
    </xf>
    <xf numFmtId="2" fontId="64" fillId="41" borderId="83" xfId="0" applyNumberFormat="1" applyFont="1" applyFill="1" applyBorder="1" applyAlignment="1">
      <alignment horizontal="center" vertical="center" wrapText="1"/>
    </xf>
    <xf numFmtId="0" fontId="57" fillId="41" borderId="97" xfId="0" applyFont="1" applyFill="1" applyBorder="1" applyAlignment="1">
      <alignment horizontal="center" vertical="center" wrapText="1"/>
    </xf>
    <xf numFmtId="0" fontId="67" fillId="41" borderId="83" xfId="0" applyFont="1" applyFill="1" applyBorder="1" applyAlignment="1">
      <alignment horizontal="center" vertical="center" wrapText="1"/>
    </xf>
    <xf numFmtId="2" fontId="68" fillId="42" borderId="83" xfId="0" applyNumberFormat="1" applyFont="1" applyFill="1" applyBorder="1" applyAlignment="1">
      <alignment horizontal="center" vertical="center" wrapText="1"/>
    </xf>
    <xf numFmtId="0" fontId="48" fillId="42" borderId="83" xfId="0" applyFont="1" applyFill="1" applyBorder="1" applyAlignment="1">
      <alignment horizontal="center" vertical="center" wrapText="1"/>
    </xf>
    <xf numFmtId="164" fontId="45" fillId="41" borderId="97" xfId="0" applyNumberFormat="1" applyFont="1" applyFill="1" applyBorder="1" applyAlignment="1">
      <alignment horizontal="center" vertical="center" wrapText="1"/>
    </xf>
    <xf numFmtId="0" fontId="54" fillId="41" borderId="0" xfId="0" applyFont="1" applyFill="1" applyAlignment="1"/>
    <xf numFmtId="0" fontId="45" fillId="41" borderId="97" xfId="0" applyFont="1" applyFill="1" applyBorder="1" applyAlignment="1">
      <alignment horizontal="left" vertical="center" wrapText="1"/>
    </xf>
    <xf numFmtId="0" fontId="64" fillId="41" borderId="83" xfId="0" applyFont="1" applyFill="1" applyBorder="1" applyAlignment="1">
      <alignment horizontal="center" vertical="center" wrapText="1"/>
    </xf>
    <xf numFmtId="164" fontId="64" fillId="41" borderId="83" xfId="0" applyNumberFormat="1" applyFont="1" applyFill="1" applyBorder="1" applyAlignment="1">
      <alignment horizontal="center"/>
    </xf>
    <xf numFmtId="0" fontId="45" fillId="0" borderId="97" xfId="0" applyFont="1" applyBorder="1" applyAlignment="1">
      <alignment horizontal="justify" vertical="center" wrapText="1"/>
    </xf>
    <xf numFmtId="0" fontId="45" fillId="41" borderId="97" xfId="0" applyFont="1" applyFill="1" applyBorder="1" applyAlignment="1">
      <alignment horizontal="justify" vertical="center"/>
    </xf>
    <xf numFmtId="0" fontId="45" fillId="0" borderId="97" xfId="0" applyFont="1" applyBorder="1" applyAlignment="1">
      <alignment horizontal="justify" vertical="center"/>
    </xf>
    <xf numFmtId="14" fontId="45" fillId="0" borderId="97" xfId="0" applyNumberFormat="1" applyFont="1" applyBorder="1" applyAlignment="1">
      <alignment horizontal="center" vertical="center"/>
    </xf>
    <xf numFmtId="0" fontId="45" fillId="0" borderId="97" xfId="0" applyFont="1" applyBorder="1" applyAlignment="1">
      <alignment horizontal="center" vertical="center"/>
    </xf>
    <xf numFmtId="0" fontId="48" fillId="0" borderId="0" xfId="0" applyFont="1" applyAlignment="1"/>
    <xf numFmtId="0" fontId="45" fillId="41" borderId="98" xfId="0" applyFont="1" applyFill="1" applyBorder="1" applyAlignment="1">
      <alignment horizontal="justify" vertical="center"/>
    </xf>
    <xf numFmtId="0" fontId="45" fillId="41" borderId="97" xfId="0" applyFont="1" applyFill="1" applyBorder="1" applyAlignment="1">
      <alignment horizontal="justify" vertical="center" wrapText="1"/>
    </xf>
    <xf numFmtId="0" fontId="45" fillId="41" borderId="97" xfId="0" applyFont="1" applyFill="1" applyBorder="1" applyAlignment="1">
      <alignment horizontal="left" vertical="center"/>
    </xf>
    <xf numFmtId="14" fontId="45" fillId="41" borderId="98" xfId="0" applyNumberFormat="1" applyFont="1" applyFill="1" applyBorder="1" applyAlignment="1">
      <alignment horizontal="justify" vertical="center"/>
    </xf>
    <xf numFmtId="0" fontId="54" fillId="0" borderId="0" xfId="0" applyFont="1" applyAlignment="1"/>
    <xf numFmtId="0" fontId="54" fillId="0" borderId="0" xfId="0" applyFont="1" applyAlignment="1">
      <alignment horizontal="center" vertical="center" wrapText="1"/>
    </xf>
    <xf numFmtId="0" fontId="45" fillId="41" borderId="97" xfId="0" applyFont="1" applyFill="1" applyBorder="1" applyAlignment="1">
      <alignment horizontal="center" vertical="center"/>
    </xf>
    <xf numFmtId="14" fontId="45" fillId="41" borderId="97" xfId="0" applyNumberFormat="1" applyFont="1" applyFill="1" applyBorder="1" applyAlignment="1">
      <alignment horizontal="center" vertical="center"/>
    </xf>
    <xf numFmtId="14" fontId="66" fillId="41" borderId="97" xfId="0" applyNumberFormat="1" applyFont="1" applyFill="1" applyBorder="1" applyAlignment="1">
      <alignment horizontal="center" vertical="center"/>
    </xf>
    <xf numFmtId="0" fontId="64" fillId="0" borderId="83" xfId="0" applyFont="1" applyFill="1" applyBorder="1" applyAlignment="1">
      <alignment horizontal="center" vertical="center"/>
    </xf>
    <xf numFmtId="2" fontId="16" fillId="23" borderId="7" xfId="0" applyNumberFormat="1" applyFont="1" applyFill="1" applyBorder="1" applyAlignment="1">
      <alignment horizontal="left" vertical="center" wrapText="1"/>
    </xf>
    <xf numFmtId="2" fontId="16" fillId="12" borderId="7" xfId="0" applyNumberFormat="1" applyFont="1" applyFill="1" applyBorder="1" applyAlignment="1">
      <alignment horizontal="left" vertical="center" wrapText="1"/>
    </xf>
    <xf numFmtId="0" fontId="45" fillId="0" borderId="97" xfId="0" applyFont="1" applyBorder="1" applyAlignment="1">
      <alignment horizontal="justify" vertical="center" wrapText="1"/>
    </xf>
    <xf numFmtId="0" fontId="45" fillId="0" borderId="97" xfId="0" applyFont="1" applyBorder="1" applyAlignment="1">
      <alignment horizontal="justify" vertical="center"/>
    </xf>
    <xf numFmtId="0" fontId="45" fillId="0" borderId="97" xfId="0" applyFont="1" applyBorder="1" applyAlignment="1">
      <alignment horizontal="center" vertical="center"/>
    </xf>
    <xf numFmtId="0" fontId="54" fillId="0" borderId="97" xfId="0" applyFont="1" applyBorder="1" applyAlignment="1">
      <alignment horizontal="center" vertical="center"/>
    </xf>
    <xf numFmtId="2" fontId="59" fillId="0" borderId="83" xfId="0" applyNumberFormat="1" applyFont="1" applyBorder="1" applyAlignment="1">
      <alignment horizontal="center" vertical="center"/>
    </xf>
    <xf numFmtId="0" fontId="54" fillId="41" borderId="83" xfId="0" applyFont="1" applyFill="1" applyBorder="1" applyAlignment="1">
      <alignment horizontal="center" vertical="center" wrapText="1"/>
    </xf>
    <xf numFmtId="164" fontId="45" fillId="41" borderId="97" xfId="0" applyNumberFormat="1" applyFont="1" applyFill="1" applyBorder="1" applyAlignment="1">
      <alignment horizontal="center" vertical="center"/>
    </xf>
    <xf numFmtId="164" fontId="48" fillId="0" borderId="83" xfId="0" applyNumberFormat="1" applyFont="1" applyBorder="1" applyAlignment="1">
      <alignment horizontal="center" vertical="center" wrapText="1"/>
    </xf>
    <xf numFmtId="164" fontId="57" fillId="0" borderId="97" xfId="0" applyNumberFormat="1" applyFont="1" applyBorder="1" applyAlignment="1">
      <alignment horizontal="center" vertical="center" wrapText="1"/>
    </xf>
    <xf numFmtId="164" fontId="48" fillId="0" borderId="0" xfId="0" applyNumberFormat="1" applyFont="1" applyAlignment="1">
      <alignment horizontal="center" vertical="center" wrapText="1"/>
    </xf>
    <xf numFmtId="2" fontId="48" fillId="0" borderId="0" xfId="0" applyNumberFormat="1" applyFont="1" applyAlignment="1">
      <alignment horizontal="center" vertical="center" wrapText="1"/>
    </xf>
    <xf numFmtId="0" fontId="52" fillId="6" borderId="7" xfId="0" applyFont="1" applyFill="1" applyBorder="1" applyAlignment="1">
      <alignment horizontal="center" vertical="center" wrapText="1"/>
    </xf>
    <xf numFmtId="0" fontId="68" fillId="0" borderId="83" xfId="0" applyFont="1" applyBorder="1" applyAlignment="1">
      <alignment horizontal="center" vertical="center" wrapText="1"/>
    </xf>
    <xf numFmtId="2" fontId="51" fillId="4" borderId="7" xfId="0" applyNumberFormat="1" applyFont="1" applyFill="1" applyBorder="1" applyAlignment="1">
      <alignment horizontal="center" vertical="center" wrapText="1"/>
    </xf>
    <xf numFmtId="0" fontId="53" fillId="0" borderId="0" xfId="0" applyFont="1" applyAlignment="1">
      <alignment vertical="center" wrapText="1"/>
    </xf>
    <xf numFmtId="0" fontId="63" fillId="4" borderId="26" xfId="0" applyFont="1" applyFill="1" applyBorder="1" applyAlignment="1">
      <alignment horizontal="center" vertical="center" wrapText="1"/>
    </xf>
    <xf numFmtId="0" fontId="52" fillId="0" borderId="117" xfId="0" applyFont="1" applyBorder="1" applyAlignment="1">
      <alignment horizontal="center" vertical="center" wrapText="1"/>
    </xf>
    <xf numFmtId="0" fontId="63" fillId="4" borderId="7" xfId="0" applyFont="1" applyFill="1" applyBorder="1" applyAlignment="1">
      <alignment horizontal="center" vertical="center" wrapText="1"/>
    </xf>
    <xf numFmtId="0" fontId="48" fillId="0" borderId="54" xfId="0" applyFont="1" applyBorder="1" applyAlignment="1">
      <alignment horizontal="center" vertical="center" wrapText="1"/>
    </xf>
    <xf numFmtId="0" fontId="53" fillId="0" borderId="83" xfId="0" applyFont="1" applyBorder="1" applyAlignment="1">
      <alignment vertical="center" wrapText="1"/>
    </xf>
    <xf numFmtId="2" fontId="54" fillId="4" borderId="7" xfId="0" applyNumberFormat="1" applyFont="1" applyFill="1" applyBorder="1" applyAlignment="1">
      <alignment horizontal="center" vertical="center" wrapText="1"/>
    </xf>
    <xf numFmtId="0" fontId="63" fillId="4" borderId="57" xfId="0" applyFont="1" applyFill="1" applyBorder="1" applyAlignment="1">
      <alignment horizontal="center" vertical="center" wrapText="1"/>
    </xf>
    <xf numFmtId="0" fontId="48" fillId="0" borderId="117" xfId="0" applyFont="1" applyBorder="1" applyAlignment="1">
      <alignment horizontal="center" vertical="center" wrapText="1"/>
    </xf>
    <xf numFmtId="0" fontId="68" fillId="0" borderId="0" xfId="0" applyFont="1" applyAlignment="1">
      <alignment horizontal="center" vertical="center" wrapText="1"/>
    </xf>
    <xf numFmtId="2" fontId="68" fillId="0" borderId="0" xfId="0" applyNumberFormat="1" applyFont="1" applyAlignment="1">
      <alignment horizontal="center" vertical="center" wrapText="1"/>
    </xf>
    <xf numFmtId="0" fontId="72" fillId="0" borderId="0" xfId="0" applyFont="1" applyAlignment="1">
      <alignment horizontal="center" vertical="center" wrapText="1"/>
    </xf>
    <xf numFmtId="2" fontId="72" fillId="0" borderId="0" xfId="0" applyNumberFormat="1" applyFont="1" applyAlignment="1">
      <alignment horizontal="center" vertical="center" wrapText="1"/>
    </xf>
    <xf numFmtId="0" fontId="52" fillId="0" borderId="0" xfId="0" applyFont="1" applyAlignment="1">
      <alignment horizontal="center" vertical="center" wrapText="1"/>
    </xf>
    <xf numFmtId="0" fontId="56" fillId="29" borderId="97" xfId="0" applyFont="1" applyFill="1" applyBorder="1" applyAlignment="1">
      <alignment horizontal="center" vertical="center" wrapText="1"/>
    </xf>
    <xf numFmtId="0" fontId="73" fillId="0" borderId="0" xfId="0" applyFont="1" applyAlignment="1">
      <alignment horizontal="center" vertical="center" wrapText="1"/>
    </xf>
    <xf numFmtId="0" fontId="48" fillId="0" borderId="97" xfId="0" applyFont="1" applyBorder="1" applyAlignment="1">
      <alignment horizontal="center" vertical="center" wrapText="1"/>
    </xf>
    <xf numFmtId="2" fontId="48" fillId="41" borderId="97" xfId="0" applyNumberFormat="1" applyFont="1" applyFill="1" applyBorder="1" applyAlignment="1">
      <alignment horizontal="center" vertical="center" wrapText="1"/>
    </xf>
    <xf numFmtId="49" fontId="74" fillId="0" borderId="97" xfId="0" applyNumberFormat="1" applyFont="1" applyBorder="1" applyAlignment="1">
      <alignment horizontal="justify" vertical="center" wrapText="1"/>
    </xf>
    <xf numFmtId="0" fontId="73" fillId="0" borderId="83" xfId="0" applyFont="1" applyBorder="1" applyAlignment="1">
      <alignment horizontal="center" vertical="center" wrapText="1"/>
    </xf>
    <xf numFmtId="0" fontId="48" fillId="41" borderId="0" xfId="0" applyFont="1" applyFill="1" applyAlignment="1"/>
    <xf numFmtId="0" fontId="55" fillId="53" borderId="83" xfId="0" applyFont="1" applyFill="1" applyBorder="1" applyAlignment="1">
      <alignment horizontal="center" vertical="center" wrapText="1"/>
    </xf>
    <xf numFmtId="2" fontId="48" fillId="41" borderId="83" xfId="0" applyNumberFormat="1" applyFont="1" applyFill="1" applyBorder="1" applyAlignment="1">
      <alignment horizontal="center" vertical="center" wrapText="1"/>
    </xf>
    <xf numFmtId="0" fontId="48" fillId="41" borderId="83" xfId="0" applyFont="1" applyFill="1" applyBorder="1" applyAlignment="1">
      <alignment horizontal="center" vertical="center" wrapText="1"/>
    </xf>
    <xf numFmtId="0" fontId="48" fillId="41" borderId="0" xfId="0" applyFont="1" applyFill="1" applyAlignment="1">
      <alignment horizontal="center" vertical="center" wrapText="1"/>
    </xf>
    <xf numFmtId="0" fontId="48" fillId="0" borderId="83" xfId="0" applyFont="1" applyBorder="1" applyAlignment="1"/>
    <xf numFmtId="0" fontId="68" fillId="0" borderId="83" xfId="0" applyFont="1" applyBorder="1" applyAlignment="1">
      <alignment horizontal="center"/>
    </xf>
    <xf numFmtId="0" fontId="76" fillId="0" borderId="0" xfId="0" applyFont="1" applyAlignment="1">
      <alignment horizontal="center" vertical="center" wrapText="1"/>
    </xf>
    <xf numFmtId="0" fontId="75" fillId="0" borderId="0" xfId="0" applyFont="1" applyAlignment="1">
      <alignment horizontal="center" vertical="center" wrapText="1"/>
    </xf>
    <xf numFmtId="0" fontId="45" fillId="0" borderId="4" xfId="0" applyFont="1" applyBorder="1" applyAlignment="1">
      <alignment horizontal="center" vertical="center" wrapText="1"/>
    </xf>
    <xf numFmtId="2" fontId="51" fillId="5" borderId="7" xfId="0" applyNumberFormat="1" applyFont="1" applyFill="1" applyBorder="1" applyAlignment="1">
      <alignment horizontal="center" vertical="center" wrapText="1"/>
    </xf>
    <xf numFmtId="0" fontId="52" fillId="5" borderId="26" xfId="0" applyFont="1" applyFill="1" applyBorder="1" applyAlignment="1">
      <alignment horizontal="center" vertical="center" wrapText="1"/>
    </xf>
    <xf numFmtId="0" fontId="52" fillId="0" borderId="50" xfId="0" applyFont="1" applyBorder="1" applyAlignment="1">
      <alignment horizontal="center" vertical="center" wrapText="1"/>
    </xf>
    <xf numFmtId="0" fontId="52" fillId="5" borderId="117" xfId="0" applyFont="1" applyFill="1" applyBorder="1" applyAlignment="1">
      <alignment horizontal="center" vertical="center" wrapText="1"/>
    </xf>
    <xf numFmtId="0" fontId="77" fillId="0" borderId="0" xfId="0" applyFont="1" applyAlignment="1">
      <alignment vertical="center" wrapText="1"/>
    </xf>
    <xf numFmtId="0" fontId="52" fillId="5" borderId="7" xfId="0" applyFont="1" applyFill="1" applyBorder="1" applyAlignment="1">
      <alignment horizontal="center" vertical="center" wrapText="1"/>
    </xf>
    <xf numFmtId="0" fontId="48" fillId="0" borderId="63" xfId="0" applyFont="1" applyBorder="1" applyAlignment="1">
      <alignment horizontal="center" vertical="center" wrapText="1"/>
    </xf>
    <xf numFmtId="0" fontId="52" fillId="5" borderId="80" xfId="0" applyFont="1" applyFill="1" applyBorder="1" applyAlignment="1">
      <alignment horizontal="center" vertical="center" wrapText="1"/>
    </xf>
    <xf numFmtId="0" fontId="54" fillId="5" borderId="7" xfId="0" applyFont="1" applyFill="1" applyBorder="1" applyAlignment="1">
      <alignment horizontal="center" vertical="center" wrapText="1"/>
    </xf>
    <xf numFmtId="2" fontId="48" fillId="0" borderId="0" xfId="0" applyNumberFormat="1" applyFont="1" applyAlignment="1">
      <alignment horizontal="center" vertical="center"/>
    </xf>
    <xf numFmtId="0" fontId="52" fillId="5" borderId="57" xfId="0" applyFont="1" applyFill="1" applyBorder="1" applyAlignment="1">
      <alignment horizontal="center" vertical="center" wrapText="1"/>
    </xf>
    <xf numFmtId="0" fontId="66" fillId="0" borderId="0" xfId="0" applyFont="1" applyAlignment="1">
      <alignment horizontal="center" vertical="center"/>
    </xf>
    <xf numFmtId="2" fontId="68" fillId="0" borderId="0" xfId="0" applyNumberFormat="1" applyFont="1" applyAlignment="1">
      <alignment horizontal="center" vertical="center"/>
    </xf>
    <xf numFmtId="0" fontId="78" fillId="53" borderId="83" xfId="0" applyFont="1" applyFill="1" applyBorder="1" applyAlignment="1">
      <alignment horizontal="center" vertical="center" wrapText="1"/>
    </xf>
    <xf numFmtId="2" fontId="66" fillId="41" borderId="83" xfId="0" applyNumberFormat="1" applyFont="1" applyFill="1" applyBorder="1" applyAlignment="1">
      <alignment horizontal="center" vertical="center" wrapText="1"/>
    </xf>
    <xf numFmtId="2" fontId="57" fillId="0" borderId="83" xfId="0" applyNumberFormat="1" applyFont="1" applyBorder="1" applyAlignment="1">
      <alignment horizontal="center" vertical="center" wrapText="1"/>
    </xf>
    <xf numFmtId="0" fontId="48" fillId="0" borderId="50" xfId="0" applyFont="1" applyBorder="1" applyAlignment="1">
      <alignment horizontal="center" vertical="center" wrapText="1"/>
    </xf>
    <xf numFmtId="0" fontId="48" fillId="0" borderId="41" xfId="0" applyFont="1" applyBorder="1" applyAlignment="1">
      <alignment horizontal="center" vertical="center" wrapText="1"/>
    </xf>
    <xf numFmtId="2" fontId="51" fillId="11" borderId="7" xfId="0" applyNumberFormat="1" applyFont="1" applyFill="1" applyBorder="1" applyAlignment="1">
      <alignment horizontal="center" vertical="center" wrapText="1"/>
    </xf>
    <xf numFmtId="0" fontId="52" fillId="11" borderId="7" xfId="0" applyFont="1" applyFill="1" applyBorder="1" applyAlignment="1">
      <alignment horizontal="center" vertical="center" wrapText="1"/>
    </xf>
    <xf numFmtId="2" fontId="54" fillId="11" borderId="7" xfId="0" applyNumberFormat="1" applyFont="1" applyFill="1" applyBorder="1" applyAlignment="1">
      <alignment horizontal="center" vertical="center" wrapText="1"/>
    </xf>
    <xf numFmtId="2" fontId="51" fillId="13" borderId="7" xfId="0" applyNumberFormat="1" applyFont="1" applyFill="1" applyBorder="1" applyAlignment="1">
      <alignment horizontal="center" vertical="center" wrapText="1"/>
    </xf>
    <xf numFmtId="2" fontId="54" fillId="13" borderId="7" xfId="0" applyNumberFormat="1" applyFont="1" applyFill="1" applyBorder="1" applyAlignment="1">
      <alignment horizontal="center" vertical="center" wrapText="1"/>
    </xf>
    <xf numFmtId="0" fontId="52" fillId="0" borderId="83" xfId="0" applyFont="1" applyBorder="1" applyAlignment="1">
      <alignment horizontal="center" vertical="center" wrapText="1"/>
    </xf>
    <xf numFmtId="2" fontId="45" fillId="13" borderId="7" xfId="0" applyNumberFormat="1" applyFont="1" applyFill="1" applyBorder="1" applyAlignment="1">
      <alignment horizontal="center" vertical="center" wrapText="1"/>
    </xf>
    <xf numFmtId="0" fontId="54" fillId="13" borderId="7" xfId="0" applyFont="1" applyFill="1" applyBorder="1" applyAlignment="1">
      <alignment horizontal="center" vertical="center" wrapText="1"/>
    </xf>
    <xf numFmtId="0" fontId="56" fillId="12" borderId="48" xfId="0" applyFont="1" applyFill="1" applyBorder="1" applyAlignment="1">
      <alignment horizontal="center" vertical="center" wrapText="1"/>
    </xf>
    <xf numFmtId="0" fontId="56" fillId="12" borderId="85" xfId="0" applyFont="1" applyFill="1" applyBorder="1" applyAlignment="1">
      <alignment horizontal="center" vertical="center" wrapText="1"/>
    </xf>
    <xf numFmtId="0" fontId="56" fillId="12" borderId="58" xfId="0" applyFont="1" applyFill="1" applyBorder="1" applyAlignment="1">
      <alignment horizontal="center" vertical="center" wrapText="1"/>
    </xf>
    <xf numFmtId="0" fontId="56" fillId="12" borderId="59" xfId="0" applyFont="1" applyFill="1" applyBorder="1" applyAlignment="1">
      <alignment horizontal="center" vertical="center" wrapText="1"/>
    </xf>
    <xf numFmtId="0" fontId="56" fillId="12" borderId="49" xfId="0" applyFont="1" applyFill="1" applyBorder="1" applyAlignment="1">
      <alignment horizontal="center" vertical="center" wrapText="1"/>
    </xf>
    <xf numFmtId="0" fontId="56" fillId="30" borderId="64" xfId="0" applyFont="1" applyFill="1" applyBorder="1" applyAlignment="1">
      <alignment horizontal="center" vertical="center" wrapText="1"/>
    </xf>
    <xf numFmtId="0" fontId="56" fillId="30" borderId="66" xfId="0" applyFont="1" applyFill="1" applyBorder="1" applyAlignment="1">
      <alignment horizontal="center" vertical="center" wrapText="1"/>
    </xf>
    <xf numFmtId="0" fontId="48" fillId="0" borderId="60" xfId="0" applyFont="1" applyBorder="1" applyAlignment="1">
      <alignment horizontal="center" vertical="center" wrapText="1"/>
    </xf>
    <xf numFmtId="0" fontId="48" fillId="0" borderId="87" xfId="0" applyFont="1" applyBorder="1" applyAlignment="1">
      <alignment horizontal="center" vertical="center" wrapText="1"/>
    </xf>
    <xf numFmtId="0" fontId="57" fillId="0" borderId="61" xfId="0" applyFont="1" applyBorder="1" applyAlignment="1">
      <alignment horizontal="center" vertical="center" wrapText="1"/>
    </xf>
    <xf numFmtId="0" fontId="57" fillId="0" borderId="62" xfId="0" applyFont="1" applyBorder="1" applyAlignment="1">
      <alignment horizontal="center" vertical="center" wrapText="1"/>
    </xf>
    <xf numFmtId="2" fontId="48" fillId="0" borderId="52" xfId="0" applyNumberFormat="1" applyFont="1" applyBorder="1" applyAlignment="1">
      <alignment horizontal="center" vertical="center" wrapText="1"/>
    </xf>
    <xf numFmtId="0" fontId="57" fillId="0" borderId="88" xfId="0" applyFont="1" applyBorder="1" applyAlignment="1">
      <alignment horizontal="center" vertical="center" wrapText="1"/>
    </xf>
    <xf numFmtId="0" fontId="57" fillId="0" borderId="70" xfId="0" applyFont="1" applyBorder="1" applyAlignment="1">
      <alignment horizontal="center" vertical="center" wrapText="1"/>
    </xf>
    <xf numFmtId="0" fontId="57" fillId="0" borderId="12" xfId="0" applyFont="1" applyBorder="1" applyAlignment="1">
      <alignment horizontal="center" vertical="center" wrapText="1"/>
    </xf>
    <xf numFmtId="0" fontId="48" fillId="0" borderId="44" xfId="0" applyFont="1" applyBorder="1" applyAlignment="1">
      <alignment horizontal="center" vertical="center" wrapText="1"/>
    </xf>
    <xf numFmtId="0" fontId="48" fillId="0" borderId="75" xfId="0" applyFont="1" applyBorder="1" applyAlignment="1">
      <alignment horizontal="center" vertical="center" wrapText="1"/>
    </xf>
    <xf numFmtId="0" fontId="57" fillId="0" borderId="65" xfId="0" applyFont="1" applyBorder="1" applyAlignment="1">
      <alignment horizontal="center" vertical="center" wrapText="1"/>
    </xf>
    <xf numFmtId="0" fontId="57" fillId="0" borderId="67" xfId="0" applyFont="1" applyBorder="1" applyAlignment="1">
      <alignment horizontal="center" vertical="center" wrapText="1"/>
    </xf>
    <xf numFmtId="0" fontId="57" fillId="0" borderId="75" xfId="0" applyFont="1" applyBorder="1" applyAlignment="1">
      <alignment horizontal="center" vertical="center" wrapText="1"/>
    </xf>
    <xf numFmtId="0" fontId="57" fillId="0" borderId="39"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89" xfId="0" applyFont="1" applyBorder="1" applyAlignment="1">
      <alignment horizontal="center" vertical="center" wrapText="1"/>
    </xf>
    <xf numFmtId="0" fontId="57" fillId="0" borderId="79" xfId="0" applyFont="1" applyBorder="1" applyAlignment="1">
      <alignment horizontal="center" vertical="center" wrapText="1"/>
    </xf>
    <xf numFmtId="0" fontId="57" fillId="0" borderId="84" xfId="0" applyFont="1" applyBorder="1" applyAlignment="1">
      <alignment horizontal="center" vertical="center" wrapText="1"/>
    </xf>
    <xf numFmtId="2" fontId="48" fillId="0" borderId="15" xfId="0" applyNumberFormat="1" applyFont="1" applyBorder="1" applyAlignment="1">
      <alignment horizontal="center" vertical="center" wrapText="1"/>
    </xf>
    <xf numFmtId="0" fontId="57" fillId="0" borderId="89" xfId="0" applyFont="1" applyBorder="1" applyAlignment="1">
      <alignment horizontal="center" vertical="center" wrapText="1"/>
    </xf>
    <xf numFmtId="0" fontId="57" fillId="0" borderId="42" xfId="0" applyFont="1" applyBorder="1" applyAlignment="1">
      <alignment horizontal="center" vertical="center" wrapText="1"/>
    </xf>
    <xf numFmtId="0" fontId="55" fillId="7" borderId="80" xfId="0" applyFont="1" applyFill="1" applyBorder="1" applyAlignment="1">
      <alignment horizontal="center" vertical="center" wrapText="1"/>
    </xf>
    <xf numFmtId="2" fontId="48" fillId="0" borderId="7" xfId="0" applyNumberFormat="1" applyFont="1" applyBorder="1" applyAlignment="1">
      <alignment horizontal="center" vertical="center" wrapText="1"/>
    </xf>
    <xf numFmtId="0" fontId="56" fillId="12" borderId="26" xfId="0" applyFont="1" applyFill="1" applyBorder="1" applyAlignment="1">
      <alignment horizontal="center" vertical="center" wrapText="1"/>
    </xf>
    <xf numFmtId="0" fontId="57" fillId="0" borderId="69" xfId="0" applyFont="1" applyBorder="1" applyAlignment="1">
      <alignment horizontal="center" vertical="center" wrapText="1"/>
    </xf>
    <xf numFmtId="0" fontId="57" fillId="0" borderId="29" xfId="0" applyFont="1" applyBorder="1" applyAlignment="1">
      <alignment horizontal="center" vertical="center" wrapText="1"/>
    </xf>
    <xf numFmtId="2" fontId="57" fillId="0" borderId="70" xfId="0" applyNumberFormat="1" applyFont="1" applyBorder="1" applyAlignment="1">
      <alignment horizontal="center" vertical="center" wrapText="1"/>
    </xf>
    <xf numFmtId="2" fontId="57" fillId="0" borderId="23" xfId="0" applyNumberFormat="1" applyFont="1" applyBorder="1" applyAlignment="1">
      <alignment horizontal="center" vertical="center" wrapText="1"/>
    </xf>
    <xf numFmtId="0" fontId="57" fillId="0" borderId="19" xfId="0" applyFont="1" applyBorder="1" applyAlignment="1">
      <alignment horizontal="center" vertical="center" wrapText="1"/>
    </xf>
    <xf numFmtId="0" fontId="57" fillId="0" borderId="44" xfId="0" applyFont="1" applyBorder="1" applyAlignment="1">
      <alignment horizontal="center" vertical="center" wrapText="1"/>
    </xf>
    <xf numFmtId="2" fontId="57" fillId="0" borderId="65" xfId="0" applyNumberFormat="1" applyFont="1" applyBorder="1" applyAlignment="1">
      <alignment horizontal="center" vertical="center" wrapText="1"/>
    </xf>
    <xf numFmtId="2" fontId="57" fillId="0" borderId="45" xfId="0" applyNumberFormat="1" applyFont="1" applyBorder="1" applyAlignment="1">
      <alignment horizontal="center" vertical="center" wrapText="1"/>
    </xf>
    <xf numFmtId="0" fontId="57" fillId="0" borderId="32" xfId="0" applyFont="1" applyBorder="1" applyAlignment="1">
      <alignment horizontal="center" vertical="center" wrapText="1"/>
    </xf>
    <xf numFmtId="0" fontId="57" fillId="0" borderId="77" xfId="0" applyFont="1" applyBorder="1" applyAlignment="1">
      <alignment horizontal="center" vertical="center" wrapText="1"/>
    </xf>
    <xf numFmtId="2" fontId="57" fillId="0" borderId="77" xfId="0" applyNumberFormat="1" applyFont="1" applyBorder="1" applyAlignment="1">
      <alignment horizontal="center" vertical="center" wrapText="1"/>
    </xf>
    <xf numFmtId="2" fontId="57" fillId="0" borderId="33" xfId="0" applyNumberFormat="1" applyFont="1" applyBorder="1" applyAlignment="1">
      <alignment horizontal="center" vertical="center" wrapText="1"/>
    </xf>
    <xf numFmtId="0" fontId="57" fillId="0" borderId="78" xfId="0" applyFont="1" applyBorder="1" applyAlignment="1">
      <alignment horizontal="center" vertical="center" wrapText="1"/>
    </xf>
    <xf numFmtId="2" fontId="57" fillId="0" borderId="79" xfId="0" applyNumberFormat="1" applyFont="1" applyBorder="1" applyAlignment="1">
      <alignment horizontal="center" vertical="center" wrapText="1"/>
    </xf>
    <xf numFmtId="2" fontId="57" fillId="0" borderId="28" xfId="0" applyNumberFormat="1" applyFont="1" applyBorder="1" applyAlignment="1">
      <alignment horizontal="center" vertical="center" wrapText="1"/>
    </xf>
    <xf numFmtId="0" fontId="78" fillId="7" borderId="80" xfId="0" applyFont="1" applyFill="1" applyBorder="1" applyAlignment="1">
      <alignment horizontal="center" vertical="center" wrapText="1"/>
    </xf>
    <xf numFmtId="2" fontId="57" fillId="0" borderId="16" xfId="0" applyNumberFormat="1" applyFont="1" applyBorder="1" applyAlignment="1">
      <alignment horizontal="center" vertical="center" wrapText="1"/>
    </xf>
    <xf numFmtId="0" fontId="52" fillId="0" borderId="0" xfId="0" applyFont="1" applyAlignment="1"/>
    <xf numFmtId="2" fontId="51" fillId="33" borderId="7" xfId="0" applyNumberFormat="1" applyFont="1" applyFill="1" applyBorder="1" applyAlignment="1">
      <alignment horizontal="center" vertical="center" wrapText="1"/>
    </xf>
    <xf numFmtId="0" fontId="59" fillId="33" borderId="7" xfId="0" applyFont="1" applyFill="1" applyBorder="1" applyAlignment="1">
      <alignment horizontal="center" vertical="center" wrapText="1"/>
    </xf>
    <xf numFmtId="0" fontId="48" fillId="11" borderId="7" xfId="0" applyFont="1" applyFill="1" applyBorder="1" applyAlignment="1">
      <alignment horizontal="center" vertical="center" wrapText="1"/>
    </xf>
    <xf numFmtId="2" fontId="45" fillId="33" borderId="7" xfId="0" applyNumberFormat="1" applyFont="1" applyFill="1" applyBorder="1" applyAlignment="1">
      <alignment horizontal="center" vertical="center" wrapText="1"/>
    </xf>
    <xf numFmtId="2" fontId="48" fillId="0" borderId="0" xfId="0" applyNumberFormat="1" applyFont="1" applyAlignment="1"/>
    <xf numFmtId="0" fontId="67" fillId="0" borderId="54" xfId="0" applyFont="1" applyFill="1" applyBorder="1" applyAlignment="1">
      <alignment horizontal="center" vertical="center" wrapText="1"/>
    </xf>
    <xf numFmtId="2" fontId="82" fillId="0" borderId="0" xfId="0" applyNumberFormat="1" applyFont="1" applyAlignment="1">
      <alignment horizontal="center"/>
    </xf>
    <xf numFmtId="0" fontId="48" fillId="0" borderId="0" xfId="0" applyFont="1" applyAlignment="1">
      <alignment horizontal="center"/>
    </xf>
    <xf numFmtId="43" fontId="48" fillId="0" borderId="0" xfId="1" applyFont="1" applyAlignment="1"/>
    <xf numFmtId="164" fontId="48" fillId="0" borderId="0" xfId="0" applyNumberFormat="1" applyFont="1" applyAlignment="1"/>
    <xf numFmtId="2" fontId="51" fillId="17" borderId="7" xfId="0" applyNumberFormat="1" applyFont="1" applyFill="1" applyBorder="1" applyAlignment="1">
      <alignment horizontal="center" vertical="center" wrapText="1"/>
    </xf>
    <xf numFmtId="0" fontId="84" fillId="17" borderId="7" xfId="0" applyFont="1" applyFill="1" applyBorder="1" applyAlignment="1">
      <alignment horizontal="center" vertical="center" wrapText="1"/>
    </xf>
    <xf numFmtId="0" fontId="48" fillId="0" borderId="118" xfId="0" applyFont="1" applyBorder="1" applyAlignment="1"/>
    <xf numFmtId="0" fontId="45" fillId="17" borderId="7" xfId="0" applyFont="1" applyFill="1" applyBorder="1" applyAlignment="1">
      <alignment horizontal="center" vertical="center" wrapText="1"/>
    </xf>
    <xf numFmtId="0" fontId="48" fillId="0" borderId="117" xfId="0" applyFont="1" applyBorder="1" applyAlignment="1"/>
    <xf numFmtId="0" fontId="48" fillId="0" borderId="119" xfId="0" applyFont="1" applyBorder="1" applyAlignment="1"/>
    <xf numFmtId="0" fontId="56" fillId="18" borderId="48" xfId="0" applyFont="1" applyFill="1" applyBorder="1" applyAlignment="1">
      <alignment horizontal="center" vertical="center" wrapText="1"/>
    </xf>
    <xf numFmtId="0" fontId="56" fillId="18" borderId="85" xfId="0" applyFont="1" applyFill="1" applyBorder="1" applyAlignment="1">
      <alignment horizontal="center" vertical="center" wrapText="1"/>
    </xf>
    <xf numFmtId="0" fontId="56" fillId="18" borderId="58" xfId="0" applyFont="1" applyFill="1" applyBorder="1" applyAlignment="1">
      <alignment horizontal="center" vertical="center" wrapText="1"/>
    </xf>
    <xf numFmtId="0" fontId="56" fillId="18" borderId="59" xfId="0" applyFont="1" applyFill="1" applyBorder="1" applyAlignment="1">
      <alignment horizontal="center" vertical="center" wrapText="1"/>
    </xf>
    <xf numFmtId="0" fontId="56" fillId="18" borderId="49" xfId="0" applyFont="1" applyFill="1" applyBorder="1" applyAlignment="1">
      <alignment horizontal="center" vertical="center" wrapText="1"/>
    </xf>
    <xf numFmtId="0" fontId="57" fillId="0" borderId="87" xfId="0" applyFont="1" applyBorder="1" applyAlignment="1">
      <alignment horizontal="center" vertical="center" wrapText="1"/>
    </xf>
    <xf numFmtId="164" fontId="48" fillId="0" borderId="52" xfId="0" applyNumberFormat="1" applyFont="1" applyBorder="1" applyAlignment="1">
      <alignment horizontal="center" vertical="center" wrapText="1"/>
    </xf>
    <xf numFmtId="0" fontId="48" fillId="0" borderId="24" xfId="0" applyFont="1" applyBorder="1" applyAlignment="1">
      <alignment horizontal="center" vertical="center" wrapText="1"/>
    </xf>
    <xf numFmtId="164" fontId="48" fillId="0" borderId="56" xfId="0" applyNumberFormat="1" applyFont="1" applyBorder="1" applyAlignment="1">
      <alignment horizontal="center" vertical="center" wrapText="1"/>
    </xf>
    <xf numFmtId="164" fontId="48" fillId="0" borderId="16" xfId="0" applyNumberFormat="1" applyFont="1" applyBorder="1" applyAlignment="1">
      <alignment horizontal="center" vertical="center" wrapText="1"/>
    </xf>
    <xf numFmtId="0" fontId="56" fillId="18" borderId="26" xfId="0" applyFont="1" applyFill="1" applyBorder="1" applyAlignment="1">
      <alignment horizontal="center" vertical="center" wrapText="1"/>
    </xf>
    <xf numFmtId="164" fontId="57" fillId="0" borderId="70" xfId="0" applyNumberFormat="1" applyFont="1" applyBorder="1" applyAlignment="1">
      <alignment horizontal="center" vertical="center" wrapText="1"/>
    </xf>
    <xf numFmtId="164" fontId="57" fillId="0" borderId="65" xfId="0" applyNumberFormat="1" applyFont="1" applyBorder="1" applyAlignment="1">
      <alignment horizontal="center" vertical="center" wrapText="1"/>
    </xf>
    <xf numFmtId="164" fontId="57" fillId="0" borderId="77" xfId="0" applyNumberFormat="1" applyFont="1" applyBorder="1" applyAlignment="1">
      <alignment horizontal="center" vertical="center" wrapText="1"/>
    </xf>
    <xf numFmtId="164" fontId="57" fillId="0" borderId="79" xfId="0" applyNumberFormat="1" applyFont="1" applyBorder="1" applyAlignment="1">
      <alignment horizontal="center" vertical="center" wrapText="1"/>
    </xf>
    <xf numFmtId="0" fontId="86" fillId="0" borderId="0" xfId="0" applyFont="1" applyAlignment="1">
      <alignment horizontal="center" vertical="center" wrapText="1"/>
    </xf>
    <xf numFmtId="0" fontId="50" fillId="0" borderId="105" xfId="0" applyFont="1" applyBorder="1" applyAlignment="1">
      <alignment horizontal="center" vertical="center" wrapText="1"/>
    </xf>
    <xf numFmtId="2" fontId="51" fillId="18" borderId="106" xfId="0" applyNumberFormat="1" applyFont="1" applyFill="1" applyBorder="1" applyAlignment="1">
      <alignment horizontal="center" vertical="center" wrapText="1"/>
    </xf>
    <xf numFmtId="0" fontId="52" fillId="0" borderId="111" xfId="0" applyFont="1" applyBorder="1" applyAlignment="1">
      <alignment horizontal="center" vertical="center" wrapText="1"/>
    </xf>
    <xf numFmtId="0" fontId="52" fillId="18" borderId="106" xfId="0" applyFont="1" applyFill="1" applyBorder="1" applyAlignment="1">
      <alignment horizontal="center" vertical="center" wrapText="1"/>
    </xf>
    <xf numFmtId="0" fontId="59" fillId="56" borderId="83" xfId="0" applyFont="1" applyFill="1" applyBorder="1" applyAlignment="1">
      <alignment horizontal="center" vertical="center" wrapText="1"/>
    </xf>
    <xf numFmtId="0" fontId="50" fillId="0" borderId="107" xfId="0" applyFont="1" applyBorder="1" applyAlignment="1">
      <alignment horizontal="center" vertical="center" wrapText="1"/>
    </xf>
    <xf numFmtId="2" fontId="51" fillId="18" borderId="108" xfId="0" applyNumberFormat="1" applyFont="1" applyFill="1" applyBorder="1" applyAlignment="1">
      <alignment horizontal="center" vertical="center" wrapText="1"/>
    </xf>
    <xf numFmtId="0" fontId="48" fillId="0" borderId="112" xfId="0" applyFont="1" applyBorder="1" applyAlignment="1">
      <alignment horizontal="center" vertical="center" wrapText="1"/>
    </xf>
    <xf numFmtId="0" fontId="52" fillId="18" borderId="108" xfId="0" applyFont="1" applyFill="1" applyBorder="1" applyAlignment="1">
      <alignment horizontal="center" vertical="center" wrapText="1"/>
    </xf>
    <xf numFmtId="0" fontId="53" fillId="0" borderId="83" xfId="0" applyFont="1" applyBorder="1" applyAlignment="1">
      <alignment horizontal="center" vertical="center" wrapText="1"/>
    </xf>
    <xf numFmtId="0" fontId="50" fillId="0" borderId="109" xfId="0" applyFont="1" applyBorder="1" applyAlignment="1">
      <alignment horizontal="center" vertical="center" wrapText="1"/>
    </xf>
    <xf numFmtId="2" fontId="54" fillId="18" borderId="110" xfId="0" applyNumberFormat="1" applyFont="1" applyFill="1" applyBorder="1" applyAlignment="1">
      <alignment horizontal="center" vertical="center" wrapText="1"/>
    </xf>
    <xf numFmtId="0" fontId="48" fillId="0" borderId="113" xfId="0" applyFont="1" applyBorder="1" applyAlignment="1">
      <alignment horizontal="center" vertical="center" wrapText="1"/>
    </xf>
    <xf numFmtId="0" fontId="52" fillId="18" borderId="110" xfId="0" applyFont="1" applyFill="1" applyBorder="1" applyAlignment="1">
      <alignment horizontal="center" vertical="center" wrapText="1"/>
    </xf>
    <xf numFmtId="0" fontId="67" fillId="0" borderId="83" xfId="0" applyFont="1" applyBorder="1" applyAlignment="1">
      <alignment horizontal="center" vertical="center" wrapText="1"/>
    </xf>
    <xf numFmtId="2" fontId="68" fillId="52" borderId="83" xfId="0" applyNumberFormat="1" applyFont="1" applyFill="1" applyBorder="1" applyAlignment="1">
      <alignment horizontal="center" vertical="center" wrapText="1"/>
    </xf>
    <xf numFmtId="0" fontId="48" fillId="52" borderId="83" xfId="0" applyFont="1" applyFill="1" applyBorder="1" applyAlignment="1">
      <alignment horizontal="center" vertical="center" wrapText="1"/>
    </xf>
    <xf numFmtId="0" fontId="48" fillId="41" borderId="83" xfId="0" applyFont="1" applyFill="1" applyBorder="1" applyAlignment="1"/>
    <xf numFmtId="0" fontId="50" fillId="0" borderId="83" xfId="0" applyFont="1" applyBorder="1" applyAlignment="1">
      <alignment horizontal="center" vertical="center" wrapText="1"/>
    </xf>
    <xf numFmtId="2" fontId="54" fillId="52" borderId="83" xfId="0" applyNumberFormat="1" applyFont="1" applyFill="1" applyBorder="1" applyAlignment="1">
      <alignment horizontal="center" vertical="center" wrapText="1"/>
    </xf>
    <xf numFmtId="0" fontId="56" fillId="34" borderId="97" xfId="0" applyFont="1" applyFill="1" applyBorder="1" applyAlignment="1">
      <alignment horizontal="center" vertical="center" wrapText="1"/>
    </xf>
    <xf numFmtId="2" fontId="48" fillId="0" borderId="97" xfId="0" applyNumberFormat="1" applyFont="1" applyBorder="1" applyAlignment="1">
      <alignment horizontal="center" vertical="center" wrapText="1"/>
    </xf>
    <xf numFmtId="0" fontId="48" fillId="0" borderId="0" xfId="0" applyFont="1" applyAlignment="1">
      <alignment horizontal="left" vertical="center" wrapText="1"/>
    </xf>
    <xf numFmtId="0" fontId="54" fillId="0" borderId="0" xfId="0" applyFont="1" applyAlignment="1">
      <alignment horizontal="left"/>
    </xf>
    <xf numFmtId="2" fontId="51" fillId="19" borderId="7" xfId="0" applyNumberFormat="1" applyFont="1" applyFill="1" applyBorder="1" applyAlignment="1">
      <alignment horizontal="center" vertical="center" wrapText="1"/>
    </xf>
    <xf numFmtId="2" fontId="45" fillId="19" borderId="7" xfId="0" applyNumberFormat="1" applyFont="1" applyFill="1" applyBorder="1" applyAlignment="1">
      <alignment horizontal="center" vertical="center" wrapText="1"/>
    </xf>
    <xf numFmtId="2" fontId="48" fillId="0" borderId="0" xfId="0" applyNumberFormat="1" applyFont="1" applyAlignment="1">
      <alignment horizontal="center"/>
    </xf>
    <xf numFmtId="0" fontId="67" fillId="0" borderId="83" xfId="0" applyFont="1" applyFill="1" applyBorder="1" applyAlignment="1">
      <alignment horizontal="center" vertical="center" wrapText="1"/>
    </xf>
    <xf numFmtId="0" fontId="55" fillId="18" borderId="97" xfId="0" applyFont="1" applyFill="1" applyBorder="1" applyAlignment="1">
      <alignment horizontal="center" vertical="center" wrapText="1"/>
    </xf>
    <xf numFmtId="0" fontId="52" fillId="0" borderId="83" xfId="0" applyFont="1" applyBorder="1" applyAlignment="1">
      <alignment horizontal="center"/>
    </xf>
    <xf numFmtId="2" fontId="74" fillId="13" borderId="7" xfId="0" applyNumberFormat="1" applyFont="1" applyFill="1" applyBorder="1" applyAlignment="1">
      <alignment horizontal="center" vertical="center" wrapText="1"/>
    </xf>
    <xf numFmtId="0" fontId="56" fillId="35" borderId="48" xfId="0" applyFont="1" applyFill="1" applyBorder="1" applyAlignment="1">
      <alignment horizontal="center" vertical="center" wrapText="1"/>
    </xf>
    <xf numFmtId="0" fontId="56" fillId="35" borderId="93" xfId="0" applyFont="1" applyFill="1" applyBorder="1" applyAlignment="1">
      <alignment horizontal="center" vertical="center" wrapText="1"/>
    </xf>
    <xf numFmtId="0" fontId="56" fillId="35" borderId="94" xfId="0" applyFont="1" applyFill="1" applyBorder="1" applyAlignment="1">
      <alignment horizontal="center" vertical="center" wrapText="1"/>
    </xf>
    <xf numFmtId="0" fontId="56" fillId="35" borderId="95" xfId="0" applyFont="1" applyFill="1" applyBorder="1" applyAlignment="1">
      <alignment horizontal="center" vertical="center" wrapText="1"/>
    </xf>
    <xf numFmtId="0" fontId="56" fillId="35" borderId="68" xfId="0" applyFont="1" applyFill="1" applyBorder="1" applyAlignment="1">
      <alignment horizontal="center" vertical="center" wrapText="1"/>
    </xf>
    <xf numFmtId="0" fontId="56" fillId="30" borderId="98" xfId="0" applyFont="1" applyFill="1" applyBorder="1" applyAlignment="1">
      <alignment horizontal="center" vertical="center" wrapText="1"/>
    </xf>
    <xf numFmtId="0" fontId="48" fillId="0" borderId="69" xfId="0" applyFont="1" applyBorder="1" applyAlignment="1">
      <alignment horizontal="center" vertical="center" wrapText="1"/>
    </xf>
    <xf numFmtId="164" fontId="48" fillId="41" borderId="97" xfId="0" applyNumberFormat="1" applyFont="1" applyFill="1" applyBorder="1" applyAlignment="1">
      <alignment horizontal="center" vertical="center" wrapText="1"/>
    </xf>
    <xf numFmtId="0" fontId="48" fillId="0" borderId="73" xfId="0" applyFont="1" applyBorder="1" applyAlignment="1">
      <alignment horizontal="center" vertical="center" wrapText="1"/>
    </xf>
    <xf numFmtId="0" fontId="48" fillId="0" borderId="76" xfId="0" applyFont="1" applyBorder="1" applyAlignment="1">
      <alignment horizontal="center" vertical="center" wrapText="1"/>
    </xf>
    <xf numFmtId="0" fontId="54" fillId="0" borderId="73" xfId="0" applyFont="1" applyBorder="1" applyAlignment="1">
      <alignment horizontal="center" vertical="center" wrapText="1"/>
    </xf>
    <xf numFmtId="2" fontId="55" fillId="53" borderId="83" xfId="0" applyNumberFormat="1" applyFont="1" applyFill="1" applyBorder="1" applyAlignment="1">
      <alignment horizontal="center" vertical="center" wrapText="1"/>
    </xf>
    <xf numFmtId="2" fontId="51" fillId="21" borderId="7" xfId="0" applyNumberFormat="1" applyFont="1" applyFill="1" applyBorder="1" applyAlignment="1">
      <alignment horizontal="center" vertical="center" wrapText="1"/>
    </xf>
    <xf numFmtId="0" fontId="54" fillId="21" borderId="7" xfId="0" applyFont="1" applyFill="1" applyBorder="1" applyAlignment="1">
      <alignment horizontal="center" vertical="center" wrapText="1"/>
    </xf>
    <xf numFmtId="2" fontId="54" fillId="21" borderId="7" xfId="0" applyNumberFormat="1" applyFont="1" applyFill="1" applyBorder="1" applyAlignment="1">
      <alignment horizontal="center" vertical="center" wrapText="1"/>
    </xf>
    <xf numFmtId="0" fontId="48" fillId="41" borderId="0" xfId="0" applyFont="1" applyFill="1" applyAlignment="1">
      <alignment horizontal="center" vertical="center"/>
    </xf>
    <xf numFmtId="0" fontId="53" fillId="41" borderId="0" xfId="0" applyFont="1" applyFill="1" applyAlignment="1">
      <alignment horizontal="center" vertical="center" wrapText="1"/>
    </xf>
    <xf numFmtId="0" fontId="50" fillId="41" borderId="83" xfId="0" applyFont="1" applyFill="1" applyBorder="1" applyAlignment="1">
      <alignment horizontal="center" vertical="center" wrapText="1"/>
    </xf>
    <xf numFmtId="2" fontId="54" fillId="54" borderId="83" xfId="0" applyNumberFormat="1" applyFont="1" applyFill="1" applyBorder="1" applyAlignment="1">
      <alignment horizontal="center" vertical="center" wrapText="1"/>
    </xf>
    <xf numFmtId="0" fontId="54" fillId="54" borderId="83" xfId="0" applyFont="1" applyFill="1" applyBorder="1" applyAlignment="1">
      <alignment horizontal="center" vertical="center" wrapText="1"/>
    </xf>
    <xf numFmtId="0" fontId="56" fillId="36" borderId="48" xfId="0" applyFont="1" applyFill="1" applyBorder="1" applyAlignment="1">
      <alignment horizontal="center" vertical="center" wrapText="1"/>
    </xf>
    <xf numFmtId="0" fontId="56" fillId="36" borderId="85" xfId="0" applyFont="1" applyFill="1" applyBorder="1" applyAlignment="1">
      <alignment horizontal="center" vertical="center" wrapText="1"/>
    </xf>
    <xf numFmtId="0" fontId="56" fillId="36" borderId="58" xfId="0" applyFont="1" applyFill="1" applyBorder="1" applyAlignment="1">
      <alignment horizontal="center" vertical="center" wrapText="1"/>
    </xf>
    <xf numFmtId="0" fontId="56" fillId="36" borderId="59" xfId="0" applyFont="1" applyFill="1" applyBorder="1" applyAlignment="1">
      <alignment horizontal="center" vertical="center" wrapText="1"/>
    </xf>
    <xf numFmtId="0" fontId="56" fillId="36" borderId="49" xfId="0" applyFont="1" applyFill="1" applyBorder="1" applyAlignment="1">
      <alignment horizontal="center" vertical="center" wrapText="1"/>
    </xf>
    <xf numFmtId="0" fontId="56" fillId="30" borderId="82" xfId="0" applyFont="1" applyFill="1" applyBorder="1" applyAlignment="1">
      <alignment horizontal="center" vertical="center" wrapText="1"/>
    </xf>
    <xf numFmtId="0" fontId="48" fillId="0" borderId="35" xfId="0" applyFont="1" applyBorder="1" applyAlignment="1">
      <alignment horizontal="center" vertical="center" wrapText="1"/>
    </xf>
    <xf numFmtId="0" fontId="57" fillId="0" borderId="90" xfId="0" applyFont="1" applyBorder="1" applyAlignment="1">
      <alignment horizontal="center" vertical="center" wrapText="1"/>
    </xf>
    <xf numFmtId="2" fontId="48" fillId="0" borderId="12" xfId="0" applyNumberFormat="1" applyFont="1" applyBorder="1" applyAlignment="1">
      <alignment horizontal="center" vertical="center" wrapText="1"/>
    </xf>
    <xf numFmtId="0" fontId="57" fillId="0" borderId="23" xfId="0" applyFont="1" applyBorder="1" applyAlignment="1">
      <alignment horizontal="center" vertical="center" wrapText="1"/>
    </xf>
    <xf numFmtId="0" fontId="57" fillId="0" borderId="45" xfId="0" applyFont="1" applyBorder="1" applyAlignment="1">
      <alignment horizontal="center" vertical="center" wrapText="1"/>
    </xf>
    <xf numFmtId="0" fontId="89" fillId="0" borderId="45" xfId="0" applyFont="1" applyBorder="1" applyAlignment="1">
      <alignment horizontal="center" vertical="center" wrapText="1"/>
    </xf>
    <xf numFmtId="0" fontId="57" fillId="0" borderId="74" xfId="0" applyFont="1" applyBorder="1" applyAlignment="1">
      <alignment horizontal="center" vertical="center" wrapText="1"/>
    </xf>
    <xf numFmtId="0" fontId="57" fillId="0" borderId="72" xfId="0" applyFont="1" applyBorder="1" applyAlignment="1">
      <alignment horizontal="center" vertical="center" wrapText="1"/>
    </xf>
    <xf numFmtId="0" fontId="57" fillId="0" borderId="46" xfId="0" applyFont="1" applyBorder="1" applyAlignment="1">
      <alignment horizontal="center" vertical="center" wrapText="1"/>
    </xf>
    <xf numFmtId="0" fontId="57" fillId="0" borderId="28" xfId="0" applyFont="1" applyBorder="1" applyAlignment="1">
      <alignment horizontal="center" vertical="center" wrapText="1"/>
    </xf>
    <xf numFmtId="0" fontId="63" fillId="36" borderId="63" xfId="0" applyFont="1" applyFill="1" applyBorder="1" applyAlignment="1">
      <alignment horizontal="center" vertical="center" wrapText="1"/>
    </xf>
    <xf numFmtId="0" fontId="63" fillId="36" borderId="48" xfId="0" applyFont="1" applyFill="1" applyBorder="1" applyAlignment="1">
      <alignment horizontal="center" vertical="center" wrapText="1"/>
    </xf>
    <xf numFmtId="0" fontId="63" fillId="36" borderId="64" xfId="0" applyFont="1" applyFill="1" applyBorder="1" applyAlignment="1">
      <alignment horizontal="center" vertical="center" wrapText="1"/>
    </xf>
    <xf numFmtId="0" fontId="63" fillId="36" borderId="66" xfId="0" applyFont="1" applyFill="1" applyBorder="1" applyAlignment="1">
      <alignment horizontal="center" vertical="center" wrapText="1"/>
    </xf>
    <xf numFmtId="0" fontId="63" fillId="36" borderId="58" xfId="0" applyFont="1" applyFill="1" applyBorder="1" applyAlignment="1">
      <alignment horizontal="center" vertical="center" wrapText="1"/>
    </xf>
    <xf numFmtId="0" fontId="63" fillId="36" borderId="26" xfId="0" applyFont="1" applyFill="1" applyBorder="1" applyAlignment="1">
      <alignment horizontal="center" vertical="center" wrapText="1"/>
    </xf>
    <xf numFmtId="2" fontId="89" fillId="0" borderId="45" xfId="0" applyNumberFormat="1" applyFont="1" applyBorder="1" applyAlignment="1">
      <alignment horizontal="center" vertical="center" wrapText="1"/>
    </xf>
    <xf numFmtId="2" fontId="89" fillId="0" borderId="33" xfId="0" applyNumberFormat="1" applyFont="1" applyBorder="1" applyAlignment="1">
      <alignment horizontal="center" vertical="center" wrapText="1"/>
    </xf>
    <xf numFmtId="0" fontId="48" fillId="0" borderId="0" xfId="0" applyFont="1"/>
    <xf numFmtId="165" fontId="54" fillId="0" borderId="0" xfId="0" applyNumberFormat="1" applyFont="1"/>
    <xf numFmtId="2" fontId="51" fillId="37" borderId="106" xfId="0" applyNumberFormat="1" applyFont="1" applyFill="1" applyBorder="1" applyAlignment="1">
      <alignment horizontal="center" vertical="center" wrapText="1"/>
    </xf>
    <xf numFmtId="2" fontId="51" fillId="37" borderId="108" xfId="0" applyNumberFormat="1" applyFont="1" applyFill="1" applyBorder="1" applyAlignment="1">
      <alignment horizontal="center" vertical="center" wrapText="1"/>
    </xf>
    <xf numFmtId="2" fontId="54" fillId="37" borderId="110" xfId="0" applyNumberFormat="1" applyFont="1" applyFill="1" applyBorder="1" applyAlignment="1">
      <alignment horizontal="center" vertical="center" wrapText="1"/>
    </xf>
    <xf numFmtId="0" fontId="50" fillId="0" borderId="83" xfId="0" applyFont="1" applyFill="1" applyBorder="1" applyAlignment="1">
      <alignment horizontal="center" vertical="center" wrapText="1"/>
    </xf>
    <xf numFmtId="0" fontId="56" fillId="37" borderId="48" xfId="0" applyFont="1" applyFill="1" applyBorder="1" applyAlignment="1">
      <alignment horizontal="center" vertical="center" wrapText="1"/>
    </xf>
    <xf numFmtId="0" fontId="56" fillId="37" borderId="85" xfId="0" applyFont="1" applyFill="1" applyBorder="1" applyAlignment="1">
      <alignment horizontal="center" vertical="center" wrapText="1"/>
    </xf>
    <xf numFmtId="0" fontId="56" fillId="37" borderId="58" xfId="0" applyFont="1" applyFill="1" applyBorder="1" applyAlignment="1">
      <alignment horizontal="center" vertical="center" wrapText="1"/>
    </xf>
    <xf numFmtId="0" fontId="56" fillId="37" borderId="59" xfId="0" applyFont="1" applyFill="1" applyBorder="1" applyAlignment="1">
      <alignment horizontal="center" vertical="center" wrapText="1"/>
    </xf>
    <xf numFmtId="0" fontId="56" fillId="37" borderId="49" xfId="0" applyFont="1" applyFill="1" applyBorder="1" applyAlignment="1">
      <alignment horizontal="center" vertical="center" wrapText="1"/>
    </xf>
    <xf numFmtId="2" fontId="48" fillId="0" borderId="115" xfId="0" applyNumberFormat="1" applyFont="1" applyBorder="1" applyAlignment="1">
      <alignment horizontal="center" vertical="center" wrapText="1"/>
    </xf>
    <xf numFmtId="0" fontId="57" fillId="0" borderId="0" xfId="0" applyFont="1"/>
    <xf numFmtId="2" fontId="92" fillId="25" borderId="7" xfId="0" applyNumberFormat="1" applyFont="1" applyFill="1" applyBorder="1" applyAlignment="1">
      <alignment horizontal="center" vertical="center" wrapText="1"/>
    </xf>
    <xf numFmtId="0" fontId="93" fillId="0" borderId="0" xfId="0" applyFont="1" applyAlignment="1">
      <alignment horizontal="center" vertical="center" wrapText="1"/>
    </xf>
    <xf numFmtId="2" fontId="48" fillId="25" borderId="7" xfId="0" applyNumberFormat="1" applyFont="1" applyFill="1" applyBorder="1" applyAlignment="1">
      <alignment horizontal="center" vertical="center" wrapText="1"/>
    </xf>
    <xf numFmtId="0" fontId="55" fillId="24" borderId="103" xfId="0" applyFont="1" applyFill="1" applyBorder="1" applyAlignment="1">
      <alignment horizontal="center" vertical="center" wrapText="1"/>
    </xf>
    <xf numFmtId="0" fontId="56" fillId="25" borderId="97" xfId="0" applyFont="1" applyFill="1" applyBorder="1" applyAlignment="1">
      <alignment horizontal="center" vertical="center" wrapText="1"/>
    </xf>
    <xf numFmtId="2" fontId="57" fillId="41" borderId="83" xfId="0" applyNumberFormat="1" applyFont="1" applyFill="1" applyBorder="1" applyAlignment="1">
      <alignment horizontal="center" vertical="center" wrapText="1"/>
    </xf>
    <xf numFmtId="2" fontId="51" fillId="25" borderId="7" xfId="0" applyNumberFormat="1" applyFont="1" applyFill="1" applyBorder="1" applyAlignment="1">
      <alignment horizontal="center" vertical="center" wrapText="1"/>
    </xf>
    <xf numFmtId="2" fontId="54" fillId="25" borderId="7" xfId="0" applyNumberFormat="1" applyFont="1" applyFill="1" applyBorder="1" applyAlignment="1">
      <alignment horizontal="left" vertical="center" wrapText="1"/>
    </xf>
    <xf numFmtId="0" fontId="48" fillId="0" borderId="0" xfId="0" applyFont="1" applyAlignment="1">
      <alignment horizontal="justify" vertical="center"/>
    </xf>
    <xf numFmtId="2" fontId="68" fillId="55" borderId="83" xfId="0" applyNumberFormat="1" applyFont="1" applyFill="1" applyBorder="1" applyAlignment="1">
      <alignment horizontal="center" vertical="center" wrapText="1"/>
    </xf>
    <xf numFmtId="0" fontId="54" fillId="55" borderId="83" xfId="0" applyFont="1" applyFill="1" applyBorder="1" applyAlignment="1">
      <alignment horizontal="center" vertical="center" wrapText="1"/>
    </xf>
    <xf numFmtId="0" fontId="56" fillId="38" borderId="48" xfId="0" applyFont="1" applyFill="1" applyBorder="1" applyAlignment="1">
      <alignment horizontal="center" vertical="center" wrapText="1"/>
    </xf>
    <xf numFmtId="0" fontId="56" fillId="38" borderId="85" xfId="0" applyFont="1" applyFill="1" applyBorder="1" applyAlignment="1">
      <alignment horizontal="center" vertical="center" wrapText="1"/>
    </xf>
    <xf numFmtId="0" fontId="56" fillId="38" borderId="58" xfId="0" applyFont="1" applyFill="1" applyBorder="1" applyAlignment="1">
      <alignment horizontal="center" vertical="center" wrapText="1"/>
    </xf>
    <xf numFmtId="0" fontId="56" fillId="38" borderId="59" xfId="0" applyFont="1" applyFill="1" applyBorder="1" applyAlignment="1">
      <alignment horizontal="center" vertical="center" wrapText="1"/>
    </xf>
    <xf numFmtId="0" fontId="56" fillId="38" borderId="49" xfId="0" applyFont="1" applyFill="1" applyBorder="1" applyAlignment="1">
      <alignment horizontal="center" vertical="center" wrapText="1"/>
    </xf>
    <xf numFmtId="0" fontId="89" fillId="0" borderId="23" xfId="0" applyFont="1" applyBorder="1" applyAlignment="1">
      <alignment horizontal="center" vertical="center" wrapText="1"/>
    </xf>
    <xf numFmtId="0" fontId="78" fillId="0" borderId="75" xfId="0" applyFont="1" applyBorder="1" applyAlignment="1">
      <alignment horizontal="center" vertical="center" wrapText="1"/>
    </xf>
    <xf numFmtId="0" fontId="57" fillId="0" borderId="91" xfId="0" applyFont="1" applyBorder="1" applyAlignment="1">
      <alignment horizontal="center" vertical="center" wrapText="1"/>
    </xf>
    <xf numFmtId="0" fontId="89" fillId="0" borderId="46" xfId="0" applyFont="1" applyBorder="1" applyAlignment="1">
      <alignment horizontal="center" vertical="center" wrapText="1"/>
    </xf>
    <xf numFmtId="2" fontId="48" fillId="0" borderId="42" xfId="0" applyNumberFormat="1" applyFont="1" applyBorder="1" applyAlignment="1">
      <alignment horizontal="center" vertical="center" wrapText="1"/>
    </xf>
    <xf numFmtId="0" fontId="57" fillId="0" borderId="93" xfId="0" applyFont="1" applyBorder="1" applyAlignment="1">
      <alignment horizontal="center" vertical="center" wrapText="1"/>
    </xf>
    <xf numFmtId="0" fontId="57" fillId="0" borderId="94" xfId="0" applyFont="1" applyBorder="1" applyAlignment="1">
      <alignment horizontal="center" vertical="center" wrapText="1"/>
    </xf>
    <xf numFmtId="0" fontId="57" fillId="0" borderId="95" xfId="0" applyFont="1" applyBorder="1" applyAlignment="1">
      <alignment horizontal="center" vertical="center" wrapText="1"/>
    </xf>
    <xf numFmtId="0" fontId="57" fillId="0" borderId="21" xfId="0" applyFont="1" applyBorder="1" applyAlignment="1">
      <alignment horizontal="center" vertical="center" wrapText="1"/>
    </xf>
    <xf numFmtId="2" fontId="48" fillId="0" borderId="39" xfId="0" applyNumberFormat="1" applyFont="1" applyBorder="1" applyAlignment="1">
      <alignment horizontal="center" vertical="center" wrapText="1"/>
    </xf>
    <xf numFmtId="0" fontId="57" fillId="0" borderId="35" xfId="0" applyFont="1" applyBorder="1" applyAlignment="1">
      <alignment horizontal="center" vertical="center" wrapText="1"/>
    </xf>
    <xf numFmtId="0" fontId="57" fillId="0" borderId="96" xfId="0" applyFont="1" applyBorder="1" applyAlignment="1">
      <alignment horizontal="center" vertical="center" wrapText="1"/>
    </xf>
    <xf numFmtId="0" fontId="57" fillId="0" borderId="92" xfId="0" applyFont="1" applyBorder="1" applyAlignment="1">
      <alignment horizontal="center" vertical="center" wrapText="1"/>
    </xf>
    <xf numFmtId="0" fontId="57" fillId="0" borderId="33" xfId="0" applyFont="1" applyBorder="1" applyAlignment="1">
      <alignment horizontal="center" vertical="center" wrapText="1"/>
    </xf>
    <xf numFmtId="2" fontId="48" fillId="0" borderId="56" xfId="0" applyNumberFormat="1" applyFont="1" applyBorder="1" applyAlignment="1">
      <alignment horizontal="center" vertical="center" wrapText="1"/>
    </xf>
    <xf numFmtId="2" fontId="48" fillId="0" borderId="16" xfId="0" applyNumberFormat="1" applyFont="1" applyBorder="1" applyAlignment="1">
      <alignment horizontal="center" vertical="center" wrapText="1"/>
    </xf>
    <xf numFmtId="0" fontId="56" fillId="38" borderId="26" xfId="0" applyFont="1" applyFill="1" applyBorder="1" applyAlignment="1">
      <alignment horizontal="center" vertical="center" wrapText="1"/>
    </xf>
    <xf numFmtId="0" fontId="57" fillId="0" borderId="76" xfId="0" applyFont="1" applyBorder="1" applyAlignment="1">
      <alignment horizontal="center" vertical="center" wrapText="1"/>
    </xf>
    <xf numFmtId="0" fontId="57" fillId="0" borderId="60" xfId="0" applyFont="1" applyBorder="1" applyAlignment="1">
      <alignment horizontal="center" vertical="center" wrapText="1"/>
    </xf>
    <xf numFmtId="2" fontId="57" fillId="0" borderId="61" xfId="0" applyNumberFormat="1" applyFont="1" applyBorder="1" applyAlignment="1">
      <alignment horizontal="center" vertical="center" wrapText="1"/>
    </xf>
    <xf numFmtId="2" fontId="57" fillId="0" borderId="36" xfId="0" applyNumberFormat="1" applyFont="1" applyBorder="1" applyAlignment="1">
      <alignment horizontal="center" vertical="center" wrapText="1"/>
    </xf>
    <xf numFmtId="0" fontId="57" fillId="0" borderId="34" xfId="0" applyFont="1" applyBorder="1" applyAlignment="1">
      <alignment horizontal="center" vertical="center" wrapText="1"/>
    </xf>
    <xf numFmtId="0" fontId="57" fillId="0" borderId="24" xfId="0" applyFont="1" applyBorder="1" applyAlignment="1">
      <alignment horizontal="center" vertical="center" wrapText="1"/>
    </xf>
    <xf numFmtId="0" fontId="57" fillId="0" borderId="86" xfId="0" applyFont="1" applyBorder="1" applyAlignment="1">
      <alignment horizontal="center" vertical="center" wrapText="1"/>
    </xf>
    <xf numFmtId="2" fontId="57" fillId="0" borderId="86" xfId="0" applyNumberFormat="1" applyFont="1" applyBorder="1" applyAlignment="1">
      <alignment horizontal="center" vertical="center" wrapText="1"/>
    </xf>
    <xf numFmtId="2" fontId="57" fillId="0" borderId="25" xfId="0" applyNumberFormat="1" applyFont="1" applyBorder="1" applyAlignment="1">
      <alignment horizontal="center" vertical="center" wrapText="1"/>
    </xf>
    <xf numFmtId="2" fontId="89" fillId="0" borderId="36" xfId="0" applyNumberFormat="1" applyFont="1" applyBorder="1" applyAlignment="1">
      <alignment horizontal="center" vertical="center" wrapText="1"/>
    </xf>
    <xf numFmtId="0" fontId="57" fillId="0" borderId="27" xfId="0" applyFont="1" applyBorder="1" applyAlignment="1">
      <alignment horizontal="center" vertical="center" wrapText="1"/>
    </xf>
    <xf numFmtId="2" fontId="54" fillId="17" borderId="7" xfId="0" applyNumberFormat="1" applyFont="1" applyFill="1" applyBorder="1" applyAlignment="1">
      <alignment horizontal="center" vertical="center" wrapText="1"/>
    </xf>
    <xf numFmtId="0" fontId="72" fillId="0" borderId="0" xfId="0" applyFont="1" applyAlignment="1"/>
    <xf numFmtId="0" fontId="56" fillId="43" borderId="97" xfId="0" applyFont="1" applyFill="1" applyBorder="1" applyAlignment="1">
      <alignment horizontal="center" vertical="center" wrapText="1"/>
    </xf>
    <xf numFmtId="0" fontId="54" fillId="41" borderId="97" xfId="0" applyFont="1" applyFill="1" applyBorder="1" applyAlignment="1">
      <alignment horizontal="center" vertical="center" wrapText="1"/>
    </xf>
    <xf numFmtId="0" fontId="54" fillId="41" borderId="0" xfId="0" applyFont="1" applyFill="1" applyAlignment="1">
      <alignment horizontal="center"/>
    </xf>
    <xf numFmtId="2" fontId="62" fillId="53" borderId="83" xfId="0" applyNumberFormat="1" applyFont="1" applyFill="1" applyBorder="1" applyAlignment="1">
      <alignment horizontal="center" vertical="center" wrapText="1"/>
    </xf>
    <xf numFmtId="2" fontId="45" fillId="41" borderId="83" xfId="0" applyNumberFormat="1" applyFont="1" applyFill="1" applyBorder="1" applyAlignment="1">
      <alignment horizontal="center" vertical="center" wrapText="1"/>
    </xf>
    <xf numFmtId="10" fontId="54" fillId="41" borderId="0" xfId="0" applyNumberFormat="1" applyFont="1" applyFill="1" applyAlignment="1"/>
    <xf numFmtId="2" fontId="51" fillId="20" borderId="7" xfId="0" applyNumberFormat="1" applyFont="1" applyFill="1" applyBorder="1" applyAlignment="1">
      <alignment horizontal="center" vertical="center" wrapText="1"/>
    </xf>
    <xf numFmtId="2" fontId="54" fillId="20" borderId="7" xfId="0" applyNumberFormat="1" applyFont="1" applyFill="1" applyBorder="1" applyAlignment="1">
      <alignment horizontal="center" vertical="center" wrapText="1"/>
    </xf>
    <xf numFmtId="0" fontId="56" fillId="39" borderId="48" xfId="0" applyFont="1" applyFill="1" applyBorder="1" applyAlignment="1">
      <alignment horizontal="center" vertical="center" wrapText="1"/>
    </xf>
    <xf numFmtId="0" fontId="56" fillId="39" borderId="85" xfId="0" applyFont="1" applyFill="1" applyBorder="1" applyAlignment="1">
      <alignment horizontal="center" vertical="center" wrapText="1"/>
    </xf>
    <xf numFmtId="0" fontId="56" fillId="39" borderId="58" xfId="0" applyFont="1" applyFill="1" applyBorder="1" applyAlignment="1">
      <alignment horizontal="center" vertical="center" wrapText="1"/>
    </xf>
    <xf numFmtId="0" fontId="56" fillId="39" borderId="59" xfId="0" applyFont="1" applyFill="1" applyBorder="1" applyAlignment="1">
      <alignment horizontal="center" vertical="center" wrapText="1"/>
    </xf>
    <xf numFmtId="0" fontId="56" fillId="39" borderId="49" xfId="0" applyFont="1" applyFill="1" applyBorder="1" applyAlignment="1">
      <alignment horizontal="center" vertical="center" wrapText="1"/>
    </xf>
    <xf numFmtId="0" fontId="100" fillId="0" borderId="35" xfId="0" applyFont="1" applyBorder="1" applyAlignment="1">
      <alignment horizontal="center" vertical="center" wrapText="1"/>
    </xf>
    <xf numFmtId="0" fontId="100" fillId="0" borderId="88" xfId="0" applyFont="1" applyBorder="1" applyAlignment="1">
      <alignment horizontal="center" vertical="center" wrapText="1"/>
    </xf>
    <xf numFmtId="0" fontId="100" fillId="0" borderId="70" xfId="0" applyFont="1" applyBorder="1" applyAlignment="1">
      <alignment horizontal="center" vertical="center" wrapText="1"/>
    </xf>
    <xf numFmtId="0" fontId="100" fillId="0" borderId="90" xfId="0" applyFont="1" applyBorder="1" applyAlignment="1">
      <alignment horizontal="center" vertical="center" wrapText="1"/>
    </xf>
    <xf numFmtId="0" fontId="100" fillId="0" borderId="12" xfId="0" applyFont="1" applyBorder="1" applyAlignment="1">
      <alignment horizontal="center" vertical="center" wrapText="1"/>
    </xf>
    <xf numFmtId="0" fontId="100" fillId="0" borderId="60" xfId="0" applyFont="1" applyBorder="1" applyAlignment="1">
      <alignment horizontal="center" vertical="center" wrapText="1"/>
    </xf>
    <xf numFmtId="0" fontId="100" fillId="0" borderId="87" xfId="0" applyFont="1" applyBorder="1" applyAlignment="1">
      <alignment horizontal="center" vertical="center" wrapText="1"/>
    </xf>
    <xf numFmtId="0" fontId="100" fillId="0" borderId="61" xfId="0" applyFont="1" applyBorder="1" applyAlignment="1">
      <alignment horizontal="center" vertical="center" wrapText="1"/>
    </xf>
    <xf numFmtId="0" fontId="100" fillId="0" borderId="62" xfId="0" applyFont="1" applyBorder="1" applyAlignment="1">
      <alignment horizontal="center" vertical="center" wrapText="1"/>
    </xf>
    <xf numFmtId="0" fontId="100" fillId="0" borderId="52" xfId="0" applyFont="1" applyBorder="1" applyAlignment="1">
      <alignment horizontal="center" vertical="center" wrapText="1"/>
    </xf>
    <xf numFmtId="0" fontId="57" fillId="0" borderId="52" xfId="0" applyFont="1" applyBorder="1" applyAlignment="1">
      <alignment horizontal="center" vertical="center" wrapText="1"/>
    </xf>
    <xf numFmtId="0" fontId="55" fillId="20" borderId="80" xfId="0" applyFont="1" applyFill="1" applyBorder="1" applyAlignment="1">
      <alignment horizontal="center" vertical="center" wrapText="1"/>
    </xf>
    <xf numFmtId="0" fontId="56" fillId="39" borderId="26" xfId="0" applyFont="1" applyFill="1" applyBorder="1" applyAlignment="1">
      <alignment horizontal="center" vertical="center" wrapText="1"/>
    </xf>
    <xf numFmtId="0" fontId="52" fillId="19" borderId="7" xfId="0" applyFont="1" applyFill="1" applyBorder="1" applyAlignment="1">
      <alignment horizontal="center" vertical="center" wrapText="1"/>
    </xf>
    <xf numFmtId="0" fontId="63" fillId="13" borderId="7" xfId="0" applyFont="1" applyFill="1" applyBorder="1" applyAlignment="1">
      <alignment horizontal="center" vertical="center" wrapText="1"/>
    </xf>
    <xf numFmtId="0" fontId="59" fillId="37" borderId="7" xfId="0" applyFont="1" applyFill="1" applyBorder="1" applyAlignment="1">
      <alignment horizontal="center" vertical="center" wrapText="1"/>
    </xf>
    <xf numFmtId="0" fontId="52" fillId="25" borderId="7" xfId="0" applyFont="1" applyFill="1" applyBorder="1" applyAlignment="1">
      <alignment horizontal="center" vertical="center" wrapText="1"/>
    </xf>
    <xf numFmtId="0" fontId="59" fillId="25" borderId="7" xfId="0" applyFont="1" applyFill="1" applyBorder="1" applyAlignment="1">
      <alignment horizontal="center" vertical="center" wrapText="1"/>
    </xf>
    <xf numFmtId="0" fontId="59" fillId="17" borderId="7" xfId="0" applyFont="1" applyFill="1" applyBorder="1" applyAlignment="1">
      <alignment horizontal="center" vertical="center" wrapText="1"/>
    </xf>
    <xf numFmtId="0" fontId="59" fillId="28" borderId="7" xfId="0" applyFont="1" applyFill="1" applyBorder="1" applyAlignment="1">
      <alignment horizontal="center" vertical="center" wrapText="1"/>
    </xf>
    <xf numFmtId="0" fontId="59" fillId="20" borderId="7" xfId="0" applyFont="1" applyFill="1" applyBorder="1" applyAlignment="1">
      <alignment horizontal="center" vertical="center" wrapText="1"/>
    </xf>
    <xf numFmtId="2" fontId="54" fillId="0" borderId="97" xfId="0" applyNumberFormat="1" applyFont="1" applyBorder="1" applyAlignment="1">
      <alignment horizontal="center" vertical="center" wrapText="1"/>
    </xf>
    <xf numFmtId="0" fontId="1" fillId="0" borderId="83" xfId="3" applyAlignment="1">
      <alignment horizontal="center" vertical="center"/>
    </xf>
    <xf numFmtId="0" fontId="103" fillId="0" borderId="83" xfId="3" applyFont="1" applyAlignment="1">
      <alignment horizontal="center" vertical="center"/>
    </xf>
    <xf numFmtId="0" fontId="105" fillId="0" borderId="83" xfId="3" applyFont="1" applyAlignment="1">
      <alignment horizontal="center" vertical="center" wrapText="1"/>
    </xf>
    <xf numFmtId="0" fontId="106" fillId="0" borderId="83" xfId="3" applyFont="1" applyAlignment="1">
      <alignment horizontal="center" vertical="center"/>
    </xf>
    <xf numFmtId="0" fontId="1" fillId="0" borderId="83" xfId="3" applyAlignment="1">
      <alignment horizontal="center" vertical="center" wrapText="1"/>
    </xf>
    <xf numFmtId="0" fontId="104" fillId="57" borderId="120" xfId="3" applyFont="1" applyFill="1" applyBorder="1" applyAlignment="1">
      <alignment horizontal="center" vertical="center" wrapText="1"/>
    </xf>
    <xf numFmtId="0" fontId="104" fillId="49" borderId="121" xfId="3" applyFont="1" applyFill="1" applyBorder="1" applyAlignment="1">
      <alignment horizontal="center" vertical="center" wrapText="1"/>
    </xf>
    <xf numFmtId="0" fontId="104" fillId="49" borderId="122" xfId="3" applyFont="1" applyFill="1" applyBorder="1" applyAlignment="1">
      <alignment horizontal="center" vertical="center" wrapText="1"/>
    </xf>
    <xf numFmtId="0" fontId="104" fillId="49" borderId="123" xfId="3" applyFont="1" applyFill="1" applyBorder="1" applyAlignment="1">
      <alignment horizontal="center" vertical="center" wrapText="1"/>
    </xf>
    <xf numFmtId="0" fontId="101" fillId="57" borderId="124" xfId="3" applyFont="1" applyFill="1" applyBorder="1" applyAlignment="1">
      <alignment horizontal="center" vertical="center"/>
    </xf>
    <xf numFmtId="1" fontId="1" fillId="0" borderId="125" xfId="3" applyNumberFormat="1" applyFont="1" applyFill="1" applyBorder="1" applyAlignment="1">
      <alignment horizontal="center" vertical="center"/>
    </xf>
    <xf numFmtId="1" fontId="1" fillId="0" borderId="126" xfId="3" applyNumberFormat="1" applyFont="1" applyFill="1" applyBorder="1" applyAlignment="1">
      <alignment horizontal="center" vertical="center"/>
    </xf>
    <xf numFmtId="2" fontId="1" fillId="0" borderId="127" xfId="3" applyNumberFormat="1" applyFont="1" applyFill="1" applyBorder="1" applyAlignment="1">
      <alignment horizontal="center" vertical="center"/>
    </xf>
    <xf numFmtId="2" fontId="1" fillId="0" borderId="128" xfId="3" applyNumberFormat="1" applyFont="1" applyFill="1" applyBorder="1" applyAlignment="1">
      <alignment horizontal="center" vertical="center"/>
    </xf>
    <xf numFmtId="2" fontId="1" fillId="0" borderId="129" xfId="3" applyNumberFormat="1" applyFont="1" applyFill="1" applyBorder="1" applyAlignment="1">
      <alignment horizontal="center" vertical="center"/>
    </xf>
    <xf numFmtId="1" fontId="1" fillId="0" borderId="128" xfId="3" applyNumberFormat="1" applyFont="1" applyFill="1" applyBorder="1" applyAlignment="1">
      <alignment horizontal="center" vertical="center"/>
    </xf>
    <xf numFmtId="0" fontId="101" fillId="57" borderId="130" xfId="3" applyFont="1" applyFill="1" applyBorder="1" applyAlignment="1">
      <alignment horizontal="center" vertical="center"/>
    </xf>
    <xf numFmtId="1" fontId="1" fillId="0" borderId="131" xfId="3" applyNumberFormat="1" applyFont="1" applyFill="1" applyBorder="1" applyAlignment="1">
      <alignment horizontal="center" vertical="center"/>
    </xf>
    <xf numFmtId="167" fontId="1" fillId="0" borderId="102" xfId="3" applyNumberFormat="1" applyFont="1" applyFill="1" applyBorder="1" applyAlignment="1">
      <alignment horizontal="center" vertical="center"/>
    </xf>
    <xf numFmtId="2" fontId="1" fillId="0" borderId="131" xfId="3" applyNumberFormat="1" applyFont="1" applyFill="1" applyBorder="1" applyAlignment="1">
      <alignment horizontal="center" vertical="center"/>
    </xf>
    <xf numFmtId="167" fontId="1" fillId="0" borderId="132" xfId="3" applyNumberFormat="1" applyFont="1" applyFill="1" applyBorder="1" applyAlignment="1">
      <alignment horizontal="center" vertical="center"/>
    </xf>
    <xf numFmtId="1" fontId="1" fillId="0" borderId="132" xfId="3" applyNumberFormat="1" applyFont="1" applyFill="1" applyBorder="1" applyAlignment="1">
      <alignment horizontal="center" vertical="center"/>
    </xf>
    <xf numFmtId="2" fontId="1" fillId="0" borderId="132" xfId="3" applyNumberFormat="1" applyFont="1" applyFill="1" applyBorder="1" applyAlignment="1">
      <alignment horizontal="center" vertical="center"/>
    </xf>
    <xf numFmtId="2" fontId="1" fillId="0" borderId="133" xfId="3" applyNumberFormat="1" applyFont="1" applyFill="1" applyBorder="1" applyAlignment="1">
      <alignment horizontal="center" vertical="center"/>
    </xf>
    <xf numFmtId="1" fontId="1" fillId="0" borderId="102" xfId="3" applyNumberFormat="1" applyFont="1" applyFill="1" applyBorder="1" applyAlignment="1">
      <alignment horizontal="center" vertical="center"/>
    </xf>
    <xf numFmtId="0" fontId="101" fillId="57" borderId="134" xfId="3" applyFont="1" applyFill="1" applyBorder="1" applyAlignment="1">
      <alignment horizontal="center" vertical="center"/>
    </xf>
    <xf numFmtId="1" fontId="1" fillId="0" borderId="135" xfId="3" applyNumberFormat="1" applyFont="1" applyFill="1" applyBorder="1" applyAlignment="1">
      <alignment horizontal="center" vertical="center"/>
    </xf>
    <xf numFmtId="1" fontId="1" fillId="0" borderId="136" xfId="3" applyNumberFormat="1" applyFont="1" applyFill="1" applyBorder="1" applyAlignment="1">
      <alignment horizontal="center" vertical="center"/>
    </xf>
    <xf numFmtId="2" fontId="1" fillId="0" borderId="135" xfId="3" applyNumberFormat="1" applyFont="1" applyFill="1" applyBorder="1" applyAlignment="1">
      <alignment horizontal="center" vertical="center"/>
    </xf>
    <xf numFmtId="2" fontId="1" fillId="0" borderId="137" xfId="3" applyNumberFormat="1" applyFont="1" applyFill="1" applyBorder="1" applyAlignment="1">
      <alignment horizontal="center" vertical="center"/>
    </xf>
    <xf numFmtId="2" fontId="1" fillId="0" borderId="138" xfId="3" applyNumberFormat="1" applyFont="1" applyFill="1" applyBorder="1" applyAlignment="1">
      <alignment horizontal="center" vertical="center"/>
    </xf>
    <xf numFmtId="1" fontId="1" fillId="0" borderId="137" xfId="3" applyNumberFormat="1" applyFont="1" applyFill="1" applyBorder="1" applyAlignment="1">
      <alignment horizontal="center" vertical="center"/>
    </xf>
    <xf numFmtId="0" fontId="101" fillId="57" borderId="129" xfId="3" applyFont="1" applyFill="1" applyBorder="1" applyAlignment="1">
      <alignment horizontal="center" vertical="center"/>
    </xf>
    <xf numFmtId="1" fontId="1" fillId="0" borderId="125" xfId="3" applyNumberFormat="1" applyBorder="1" applyAlignment="1">
      <alignment horizontal="center" vertical="center"/>
    </xf>
    <xf numFmtId="1" fontId="1" fillId="0" borderId="139" xfId="3" applyNumberFormat="1" applyBorder="1" applyAlignment="1">
      <alignment horizontal="center" vertical="center"/>
    </xf>
    <xf numFmtId="0" fontId="1" fillId="0" borderId="127" xfId="3" applyBorder="1" applyAlignment="1">
      <alignment horizontal="center" vertical="center"/>
    </xf>
    <xf numFmtId="0" fontId="1" fillId="0" borderId="128" xfId="3" applyBorder="1" applyAlignment="1">
      <alignment horizontal="center" vertical="center"/>
    </xf>
    <xf numFmtId="0" fontId="1" fillId="0" borderId="127" xfId="3" applyFill="1" applyBorder="1" applyAlignment="1">
      <alignment horizontal="center" vertical="center"/>
    </xf>
    <xf numFmtId="0" fontId="1" fillId="0" borderId="128" xfId="3" applyFill="1" applyBorder="1" applyAlignment="1">
      <alignment horizontal="center" vertical="center"/>
    </xf>
    <xf numFmtId="2" fontId="1" fillId="0" borderId="127" xfId="3" applyNumberFormat="1" applyFill="1" applyBorder="1" applyAlignment="1">
      <alignment horizontal="center" vertical="center"/>
    </xf>
    <xf numFmtId="2" fontId="1" fillId="0" borderId="128" xfId="3" applyNumberFormat="1" applyFill="1" applyBorder="1" applyAlignment="1">
      <alignment horizontal="center" vertical="center"/>
    </xf>
    <xf numFmtId="0" fontId="1" fillId="0" borderId="140" xfId="3" applyBorder="1" applyAlignment="1">
      <alignment horizontal="center" vertical="center"/>
    </xf>
    <xf numFmtId="0" fontId="1" fillId="0" borderId="140" xfId="3" applyFill="1" applyBorder="1" applyAlignment="1">
      <alignment horizontal="center" vertical="center"/>
    </xf>
    <xf numFmtId="2" fontId="1" fillId="0" borderId="127" xfId="3" applyNumberFormat="1" applyBorder="1" applyAlignment="1">
      <alignment horizontal="center" vertical="center"/>
    </xf>
    <xf numFmtId="2" fontId="1" fillId="0" borderId="140" xfId="3" applyNumberFormat="1" applyBorder="1" applyAlignment="1">
      <alignment horizontal="center" vertical="center"/>
    </xf>
    <xf numFmtId="2" fontId="1" fillId="0" borderId="141" xfId="3" applyNumberFormat="1" applyBorder="1" applyAlignment="1">
      <alignment horizontal="center" vertical="center"/>
    </xf>
    <xf numFmtId="2" fontId="1" fillId="0" borderId="128" xfId="3" applyNumberFormat="1" applyBorder="1" applyAlignment="1">
      <alignment horizontal="center" vertical="center"/>
    </xf>
    <xf numFmtId="0" fontId="101" fillId="57" borderId="133" xfId="3" applyFont="1" applyFill="1" applyBorder="1" applyAlignment="1">
      <alignment horizontal="center" vertical="center"/>
    </xf>
    <xf numFmtId="1" fontId="1" fillId="0" borderId="131" xfId="3" applyNumberFormat="1" applyBorder="1" applyAlignment="1">
      <alignment horizontal="center" vertical="center"/>
    </xf>
    <xf numFmtId="167" fontId="1" fillId="0" borderId="142" xfId="3" applyNumberFormat="1" applyBorder="1" applyAlignment="1">
      <alignment horizontal="center" vertical="center"/>
    </xf>
    <xf numFmtId="0" fontId="1" fillId="0" borderId="131" xfId="3" applyBorder="1" applyAlignment="1">
      <alignment horizontal="center" vertical="center"/>
    </xf>
    <xf numFmtId="0" fontId="1" fillId="0" borderId="132" xfId="3" applyBorder="1" applyAlignment="1">
      <alignment horizontal="center" vertical="center"/>
    </xf>
    <xf numFmtId="2" fontId="1" fillId="0" borderId="131" xfId="3" applyNumberFormat="1" applyFill="1" applyBorder="1" applyAlignment="1">
      <alignment horizontal="center" vertical="center"/>
    </xf>
    <xf numFmtId="167" fontId="1" fillId="0" borderId="132" xfId="3" applyNumberFormat="1" applyFill="1" applyBorder="1" applyAlignment="1">
      <alignment horizontal="center" vertical="center"/>
    </xf>
    <xf numFmtId="0" fontId="1" fillId="0" borderId="142" xfId="3" applyBorder="1" applyAlignment="1">
      <alignment horizontal="center" vertical="center"/>
    </xf>
    <xf numFmtId="2" fontId="1" fillId="0" borderId="131" xfId="3" applyNumberFormat="1" applyBorder="1" applyAlignment="1">
      <alignment horizontal="center" vertical="center"/>
    </xf>
    <xf numFmtId="2" fontId="1" fillId="0" borderId="102" xfId="3" applyNumberFormat="1" applyBorder="1" applyAlignment="1">
      <alignment horizontal="center" vertical="center"/>
    </xf>
    <xf numFmtId="167" fontId="1" fillId="0" borderId="132" xfId="3" applyNumberFormat="1" applyBorder="1" applyAlignment="1">
      <alignment horizontal="center" vertical="center"/>
    </xf>
    <xf numFmtId="1" fontId="1" fillId="0" borderId="142" xfId="3" applyNumberFormat="1" applyBorder="1" applyAlignment="1">
      <alignment horizontal="center" vertical="center"/>
    </xf>
    <xf numFmtId="0" fontId="1" fillId="0" borderId="131" xfId="3" applyFill="1" applyBorder="1" applyAlignment="1">
      <alignment horizontal="center" vertical="center"/>
    </xf>
    <xf numFmtId="0" fontId="1" fillId="0" borderId="132" xfId="3" applyFill="1" applyBorder="1" applyAlignment="1">
      <alignment horizontal="center" vertical="center"/>
    </xf>
    <xf numFmtId="2" fontId="1" fillId="0" borderId="132" xfId="3" applyNumberFormat="1" applyFill="1" applyBorder="1" applyAlignment="1">
      <alignment horizontal="center" vertical="center"/>
    </xf>
    <xf numFmtId="0" fontId="1" fillId="0" borderId="142" xfId="3" applyFill="1" applyBorder="1" applyAlignment="1">
      <alignment horizontal="center" vertical="center"/>
    </xf>
    <xf numFmtId="0" fontId="1" fillId="0" borderId="102" xfId="3" applyBorder="1" applyAlignment="1">
      <alignment horizontal="center" vertical="center"/>
    </xf>
    <xf numFmtId="0" fontId="101" fillId="57" borderId="138" xfId="3" applyFont="1" applyFill="1" applyBorder="1" applyAlignment="1">
      <alignment horizontal="center" vertical="center"/>
    </xf>
    <xf numFmtId="1" fontId="1" fillId="0" borderId="135" xfId="3" applyNumberFormat="1" applyBorder="1" applyAlignment="1">
      <alignment horizontal="center" vertical="center"/>
    </xf>
    <xf numFmtId="1" fontId="1" fillId="0" borderId="143" xfId="3" applyNumberFormat="1" applyBorder="1" applyAlignment="1">
      <alignment horizontal="center" vertical="center"/>
    </xf>
    <xf numFmtId="0" fontId="1" fillId="0" borderId="135" xfId="3" applyBorder="1" applyAlignment="1">
      <alignment horizontal="center" vertical="center"/>
    </xf>
    <xf numFmtId="0" fontId="1" fillId="0" borderId="137" xfId="3" applyBorder="1" applyAlignment="1">
      <alignment horizontal="center" vertical="center"/>
    </xf>
    <xf numFmtId="0" fontId="1" fillId="0" borderId="135" xfId="3" applyFill="1" applyBorder="1" applyAlignment="1">
      <alignment horizontal="center" vertical="center"/>
    </xf>
    <xf numFmtId="0" fontId="1" fillId="0" borderId="137" xfId="3" applyFill="1" applyBorder="1" applyAlignment="1">
      <alignment horizontal="center" vertical="center"/>
    </xf>
    <xf numFmtId="2" fontId="1" fillId="0" borderId="137" xfId="3" applyNumberFormat="1" applyFill="1" applyBorder="1" applyAlignment="1">
      <alignment horizontal="center" vertical="center"/>
    </xf>
    <xf numFmtId="0" fontId="1" fillId="0" borderId="143" xfId="3" applyBorder="1" applyAlignment="1">
      <alignment horizontal="center" vertical="center"/>
    </xf>
    <xf numFmtId="0" fontId="1" fillId="0" borderId="143" xfId="3" applyFill="1" applyBorder="1" applyAlignment="1">
      <alignment horizontal="center" vertical="center"/>
    </xf>
    <xf numFmtId="0" fontId="1" fillId="0" borderId="136" xfId="3" applyBorder="1" applyAlignment="1">
      <alignment horizontal="center" vertical="center"/>
    </xf>
    <xf numFmtId="1" fontId="1" fillId="0" borderId="83" xfId="3" applyNumberFormat="1" applyAlignment="1">
      <alignment horizontal="center" vertical="center"/>
    </xf>
    <xf numFmtId="0" fontId="104" fillId="58" borderId="125" xfId="3" applyFont="1" applyFill="1" applyBorder="1" applyAlignment="1">
      <alignment horizontal="center" vertical="center" wrapText="1"/>
    </xf>
    <xf numFmtId="0" fontId="104" fillId="59" borderId="139" xfId="3" applyFont="1" applyFill="1" applyBorder="1" applyAlignment="1">
      <alignment horizontal="center" vertical="center" wrapText="1"/>
    </xf>
    <xf numFmtId="0" fontId="104" fillId="59" borderId="144" xfId="3" applyFont="1" applyFill="1" applyBorder="1" applyAlignment="1">
      <alignment horizontal="center" vertical="center" wrapText="1"/>
    </xf>
    <xf numFmtId="0" fontId="104" fillId="58" borderId="120" xfId="3" applyFont="1" applyFill="1" applyBorder="1" applyAlignment="1">
      <alignment horizontal="center" vertical="center" wrapText="1"/>
    </xf>
    <xf numFmtId="0" fontId="104" fillId="59" borderId="123" xfId="3" applyFont="1" applyFill="1" applyBorder="1" applyAlignment="1">
      <alignment horizontal="center" vertical="center" wrapText="1"/>
    </xf>
    <xf numFmtId="0" fontId="101" fillId="58" borderId="129" xfId="3" applyFont="1" applyFill="1" applyBorder="1" applyAlignment="1">
      <alignment horizontal="center" vertical="center"/>
    </xf>
    <xf numFmtId="1" fontId="1" fillId="0" borderId="127" xfId="3" applyNumberFormat="1" applyFont="1" applyFill="1" applyBorder="1" applyAlignment="1">
      <alignment horizontal="center" vertical="center"/>
    </xf>
    <xf numFmtId="0" fontId="101" fillId="58" borderId="133" xfId="3" applyFont="1" applyFill="1" applyBorder="1" applyAlignment="1">
      <alignment horizontal="center" vertical="center"/>
    </xf>
    <xf numFmtId="1" fontId="1" fillId="0" borderId="145" xfId="3" applyNumberFormat="1" applyFont="1" applyFill="1" applyBorder="1" applyAlignment="1">
      <alignment horizontal="center" vertical="center"/>
    </xf>
    <xf numFmtId="1" fontId="1" fillId="0" borderId="146" xfId="3" applyNumberFormat="1" applyFont="1" applyFill="1" applyBorder="1" applyAlignment="1">
      <alignment horizontal="center" vertical="center"/>
    </xf>
    <xf numFmtId="1" fontId="1" fillId="0" borderId="132" xfId="3" applyNumberFormat="1" applyBorder="1" applyAlignment="1">
      <alignment horizontal="center" vertical="center"/>
    </xf>
    <xf numFmtId="0" fontId="1" fillId="0" borderId="83" xfId="3" applyFill="1" applyAlignment="1">
      <alignment horizontal="center" vertical="center"/>
    </xf>
    <xf numFmtId="0" fontId="101" fillId="58" borderId="138" xfId="3" applyFont="1" applyFill="1" applyBorder="1" applyAlignment="1">
      <alignment horizontal="center" vertical="center"/>
    </xf>
    <xf numFmtId="1" fontId="1" fillId="0" borderId="147" xfId="3" applyNumberFormat="1" applyFont="1" applyFill="1" applyBorder="1" applyAlignment="1">
      <alignment horizontal="center" vertical="center"/>
    </xf>
    <xf numFmtId="1" fontId="1" fillId="0" borderId="137" xfId="3" applyNumberFormat="1" applyBorder="1" applyAlignment="1">
      <alignment horizontal="center" vertical="center"/>
    </xf>
    <xf numFmtId="0" fontId="104" fillId="58" borderId="126" xfId="3" applyFont="1" applyFill="1" applyBorder="1" applyAlignment="1">
      <alignment horizontal="center" vertical="center" wrapText="1"/>
    </xf>
    <xf numFmtId="1" fontId="1" fillId="0" borderId="127" xfId="3" applyNumberFormat="1" applyBorder="1" applyAlignment="1">
      <alignment horizontal="center" vertical="center"/>
    </xf>
    <xf numFmtId="1" fontId="1" fillId="0" borderId="128" xfId="3" applyNumberFormat="1" applyBorder="1" applyAlignment="1">
      <alignment horizontal="center" vertical="center"/>
    </xf>
    <xf numFmtId="1" fontId="1" fillId="0" borderId="148" xfId="3" applyNumberFormat="1" applyBorder="1" applyAlignment="1">
      <alignment horizontal="center" vertical="center"/>
    </xf>
    <xf numFmtId="1" fontId="1" fillId="0" borderId="140" xfId="3" applyNumberFormat="1" applyBorder="1" applyAlignment="1">
      <alignment horizontal="center" vertical="center"/>
    </xf>
    <xf numFmtId="1" fontId="1" fillId="0" borderId="103" xfId="3" applyNumberFormat="1" applyBorder="1" applyAlignment="1">
      <alignment horizontal="center" vertical="center"/>
    </xf>
    <xf numFmtId="1" fontId="1" fillId="0" borderId="149" xfId="3" applyNumberFormat="1" applyBorder="1" applyAlignment="1">
      <alignment horizontal="center" vertical="center"/>
    </xf>
    <xf numFmtId="0" fontId="104" fillId="60" borderId="125" xfId="3" applyFont="1" applyFill="1" applyBorder="1" applyAlignment="1">
      <alignment horizontal="center" vertical="center" wrapText="1"/>
    </xf>
    <xf numFmtId="0" fontId="104" fillId="60" borderId="150" xfId="3" applyFont="1" applyFill="1" applyBorder="1" applyAlignment="1">
      <alignment horizontal="center" vertical="center" wrapText="1"/>
    </xf>
    <xf numFmtId="0" fontId="104" fillId="60" borderId="144" xfId="3" applyFont="1" applyFill="1" applyBorder="1" applyAlignment="1">
      <alignment horizontal="center" vertical="center" wrapText="1"/>
    </xf>
    <xf numFmtId="0" fontId="101" fillId="61" borderId="118" xfId="3" applyFont="1" applyFill="1" applyBorder="1" applyAlignment="1">
      <alignment horizontal="center" vertical="center" wrapText="1"/>
    </xf>
    <xf numFmtId="0" fontId="101" fillId="60" borderId="129" xfId="3" applyFont="1" applyFill="1" applyBorder="1" applyAlignment="1">
      <alignment horizontal="center" vertical="center"/>
    </xf>
    <xf numFmtId="1" fontId="105" fillId="0" borderId="127" xfId="3" applyNumberFormat="1" applyFont="1" applyFill="1" applyBorder="1" applyAlignment="1">
      <alignment horizontal="center" vertical="center"/>
    </xf>
    <xf numFmtId="1" fontId="105" fillId="0" borderId="151" xfId="3" applyNumberFormat="1" applyFont="1" applyFill="1" applyBorder="1" applyAlignment="1">
      <alignment horizontal="center" vertical="center"/>
    </xf>
    <xf numFmtId="1" fontId="105" fillId="0" borderId="128" xfId="3" applyNumberFormat="1" applyFont="1" applyFill="1" applyBorder="1" applyAlignment="1">
      <alignment horizontal="center" vertical="center"/>
    </xf>
    <xf numFmtId="0" fontId="1" fillId="62" borderId="124" xfId="3" applyFont="1" applyFill="1" applyBorder="1" applyAlignment="1">
      <alignment horizontal="center" vertical="center"/>
    </xf>
    <xf numFmtId="0" fontId="101" fillId="60" borderId="133" xfId="3" applyFont="1" applyFill="1" applyBorder="1" applyAlignment="1" applyProtection="1">
      <alignment horizontal="center" vertical="center"/>
    </xf>
    <xf numFmtId="1" fontId="105" fillId="41" borderId="131" xfId="3" applyNumberFormat="1" applyFont="1" applyFill="1" applyBorder="1" applyAlignment="1">
      <alignment horizontal="center" vertical="center"/>
    </xf>
    <xf numFmtId="1" fontId="105" fillId="41" borderId="97" xfId="3" applyNumberFormat="1" applyFont="1" applyFill="1" applyBorder="1" applyAlignment="1">
      <alignment horizontal="center" vertical="center"/>
    </xf>
    <xf numFmtId="1" fontId="105" fillId="63" borderId="97" xfId="3" applyNumberFormat="1" applyFont="1" applyFill="1" applyBorder="1" applyAlignment="1">
      <alignment horizontal="center" vertical="center"/>
    </xf>
    <xf numFmtId="1" fontId="105" fillId="63" borderId="132" xfId="3" applyNumberFormat="1" applyFont="1" applyFill="1" applyBorder="1" applyAlignment="1">
      <alignment horizontal="center" vertical="center"/>
    </xf>
    <xf numFmtId="0" fontId="1" fillId="64" borderId="130" xfId="3" applyFont="1" applyFill="1" applyBorder="1" applyAlignment="1">
      <alignment horizontal="center" vertical="center"/>
    </xf>
    <xf numFmtId="0" fontId="101" fillId="60" borderId="133" xfId="3" applyFont="1" applyFill="1" applyBorder="1" applyAlignment="1">
      <alignment horizontal="center" vertical="center"/>
    </xf>
    <xf numFmtId="1" fontId="105" fillId="0" borderId="131" xfId="3" applyNumberFormat="1" applyFont="1" applyFill="1" applyBorder="1" applyAlignment="1">
      <alignment horizontal="center" vertical="center"/>
    </xf>
    <xf numFmtId="1" fontId="105" fillId="0" borderId="97" xfId="3" applyNumberFormat="1" applyFont="1" applyFill="1" applyBorder="1" applyAlignment="1">
      <alignment horizontal="center" vertical="center"/>
    </xf>
    <xf numFmtId="1" fontId="105" fillId="0" borderId="132" xfId="3" applyNumberFormat="1" applyFont="1" applyFill="1" applyBorder="1" applyAlignment="1">
      <alignment horizontal="center" vertical="center"/>
    </xf>
    <xf numFmtId="0" fontId="1" fillId="65" borderId="134" xfId="3" applyFont="1" applyFill="1" applyBorder="1" applyAlignment="1">
      <alignment horizontal="center" vertical="center"/>
    </xf>
    <xf numFmtId="0" fontId="101" fillId="60" borderId="138" xfId="3" applyFont="1" applyFill="1" applyBorder="1" applyAlignment="1">
      <alignment horizontal="center" vertical="center"/>
    </xf>
    <xf numFmtId="1" fontId="105" fillId="0" borderId="135" xfId="3" applyNumberFormat="1" applyFont="1" applyFill="1" applyBorder="1" applyAlignment="1">
      <alignment horizontal="center" vertical="center"/>
    </xf>
    <xf numFmtId="1" fontId="105" fillId="0" borderId="152" xfId="3" applyNumberFormat="1" applyFont="1" applyFill="1" applyBorder="1" applyAlignment="1">
      <alignment horizontal="center" vertical="center"/>
    </xf>
    <xf numFmtId="1" fontId="105" fillId="0" borderId="137" xfId="3" applyNumberFormat="1" applyFont="1" applyFill="1" applyBorder="1" applyAlignment="1">
      <alignment horizontal="center" vertical="center"/>
    </xf>
    <xf numFmtId="0" fontId="104" fillId="60" borderId="120" xfId="3" applyFont="1" applyFill="1" applyBorder="1" applyAlignment="1">
      <alignment horizontal="center" vertical="center" wrapText="1"/>
    </xf>
    <xf numFmtId="0" fontId="104" fillId="60" borderId="153" xfId="3" applyFont="1" applyFill="1" applyBorder="1" applyAlignment="1">
      <alignment horizontal="center" vertical="center" wrapText="1"/>
    </xf>
    <xf numFmtId="0" fontId="104" fillId="60" borderId="122" xfId="3" applyFont="1" applyFill="1" applyBorder="1" applyAlignment="1">
      <alignment horizontal="center" vertical="center" wrapText="1"/>
    </xf>
    <xf numFmtId="1" fontId="105" fillId="63" borderId="131" xfId="3" applyNumberFormat="1" applyFont="1" applyFill="1" applyBorder="1" applyAlignment="1">
      <alignment horizontal="center" vertical="center"/>
    </xf>
    <xf numFmtId="0" fontId="54" fillId="0" borderId="83" xfId="3" applyFont="1" applyAlignment="1">
      <alignment horizontal="center" vertical="center"/>
    </xf>
    <xf numFmtId="0" fontId="54" fillId="0" borderId="83" xfId="3" applyFont="1"/>
    <xf numFmtId="0" fontId="108" fillId="0" borderId="83" xfId="3" applyFont="1" applyAlignment="1">
      <alignment vertical="center"/>
    </xf>
    <xf numFmtId="0" fontId="45" fillId="0" borderId="83" xfId="3" applyFont="1" applyAlignment="1">
      <alignment vertical="center" wrapText="1"/>
    </xf>
    <xf numFmtId="0" fontId="109" fillId="0" borderId="83" xfId="3" applyFont="1" applyAlignment="1">
      <alignment horizontal="center" vertical="center"/>
    </xf>
    <xf numFmtId="0" fontId="110" fillId="0" borderId="83" xfId="3" applyFont="1" applyAlignment="1">
      <alignment horizontal="center" vertical="center"/>
    </xf>
    <xf numFmtId="0" fontId="54" fillId="0" borderId="83" xfId="3" applyFont="1" applyAlignment="1">
      <alignment horizontal="center" vertical="center" wrapText="1"/>
    </xf>
    <xf numFmtId="0" fontId="63" fillId="66" borderId="125" xfId="3" applyFont="1" applyFill="1" applyBorder="1" applyAlignment="1">
      <alignment horizontal="center" vertical="center" wrapText="1"/>
    </xf>
    <xf numFmtId="0" fontId="63" fillId="66" borderId="150" xfId="3" applyFont="1" applyFill="1" applyBorder="1" applyAlignment="1">
      <alignment horizontal="center" vertical="center" wrapText="1"/>
    </xf>
    <xf numFmtId="0" fontId="63" fillId="66" borderId="144" xfId="3" applyFont="1" applyFill="1" applyBorder="1" applyAlignment="1">
      <alignment horizontal="center" vertical="center" wrapText="1"/>
    </xf>
    <xf numFmtId="0" fontId="59" fillId="66" borderId="120" xfId="3" applyFont="1" applyFill="1" applyBorder="1" applyAlignment="1">
      <alignment horizontal="center" vertical="center"/>
    </xf>
    <xf numFmtId="0" fontId="54" fillId="0" borderId="120" xfId="3" applyFont="1" applyBorder="1" applyAlignment="1">
      <alignment horizontal="center" vertical="center" wrapText="1"/>
    </xf>
    <xf numFmtId="0" fontId="54" fillId="0" borderId="153" xfId="3" applyFont="1" applyBorder="1" applyAlignment="1">
      <alignment horizontal="center" vertical="center" wrapText="1"/>
    </xf>
    <xf numFmtId="0" fontId="54" fillId="0" borderId="122" xfId="3" applyFont="1" applyBorder="1" applyAlignment="1">
      <alignment horizontal="center" vertical="center" wrapText="1"/>
    </xf>
    <xf numFmtId="0" fontId="63" fillId="66" borderId="158" xfId="3" applyFont="1" applyFill="1" applyBorder="1" applyAlignment="1">
      <alignment horizontal="center" vertical="center" wrapText="1"/>
    </xf>
    <xf numFmtId="0" fontId="63" fillId="66" borderId="120" xfId="3" applyFont="1" applyFill="1" applyBorder="1" applyAlignment="1">
      <alignment horizontal="center" vertical="center" wrapText="1"/>
    </xf>
    <xf numFmtId="0" fontId="63" fillId="66" borderId="153" xfId="3" applyFont="1" applyFill="1" applyBorder="1" applyAlignment="1">
      <alignment horizontal="center" vertical="center" wrapText="1"/>
    </xf>
    <xf numFmtId="0" fontId="63" fillId="66" borderId="122" xfId="3" applyFont="1" applyFill="1" applyBorder="1" applyAlignment="1">
      <alignment horizontal="center" vertical="center" wrapText="1"/>
    </xf>
    <xf numFmtId="0" fontId="63" fillId="0" borderId="83" xfId="3" applyFont="1" applyFill="1" applyAlignment="1">
      <alignment horizontal="center" vertical="center" wrapText="1"/>
    </xf>
    <xf numFmtId="0" fontId="59" fillId="66" borderId="157" xfId="3" applyFont="1" applyFill="1" applyBorder="1" applyAlignment="1">
      <alignment horizontal="center" vertical="center"/>
    </xf>
    <xf numFmtId="0" fontId="54" fillId="0" borderId="156" xfId="3" applyFont="1" applyBorder="1" applyAlignment="1">
      <alignment horizontal="center" vertical="center" wrapText="1"/>
    </xf>
    <xf numFmtId="0" fontId="54" fillId="0" borderId="155" xfId="3" applyFont="1" applyBorder="1" applyAlignment="1">
      <alignment horizontal="center" vertical="center" wrapText="1"/>
    </xf>
    <xf numFmtId="0" fontId="54" fillId="0" borderId="154" xfId="3" applyFont="1" applyBorder="1" applyAlignment="1">
      <alignment horizontal="center" vertical="center" wrapText="1"/>
    </xf>
    <xf numFmtId="0" fontId="63" fillId="67" borderId="125" xfId="3" applyFont="1" applyFill="1" applyBorder="1" applyAlignment="1">
      <alignment horizontal="center" vertical="center" wrapText="1"/>
    </xf>
    <xf numFmtId="0" fontId="63" fillId="67" borderId="150" xfId="3" applyFont="1" applyFill="1" applyBorder="1" applyAlignment="1">
      <alignment horizontal="center" vertical="center" wrapText="1"/>
    </xf>
    <xf numFmtId="0" fontId="63" fillId="67" borderId="144" xfId="3" applyFont="1" applyFill="1" applyBorder="1" applyAlignment="1">
      <alignment horizontal="center" vertical="center" wrapText="1"/>
    </xf>
    <xf numFmtId="0" fontId="59" fillId="67" borderId="120" xfId="3" applyFont="1" applyFill="1" applyBorder="1" applyAlignment="1">
      <alignment horizontal="center" vertical="center"/>
    </xf>
    <xf numFmtId="0" fontId="45" fillId="0" borderId="153" xfId="6" applyFont="1" applyBorder="1" applyAlignment="1">
      <alignment horizontal="justify" vertical="center" wrapText="1"/>
    </xf>
    <xf numFmtId="0" fontId="63" fillId="67" borderId="158" xfId="3" applyFont="1" applyFill="1" applyBorder="1" applyAlignment="1">
      <alignment horizontal="center" vertical="center" wrapText="1"/>
    </xf>
    <xf numFmtId="0" fontId="63" fillId="67" borderId="120" xfId="3" applyFont="1" applyFill="1" applyBorder="1" applyAlignment="1">
      <alignment horizontal="center" vertical="center" wrapText="1"/>
    </xf>
    <xf numFmtId="0" fontId="63" fillId="67" borderId="153" xfId="3" applyFont="1" applyFill="1" applyBorder="1" applyAlignment="1">
      <alignment horizontal="center" vertical="center" wrapText="1"/>
    </xf>
    <xf numFmtId="0" fontId="63" fillId="67" borderId="122" xfId="3" applyFont="1" applyFill="1" applyBorder="1" applyAlignment="1">
      <alignment horizontal="center" vertical="center" wrapText="1"/>
    </xf>
    <xf numFmtId="0" fontId="59" fillId="67" borderId="157" xfId="3" applyFont="1" applyFill="1" applyBorder="1" applyAlignment="1">
      <alignment horizontal="center" vertical="center"/>
    </xf>
    <xf numFmtId="0" fontId="63" fillId="68" borderId="125" xfId="3" applyFont="1" applyFill="1" applyBorder="1" applyAlignment="1">
      <alignment horizontal="center" vertical="center" wrapText="1"/>
    </xf>
    <xf numFmtId="0" fontId="63" fillId="68" borderId="150" xfId="3" applyFont="1" applyFill="1" applyBorder="1" applyAlignment="1">
      <alignment horizontal="center" vertical="center" wrapText="1"/>
    </xf>
    <xf numFmtId="0" fontId="63" fillId="68" borderId="144" xfId="3" applyFont="1" applyFill="1" applyBorder="1" applyAlignment="1">
      <alignment horizontal="center" vertical="center" wrapText="1"/>
    </xf>
    <xf numFmtId="0" fontId="59" fillId="68" borderId="120" xfId="3" applyFont="1" applyFill="1" applyBorder="1" applyAlignment="1">
      <alignment horizontal="center" vertical="center" wrapText="1"/>
    </xf>
    <xf numFmtId="0" fontId="63" fillId="68" borderId="158" xfId="3" applyFont="1" applyFill="1" applyBorder="1" applyAlignment="1">
      <alignment horizontal="center" vertical="center" wrapText="1"/>
    </xf>
    <xf numFmtId="0" fontId="63" fillId="68" borderId="120" xfId="3" applyFont="1" applyFill="1" applyBorder="1" applyAlignment="1">
      <alignment horizontal="center" vertical="center" wrapText="1"/>
    </xf>
    <xf numFmtId="0" fontId="63" fillId="68" borderId="153" xfId="3" applyFont="1" applyFill="1" applyBorder="1" applyAlignment="1">
      <alignment horizontal="center" vertical="center" wrapText="1"/>
    </xf>
    <xf numFmtId="0" fontId="63" fillId="68" borderId="122" xfId="3" applyFont="1" applyFill="1" applyBorder="1" applyAlignment="1">
      <alignment horizontal="center" vertical="center" wrapText="1"/>
    </xf>
    <xf numFmtId="0" fontId="59" fillId="68" borderId="157" xfId="3" applyFont="1" applyFill="1" applyBorder="1" applyAlignment="1">
      <alignment horizontal="center" vertical="center"/>
    </xf>
    <xf numFmtId="0" fontId="102" fillId="0" borderId="83" xfId="3" applyFont="1" applyAlignment="1">
      <alignment horizontal="center" vertical="center"/>
    </xf>
    <xf numFmtId="0" fontId="104" fillId="0" borderId="83" xfId="3" applyFont="1" applyAlignment="1">
      <alignment horizontal="center" vertical="center" wrapText="1"/>
    </xf>
    <xf numFmtId="0" fontId="105" fillId="0" borderId="83" xfId="3" applyFont="1" applyAlignment="1">
      <alignment horizontal="center" vertical="center" wrapText="1"/>
    </xf>
    <xf numFmtId="0" fontId="108" fillId="0" borderId="83" xfId="3" applyFont="1" applyAlignment="1">
      <alignment horizontal="center" vertical="center"/>
    </xf>
    <xf numFmtId="0" fontId="45" fillId="0" borderId="83" xfId="3" applyFont="1" applyAlignment="1">
      <alignment horizontal="center" vertical="center" wrapText="1"/>
    </xf>
    <xf numFmtId="2" fontId="18" fillId="13" borderId="4" xfId="0" applyNumberFormat="1" applyFont="1" applyFill="1" applyBorder="1" applyAlignment="1">
      <alignment horizontal="center" vertical="center"/>
    </xf>
    <xf numFmtId="0" fontId="4" fillId="0" borderId="5" xfId="0" applyFont="1" applyBorder="1"/>
    <xf numFmtId="2" fontId="13" fillId="14" borderId="4" xfId="0" applyNumberFormat="1" applyFont="1" applyFill="1" applyBorder="1" applyAlignment="1">
      <alignment horizontal="center" vertical="center"/>
    </xf>
    <xf numFmtId="2" fontId="11" fillId="6" borderId="4" xfId="0" applyNumberFormat="1" applyFont="1" applyFill="1" applyBorder="1" applyAlignment="1">
      <alignment horizontal="center" vertical="center"/>
    </xf>
    <xf numFmtId="2" fontId="11" fillId="9" borderId="4" xfId="0" applyNumberFormat="1" applyFont="1" applyFill="1" applyBorder="1" applyAlignment="1">
      <alignment horizontal="center" vertical="center"/>
    </xf>
    <xf numFmtId="2" fontId="13" fillId="10" borderId="4" xfId="0" applyNumberFormat="1" applyFont="1" applyFill="1" applyBorder="1" applyAlignment="1">
      <alignment horizontal="center" vertical="center"/>
    </xf>
    <xf numFmtId="2" fontId="11" fillId="12" borderId="4" xfId="0" applyNumberFormat="1" applyFont="1" applyFill="1" applyBorder="1" applyAlignment="1">
      <alignment horizontal="center" vertical="center"/>
    </xf>
    <xf numFmtId="2" fontId="13" fillId="8" borderId="4" xfId="0" applyNumberFormat="1" applyFont="1" applyFill="1" applyBorder="1" applyAlignment="1">
      <alignment horizontal="center" vertical="center"/>
    </xf>
    <xf numFmtId="2" fontId="10" fillId="0" borderId="4" xfId="0" applyNumberFormat="1" applyFont="1" applyBorder="1" applyAlignment="1">
      <alignment horizontal="center" vertical="center"/>
    </xf>
    <xf numFmtId="0" fontId="4" fillId="0" borderId="22" xfId="0" applyFont="1" applyBorder="1"/>
    <xf numFmtId="0" fontId="70" fillId="7" borderId="4" xfId="0" applyFont="1" applyFill="1" applyBorder="1" applyAlignment="1">
      <alignment horizontal="center" vertical="center" wrapText="1"/>
    </xf>
    <xf numFmtId="0" fontId="69" fillId="0" borderId="22" xfId="0" applyFont="1" applyBorder="1"/>
    <xf numFmtId="0" fontId="69" fillId="0" borderId="5" xfId="0" applyFont="1" applyBorder="1"/>
    <xf numFmtId="0" fontId="58" fillId="0" borderId="0" xfId="0" applyFont="1" applyAlignment="1">
      <alignment horizontal="left" vertical="center" wrapText="1"/>
    </xf>
    <xf numFmtId="0" fontId="5" fillId="0" borderId="4" xfId="0" applyFont="1" applyBorder="1" applyAlignment="1">
      <alignment horizontal="center" vertical="center" wrapText="1"/>
    </xf>
    <xf numFmtId="0" fontId="6" fillId="0" borderId="10" xfId="0" applyFont="1" applyBorder="1" applyAlignment="1">
      <alignment horizontal="center" vertical="center" wrapText="1"/>
    </xf>
    <xf numFmtId="0" fontId="4" fillId="0" borderId="20" xfId="0" applyFont="1" applyBorder="1"/>
    <xf numFmtId="0" fontId="3" fillId="2" borderId="1" xfId="0" applyFont="1" applyFill="1" applyBorder="1" applyAlignment="1">
      <alignment horizontal="center" vertical="center" wrapText="1"/>
    </xf>
    <xf numFmtId="0" fontId="4" fillId="0" borderId="2" xfId="0" applyFont="1" applyBorder="1"/>
    <xf numFmtId="0" fontId="4" fillId="0" borderId="3" xfId="0" applyFont="1" applyBorder="1"/>
    <xf numFmtId="0" fontId="6" fillId="3" borderId="8" xfId="0" applyFont="1" applyFill="1" applyBorder="1" applyAlignment="1">
      <alignment horizontal="center" vertical="center" wrapText="1"/>
    </xf>
    <xf numFmtId="0" fontId="4" fillId="0" borderId="14" xfId="0" applyFont="1" applyBorder="1"/>
    <xf numFmtId="0" fontId="6" fillId="0" borderId="9" xfId="0" applyFont="1" applyBorder="1" applyAlignment="1">
      <alignment horizontal="center" vertical="center" wrapText="1"/>
    </xf>
    <xf numFmtId="0" fontId="4" fillId="0" borderId="15" xfId="0" applyFont="1" applyBorder="1"/>
    <xf numFmtId="0" fontId="44" fillId="0" borderId="10" xfId="0" applyFont="1" applyBorder="1" applyAlignment="1">
      <alignment horizontal="center" vertical="center" wrapText="1"/>
    </xf>
    <xf numFmtId="0" fontId="4" fillId="0" borderId="16" xfId="0" applyFont="1" applyBorder="1"/>
    <xf numFmtId="0" fontId="6" fillId="0" borderId="33" xfId="0" applyFont="1" applyBorder="1" applyAlignment="1">
      <alignment horizontal="center" vertical="center" wrapText="1"/>
    </xf>
    <xf numFmtId="0" fontId="4" fillId="0" borderId="33" xfId="0" applyFont="1" applyBorder="1"/>
    <xf numFmtId="0" fontId="4" fillId="0" borderId="36" xfId="0" applyFont="1" applyBorder="1"/>
    <xf numFmtId="0" fontId="7" fillId="23" borderId="8" xfId="0" applyFont="1" applyFill="1" applyBorder="1" applyAlignment="1">
      <alignment horizontal="center" vertical="center" wrapText="1"/>
    </xf>
    <xf numFmtId="0" fontId="4" fillId="0" borderId="53" xfId="0" applyFont="1" applyBorder="1"/>
    <xf numFmtId="0" fontId="4" fillId="0" borderId="24" xfId="0" applyFont="1" applyBorder="1"/>
    <xf numFmtId="0" fontId="4" fillId="0" borderId="37" xfId="0" applyFont="1" applyBorder="1"/>
    <xf numFmtId="0" fontId="7" fillId="12" borderId="10" xfId="0" applyFont="1" applyFill="1" applyBorder="1" applyAlignment="1">
      <alignment horizontal="center" vertical="center" wrapText="1"/>
    </xf>
    <xf numFmtId="0" fontId="4" fillId="0" borderId="47" xfId="0" applyFont="1" applyBorder="1"/>
    <xf numFmtId="0" fontId="7" fillId="6" borderId="8" xfId="0" applyFont="1" applyFill="1" applyBorder="1" applyAlignment="1">
      <alignment horizontal="center" vertical="center" wrapText="1"/>
    </xf>
    <xf numFmtId="0" fontId="6" fillId="0" borderId="21" xfId="0" applyFont="1" applyBorder="1" applyAlignment="1">
      <alignment horizontal="center" vertical="center" wrapText="1"/>
    </xf>
    <xf numFmtId="0" fontId="4" fillId="0" borderId="25" xfId="0" applyFont="1" applyBorder="1"/>
    <xf numFmtId="0" fontId="6" fillId="0" borderId="15" xfId="0" applyFont="1" applyBorder="1" applyAlignment="1">
      <alignment horizontal="center" vertical="center" wrapText="1"/>
    </xf>
    <xf numFmtId="0" fontId="12" fillId="0" borderId="4" xfId="0" applyFont="1" applyBorder="1" applyAlignment="1">
      <alignment horizontal="center" vertical="center" wrapText="1"/>
    </xf>
    <xf numFmtId="0" fontId="0" fillId="0" borderId="29" xfId="0" applyFont="1" applyBorder="1" applyAlignment="1">
      <alignment horizontal="center" vertical="center" wrapText="1"/>
    </xf>
    <xf numFmtId="0" fontId="4" fillId="0" borderId="30" xfId="0" applyFont="1" applyBorder="1"/>
    <xf numFmtId="0" fontId="4" fillId="0" borderId="21" xfId="0" applyFont="1" applyBorder="1"/>
    <xf numFmtId="0" fontId="4" fillId="0" borderId="32" xfId="0" applyFont="1" applyBorder="1"/>
    <xf numFmtId="0" fontId="0" fillId="0" borderId="0" xfId="0" applyFont="1" applyAlignment="1"/>
    <xf numFmtId="0" fontId="4" fillId="0" borderId="34" xfId="0" applyFont="1" applyBorder="1"/>
    <xf numFmtId="0" fontId="4" fillId="0" borderId="6" xfId="0" applyFont="1" applyBorder="1"/>
    <xf numFmtId="0" fontId="8" fillId="0" borderId="0" xfId="0" applyFont="1" applyAlignment="1">
      <alignment horizontal="center" vertical="center" wrapText="1"/>
    </xf>
    <xf numFmtId="0" fontId="24" fillId="0" borderId="29" xfId="0" applyFont="1" applyBorder="1" applyAlignment="1">
      <alignment horizontal="center" vertical="center" wrapText="1"/>
    </xf>
    <xf numFmtId="0" fontId="20" fillId="0" borderId="0" xfId="0" applyFont="1" applyAlignment="1">
      <alignment horizontal="center" vertical="center" wrapText="1"/>
    </xf>
    <xf numFmtId="0" fontId="0" fillId="0" borderId="0" xfId="0" applyFont="1" applyAlignment="1">
      <alignment horizontal="center"/>
    </xf>
    <xf numFmtId="0" fontId="23" fillId="0" borderId="0" xfId="0" applyFont="1" applyAlignment="1">
      <alignment horizontal="center" vertical="center" wrapText="1"/>
    </xf>
    <xf numFmtId="0" fontId="26" fillId="0" borderId="0" xfId="0" applyFont="1" applyAlignment="1">
      <alignment horizontal="center" vertical="center"/>
    </xf>
    <xf numFmtId="0" fontId="27" fillId="0" borderId="29" xfId="0" applyFont="1" applyBorder="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0" fontId="33" fillId="0" borderId="0" xfId="0" applyFont="1" applyAlignment="1">
      <alignment horizontal="center" vertical="center" wrapText="1"/>
    </xf>
    <xf numFmtId="0" fontId="37" fillId="0" borderId="29" xfId="0" applyFont="1" applyBorder="1" applyAlignment="1">
      <alignment horizontal="center" vertical="center" wrapText="1"/>
    </xf>
    <xf numFmtId="0" fontId="32" fillId="0" borderId="0" xfId="0" applyFont="1" applyAlignment="1">
      <alignment horizontal="center" vertical="center" wrapText="1"/>
    </xf>
    <xf numFmtId="14" fontId="45" fillId="0" borderId="97" xfId="0" applyNumberFormat="1" applyFont="1" applyBorder="1" applyAlignment="1">
      <alignment horizontal="center" vertical="center"/>
    </xf>
    <xf numFmtId="14" fontId="45" fillId="41" borderId="97" xfId="0" applyNumberFormat="1" applyFont="1" applyFill="1" applyBorder="1" applyAlignment="1">
      <alignment horizontal="center" vertical="center"/>
    </xf>
    <xf numFmtId="0" fontId="48" fillId="0" borderId="97" xfId="0" applyFont="1" applyBorder="1" applyAlignment="1">
      <alignment horizontal="center" vertical="center" wrapText="1"/>
    </xf>
    <xf numFmtId="0" fontId="45" fillId="0" borderId="97" xfId="0" applyFont="1" applyBorder="1" applyAlignment="1">
      <alignment horizontal="justify" vertical="center" wrapText="1"/>
    </xf>
    <xf numFmtId="0" fontId="45" fillId="41" borderId="97" xfId="0" applyFont="1" applyFill="1" applyBorder="1" applyAlignment="1">
      <alignment horizontal="justify" vertical="center"/>
    </xf>
    <xf numFmtId="0" fontId="45" fillId="0" borderId="97" xfId="0" applyFont="1" applyBorder="1" applyAlignment="1">
      <alignment horizontal="justify" vertical="center"/>
    </xf>
    <xf numFmtId="0" fontId="45" fillId="0" borderId="98" xfId="0" applyFont="1" applyBorder="1" applyAlignment="1">
      <alignment horizontal="center" vertical="center"/>
    </xf>
    <xf numFmtId="0" fontId="45" fillId="0" borderId="99" xfId="0" applyFont="1" applyBorder="1" applyAlignment="1">
      <alignment horizontal="center" vertical="center"/>
    </xf>
    <xf numFmtId="0" fontId="48" fillId="0" borderId="0" xfId="0" applyFont="1" applyAlignment="1"/>
    <xf numFmtId="0" fontId="71" fillId="0" borderId="0" xfId="0" applyFont="1" applyAlignment="1">
      <alignment horizontal="center" vertical="center" wrapText="1"/>
    </xf>
    <xf numFmtId="0" fontId="55" fillId="4" borderId="97" xfId="0" applyFont="1" applyFill="1" applyBorder="1" applyAlignment="1">
      <alignment horizontal="center" vertical="center" wrapText="1"/>
    </xf>
    <xf numFmtId="0" fontId="55" fillId="7" borderId="97" xfId="0" applyFont="1" applyFill="1" applyBorder="1" applyAlignment="1">
      <alignment horizontal="center" vertical="center" wrapText="1"/>
    </xf>
    <xf numFmtId="0" fontId="45" fillId="0" borderId="98" xfId="0" applyFont="1" applyBorder="1" applyAlignment="1">
      <alignment horizontal="justify" vertical="center"/>
    </xf>
    <xf numFmtId="0" fontId="45" fillId="0" borderId="99" xfId="0" applyFont="1" applyBorder="1" applyAlignment="1">
      <alignment horizontal="justify" vertical="center"/>
    </xf>
    <xf numFmtId="0" fontId="75" fillId="0" borderId="0" xfId="0" applyFont="1" applyAlignment="1">
      <alignment horizontal="center" vertical="center" wrapText="1"/>
    </xf>
    <xf numFmtId="0" fontId="54" fillId="0" borderId="97" xfId="0" applyFont="1" applyBorder="1"/>
    <xf numFmtId="0" fontId="55" fillId="5" borderId="97" xfId="0" applyFont="1" applyFill="1" applyBorder="1" applyAlignment="1">
      <alignment horizontal="center" vertical="center" wrapText="1"/>
    </xf>
    <xf numFmtId="0" fontId="45" fillId="0" borderId="97" xfId="0" applyFont="1" applyBorder="1" applyAlignment="1">
      <alignment horizontal="center" vertical="center"/>
    </xf>
    <xf numFmtId="0" fontId="49" fillId="0" borderId="0" xfId="0" applyFont="1" applyAlignment="1">
      <alignment horizontal="center" vertical="center" wrapText="1"/>
    </xf>
    <xf numFmtId="0" fontId="55" fillId="6" borderId="50" xfId="0" applyFont="1" applyFill="1" applyBorder="1" applyAlignment="1">
      <alignment horizontal="center" vertical="center" wrapText="1"/>
    </xf>
    <xf numFmtId="0" fontId="55" fillId="6" borderId="22" xfId="0" applyFont="1" applyFill="1" applyBorder="1" applyAlignment="1">
      <alignment horizontal="center" vertical="center" wrapText="1"/>
    </xf>
    <xf numFmtId="0" fontId="55" fillId="6" borderId="26" xfId="0" applyFont="1" applyFill="1" applyBorder="1" applyAlignment="1">
      <alignment horizontal="center" vertical="center" wrapText="1"/>
    </xf>
    <xf numFmtId="0" fontId="55" fillId="7" borderId="50" xfId="0" applyFont="1" applyFill="1" applyBorder="1" applyAlignment="1">
      <alignment horizontal="center" vertical="center" wrapText="1"/>
    </xf>
    <xf numFmtId="0" fontId="55" fillId="7" borderId="22" xfId="0" applyFont="1" applyFill="1" applyBorder="1" applyAlignment="1">
      <alignment horizontal="center" vertical="center" wrapText="1"/>
    </xf>
    <xf numFmtId="0" fontId="57" fillId="0" borderId="98" xfId="0" applyFont="1" applyBorder="1" applyAlignment="1">
      <alignment horizontal="center" vertical="center" wrapText="1"/>
    </xf>
    <xf numFmtId="0" fontId="57" fillId="0" borderId="99" xfId="0" applyFont="1" applyBorder="1" applyAlignment="1">
      <alignment horizontal="center" vertical="center" wrapText="1"/>
    </xf>
    <xf numFmtId="0" fontId="57" fillId="0" borderId="100" xfId="0" applyFont="1" applyBorder="1" applyAlignment="1">
      <alignment horizontal="center" vertical="center" wrapText="1"/>
    </xf>
    <xf numFmtId="0" fontId="79" fillId="0" borderId="0" xfId="0" applyFont="1" applyAlignment="1">
      <alignment horizontal="center" vertical="center" wrapText="1"/>
    </xf>
    <xf numFmtId="0" fontId="45" fillId="41" borderId="98" xfId="0" applyFont="1" applyFill="1" applyBorder="1" applyAlignment="1">
      <alignment horizontal="justify" vertical="center"/>
    </xf>
    <xf numFmtId="0" fontId="45" fillId="41" borderId="99" xfId="0" applyFont="1" applyFill="1" applyBorder="1" applyAlignment="1">
      <alignment horizontal="justify" vertical="center"/>
    </xf>
    <xf numFmtId="0" fontId="72" fillId="0" borderId="81" xfId="0" applyFont="1" applyBorder="1" applyAlignment="1">
      <alignment horizontal="center" vertical="center" textRotation="90"/>
    </xf>
    <xf numFmtId="0" fontId="72" fillId="0" borderId="47" xfId="0" applyFont="1" applyBorder="1" applyAlignment="1">
      <alignment horizontal="center" vertical="center" textRotation="90"/>
    </xf>
    <xf numFmtId="0" fontId="72" fillId="0" borderId="80" xfId="0" applyFont="1" applyBorder="1" applyAlignment="1">
      <alignment horizontal="center" vertical="center" textRotation="90"/>
    </xf>
    <xf numFmtId="0" fontId="80" fillId="0" borderId="0" xfId="0" applyFont="1" applyAlignment="1">
      <alignment horizontal="center" vertical="center" wrapText="1"/>
    </xf>
    <xf numFmtId="0" fontId="55" fillId="13" borderId="50" xfId="0" applyFont="1" applyFill="1" applyBorder="1" applyAlignment="1">
      <alignment horizontal="center" vertical="center" wrapText="1"/>
    </xf>
    <xf numFmtId="0" fontId="55" fillId="13" borderId="22" xfId="0" applyFont="1" applyFill="1" applyBorder="1" applyAlignment="1">
      <alignment horizontal="center" vertical="center" wrapText="1"/>
    </xf>
    <xf numFmtId="0" fontId="55" fillId="13" borderId="26" xfId="0" applyFont="1" applyFill="1" applyBorder="1" applyAlignment="1">
      <alignment horizontal="center" vertical="center" wrapText="1"/>
    </xf>
    <xf numFmtId="0" fontId="68" fillId="0" borderId="0" xfId="0" applyFont="1" applyAlignment="1">
      <alignment horizontal="center" vertical="center" wrapText="1"/>
    </xf>
    <xf numFmtId="0" fontId="55" fillId="7" borderId="26" xfId="0" applyFont="1" applyFill="1" applyBorder="1" applyAlignment="1">
      <alignment horizontal="center" vertical="center" wrapText="1"/>
    </xf>
    <xf numFmtId="0" fontId="48" fillId="0" borderId="83" xfId="0" applyFont="1" applyBorder="1" applyAlignment="1">
      <alignment horizontal="center"/>
    </xf>
    <xf numFmtId="0" fontId="81" fillId="0" borderId="0" xfId="0" applyFont="1" applyAlignment="1">
      <alignment horizontal="center" vertical="center" wrapText="1"/>
    </xf>
    <xf numFmtId="0" fontId="55" fillId="45" borderId="50" xfId="0" applyFont="1" applyFill="1" applyBorder="1" applyAlignment="1">
      <alignment horizontal="center" vertical="center" wrapText="1"/>
    </xf>
    <xf numFmtId="0" fontId="55" fillId="45" borderId="22" xfId="0" applyFont="1" applyFill="1" applyBorder="1" applyAlignment="1">
      <alignment horizontal="center" vertical="center" wrapText="1"/>
    </xf>
    <xf numFmtId="0" fontId="55" fillId="45" borderId="26" xfId="0" applyFont="1" applyFill="1" applyBorder="1" applyAlignment="1">
      <alignment horizontal="center" vertical="center" wrapText="1"/>
    </xf>
    <xf numFmtId="0" fontId="55" fillId="48" borderId="50" xfId="0" applyFont="1" applyFill="1" applyBorder="1" applyAlignment="1">
      <alignment horizontal="center" vertical="center" wrapText="1"/>
    </xf>
    <xf numFmtId="0" fontId="55" fillId="48" borderId="22" xfId="0" applyFont="1" applyFill="1" applyBorder="1" applyAlignment="1">
      <alignment horizontal="center" vertical="center" wrapText="1"/>
    </xf>
    <xf numFmtId="0" fontId="55" fillId="48" borderId="26" xfId="0" applyFont="1" applyFill="1" applyBorder="1" applyAlignment="1">
      <alignment horizontal="center" vertical="center" wrapText="1"/>
    </xf>
    <xf numFmtId="0" fontId="45" fillId="41" borderId="97" xfId="0" applyFont="1" applyFill="1" applyBorder="1" applyAlignment="1">
      <alignment horizontal="left" vertical="center"/>
    </xf>
    <xf numFmtId="0" fontId="45" fillId="41" borderId="98" xfId="0" applyFont="1" applyFill="1" applyBorder="1" applyAlignment="1">
      <alignment horizontal="left" vertical="center"/>
    </xf>
    <xf numFmtId="0" fontId="45" fillId="41" borderId="100" xfId="0" applyFont="1" applyFill="1" applyBorder="1" applyAlignment="1">
      <alignment horizontal="justify" vertical="center"/>
    </xf>
    <xf numFmtId="0" fontId="45" fillId="41" borderId="98" xfId="0" applyFont="1" applyFill="1" applyBorder="1" applyAlignment="1">
      <alignment horizontal="justify" vertical="center" wrapText="1"/>
    </xf>
    <xf numFmtId="0" fontId="45" fillId="41" borderId="99" xfId="0" applyFont="1" applyFill="1" applyBorder="1" applyAlignment="1">
      <alignment horizontal="justify" vertical="center" wrapText="1"/>
    </xf>
    <xf numFmtId="0" fontId="74" fillId="41" borderId="98" xfId="0" applyFont="1" applyFill="1" applyBorder="1" applyAlignment="1">
      <alignment horizontal="justify" vertical="center" wrapText="1"/>
    </xf>
    <xf numFmtId="0" fontId="74" fillId="41" borderId="99" xfId="0" applyFont="1" applyFill="1" applyBorder="1" applyAlignment="1">
      <alignment horizontal="justify" vertical="center" wrapText="1"/>
    </xf>
    <xf numFmtId="0" fontId="45" fillId="41" borderId="97" xfId="0" applyFont="1" applyFill="1" applyBorder="1" applyAlignment="1">
      <alignment horizontal="justify" vertical="center" wrapText="1"/>
    </xf>
    <xf numFmtId="0" fontId="45" fillId="41" borderId="100" xfId="0" applyFont="1" applyFill="1" applyBorder="1" applyAlignment="1">
      <alignment horizontal="justify" vertical="center" wrapText="1"/>
    </xf>
    <xf numFmtId="0" fontId="52" fillId="0" borderId="0" xfId="0" applyFont="1" applyAlignment="1">
      <alignment horizontal="justify" vertical="center"/>
    </xf>
    <xf numFmtId="0" fontId="83" fillId="0" borderId="0" xfId="0" applyFont="1" applyAlignment="1">
      <alignment horizontal="center" vertical="center" wrapText="1"/>
    </xf>
    <xf numFmtId="0" fontId="55" fillId="17" borderId="50" xfId="0" applyFont="1" applyFill="1" applyBorder="1" applyAlignment="1">
      <alignment horizontal="center" vertical="center" wrapText="1"/>
    </xf>
    <xf numFmtId="0" fontId="55" fillId="17" borderId="22" xfId="0" applyFont="1" applyFill="1" applyBorder="1" applyAlignment="1">
      <alignment horizontal="center" vertical="center" wrapText="1"/>
    </xf>
    <xf numFmtId="0" fontId="55" fillId="17" borderId="26" xfId="0" applyFont="1" applyFill="1" applyBorder="1" applyAlignment="1">
      <alignment horizontal="center" vertical="center" wrapText="1"/>
    </xf>
    <xf numFmtId="0" fontId="85" fillId="0" borderId="0" xfId="0" applyFont="1" applyAlignment="1">
      <alignment horizontal="center" vertical="center" wrapText="1"/>
    </xf>
    <xf numFmtId="0" fontId="55" fillId="18" borderId="97" xfId="0" applyFont="1" applyFill="1" applyBorder="1" applyAlignment="1">
      <alignment horizontal="center" vertical="center" wrapText="1"/>
    </xf>
    <xf numFmtId="0" fontId="87" fillId="0" borderId="0" xfId="0" applyFont="1" applyAlignment="1">
      <alignment horizontal="center" vertical="center" wrapText="1"/>
    </xf>
    <xf numFmtId="0" fontId="48" fillId="0" borderId="98" xfId="0" applyFont="1" applyBorder="1" applyAlignment="1">
      <alignment horizontal="center" vertical="center" wrapText="1"/>
    </xf>
    <xf numFmtId="0" fontId="48" fillId="0" borderId="99" xfId="0" applyFont="1" applyBorder="1" applyAlignment="1">
      <alignment horizontal="center" vertical="center" wrapText="1"/>
    </xf>
    <xf numFmtId="0" fontId="48" fillId="0" borderId="100" xfId="0" applyFont="1" applyBorder="1" applyAlignment="1">
      <alignment horizontal="center" vertical="center" wrapText="1"/>
    </xf>
    <xf numFmtId="0" fontId="88" fillId="0" borderId="0" xfId="0" applyFont="1" applyAlignment="1">
      <alignment horizontal="center" vertical="center" wrapText="1"/>
    </xf>
    <xf numFmtId="0" fontId="55" fillId="21" borderId="4" xfId="0" applyFont="1" applyFill="1" applyBorder="1" applyAlignment="1">
      <alignment horizontal="center" vertical="center" wrapText="1"/>
    </xf>
    <xf numFmtId="0" fontId="54" fillId="0" borderId="22" xfId="0" applyFont="1" applyBorder="1"/>
    <xf numFmtId="0" fontId="54" fillId="0" borderId="5" xfId="0" applyFont="1" applyBorder="1"/>
    <xf numFmtId="0" fontId="55" fillId="7" borderId="4" xfId="0" applyFont="1" applyFill="1" applyBorder="1" applyAlignment="1">
      <alignment horizontal="center" vertical="center" wrapText="1"/>
    </xf>
    <xf numFmtId="0" fontId="52" fillId="0" borderId="6" xfId="0" applyFont="1" applyBorder="1" applyAlignment="1">
      <alignment horizontal="center"/>
    </xf>
    <xf numFmtId="0" fontId="90" fillId="0" borderId="0" xfId="0" applyFont="1" applyAlignment="1">
      <alignment horizontal="center" vertical="center" wrapText="1"/>
    </xf>
    <xf numFmtId="0" fontId="55" fillId="50" borderId="4" xfId="0" applyFont="1" applyFill="1" applyBorder="1" applyAlignment="1">
      <alignment horizontal="center" vertical="center" wrapText="1"/>
    </xf>
    <xf numFmtId="0" fontId="54" fillId="49" borderId="22" xfId="0" applyFont="1" applyFill="1" applyBorder="1"/>
    <xf numFmtId="0" fontId="54" fillId="49" borderId="5" xfId="0" applyFont="1" applyFill="1" applyBorder="1"/>
    <xf numFmtId="0" fontId="91" fillId="0" borderId="0" xfId="0" applyFont="1" applyAlignment="1">
      <alignment horizontal="center" vertical="center" wrapText="1"/>
    </xf>
    <xf numFmtId="0" fontId="55" fillId="24" borderId="101" xfId="0" applyFont="1" applyFill="1" applyBorder="1" applyAlignment="1">
      <alignment horizontal="center" vertical="center" wrapText="1"/>
    </xf>
    <xf numFmtId="0" fontId="55" fillId="24" borderId="102" xfId="0" applyFont="1" applyFill="1" applyBorder="1" applyAlignment="1">
      <alignment horizontal="center" vertical="center" wrapText="1"/>
    </xf>
    <xf numFmtId="0" fontId="55" fillId="24" borderId="103" xfId="0" applyFont="1" applyFill="1" applyBorder="1" applyAlignment="1">
      <alignment horizontal="center" vertical="center" wrapText="1"/>
    </xf>
    <xf numFmtId="14" fontId="45" fillId="41" borderId="98" xfId="0" applyNumberFormat="1" applyFont="1" applyFill="1" applyBorder="1" applyAlignment="1">
      <alignment horizontal="justify" vertical="center"/>
    </xf>
    <xf numFmtId="14" fontId="45" fillId="41" borderId="99" xfId="0" applyNumberFormat="1" applyFont="1" applyFill="1" applyBorder="1" applyAlignment="1">
      <alignment horizontal="justify" vertical="center"/>
    </xf>
    <xf numFmtId="0" fontId="45" fillId="41" borderId="100" xfId="0" applyFont="1" applyFill="1" applyBorder="1" applyAlignment="1">
      <alignment horizontal="left" vertical="center"/>
    </xf>
    <xf numFmtId="0" fontId="45" fillId="41" borderId="99" xfId="0" applyFont="1" applyFill="1" applyBorder="1" applyAlignment="1">
      <alignment horizontal="left" vertical="center"/>
    </xf>
    <xf numFmtId="0" fontId="52" fillId="0" borderId="98" xfId="0" applyFont="1" applyBorder="1" applyAlignment="1">
      <alignment horizontal="center" vertical="center" wrapText="1"/>
    </xf>
    <xf numFmtId="0" fontId="52" fillId="0" borderId="100" xfId="0" applyFont="1" applyBorder="1" applyAlignment="1">
      <alignment horizontal="center" vertical="center" wrapText="1"/>
    </xf>
    <xf numFmtId="0" fontId="52" fillId="0" borderId="99" xfId="0" applyFont="1" applyBorder="1" applyAlignment="1">
      <alignment horizontal="center" vertical="center" wrapText="1"/>
    </xf>
    <xf numFmtId="0" fontId="72" fillId="0" borderId="10" xfId="0" applyFont="1" applyBorder="1" applyAlignment="1">
      <alignment horizontal="center" vertical="center" textRotation="90"/>
    </xf>
    <xf numFmtId="0" fontId="54" fillId="0" borderId="37" xfId="0" applyFont="1" applyBorder="1"/>
    <xf numFmtId="0" fontId="54" fillId="0" borderId="16" xfId="0" applyFont="1" applyBorder="1"/>
    <xf numFmtId="0" fontId="97" fillId="0" borderId="10" xfId="0" applyFont="1" applyBorder="1" applyAlignment="1">
      <alignment horizontal="center" vertical="center" textRotation="90"/>
    </xf>
    <xf numFmtId="0" fontId="95" fillId="0" borderId="10" xfId="0" applyFont="1" applyBorder="1" applyAlignment="1">
      <alignment horizontal="center" vertical="center" textRotation="90" wrapText="1"/>
    </xf>
    <xf numFmtId="0" fontId="96" fillId="0" borderId="10" xfId="0" applyFont="1" applyBorder="1" applyAlignment="1">
      <alignment horizontal="center" vertical="center" textRotation="90"/>
    </xf>
    <xf numFmtId="0" fontId="45" fillId="0" borderId="98" xfId="0" applyFont="1" applyBorder="1" applyAlignment="1">
      <alignment horizontal="center" vertical="center" wrapText="1"/>
    </xf>
    <xf numFmtId="0" fontId="45" fillId="0" borderId="99" xfId="0" applyFont="1" applyBorder="1" applyAlignment="1">
      <alignment horizontal="center" vertical="center" wrapText="1"/>
    </xf>
    <xf numFmtId="0" fontId="54" fillId="0" borderId="98" xfId="0" applyFont="1" applyBorder="1" applyAlignment="1">
      <alignment horizontal="center" vertical="center"/>
    </xf>
    <xf numFmtId="0" fontId="54" fillId="0" borderId="100" xfId="0" applyFont="1" applyBorder="1" applyAlignment="1">
      <alignment horizontal="center" vertical="center"/>
    </xf>
    <xf numFmtId="0" fontId="54" fillId="0" borderId="99" xfId="0" applyFont="1" applyBorder="1" applyAlignment="1">
      <alignment horizontal="center" vertical="center"/>
    </xf>
    <xf numFmtId="0" fontId="55" fillId="7" borderId="101" xfId="0" applyFont="1" applyFill="1" applyBorder="1" applyAlignment="1">
      <alignment horizontal="center" vertical="center" wrapText="1"/>
    </xf>
    <xf numFmtId="0" fontId="55" fillId="7" borderId="103" xfId="0" applyFont="1" applyFill="1" applyBorder="1" applyAlignment="1">
      <alignment horizontal="center" vertical="center" wrapText="1"/>
    </xf>
    <xf numFmtId="0" fontId="50" fillId="0" borderId="0" xfId="0" applyFont="1" applyAlignment="1">
      <alignment horizontal="left" vertical="center" wrapText="1"/>
    </xf>
    <xf numFmtId="0" fontId="94" fillId="0" borderId="0" xfId="0" applyFont="1" applyAlignment="1">
      <alignment horizontal="center" vertical="center" wrapText="1"/>
    </xf>
    <xf numFmtId="0" fontId="55" fillId="25" borderId="4" xfId="0" applyFont="1" applyFill="1" applyBorder="1" applyAlignment="1">
      <alignment horizontal="center" vertical="center" wrapText="1"/>
    </xf>
    <xf numFmtId="0" fontId="98" fillId="0" borderId="0" xfId="0" applyFont="1" applyAlignment="1">
      <alignment horizontal="center" vertical="center" wrapText="1"/>
    </xf>
    <xf numFmtId="0" fontId="45" fillId="41" borderId="98" xfId="0" applyFont="1" applyFill="1" applyBorder="1" applyAlignment="1">
      <alignment horizontal="center" vertical="center"/>
    </xf>
    <xf numFmtId="0" fontId="45" fillId="41" borderId="99" xfId="0" applyFont="1" applyFill="1" applyBorder="1" applyAlignment="1">
      <alignment horizontal="center" vertical="center"/>
    </xf>
    <xf numFmtId="2" fontId="59" fillId="17" borderId="54" xfId="0" applyNumberFormat="1" applyFont="1" applyFill="1" applyBorder="1" applyAlignment="1">
      <alignment horizontal="center" vertical="center" wrapText="1"/>
    </xf>
    <xf numFmtId="2" fontId="59" fillId="17" borderId="83" xfId="0" applyNumberFormat="1" applyFont="1" applyFill="1" applyBorder="1" applyAlignment="1">
      <alignment horizontal="center" vertical="center" wrapText="1"/>
    </xf>
    <xf numFmtId="2" fontId="59" fillId="17" borderId="104" xfId="0" applyNumberFormat="1" applyFont="1" applyFill="1" applyBorder="1" applyAlignment="1">
      <alignment horizontal="center" vertical="center" wrapText="1"/>
    </xf>
    <xf numFmtId="0" fontId="42" fillId="0" borderId="10" xfId="0" applyFont="1" applyBorder="1" applyAlignment="1">
      <alignment horizontal="center" vertical="center" textRotation="90"/>
    </xf>
    <xf numFmtId="0" fontId="60" fillId="0" borderId="0" xfId="0" applyFont="1" applyAlignment="1">
      <alignment horizontal="center" vertical="center" wrapText="1"/>
    </xf>
    <xf numFmtId="0" fontId="54" fillId="0" borderId="0" xfId="0" applyFont="1" applyAlignment="1"/>
    <xf numFmtId="0" fontId="38" fillId="28" borderId="4" xfId="0" applyFont="1" applyFill="1" applyBorder="1" applyAlignment="1">
      <alignment horizontal="center" vertical="center" wrapText="1"/>
    </xf>
    <xf numFmtId="0" fontId="54" fillId="0" borderId="0" xfId="0" applyFont="1" applyAlignment="1">
      <alignment horizontal="center" vertical="center" wrapText="1"/>
    </xf>
    <xf numFmtId="0" fontId="38" fillId="7" borderId="4" xfId="0" applyFont="1" applyFill="1" applyBorder="1" applyAlignment="1">
      <alignment horizontal="center" vertical="center" wrapText="1"/>
    </xf>
    <xf numFmtId="0" fontId="38" fillId="7" borderId="22" xfId="0" applyFont="1" applyFill="1" applyBorder="1" applyAlignment="1">
      <alignment horizontal="center" vertical="center" wrapText="1"/>
    </xf>
    <xf numFmtId="0" fontId="42" fillId="0" borderId="10" xfId="0" applyFont="1" applyBorder="1" applyAlignment="1">
      <alignment horizontal="center" vertical="center" textRotation="90" wrapText="1"/>
    </xf>
    <xf numFmtId="0" fontId="54" fillId="0" borderId="98" xfId="0" applyFont="1" applyBorder="1" applyAlignment="1">
      <alignment horizontal="center" vertical="center" wrapText="1"/>
    </xf>
    <xf numFmtId="0" fontId="54" fillId="0" borderId="99" xfId="0" applyFont="1" applyBorder="1" applyAlignment="1">
      <alignment horizontal="center" vertical="center" wrapText="1"/>
    </xf>
    <xf numFmtId="0" fontId="45" fillId="0" borderId="98" xfId="0" applyFont="1" applyBorder="1" applyAlignment="1">
      <alignment horizontal="justify" vertical="center" wrapText="1"/>
    </xf>
    <xf numFmtId="0" fontId="54" fillId="0" borderId="99" xfId="0" applyFont="1" applyBorder="1" applyAlignment="1">
      <alignment horizontal="justify" vertical="center" wrapText="1"/>
    </xf>
    <xf numFmtId="0" fontId="45" fillId="0" borderId="98" xfId="0" applyFont="1" applyBorder="1" applyAlignment="1">
      <alignment horizontal="left" vertical="center" wrapText="1"/>
    </xf>
    <xf numFmtId="0" fontId="54" fillId="0" borderId="99" xfId="0" applyFont="1" applyBorder="1" applyAlignment="1">
      <alignment horizontal="left" vertical="center" wrapText="1"/>
    </xf>
    <xf numFmtId="14" fontId="45" fillId="0" borderId="98" xfId="0" applyNumberFormat="1" applyFont="1" applyBorder="1" applyAlignment="1">
      <alignment horizontal="center" vertical="center" wrapText="1"/>
    </xf>
    <xf numFmtId="2" fontId="59" fillId="28" borderId="97" xfId="0" applyNumberFormat="1" applyFont="1" applyFill="1" applyBorder="1" applyAlignment="1">
      <alignment horizontal="center" vertical="center" wrapText="1"/>
    </xf>
    <xf numFmtId="0" fontId="54" fillId="0" borderId="97" xfId="0" applyFont="1" applyBorder="1" applyAlignment="1">
      <alignment horizontal="center" vertical="center" wrapText="1"/>
    </xf>
    <xf numFmtId="0" fontId="54" fillId="0" borderId="97" xfId="0" applyFont="1" applyBorder="1" applyAlignment="1">
      <alignment horizontal="justify" vertical="center" wrapText="1"/>
    </xf>
    <xf numFmtId="14" fontId="45" fillId="0" borderId="99" xfId="0" applyNumberFormat="1" applyFont="1" applyBorder="1" applyAlignment="1">
      <alignment horizontal="center" vertical="center" wrapText="1"/>
    </xf>
    <xf numFmtId="14" fontId="45" fillId="0" borderId="100" xfId="0" applyNumberFormat="1" applyFont="1" applyBorder="1" applyAlignment="1">
      <alignment horizontal="center" vertical="center" wrapText="1"/>
    </xf>
    <xf numFmtId="0" fontId="54" fillId="0" borderId="100" xfId="0" applyFont="1" applyBorder="1" applyAlignment="1">
      <alignment horizontal="center" vertical="center" wrapText="1"/>
    </xf>
    <xf numFmtId="14" fontId="45" fillId="0" borderId="97" xfId="0" applyNumberFormat="1" applyFont="1" applyBorder="1" applyAlignment="1">
      <alignment horizontal="left" vertical="center" wrapText="1"/>
    </xf>
    <xf numFmtId="0" fontId="45" fillId="0" borderId="100" xfId="0" applyFont="1" applyBorder="1" applyAlignment="1">
      <alignment horizontal="center" vertical="center" wrapText="1"/>
    </xf>
    <xf numFmtId="0" fontId="54" fillId="0" borderId="100" xfId="0" applyFont="1" applyBorder="1" applyAlignment="1">
      <alignment horizontal="left" vertical="center" wrapText="1"/>
    </xf>
    <xf numFmtId="0" fontId="99" fillId="0" borderId="0" xfId="0" applyFont="1" applyAlignment="1">
      <alignment horizontal="center" vertical="center" wrapText="1"/>
    </xf>
    <xf numFmtId="0" fontId="55" fillId="20" borderId="4" xfId="0" applyFont="1" applyFill="1" applyBorder="1" applyAlignment="1">
      <alignment horizontal="center" vertical="center" wrapText="1"/>
    </xf>
  </cellXfs>
  <cellStyles count="7">
    <cellStyle name="Millares" xfId="1" builtinId="3"/>
    <cellStyle name="Millares 2" xfId="5"/>
    <cellStyle name="Normal" xfId="0" builtinId="0"/>
    <cellStyle name="Normal 2" xfId="2"/>
    <cellStyle name="Normal 2 2" xfId="6"/>
    <cellStyle name="Normal 3" xfId="3"/>
    <cellStyle name="Normal 4" xfId="4"/>
  </cellStyles>
  <dxfs count="7">
    <dxf>
      <fill>
        <patternFill patternType="solid">
          <fgColor rgb="FFB7E1CD"/>
          <bgColor rgb="FFB7E1CD"/>
        </patternFill>
      </fill>
    </dxf>
    <dxf>
      <font>
        <b val="0"/>
        <i/>
        <color auto="1"/>
      </font>
      <fill>
        <patternFill>
          <bgColor theme="9"/>
        </patternFill>
      </fill>
    </dxf>
    <dxf>
      <font>
        <b val="0"/>
        <i/>
      </font>
      <fill>
        <patternFill>
          <bgColor theme="7" tint="0.39994506668294322"/>
        </patternFill>
      </fill>
    </dxf>
    <dxf>
      <font>
        <b val="0"/>
        <i/>
      </font>
      <fill>
        <patternFill>
          <bgColor rgb="FFCC0000"/>
        </patternFill>
      </fill>
    </dxf>
    <dxf>
      <font>
        <b val="0"/>
        <i/>
        <color auto="1"/>
      </font>
      <fill>
        <patternFill>
          <bgColor theme="9"/>
        </patternFill>
      </fill>
    </dxf>
    <dxf>
      <font>
        <b val="0"/>
        <i/>
      </font>
      <fill>
        <patternFill>
          <bgColor theme="7" tint="0.39994506668294322"/>
        </patternFill>
      </fill>
    </dxf>
    <dxf>
      <font>
        <b val="0"/>
        <i/>
      </font>
      <fill>
        <patternFill>
          <bgColor rgb="FFCC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D4'!A1"/><Relationship Id="rId7" Type="http://schemas.openxmlformats.org/officeDocument/2006/relationships/hyperlink" Target="#'D1'!A1"/><Relationship Id="rId2" Type="http://schemas.openxmlformats.org/officeDocument/2006/relationships/hyperlink" Target="#'D3'!A1"/><Relationship Id="rId1" Type="http://schemas.openxmlformats.org/officeDocument/2006/relationships/hyperlink" Target="#'D2'!A1"/><Relationship Id="rId6" Type="http://schemas.openxmlformats.org/officeDocument/2006/relationships/hyperlink" Target="#'D7'!A1"/><Relationship Id="rId5" Type="http://schemas.openxmlformats.org/officeDocument/2006/relationships/hyperlink" Target="#'D6'!A1"/><Relationship Id="rId4" Type="http://schemas.openxmlformats.org/officeDocument/2006/relationships/hyperlink" Target="#'D5'!A1"/><Relationship Id="rId9"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3.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4.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5.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6.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7.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8.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9.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2'!A1"/><Relationship Id="rId1" Type="http://schemas.openxmlformats.org/officeDocument/2006/relationships/hyperlink" Target="#'P1'!A1"/></Relationships>
</file>

<file path=xl/drawings/_rels/drawing21.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4'!A1"/><Relationship Id="rId1" Type="http://schemas.openxmlformats.org/officeDocument/2006/relationships/hyperlink" Target="#'P3'!A1"/></Relationships>
</file>

<file path=xl/drawings/_rels/drawing4.xml.rels><?xml version="1.0" encoding="UTF-8" standalone="yes"?>
<Relationships xmlns="http://schemas.openxmlformats.org/package/2006/relationships"><Relationship Id="rId8" Type="http://schemas.openxmlformats.org/officeDocument/2006/relationships/hyperlink" Target="#'P4'!A1"/><Relationship Id="rId3" Type="http://schemas.openxmlformats.org/officeDocument/2006/relationships/hyperlink" Target="#'P7'!A1"/><Relationship Id="rId7" Type="http://schemas.openxmlformats.org/officeDocument/2006/relationships/hyperlink" Target="#'P8'!A1"/><Relationship Id="rId2" Type="http://schemas.openxmlformats.org/officeDocument/2006/relationships/hyperlink" Target="#'P6'!A1"/><Relationship Id="rId1" Type="http://schemas.openxmlformats.org/officeDocument/2006/relationships/hyperlink" Target="#'P5'!A1"/><Relationship Id="rId6" Type="http://schemas.openxmlformats.org/officeDocument/2006/relationships/hyperlink" Target="#'P11'!A1"/><Relationship Id="rId5" Type="http://schemas.openxmlformats.org/officeDocument/2006/relationships/hyperlink" Target="#'P10'!A1"/><Relationship Id="rId10" Type="http://schemas.openxmlformats.org/officeDocument/2006/relationships/image" Target="../media/image5.png"/><Relationship Id="rId4" Type="http://schemas.openxmlformats.org/officeDocument/2006/relationships/hyperlink" Target="#'P9'!A1"/><Relationship Id="rId9" Type="http://schemas.openxmlformats.org/officeDocument/2006/relationships/hyperlink" Target="#'P17'!A1"/></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P12'!A1"/></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P13'!A1"/><Relationship Id="rId1" Type="http://schemas.openxmlformats.org/officeDocument/2006/relationships/hyperlink" Target="#'P14'!A1"/></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P15'!A1"/></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P16'!A1"/></Relationships>
</file>

<file path=xl/drawings/_rels/drawing9.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drawing1.xml><?xml version="1.0" encoding="utf-8"?>
<xdr:wsDr xmlns:xdr="http://schemas.openxmlformats.org/drawingml/2006/spreadsheetDrawing" xmlns:a="http://schemas.openxmlformats.org/drawingml/2006/main">
  <xdr:oneCellAnchor>
    <xdr:from>
      <xdr:col>5</xdr:col>
      <xdr:colOff>0</xdr:colOff>
      <xdr:row>16</xdr:row>
      <xdr:rowOff>0</xdr:rowOff>
    </xdr:from>
    <xdr:ext cx="314325" cy="323850"/>
    <xdr:sp macro="" textlink="">
      <xdr:nvSpPr>
        <xdr:cNvPr id="3" name="Shape 3" descr="Resultado de imagen para mipg">
          <a:extLst>
            <a:ext uri="{FF2B5EF4-FFF2-40B4-BE49-F238E27FC236}">
              <a16:creationId xmlns:a16="http://schemas.microsoft.com/office/drawing/2014/main" id="{00000000-0008-0000-0000-000003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9</xdr:row>
      <xdr:rowOff>0</xdr:rowOff>
    </xdr:from>
    <xdr:ext cx="314325" cy="314325"/>
    <xdr:sp macro="" textlink="">
      <xdr:nvSpPr>
        <xdr:cNvPr id="4" name="Shape 4" descr="Resultado de imagen para mipg">
          <a:extLst>
            <a:ext uri="{FF2B5EF4-FFF2-40B4-BE49-F238E27FC236}">
              <a16:creationId xmlns:a16="http://schemas.microsoft.com/office/drawing/2014/main" id="{00000000-0008-0000-0000-000004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123825</xdr:colOff>
      <xdr:row>6</xdr:row>
      <xdr:rowOff>171450</xdr:rowOff>
    </xdr:from>
    <xdr:ext cx="1123950" cy="1238250"/>
    <xdr:sp macro="" textlink="">
      <xdr:nvSpPr>
        <xdr:cNvPr id="5" name="Shape 5">
          <a:hlinkClick xmlns:r="http://schemas.openxmlformats.org/officeDocument/2006/relationships" r:id="rId1"/>
          <a:extLst>
            <a:ext uri="{FF2B5EF4-FFF2-40B4-BE49-F238E27FC236}">
              <a16:creationId xmlns:a16="http://schemas.microsoft.com/office/drawing/2014/main" id="{00000000-0008-0000-0000-000005000000}"/>
            </a:ext>
          </a:extLst>
        </xdr:cNvPr>
        <xdr:cNvSpPr/>
      </xdr:nvSpPr>
      <xdr:spPr>
        <a:xfrm>
          <a:off x="4788788" y="3165638"/>
          <a:ext cx="1114425" cy="1228725"/>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12</xdr:col>
      <xdr:colOff>104775</xdr:colOff>
      <xdr:row>23</xdr:row>
      <xdr:rowOff>57150</xdr:rowOff>
    </xdr:from>
    <xdr:ext cx="1085850" cy="1276350"/>
    <xdr:sp macro="" textlink="">
      <xdr:nvSpPr>
        <xdr:cNvPr id="6" name="Shape 6">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4807838" y="3146588"/>
          <a:ext cx="1076325" cy="1266825"/>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247650</xdr:colOff>
      <xdr:row>23</xdr:row>
      <xdr:rowOff>47625</xdr:rowOff>
    </xdr:from>
    <xdr:ext cx="1123950" cy="1276350"/>
    <xdr:sp macro="" textlink="">
      <xdr:nvSpPr>
        <xdr:cNvPr id="7" name="Shape 7">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4788788" y="3146588"/>
          <a:ext cx="1114425" cy="1266825"/>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180975</xdr:colOff>
      <xdr:row>25</xdr:row>
      <xdr:rowOff>190500</xdr:rowOff>
    </xdr:from>
    <xdr:ext cx="1076325" cy="1152525"/>
    <xdr:sp macro="" textlink="">
      <xdr:nvSpPr>
        <xdr:cNvPr id="8" name="Shape 8">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4812600" y="3208500"/>
          <a:ext cx="1066800" cy="1143000"/>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7</xdr:col>
      <xdr:colOff>0</xdr:colOff>
      <xdr:row>27</xdr:row>
      <xdr:rowOff>85725</xdr:rowOff>
    </xdr:from>
    <xdr:ext cx="1019175" cy="1114425"/>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4841175" y="3227550"/>
          <a:ext cx="1009650" cy="1104900"/>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12</xdr:col>
      <xdr:colOff>657225</xdr:colOff>
      <xdr:row>13</xdr:row>
      <xdr:rowOff>76200</xdr:rowOff>
    </xdr:from>
    <xdr:ext cx="1000125" cy="1000125"/>
    <xdr:sp macro="" textlink="">
      <xdr:nvSpPr>
        <xdr:cNvPr id="10" name="Shape 10">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4850700" y="3284700"/>
          <a:ext cx="990600" cy="990600"/>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0</xdr:colOff>
      <xdr:row>16</xdr:row>
      <xdr:rowOff>0</xdr:rowOff>
    </xdr:from>
    <xdr:ext cx="1419225" cy="1438275"/>
    <xdr:sp macro="" textlink="">
      <xdr:nvSpPr>
        <xdr:cNvPr id="14" name="Shape 14">
          <a:hlinkClick xmlns:r="http://schemas.openxmlformats.org/officeDocument/2006/relationships" r:id="rId7"/>
          <a:extLst>
            <a:ext uri="{FF2B5EF4-FFF2-40B4-BE49-F238E27FC236}">
              <a16:creationId xmlns:a16="http://schemas.microsoft.com/office/drawing/2014/main" id="{00000000-0008-0000-0000-00000E000000}"/>
            </a:ext>
          </a:extLst>
        </xdr:cNvPr>
        <xdr:cNvSpPr/>
      </xdr:nvSpPr>
      <xdr:spPr>
        <a:xfrm>
          <a:off x="4641150" y="3065625"/>
          <a:ext cx="1409700" cy="1428750"/>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66675</xdr:colOff>
      <xdr:row>6</xdr:row>
      <xdr:rowOff>-180975</xdr:rowOff>
    </xdr:from>
    <xdr:ext cx="9791700" cy="5648325"/>
    <xdr:pic>
      <xdr:nvPicPr>
        <xdr:cNvPr id="2" name="image2.png" descr="Resultado de imagen para mipg dimensiones"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647700</xdr:colOff>
      <xdr:row>1</xdr:row>
      <xdr:rowOff>114300</xdr:rowOff>
    </xdr:from>
    <xdr:ext cx="4257675" cy="1247775"/>
    <xdr:pic>
      <xdr:nvPicPr>
        <xdr:cNvPr id="11" name="image3.png" title="Imagen">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6</xdr:col>
      <xdr:colOff>333375</xdr:colOff>
      <xdr:row>1</xdr:row>
      <xdr:rowOff>152400</xdr:rowOff>
    </xdr:from>
    <xdr:ext cx="1752600" cy="695325"/>
    <xdr:sp macro="" textlink="">
      <xdr:nvSpPr>
        <xdr:cNvPr id="35" name="Shape 35">
          <a:hlinkClick xmlns:r="http://schemas.openxmlformats.org/officeDocument/2006/relationships" r:id="rId1"/>
          <a:extLst>
            <a:ext uri="{FF2B5EF4-FFF2-40B4-BE49-F238E27FC236}">
              <a16:creationId xmlns:a16="http://schemas.microsoft.com/office/drawing/2014/main" id="{00000000-0008-0000-0A00-000023000000}"/>
            </a:ext>
          </a:extLst>
        </xdr:cNvPr>
        <xdr:cNvSpPr/>
      </xdr:nvSpPr>
      <xdr:spPr>
        <a:xfrm>
          <a:off x="4483988" y="3446625"/>
          <a:ext cx="1724025" cy="666750"/>
        </a:xfrm>
        <a:prstGeom prst="roundRect">
          <a:avLst>
            <a:gd name="adj" fmla="val 16667"/>
          </a:avLst>
        </a:prstGeom>
        <a:solidFill>
          <a:schemeClr val="lt1"/>
        </a:solidFill>
        <a:ln w="28575" cap="flat" cmpd="sng">
          <a:solidFill>
            <a:srgbClr val="00B05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0B050"/>
            </a:buClr>
            <a:buSzPts val="1400"/>
            <a:buFont typeface="Federo"/>
            <a:buNone/>
          </a:pPr>
          <a:r>
            <a:rPr lang="en-US" sz="1400" b="1" i="0" u="none" strike="noStrike" cap="none">
              <a:solidFill>
                <a:srgbClr val="00B050"/>
              </a:solidFill>
              <a:latin typeface="Federo"/>
              <a:ea typeface="Federo"/>
              <a:cs typeface="Federo"/>
              <a:sym typeface="Federo"/>
            </a:rPr>
            <a:t>Autodiagnóstico Integridad</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9</xdr:col>
      <xdr:colOff>695325</xdr:colOff>
      <xdr:row>1</xdr:row>
      <xdr:rowOff>76200</xdr:rowOff>
    </xdr:from>
    <xdr:ext cx="1857375" cy="657225"/>
    <xdr:sp macro="" textlink="">
      <xdr:nvSpPr>
        <xdr:cNvPr id="36" name="Shape 36">
          <a:hlinkClick xmlns:r="http://schemas.openxmlformats.org/officeDocument/2006/relationships" r:id="rId1"/>
          <a:extLst>
            <a:ext uri="{FF2B5EF4-FFF2-40B4-BE49-F238E27FC236}">
              <a16:creationId xmlns:a16="http://schemas.microsoft.com/office/drawing/2014/main" id="{00000000-0008-0000-0B00-000024000000}"/>
            </a:ext>
          </a:extLst>
        </xdr:cNvPr>
        <xdr:cNvSpPr/>
      </xdr:nvSpPr>
      <xdr:spPr>
        <a:xfrm>
          <a:off x="4431600" y="3465675"/>
          <a:ext cx="1828800" cy="628650"/>
        </a:xfrm>
        <a:prstGeom prst="roundRect">
          <a:avLst>
            <a:gd name="adj" fmla="val 16667"/>
          </a:avLst>
        </a:prstGeom>
        <a:solidFill>
          <a:schemeClr val="lt1"/>
        </a:solidFill>
        <a:ln w="28575" cap="flat" cmpd="sng">
          <a:solidFill>
            <a:srgbClr val="D1699D"/>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D1699D"/>
            </a:buClr>
            <a:buSzPts val="1400"/>
            <a:buFont typeface="Federo"/>
            <a:buNone/>
          </a:pPr>
          <a:r>
            <a:rPr lang="en-US" sz="1400" b="1" i="0" u="none" strike="noStrike" cap="none">
              <a:solidFill>
                <a:srgbClr val="D1699D"/>
              </a:solidFill>
              <a:latin typeface="Federo"/>
              <a:ea typeface="Federo"/>
              <a:cs typeface="Federo"/>
              <a:sym typeface="Federo"/>
            </a:rPr>
            <a:t>Autodiagnóstico Direccionamiento</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7</xdr:col>
      <xdr:colOff>638175</xdr:colOff>
      <xdr:row>1</xdr:row>
      <xdr:rowOff>76200</xdr:rowOff>
    </xdr:from>
    <xdr:ext cx="2162175" cy="685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C00-000025000000}"/>
            </a:ext>
          </a:extLst>
        </xdr:cNvPr>
        <xdr:cNvSpPr/>
      </xdr:nvSpPr>
      <xdr:spPr>
        <a:xfrm>
          <a:off x="4279200" y="3451388"/>
          <a:ext cx="2133600" cy="657225"/>
        </a:xfrm>
        <a:prstGeom prst="roundRect">
          <a:avLst>
            <a:gd name="adj" fmla="val 16667"/>
          </a:avLst>
        </a:prstGeom>
        <a:solidFill>
          <a:schemeClr val="lt1"/>
        </a:solidFill>
        <a:ln w="28575" cap="flat" cmpd="sng">
          <a:solidFill>
            <a:srgbClr val="9F3168"/>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9F3168"/>
            </a:buClr>
            <a:buSzPts val="1400"/>
            <a:buFont typeface="Federo"/>
            <a:buNone/>
          </a:pPr>
          <a:r>
            <a:rPr lang="en-US" sz="1400" b="1" i="0" u="none" strike="noStrike" cap="none">
              <a:solidFill>
                <a:srgbClr val="9F3168"/>
              </a:solidFill>
              <a:latin typeface="Federo"/>
              <a:ea typeface="Federo"/>
              <a:cs typeface="Federo"/>
              <a:sym typeface="Federo"/>
            </a:rPr>
            <a:t>Autodiagnostico Gestión Presupuestal</a:t>
          </a:r>
          <a:endParaRPr sz="1400"/>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7</xdr:col>
      <xdr:colOff>542925</xdr:colOff>
      <xdr:row>1</xdr:row>
      <xdr:rowOff>76200</xdr:rowOff>
    </xdr:from>
    <xdr:ext cx="1943100" cy="609600"/>
    <xdr:sp macro="" textlink="">
      <xdr:nvSpPr>
        <xdr:cNvPr id="38" name="Shape 38">
          <a:hlinkClick xmlns:r="http://schemas.openxmlformats.org/officeDocument/2006/relationships" r:id="rId1"/>
          <a:extLst>
            <a:ext uri="{FF2B5EF4-FFF2-40B4-BE49-F238E27FC236}">
              <a16:creationId xmlns:a16="http://schemas.microsoft.com/office/drawing/2014/main" id="{00000000-0008-0000-0E00-000026000000}"/>
            </a:ext>
          </a:extLst>
        </xdr:cNvPr>
        <xdr:cNvSpPr/>
      </xdr:nvSpPr>
      <xdr:spPr>
        <a:xfrm>
          <a:off x="4388738" y="3489488"/>
          <a:ext cx="1914525" cy="581025"/>
        </a:xfrm>
        <a:prstGeom prst="roundRect">
          <a:avLst>
            <a:gd name="adj" fmla="val 16667"/>
          </a:avLst>
        </a:prstGeom>
        <a:solidFill>
          <a:schemeClr val="lt1"/>
        </a:solidFill>
        <a:ln w="28575" cap="flat" cmpd="sng">
          <a:solidFill>
            <a:srgbClr val="4FD1FF"/>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0B0F0"/>
            </a:buClr>
            <a:buSzPts val="1400"/>
            <a:buFont typeface="Federo"/>
            <a:buNone/>
          </a:pPr>
          <a:r>
            <a:rPr lang="en-US" sz="1400" b="1" i="0" u="none" strike="noStrike" cap="none">
              <a:solidFill>
                <a:srgbClr val="00B0F0"/>
              </a:solidFill>
              <a:latin typeface="Federo"/>
              <a:ea typeface="Federo"/>
              <a:cs typeface="Federo"/>
              <a:sym typeface="Federo"/>
            </a:rPr>
            <a:t>Autodiagnóstico Gobierno Digital</a:t>
          </a:r>
          <a:endParaRPr sz="1400"/>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6</xdr:col>
      <xdr:colOff>895350</xdr:colOff>
      <xdr:row>0</xdr:row>
      <xdr:rowOff>619125</xdr:rowOff>
    </xdr:from>
    <xdr:ext cx="1981200" cy="685800"/>
    <xdr:sp macro="" textlink="">
      <xdr:nvSpPr>
        <xdr:cNvPr id="39" name="Shape 39">
          <a:hlinkClick xmlns:r="http://schemas.openxmlformats.org/officeDocument/2006/relationships" r:id="rId1"/>
          <a:extLst>
            <a:ext uri="{FF2B5EF4-FFF2-40B4-BE49-F238E27FC236}">
              <a16:creationId xmlns:a16="http://schemas.microsoft.com/office/drawing/2014/main" id="{00000000-0008-0000-1000-000027000000}"/>
            </a:ext>
          </a:extLst>
        </xdr:cNvPr>
        <xdr:cNvSpPr/>
      </xdr:nvSpPr>
      <xdr:spPr>
        <a:xfrm>
          <a:off x="4369688" y="3451388"/>
          <a:ext cx="1952625" cy="657225"/>
        </a:xfrm>
        <a:prstGeom prst="roundRect">
          <a:avLst>
            <a:gd name="adj" fmla="val 16667"/>
          </a:avLst>
        </a:prstGeom>
        <a:solidFill>
          <a:schemeClr val="lt1"/>
        </a:solidFill>
        <a:ln w="28575" cap="flat" cmpd="sng">
          <a:solidFill>
            <a:srgbClr val="8DA9DB"/>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8DA9DB"/>
            </a:buClr>
            <a:buSzPts val="1400"/>
            <a:buFont typeface="Federo"/>
            <a:buNone/>
          </a:pPr>
          <a:r>
            <a:rPr lang="en-US" sz="1400" b="1" i="0" u="none" strike="noStrike" cap="none">
              <a:solidFill>
                <a:srgbClr val="8DA9DB"/>
              </a:solidFill>
              <a:latin typeface="Federo"/>
              <a:ea typeface="Federo"/>
              <a:cs typeface="Federo"/>
              <a:sym typeface="Federo"/>
            </a:rPr>
            <a:t>Autodiagnóstico Defensa Jurídica </a:t>
          </a:r>
          <a:endParaRPr sz="1400"/>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838200</xdr:colOff>
      <xdr:row>1</xdr:row>
      <xdr:rowOff>76200</xdr:rowOff>
    </xdr:from>
    <xdr:ext cx="2162175" cy="714375"/>
    <xdr:sp macro="" textlink="">
      <xdr:nvSpPr>
        <xdr:cNvPr id="40" name="Shape 40">
          <a:hlinkClick xmlns:r="http://schemas.openxmlformats.org/officeDocument/2006/relationships" r:id="rId1"/>
          <a:extLst>
            <a:ext uri="{FF2B5EF4-FFF2-40B4-BE49-F238E27FC236}">
              <a16:creationId xmlns:a16="http://schemas.microsoft.com/office/drawing/2014/main" id="{00000000-0008-0000-1100-000028000000}"/>
            </a:ext>
          </a:extLst>
        </xdr:cNvPr>
        <xdr:cNvSpPr/>
      </xdr:nvSpPr>
      <xdr:spPr>
        <a:xfrm>
          <a:off x="4279200" y="3437100"/>
          <a:ext cx="2133600" cy="685800"/>
        </a:xfrm>
        <a:prstGeom prst="roundRect">
          <a:avLst>
            <a:gd name="adj" fmla="val 16667"/>
          </a:avLst>
        </a:prstGeom>
        <a:solidFill>
          <a:schemeClr val="lt1"/>
        </a:solidFill>
        <a:ln w="28575" cap="flat" cmpd="sng">
          <a:solidFill>
            <a:srgbClr val="77EDF3"/>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38DAF0"/>
            </a:buClr>
            <a:buSzPts val="1400"/>
            <a:buFont typeface="Federo"/>
            <a:buNone/>
          </a:pPr>
          <a:r>
            <a:rPr lang="en-US" sz="1400" b="1" i="0" u="none" strike="noStrike" cap="none">
              <a:solidFill>
                <a:srgbClr val="38DAF0"/>
              </a:solidFill>
              <a:latin typeface="Federo"/>
              <a:ea typeface="Federo"/>
              <a:cs typeface="Federo"/>
              <a:sym typeface="Federo"/>
            </a:rPr>
            <a:t>Autodiagnóstico Servicio al Ciudadano</a:t>
          </a:r>
          <a:endParaRPr sz="1400"/>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6</xdr:col>
      <xdr:colOff>419100</xdr:colOff>
      <xdr:row>1</xdr:row>
      <xdr:rowOff>66675</xdr:rowOff>
    </xdr:from>
    <xdr:ext cx="1885950" cy="752475"/>
    <xdr:sp macro="" textlink="">
      <xdr:nvSpPr>
        <xdr:cNvPr id="41" name="Shape 41">
          <a:hlinkClick xmlns:r="http://schemas.openxmlformats.org/officeDocument/2006/relationships" r:id="rId1"/>
          <a:extLst>
            <a:ext uri="{FF2B5EF4-FFF2-40B4-BE49-F238E27FC236}">
              <a16:creationId xmlns:a16="http://schemas.microsoft.com/office/drawing/2014/main" id="{00000000-0008-0000-1200-000029000000}"/>
            </a:ext>
          </a:extLst>
        </xdr:cNvPr>
        <xdr:cNvSpPr/>
      </xdr:nvSpPr>
      <xdr:spPr>
        <a:xfrm>
          <a:off x="4417313" y="3418050"/>
          <a:ext cx="1857375" cy="723900"/>
        </a:xfrm>
        <a:prstGeom prst="roundRect">
          <a:avLst>
            <a:gd name="adj" fmla="val 16667"/>
          </a:avLst>
        </a:prstGeom>
        <a:solidFill>
          <a:schemeClr val="lt1"/>
        </a:solidFill>
        <a:ln w="28575" cap="flat" cmpd="sng">
          <a:solidFill>
            <a:srgbClr val="00B0F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0B0F0"/>
            </a:buClr>
            <a:buSzPts val="1400"/>
            <a:buFont typeface="Federo"/>
            <a:buNone/>
          </a:pPr>
          <a:r>
            <a:rPr lang="en-US" sz="1400" b="1" i="0" u="none" strike="noStrike" cap="none">
              <a:solidFill>
                <a:srgbClr val="00B0F0"/>
              </a:solidFill>
              <a:latin typeface="Federo"/>
              <a:ea typeface="Federo"/>
              <a:cs typeface="Federo"/>
              <a:sym typeface="Federo"/>
            </a:rPr>
            <a:t>Autodiagnóstico Racionalización</a:t>
          </a:r>
          <a:endParaRPr sz="1400"/>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6</xdr:col>
      <xdr:colOff>542925</xdr:colOff>
      <xdr:row>1</xdr:row>
      <xdr:rowOff>0</xdr:rowOff>
    </xdr:from>
    <xdr:ext cx="1866900" cy="847725"/>
    <xdr:sp macro="" textlink="">
      <xdr:nvSpPr>
        <xdr:cNvPr id="42" name="Shape 42">
          <a:hlinkClick xmlns:r="http://schemas.openxmlformats.org/officeDocument/2006/relationships" r:id="rId1"/>
          <a:extLst>
            <a:ext uri="{FF2B5EF4-FFF2-40B4-BE49-F238E27FC236}">
              <a16:creationId xmlns:a16="http://schemas.microsoft.com/office/drawing/2014/main" id="{00000000-0008-0000-1300-00002A000000}"/>
            </a:ext>
          </a:extLst>
        </xdr:cNvPr>
        <xdr:cNvSpPr/>
      </xdr:nvSpPr>
      <xdr:spPr>
        <a:xfrm>
          <a:off x="4426838" y="3370425"/>
          <a:ext cx="1838325" cy="819150"/>
        </a:xfrm>
        <a:prstGeom prst="roundRect">
          <a:avLst>
            <a:gd name="adj" fmla="val 16667"/>
          </a:avLst>
        </a:prstGeom>
        <a:solidFill>
          <a:schemeClr val="lt1"/>
        </a:solidFill>
        <a:ln w="28575" cap="flat" cmpd="sng">
          <a:solidFill>
            <a:srgbClr val="069CBA"/>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69CBA"/>
            </a:buClr>
            <a:buSzPts val="1400"/>
            <a:buFont typeface="Federo"/>
            <a:buNone/>
          </a:pPr>
          <a:r>
            <a:rPr lang="en-US" sz="1400" b="1" i="0" u="none" strike="noStrike" cap="none">
              <a:solidFill>
                <a:srgbClr val="069CBA"/>
              </a:solidFill>
              <a:latin typeface="Federo"/>
              <a:ea typeface="Federo"/>
              <a:cs typeface="Federo"/>
              <a:sym typeface="Federo"/>
            </a:rPr>
            <a:t>Autodiagnostico Participación Ciudadana</a:t>
          </a:r>
          <a:endParaRPr sz="1400"/>
        </a:p>
      </xdr:txBody>
    </xdr: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6</xdr:col>
      <xdr:colOff>1000125</xdr:colOff>
      <xdr:row>1</xdr:row>
      <xdr:rowOff>28575</xdr:rowOff>
    </xdr:from>
    <xdr:ext cx="1809750" cy="762000"/>
    <xdr:sp macro="" textlink="">
      <xdr:nvSpPr>
        <xdr:cNvPr id="43" name="Shape 43">
          <a:hlinkClick xmlns:r="http://schemas.openxmlformats.org/officeDocument/2006/relationships" r:id="rId1"/>
          <a:extLst>
            <a:ext uri="{FF2B5EF4-FFF2-40B4-BE49-F238E27FC236}">
              <a16:creationId xmlns:a16="http://schemas.microsoft.com/office/drawing/2014/main" id="{00000000-0008-0000-1400-00002B000000}"/>
            </a:ext>
          </a:extLst>
        </xdr:cNvPr>
        <xdr:cNvSpPr/>
      </xdr:nvSpPr>
      <xdr:spPr>
        <a:xfrm>
          <a:off x="4455413" y="3413288"/>
          <a:ext cx="1781175" cy="733425"/>
        </a:xfrm>
        <a:prstGeom prst="roundRect">
          <a:avLst>
            <a:gd name="adj" fmla="val 16667"/>
          </a:avLst>
        </a:prstGeom>
        <a:solidFill>
          <a:schemeClr val="lt1"/>
        </a:solidFill>
        <a:ln w="28575" cap="flat" cmpd="sng">
          <a:solidFill>
            <a:srgbClr val="C55A11"/>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C55A11"/>
            </a:buClr>
            <a:buSzPts val="1400"/>
            <a:buFont typeface="Federo"/>
            <a:buNone/>
          </a:pPr>
          <a:r>
            <a:rPr lang="en-US" sz="1400" b="1" i="0" u="none" strike="noStrike" cap="none">
              <a:solidFill>
                <a:srgbClr val="C55A11"/>
              </a:solidFill>
              <a:latin typeface="Federo"/>
              <a:ea typeface="Federo"/>
              <a:cs typeface="Federo"/>
              <a:sym typeface="Federo"/>
            </a:rPr>
            <a:t>Autodiagnóstico Seguimiento y Evaluación</a:t>
          </a:r>
          <a:endParaRPr sz="1400"/>
        </a:p>
      </xdr:txBody>
    </xdr:sp>
    <xdr:clientData fLocksWithSheet="0"/>
  </xdr:oneCellAnchor>
</xdr:wsDr>
</file>

<file path=xl/drawings/drawing19.xml><?xml version="1.0" encoding="utf-8"?>
<xdr:wsDr xmlns:xdr="http://schemas.openxmlformats.org/drawingml/2006/spreadsheetDrawing" xmlns:a="http://schemas.openxmlformats.org/drawingml/2006/main">
  <xdr:oneCellAnchor>
    <xdr:from>
      <xdr:col>6</xdr:col>
      <xdr:colOff>476250</xdr:colOff>
      <xdr:row>2</xdr:row>
      <xdr:rowOff>152400</xdr:rowOff>
    </xdr:from>
    <xdr:ext cx="1895475" cy="723900"/>
    <xdr:sp macro="" textlink="">
      <xdr:nvSpPr>
        <xdr:cNvPr id="44" name="Shape 44">
          <a:hlinkClick xmlns:r="http://schemas.openxmlformats.org/officeDocument/2006/relationships" r:id="rId1"/>
          <a:extLst>
            <a:ext uri="{FF2B5EF4-FFF2-40B4-BE49-F238E27FC236}">
              <a16:creationId xmlns:a16="http://schemas.microsoft.com/office/drawing/2014/main" id="{00000000-0008-0000-1500-00002C000000}"/>
            </a:ext>
          </a:extLst>
        </xdr:cNvPr>
        <xdr:cNvSpPr/>
      </xdr:nvSpPr>
      <xdr:spPr>
        <a:xfrm>
          <a:off x="4412550" y="3432338"/>
          <a:ext cx="1866900" cy="695325"/>
        </a:xfrm>
        <a:prstGeom prst="roundRect">
          <a:avLst>
            <a:gd name="adj" fmla="val 16667"/>
          </a:avLst>
        </a:prstGeom>
        <a:solidFill>
          <a:schemeClr val="lt1"/>
        </a:solidFill>
        <a:ln w="28575" cap="flat" cmpd="sng">
          <a:solidFill>
            <a:srgbClr val="C0000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C00000"/>
            </a:buClr>
            <a:buSzPts val="1400"/>
            <a:buFont typeface="Federo"/>
            <a:buNone/>
          </a:pPr>
          <a:r>
            <a:rPr lang="en-US" sz="1400" b="1" i="0" u="none" strike="noStrike" cap="none">
              <a:solidFill>
                <a:srgbClr val="C00000"/>
              </a:solidFill>
              <a:latin typeface="Federo"/>
              <a:ea typeface="Federo"/>
              <a:cs typeface="Federo"/>
              <a:sym typeface="Federo"/>
            </a:rPr>
            <a:t>Autodiagnóstico G. Documental</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0</xdr:colOff>
      <xdr:row>12</xdr:row>
      <xdr:rowOff>0</xdr:rowOff>
    </xdr:from>
    <xdr:ext cx="314325" cy="333375"/>
    <xdr:sp macro="" textlink="">
      <xdr:nvSpPr>
        <xdr:cNvPr id="11" name="Shape 11" descr="Resultado de imagen para talento humano mipg">
          <a:extLst>
            <a:ext uri="{FF2B5EF4-FFF2-40B4-BE49-F238E27FC236}">
              <a16:creationId xmlns:a16="http://schemas.microsoft.com/office/drawing/2014/main" id="{00000000-0008-0000-0200-00000B000000}"/>
            </a:ext>
          </a:extLst>
        </xdr:cNvPr>
        <xdr:cNvSpPr/>
      </xdr:nvSpPr>
      <xdr:spPr>
        <a:xfrm>
          <a:off x="5193600" y="3618075"/>
          <a:ext cx="30480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18</xdr:row>
      <xdr:rowOff>0</xdr:rowOff>
    </xdr:from>
    <xdr:ext cx="314325" cy="323850"/>
    <xdr:sp macro="" textlink="">
      <xdr:nvSpPr>
        <xdr:cNvPr id="3" name="Shape 3" descr="Resultado de imagen para mipg">
          <a:extLst>
            <a:ext uri="{FF2B5EF4-FFF2-40B4-BE49-F238E27FC236}">
              <a16:creationId xmlns:a16="http://schemas.microsoft.com/office/drawing/2014/main" id="{00000000-0008-0000-0200-000003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409575</xdr:colOff>
      <xdr:row>5</xdr:row>
      <xdr:rowOff>0</xdr:rowOff>
    </xdr:from>
    <xdr:ext cx="2943225" cy="733425"/>
    <xdr:sp macro="" textlink="">
      <xdr:nvSpPr>
        <xdr:cNvPr id="12" name="Shape 12">
          <a:hlinkClick xmlns:r="http://schemas.openxmlformats.org/officeDocument/2006/relationships" r:id="rId1"/>
          <a:extLst>
            <a:ext uri="{FF2B5EF4-FFF2-40B4-BE49-F238E27FC236}">
              <a16:creationId xmlns:a16="http://schemas.microsoft.com/office/drawing/2014/main" id="{00000000-0008-0000-0200-00000C000000}"/>
            </a:ext>
          </a:extLst>
        </xdr:cNvPr>
        <xdr:cNvSpPr/>
      </xdr:nvSpPr>
      <xdr:spPr>
        <a:xfrm>
          <a:off x="3879150" y="3418050"/>
          <a:ext cx="2933700" cy="7239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548135"/>
            </a:buClr>
            <a:buSzPts val="1800"/>
            <a:buFont typeface="Calibri"/>
            <a:buNone/>
          </a:pPr>
          <a:r>
            <a:rPr lang="en-US" sz="1800" b="1">
              <a:solidFill>
                <a:srgbClr val="548135"/>
              </a:solidFill>
              <a:latin typeface="Calibri"/>
              <a:ea typeface="Calibri"/>
              <a:cs typeface="Calibri"/>
              <a:sym typeface="Calibri"/>
            </a:rPr>
            <a:t>Gestión Estratégica del Talento Humano</a:t>
          </a:r>
          <a:endParaRPr sz="1800">
            <a:solidFill>
              <a:srgbClr val="548135"/>
            </a:solidFill>
          </a:endParaRPr>
        </a:p>
      </xdr:txBody>
    </xdr:sp>
    <xdr:clientData fLocksWithSheet="0"/>
  </xdr:oneCellAnchor>
  <xdr:oneCellAnchor>
    <xdr:from>
      <xdr:col>12</xdr:col>
      <xdr:colOff>9525</xdr:colOff>
      <xdr:row>9</xdr:row>
      <xdr:rowOff>85725</xdr:rowOff>
    </xdr:from>
    <xdr:ext cx="2152650" cy="762000"/>
    <xdr:sp macro="" textlink="">
      <xdr:nvSpPr>
        <xdr:cNvPr id="13" name="Shape 13">
          <a:hlinkClick xmlns:r="http://schemas.openxmlformats.org/officeDocument/2006/relationships" r:id="rId2"/>
          <a:extLst>
            <a:ext uri="{FF2B5EF4-FFF2-40B4-BE49-F238E27FC236}">
              <a16:creationId xmlns:a16="http://schemas.microsoft.com/office/drawing/2014/main" id="{00000000-0008-0000-0200-00000D000000}"/>
            </a:ext>
          </a:extLst>
        </xdr:cNvPr>
        <xdr:cNvSpPr/>
      </xdr:nvSpPr>
      <xdr:spPr>
        <a:xfrm>
          <a:off x="4274438" y="3403763"/>
          <a:ext cx="2143125" cy="7524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548135"/>
            </a:buClr>
            <a:buSzPts val="1800"/>
            <a:buFont typeface="Calibri"/>
            <a:buNone/>
          </a:pPr>
          <a:r>
            <a:rPr lang="en-US" sz="1800" b="1">
              <a:solidFill>
                <a:srgbClr val="548135"/>
              </a:solidFill>
              <a:latin typeface="Calibri"/>
              <a:ea typeface="Calibri"/>
              <a:cs typeface="Calibri"/>
              <a:sym typeface="Calibri"/>
            </a:rPr>
            <a:t>Integridad</a:t>
          </a:r>
          <a:endParaRPr sz="1800">
            <a:solidFill>
              <a:srgbClr val="548135"/>
            </a:solidFill>
          </a:endParaRPr>
        </a:p>
      </xdr:txBody>
    </xdr:sp>
    <xdr:clientData fLocksWithSheet="0"/>
  </xdr:oneCellAnchor>
  <xdr:oneCellAnchor>
    <xdr:from>
      <xdr:col>8</xdr:col>
      <xdr:colOff>0</xdr:colOff>
      <xdr:row>20</xdr:row>
      <xdr:rowOff>0</xdr:rowOff>
    </xdr:from>
    <xdr:ext cx="314325" cy="323850"/>
    <xdr:sp macro="" textlink="">
      <xdr:nvSpPr>
        <xdr:cNvPr id="2" name="Shape 3" descr="Resultado de imagen para mipg">
          <a:extLst>
            <a:ext uri="{FF2B5EF4-FFF2-40B4-BE49-F238E27FC236}">
              <a16:creationId xmlns:a16="http://schemas.microsoft.com/office/drawing/2014/main" id="{00000000-0008-0000-0200-000002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17</xdr:row>
      <xdr:rowOff>0</xdr:rowOff>
    </xdr:from>
    <xdr:ext cx="304800" cy="314325"/>
    <xdr:sp macro="" textlink="">
      <xdr:nvSpPr>
        <xdr:cNvPr id="4" name="Shape 3" descr="Resultado de imagen para mipg">
          <a:extLst>
            <a:ext uri="{FF2B5EF4-FFF2-40B4-BE49-F238E27FC236}">
              <a16:creationId xmlns:a16="http://schemas.microsoft.com/office/drawing/2014/main" id="{00000000-0008-0000-0200-000004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161925</xdr:colOff>
      <xdr:row>3</xdr:row>
      <xdr:rowOff>66675</xdr:rowOff>
    </xdr:from>
    <xdr:ext cx="2733675" cy="1533525"/>
    <xdr:pic>
      <xdr:nvPicPr>
        <xdr:cNvPr id="5" name="image1.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4</xdr:col>
      <xdr:colOff>171450</xdr:colOff>
      <xdr:row>2</xdr:row>
      <xdr:rowOff>114300</xdr:rowOff>
    </xdr:from>
    <xdr:ext cx="2362200" cy="600075"/>
    <xdr:sp macro="" textlink="">
      <xdr:nvSpPr>
        <xdr:cNvPr id="45" name="Shape 45">
          <a:extLst>
            <a:ext uri="{FF2B5EF4-FFF2-40B4-BE49-F238E27FC236}">
              <a16:creationId xmlns:a16="http://schemas.microsoft.com/office/drawing/2014/main" id="{00000000-0008-0000-1600-00002D000000}"/>
            </a:ext>
          </a:extLst>
        </xdr:cNvPr>
        <xdr:cNvSpPr/>
      </xdr:nvSpPr>
      <xdr:spPr>
        <a:xfrm>
          <a:off x="4179188" y="3494250"/>
          <a:ext cx="2333625" cy="571500"/>
        </a:xfrm>
        <a:prstGeom prst="roundRect">
          <a:avLst>
            <a:gd name="adj" fmla="val 16667"/>
          </a:avLst>
        </a:prstGeom>
        <a:solidFill>
          <a:schemeClr val="lt1"/>
        </a:solidFill>
        <a:ln w="28575" cap="flat" cmpd="sng">
          <a:solidFill>
            <a:srgbClr val="F96C61"/>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F96C61"/>
            </a:buClr>
            <a:buSzPts val="1200"/>
            <a:buFont typeface="Federo"/>
            <a:buNone/>
          </a:pPr>
          <a:r>
            <a:rPr lang="en-US" sz="1300" b="1">
              <a:solidFill>
                <a:srgbClr val="F96C61"/>
              </a:solidFill>
              <a:latin typeface="Federo"/>
              <a:ea typeface="Federo"/>
              <a:cs typeface="Federo"/>
              <a:sym typeface="Federo"/>
            </a:rPr>
            <a:t>Autodiagnóstico</a:t>
          </a:r>
          <a:r>
            <a:rPr lang="en-US" sz="1300" b="1" i="0" u="none" strike="noStrike" cap="none">
              <a:solidFill>
                <a:srgbClr val="F96C61"/>
              </a:solidFill>
              <a:latin typeface="Federo"/>
              <a:ea typeface="Federo"/>
              <a:cs typeface="Federo"/>
              <a:sym typeface="Federo"/>
            </a:rPr>
            <a:t> </a:t>
          </a:r>
          <a:r>
            <a:rPr lang="en-US" sz="1300" b="1">
              <a:solidFill>
                <a:srgbClr val="F96C61"/>
              </a:solidFill>
              <a:latin typeface="Federo"/>
              <a:ea typeface="Federo"/>
              <a:cs typeface="Federo"/>
              <a:sym typeface="Federo"/>
            </a:rPr>
            <a:t>Transparencia</a:t>
          </a:r>
          <a:r>
            <a:rPr lang="en-US" sz="1300" b="1" i="0" u="none" strike="noStrike" cap="none">
              <a:solidFill>
                <a:srgbClr val="F96C61"/>
              </a:solidFill>
              <a:latin typeface="Federo"/>
              <a:ea typeface="Federo"/>
              <a:cs typeface="Federo"/>
              <a:sym typeface="Federo"/>
            </a:rPr>
            <a:t> y Acceso a la Información</a:t>
          </a:r>
          <a:endParaRPr sz="1300"/>
        </a:p>
      </xdr:txBody>
    </xdr:sp>
    <xdr:clientData fLocksWithSheet="0"/>
  </xdr:oneCellAnchor>
  <xdr:oneCellAnchor>
    <xdr:from>
      <xdr:col>4</xdr:col>
      <xdr:colOff>228600</xdr:colOff>
      <xdr:row>4</xdr:row>
      <xdr:rowOff>1775733</xdr:rowOff>
    </xdr:from>
    <xdr:ext cx="2181225" cy="714375"/>
    <xdr:sp macro="" textlink="">
      <xdr:nvSpPr>
        <xdr:cNvPr id="46" name="Shape 46">
          <a:extLst>
            <a:ext uri="{FF2B5EF4-FFF2-40B4-BE49-F238E27FC236}">
              <a16:creationId xmlns:a16="http://schemas.microsoft.com/office/drawing/2014/main" id="{00000000-0008-0000-1600-00002E000000}"/>
            </a:ext>
          </a:extLst>
        </xdr:cNvPr>
        <xdr:cNvSpPr/>
      </xdr:nvSpPr>
      <xdr:spPr>
        <a:xfrm>
          <a:off x="4691743" y="3231697"/>
          <a:ext cx="2181225" cy="714375"/>
        </a:xfrm>
        <a:prstGeom prst="roundRect">
          <a:avLst>
            <a:gd name="adj" fmla="val 16667"/>
          </a:avLst>
        </a:prstGeom>
        <a:solidFill>
          <a:schemeClr val="lt1"/>
        </a:solidFill>
        <a:ln w="28575" cap="flat" cmpd="sng">
          <a:solidFill>
            <a:srgbClr val="F96C61"/>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F96C61"/>
            </a:buClr>
            <a:buSzPts val="1200"/>
            <a:buFont typeface="Federo"/>
            <a:buNone/>
          </a:pPr>
          <a:r>
            <a:rPr lang="en-US" sz="1300" b="1">
              <a:solidFill>
                <a:srgbClr val="F96C61"/>
              </a:solidFill>
              <a:latin typeface="Federo"/>
              <a:ea typeface="Federo"/>
              <a:cs typeface="Federo"/>
              <a:sym typeface="Federo"/>
            </a:rPr>
            <a:t>Autodiagnóstico</a:t>
          </a:r>
          <a:r>
            <a:rPr lang="en-US" sz="1300" b="1" i="0" u="none" strike="noStrike" cap="none">
              <a:solidFill>
                <a:srgbClr val="F96C61"/>
              </a:solidFill>
              <a:latin typeface="Federo"/>
              <a:ea typeface="Federo"/>
              <a:cs typeface="Federo"/>
              <a:sym typeface="Federo"/>
            </a:rPr>
            <a:t> Rendición de cuentas</a:t>
          </a:r>
          <a:endParaRPr sz="1300"/>
        </a:p>
      </xdr:txBody>
    </xdr:sp>
    <xdr:clientData fLocksWithSheet="0"/>
  </xdr:oneCellAnchor>
  <xdr:oneCellAnchor>
    <xdr:from>
      <xdr:col>4</xdr:col>
      <xdr:colOff>224517</xdr:colOff>
      <xdr:row>4</xdr:row>
      <xdr:rowOff>451757</xdr:rowOff>
    </xdr:from>
    <xdr:ext cx="2143125" cy="704850"/>
    <xdr:sp macro="" textlink="">
      <xdr:nvSpPr>
        <xdr:cNvPr id="47" name="Shape 47">
          <a:extLst>
            <a:ext uri="{FF2B5EF4-FFF2-40B4-BE49-F238E27FC236}">
              <a16:creationId xmlns:a16="http://schemas.microsoft.com/office/drawing/2014/main" id="{00000000-0008-0000-1600-00002F000000}"/>
            </a:ext>
          </a:extLst>
        </xdr:cNvPr>
        <xdr:cNvSpPr/>
      </xdr:nvSpPr>
      <xdr:spPr>
        <a:xfrm>
          <a:off x="4687660" y="1989364"/>
          <a:ext cx="2143125" cy="704850"/>
        </a:xfrm>
        <a:prstGeom prst="roundRect">
          <a:avLst>
            <a:gd name="adj" fmla="val 16667"/>
          </a:avLst>
        </a:prstGeom>
        <a:solidFill>
          <a:schemeClr val="lt1"/>
        </a:solidFill>
        <a:ln w="28575" cap="flat" cmpd="sng">
          <a:solidFill>
            <a:srgbClr val="F96C61"/>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F96C61"/>
            </a:buClr>
            <a:buSzPts val="1200"/>
            <a:buFont typeface="Federo"/>
            <a:buNone/>
          </a:pPr>
          <a:r>
            <a:rPr lang="en-US" sz="1300" b="1">
              <a:solidFill>
                <a:srgbClr val="F96C61"/>
              </a:solidFill>
              <a:latin typeface="Federo"/>
              <a:ea typeface="Federo"/>
              <a:cs typeface="Federo"/>
              <a:sym typeface="Federo"/>
            </a:rPr>
            <a:t>Autodiagnóstico</a:t>
          </a:r>
          <a:r>
            <a:rPr lang="en-US" sz="1300" b="1" i="0" u="none" strike="noStrike" cap="none">
              <a:solidFill>
                <a:srgbClr val="F96C61"/>
              </a:solidFill>
              <a:latin typeface="Federo"/>
              <a:ea typeface="Federo"/>
              <a:cs typeface="Federo"/>
              <a:sym typeface="Federo"/>
            </a:rPr>
            <a:t> Plan Anticorrupción</a:t>
          </a:r>
          <a:endParaRPr sz="1300"/>
        </a:p>
      </xdr:txBody>
    </xdr:sp>
    <xdr:clientData fLocksWithSheet="0"/>
  </xdr:oneCellAnchor>
</xdr:wsDr>
</file>

<file path=xl/drawings/drawing21.xml><?xml version="1.0" encoding="utf-8"?>
<xdr:wsDr xmlns:xdr="http://schemas.openxmlformats.org/drawingml/2006/spreadsheetDrawing" xmlns:a="http://schemas.openxmlformats.org/drawingml/2006/main">
  <xdr:oneCellAnchor>
    <xdr:from>
      <xdr:col>7</xdr:col>
      <xdr:colOff>485775</xdr:colOff>
      <xdr:row>2</xdr:row>
      <xdr:rowOff>123825</xdr:rowOff>
    </xdr:from>
    <xdr:ext cx="1866900" cy="609600"/>
    <xdr:sp macro="" textlink="">
      <xdr:nvSpPr>
        <xdr:cNvPr id="48" name="Shape 48">
          <a:hlinkClick xmlns:r="http://schemas.openxmlformats.org/officeDocument/2006/relationships" r:id="rId1"/>
          <a:extLst>
            <a:ext uri="{FF2B5EF4-FFF2-40B4-BE49-F238E27FC236}">
              <a16:creationId xmlns:a16="http://schemas.microsoft.com/office/drawing/2014/main" id="{00000000-0008-0000-1800-000030000000}"/>
            </a:ext>
          </a:extLst>
        </xdr:cNvPr>
        <xdr:cNvSpPr/>
      </xdr:nvSpPr>
      <xdr:spPr>
        <a:xfrm>
          <a:off x="4426838" y="3489488"/>
          <a:ext cx="1838325" cy="581025"/>
        </a:xfrm>
        <a:prstGeom prst="roundRect">
          <a:avLst>
            <a:gd name="adj" fmla="val 16667"/>
          </a:avLst>
        </a:prstGeom>
        <a:solidFill>
          <a:schemeClr val="lt1"/>
        </a:solidFill>
        <a:ln w="28575" cap="flat" cmpd="sng">
          <a:solidFill>
            <a:srgbClr val="FFC00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BF9000"/>
            </a:buClr>
            <a:buSzPts val="1400"/>
            <a:buFont typeface="Federo"/>
            <a:buNone/>
          </a:pPr>
          <a:r>
            <a:rPr lang="en-US" sz="1400" b="1" i="0" u="none" strike="noStrike" cap="none">
              <a:solidFill>
                <a:srgbClr val="BF9000"/>
              </a:solidFill>
              <a:latin typeface="Federo"/>
              <a:ea typeface="Federo"/>
              <a:cs typeface="Federo"/>
              <a:sym typeface="Federo"/>
            </a:rPr>
            <a:t>Autodiagnostico Control Interno</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11</xdr:col>
      <xdr:colOff>123825</xdr:colOff>
      <xdr:row>4</xdr:row>
      <xdr:rowOff>38100</xdr:rowOff>
    </xdr:from>
    <xdr:ext cx="2724150" cy="561975"/>
    <xdr:sp macro="" textlink="">
      <xdr:nvSpPr>
        <xdr:cNvPr id="15" name="Shape 15">
          <a:hlinkClick xmlns:r="http://schemas.openxmlformats.org/officeDocument/2006/relationships" r:id="rId1"/>
          <a:extLst>
            <a:ext uri="{FF2B5EF4-FFF2-40B4-BE49-F238E27FC236}">
              <a16:creationId xmlns:a16="http://schemas.microsoft.com/office/drawing/2014/main" id="{00000000-0008-0000-0300-00000F000000}"/>
            </a:ext>
          </a:extLst>
        </xdr:cNvPr>
        <xdr:cNvSpPr/>
      </xdr:nvSpPr>
      <xdr:spPr>
        <a:xfrm>
          <a:off x="3988688" y="3503775"/>
          <a:ext cx="2714625" cy="55245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9E3251"/>
            </a:buClr>
            <a:buSzPts val="1800"/>
            <a:buFont typeface="Calibri"/>
            <a:buNone/>
          </a:pPr>
          <a:r>
            <a:rPr lang="en-US" sz="1800" b="1">
              <a:solidFill>
                <a:srgbClr val="9E3251"/>
              </a:solidFill>
              <a:latin typeface="Calibri"/>
              <a:ea typeface="Calibri"/>
              <a:cs typeface="Calibri"/>
              <a:sym typeface="Calibri"/>
            </a:rPr>
            <a:t>Planeación Institucional</a:t>
          </a:r>
          <a:endParaRPr sz="1800">
            <a:solidFill>
              <a:srgbClr val="9E3251"/>
            </a:solidFill>
          </a:endParaRPr>
        </a:p>
      </xdr:txBody>
    </xdr:sp>
    <xdr:clientData fLocksWithSheet="0"/>
  </xdr:oneCellAnchor>
  <xdr:oneCellAnchor>
    <xdr:from>
      <xdr:col>10</xdr:col>
      <xdr:colOff>666750</xdr:colOff>
      <xdr:row>9</xdr:row>
      <xdr:rowOff>152400</xdr:rowOff>
    </xdr:from>
    <xdr:ext cx="3143250" cy="581025"/>
    <xdr:sp macro="" textlink="">
      <xdr:nvSpPr>
        <xdr:cNvPr id="16" name="Shape 16">
          <a:hlinkClick xmlns:r="http://schemas.openxmlformats.org/officeDocument/2006/relationships" r:id="rId2"/>
          <a:extLst>
            <a:ext uri="{FF2B5EF4-FFF2-40B4-BE49-F238E27FC236}">
              <a16:creationId xmlns:a16="http://schemas.microsoft.com/office/drawing/2014/main" id="{00000000-0008-0000-0300-000010000000}"/>
            </a:ext>
          </a:extLst>
        </xdr:cNvPr>
        <xdr:cNvSpPr/>
      </xdr:nvSpPr>
      <xdr:spPr>
        <a:xfrm>
          <a:off x="3779138" y="3494250"/>
          <a:ext cx="3133725" cy="5715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9E3251"/>
            </a:buClr>
            <a:buSzPts val="1800"/>
            <a:buFont typeface="Calibri"/>
            <a:buNone/>
          </a:pPr>
          <a:r>
            <a:rPr lang="en-US" sz="1800" b="1">
              <a:solidFill>
                <a:srgbClr val="9E3251"/>
              </a:solidFill>
              <a:latin typeface="Calibri"/>
              <a:ea typeface="Calibri"/>
              <a:cs typeface="Calibri"/>
              <a:sym typeface="Calibri"/>
            </a:rPr>
            <a:t>Gestión Presupuestal y eficiencia del gasto público</a:t>
          </a:r>
          <a:endParaRPr sz="1800" b="1">
            <a:solidFill>
              <a:srgbClr val="9E3251"/>
            </a:solidFill>
          </a:endParaRPr>
        </a:p>
      </xdr:txBody>
    </xdr:sp>
    <xdr:clientData fLocksWithSheet="0"/>
  </xdr:oneCellAnchor>
  <xdr:oneCellAnchor>
    <xdr:from>
      <xdr:col>1</xdr:col>
      <xdr:colOff>381000</xdr:colOff>
      <xdr:row>2</xdr:row>
      <xdr:rowOff>161925</xdr:rowOff>
    </xdr:from>
    <xdr:ext cx="1009650" cy="1466850"/>
    <xdr:pic>
      <xdr:nvPicPr>
        <xdr:cNvPr id="2" name="image4.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4</xdr:row>
      <xdr:rowOff>0</xdr:rowOff>
    </xdr:from>
    <xdr:ext cx="314325" cy="323850"/>
    <xdr:sp macro="" textlink="">
      <xdr:nvSpPr>
        <xdr:cNvPr id="3" name="Shape 3" descr="Resultado de imagen para mipg">
          <a:extLst>
            <a:ext uri="{FF2B5EF4-FFF2-40B4-BE49-F238E27FC236}">
              <a16:creationId xmlns:a16="http://schemas.microsoft.com/office/drawing/2014/main" id="{00000000-0008-0000-0400-000003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4</xdr:row>
      <xdr:rowOff>0</xdr:rowOff>
    </xdr:from>
    <xdr:ext cx="314325" cy="323850"/>
    <xdr:sp macro="" textlink="">
      <xdr:nvSpPr>
        <xdr:cNvPr id="2" name="Shape 3" descr="Resultado de imagen para mipg">
          <a:extLst>
            <a:ext uri="{FF2B5EF4-FFF2-40B4-BE49-F238E27FC236}">
              <a16:creationId xmlns:a16="http://schemas.microsoft.com/office/drawing/2014/main" id="{00000000-0008-0000-0400-000002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466725</xdr:colOff>
      <xdr:row>12</xdr:row>
      <xdr:rowOff>76200</xdr:rowOff>
    </xdr:from>
    <xdr:ext cx="1914525" cy="619125"/>
    <xdr:sp macro="" textlink="">
      <xdr:nvSpPr>
        <xdr:cNvPr id="17" name="Shape 17">
          <a:hlinkClick xmlns:r="http://schemas.openxmlformats.org/officeDocument/2006/relationships" r:id="rId1"/>
          <a:extLst>
            <a:ext uri="{FF2B5EF4-FFF2-40B4-BE49-F238E27FC236}">
              <a16:creationId xmlns:a16="http://schemas.microsoft.com/office/drawing/2014/main" id="{00000000-0008-0000-0400-000011000000}"/>
            </a:ext>
          </a:extLst>
        </xdr:cNvPr>
        <xdr:cNvSpPr/>
      </xdr:nvSpPr>
      <xdr:spPr>
        <a:xfrm>
          <a:off x="4393500" y="3475200"/>
          <a:ext cx="1905000" cy="6096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Fortalecimiento organizacional y Simplificación de procesos</a:t>
          </a:r>
          <a:endParaRPr sz="1400"/>
        </a:p>
      </xdr:txBody>
    </xdr:sp>
    <xdr:clientData fLocksWithSheet="0"/>
  </xdr:oneCellAnchor>
  <xdr:oneCellAnchor>
    <xdr:from>
      <xdr:col>2</xdr:col>
      <xdr:colOff>571500</xdr:colOff>
      <xdr:row>22</xdr:row>
      <xdr:rowOff>38100</xdr:rowOff>
    </xdr:from>
    <xdr:ext cx="1971675" cy="762000"/>
    <xdr:sp macro="" textlink="">
      <xdr:nvSpPr>
        <xdr:cNvPr id="18" name="Shape 18">
          <a:hlinkClick xmlns:r="http://schemas.openxmlformats.org/officeDocument/2006/relationships" r:id="rId2"/>
          <a:extLst>
            <a:ext uri="{FF2B5EF4-FFF2-40B4-BE49-F238E27FC236}">
              <a16:creationId xmlns:a16="http://schemas.microsoft.com/office/drawing/2014/main" id="{00000000-0008-0000-0400-000012000000}"/>
            </a:ext>
          </a:extLst>
        </xdr:cNvPr>
        <xdr:cNvSpPr/>
      </xdr:nvSpPr>
      <xdr:spPr>
        <a:xfrm>
          <a:off x="4364925" y="3403763"/>
          <a:ext cx="1962150" cy="7524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Gobierno digital </a:t>
          </a:r>
          <a:br>
            <a:rPr lang="en-US" sz="1100" b="1">
              <a:solidFill>
                <a:srgbClr val="1F3864"/>
              </a:solidFill>
              <a:latin typeface="Calibri"/>
              <a:ea typeface="Calibri"/>
              <a:cs typeface="Calibri"/>
              <a:sym typeface="Calibri"/>
            </a:rPr>
          </a:br>
          <a:r>
            <a:rPr lang="en-US" sz="1100" b="1">
              <a:solidFill>
                <a:srgbClr val="1F3864"/>
              </a:solidFill>
              <a:latin typeface="Calibri"/>
              <a:ea typeface="Calibri"/>
              <a:cs typeface="Calibri"/>
              <a:sym typeface="Calibri"/>
            </a:rPr>
            <a:t>TIC para servicios y TIC para Gobierno abierto</a:t>
          </a:r>
          <a:endParaRPr sz="1400"/>
        </a:p>
      </xdr:txBody>
    </xdr:sp>
    <xdr:clientData fLocksWithSheet="0"/>
  </xdr:oneCellAnchor>
  <xdr:oneCellAnchor>
    <xdr:from>
      <xdr:col>11</xdr:col>
      <xdr:colOff>457200</xdr:colOff>
      <xdr:row>16</xdr:row>
      <xdr:rowOff>104775</xdr:rowOff>
    </xdr:from>
    <xdr:ext cx="1743075" cy="571500"/>
    <xdr:sp macro="" textlink="">
      <xdr:nvSpPr>
        <xdr:cNvPr id="19" name="Shape 19">
          <a:hlinkClick xmlns:r="http://schemas.openxmlformats.org/officeDocument/2006/relationships" r:id="rId2"/>
          <a:extLst>
            <a:ext uri="{FF2B5EF4-FFF2-40B4-BE49-F238E27FC236}">
              <a16:creationId xmlns:a16="http://schemas.microsoft.com/office/drawing/2014/main" id="{00000000-0008-0000-0400-000013000000}"/>
            </a:ext>
          </a:extLst>
        </xdr:cNvPr>
        <xdr:cNvSpPr/>
      </xdr:nvSpPr>
      <xdr:spPr>
        <a:xfrm>
          <a:off x="4479225" y="3499013"/>
          <a:ext cx="1733550" cy="5619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Gobierno digita</a:t>
          </a:r>
          <a:br>
            <a:rPr lang="en-US" sz="1100" b="1">
              <a:solidFill>
                <a:srgbClr val="1F3864"/>
              </a:solidFill>
              <a:latin typeface="Calibri"/>
              <a:ea typeface="Calibri"/>
              <a:cs typeface="Calibri"/>
              <a:sym typeface="Calibri"/>
            </a:rPr>
          </a:br>
          <a:r>
            <a:rPr lang="en-US" sz="1100" b="1">
              <a:solidFill>
                <a:srgbClr val="1F3864"/>
              </a:solidFill>
              <a:latin typeface="Calibri"/>
              <a:ea typeface="Calibri"/>
              <a:cs typeface="Calibri"/>
              <a:sym typeface="Calibri"/>
            </a:rPr>
            <a:t>TIC para la Gestión</a:t>
          </a:r>
          <a:endParaRPr sz="1400"/>
        </a:p>
      </xdr:txBody>
    </xdr:sp>
    <xdr:clientData fLocksWithSheet="0"/>
  </xdr:oneCellAnchor>
  <xdr:oneCellAnchor>
    <xdr:from>
      <xdr:col>8</xdr:col>
      <xdr:colOff>76200</xdr:colOff>
      <xdr:row>22</xdr:row>
      <xdr:rowOff>0</xdr:rowOff>
    </xdr:from>
    <xdr:ext cx="1743075" cy="571500"/>
    <xdr:sp macro="" textlink="">
      <xdr:nvSpPr>
        <xdr:cNvPr id="20" name="Shape 20">
          <a:hlinkClick xmlns:r="http://schemas.openxmlformats.org/officeDocument/2006/relationships" r:id="rId3"/>
          <a:extLst>
            <a:ext uri="{FF2B5EF4-FFF2-40B4-BE49-F238E27FC236}">
              <a16:creationId xmlns:a16="http://schemas.microsoft.com/office/drawing/2014/main" id="{00000000-0008-0000-0400-000014000000}"/>
            </a:ext>
          </a:extLst>
        </xdr:cNvPr>
        <xdr:cNvSpPr/>
      </xdr:nvSpPr>
      <xdr:spPr>
        <a:xfrm>
          <a:off x="4479225" y="3499013"/>
          <a:ext cx="1733550" cy="5619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Seguridad Digital</a:t>
          </a:r>
          <a:endParaRPr sz="1400"/>
        </a:p>
      </xdr:txBody>
    </xdr:sp>
    <xdr:clientData fLocksWithSheet="0"/>
  </xdr:oneCellAnchor>
  <xdr:oneCellAnchor>
    <xdr:from>
      <xdr:col>0</xdr:col>
      <xdr:colOff>447675</xdr:colOff>
      <xdr:row>11</xdr:row>
      <xdr:rowOff>66675</xdr:rowOff>
    </xdr:from>
    <xdr:ext cx="1714500" cy="561975"/>
    <xdr:sp macro="" textlink="">
      <xdr:nvSpPr>
        <xdr:cNvPr id="21" name="Shape 21">
          <a:hlinkClick xmlns:r="http://schemas.openxmlformats.org/officeDocument/2006/relationships" r:id="rId4"/>
          <a:extLst>
            <a:ext uri="{FF2B5EF4-FFF2-40B4-BE49-F238E27FC236}">
              <a16:creationId xmlns:a16="http://schemas.microsoft.com/office/drawing/2014/main" id="{00000000-0008-0000-0400-000015000000}"/>
            </a:ext>
          </a:extLst>
        </xdr:cNvPr>
        <xdr:cNvSpPr/>
      </xdr:nvSpPr>
      <xdr:spPr>
        <a:xfrm>
          <a:off x="4493513" y="3503775"/>
          <a:ext cx="1704975" cy="55245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Servicio al ciudadano</a:t>
          </a:r>
          <a:endParaRPr sz="1400"/>
        </a:p>
      </xdr:txBody>
    </xdr:sp>
    <xdr:clientData fLocksWithSheet="0"/>
  </xdr:oneCellAnchor>
  <xdr:oneCellAnchor>
    <xdr:from>
      <xdr:col>0</xdr:col>
      <xdr:colOff>400050</xdr:colOff>
      <xdr:row>15</xdr:row>
      <xdr:rowOff>0</xdr:rowOff>
    </xdr:from>
    <xdr:ext cx="1752600" cy="542925"/>
    <xdr:sp macro="" textlink="">
      <xdr:nvSpPr>
        <xdr:cNvPr id="22" name="Shape 22">
          <a:hlinkClick xmlns:r="http://schemas.openxmlformats.org/officeDocument/2006/relationships" r:id="rId5"/>
          <a:extLst>
            <a:ext uri="{FF2B5EF4-FFF2-40B4-BE49-F238E27FC236}">
              <a16:creationId xmlns:a16="http://schemas.microsoft.com/office/drawing/2014/main" id="{00000000-0008-0000-0400-000016000000}"/>
            </a:ext>
          </a:extLst>
        </xdr:cNvPr>
        <xdr:cNvSpPr/>
      </xdr:nvSpPr>
      <xdr:spPr>
        <a:xfrm>
          <a:off x="4474463" y="3513300"/>
          <a:ext cx="1743075" cy="5334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Racionalización de trámites</a:t>
          </a:r>
          <a:endParaRPr sz="1100" b="1">
            <a:solidFill>
              <a:srgbClr val="1F3864"/>
            </a:solidFill>
          </a:endParaRPr>
        </a:p>
      </xdr:txBody>
    </xdr:sp>
    <xdr:clientData fLocksWithSheet="0"/>
  </xdr:oneCellAnchor>
  <xdr:oneCellAnchor>
    <xdr:from>
      <xdr:col>1</xdr:col>
      <xdr:colOff>57150</xdr:colOff>
      <xdr:row>19</xdr:row>
      <xdr:rowOff>66675</xdr:rowOff>
    </xdr:from>
    <xdr:ext cx="1752600" cy="552450"/>
    <xdr:sp macro="" textlink="">
      <xdr:nvSpPr>
        <xdr:cNvPr id="23" name="Shape 23">
          <a:hlinkClick xmlns:r="http://schemas.openxmlformats.org/officeDocument/2006/relationships" r:id="rId6"/>
          <a:extLst>
            <a:ext uri="{FF2B5EF4-FFF2-40B4-BE49-F238E27FC236}">
              <a16:creationId xmlns:a16="http://schemas.microsoft.com/office/drawing/2014/main" id="{00000000-0008-0000-0400-000017000000}"/>
            </a:ext>
          </a:extLst>
        </xdr:cNvPr>
        <xdr:cNvSpPr/>
      </xdr:nvSpPr>
      <xdr:spPr>
        <a:xfrm>
          <a:off x="4474463" y="3508538"/>
          <a:ext cx="1743075" cy="54292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Participación ciudadana en la gestión pública</a:t>
          </a:r>
          <a:endParaRPr sz="1400"/>
        </a:p>
      </xdr:txBody>
    </xdr:sp>
    <xdr:clientData fLocksWithSheet="0"/>
  </xdr:oneCellAnchor>
  <xdr:oneCellAnchor>
    <xdr:from>
      <xdr:col>5</xdr:col>
      <xdr:colOff>685800</xdr:colOff>
      <xdr:row>22</xdr:row>
      <xdr:rowOff>76200</xdr:rowOff>
    </xdr:from>
    <xdr:ext cx="1857375" cy="542925"/>
    <xdr:sp macro="" textlink="">
      <xdr:nvSpPr>
        <xdr:cNvPr id="24" name="Shape 24">
          <a:hlinkClick xmlns:r="http://schemas.openxmlformats.org/officeDocument/2006/relationships" r:id="rId7"/>
          <a:extLst>
            <a:ext uri="{FF2B5EF4-FFF2-40B4-BE49-F238E27FC236}">
              <a16:creationId xmlns:a16="http://schemas.microsoft.com/office/drawing/2014/main" id="{00000000-0008-0000-0400-000018000000}"/>
            </a:ext>
          </a:extLst>
        </xdr:cNvPr>
        <xdr:cNvSpPr/>
      </xdr:nvSpPr>
      <xdr:spPr>
        <a:xfrm>
          <a:off x="4422075" y="3513300"/>
          <a:ext cx="1847850" cy="5334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Defensa Jurídica</a:t>
          </a:r>
          <a:endParaRPr sz="1100" b="1">
            <a:solidFill>
              <a:srgbClr val="1F3864"/>
            </a:solidFill>
          </a:endParaRPr>
        </a:p>
      </xdr:txBody>
    </xdr:sp>
    <xdr:clientData fLocksWithSheet="0"/>
  </xdr:oneCellAnchor>
  <xdr:oneCellAnchor>
    <xdr:from>
      <xdr:col>10</xdr:col>
      <xdr:colOff>390525</xdr:colOff>
      <xdr:row>21</xdr:row>
      <xdr:rowOff>76200</xdr:rowOff>
    </xdr:from>
    <xdr:ext cx="1743075" cy="552450"/>
    <xdr:sp macro="" textlink="">
      <xdr:nvSpPr>
        <xdr:cNvPr id="25" name="Shape 25">
          <a:hlinkClick xmlns:r="http://schemas.openxmlformats.org/officeDocument/2006/relationships" r:id="rId8"/>
          <a:extLst>
            <a:ext uri="{FF2B5EF4-FFF2-40B4-BE49-F238E27FC236}">
              <a16:creationId xmlns:a16="http://schemas.microsoft.com/office/drawing/2014/main" id="{00000000-0008-0000-0400-000019000000}"/>
            </a:ext>
          </a:extLst>
        </xdr:cNvPr>
        <xdr:cNvSpPr/>
      </xdr:nvSpPr>
      <xdr:spPr>
        <a:xfrm>
          <a:off x="4479225" y="3508538"/>
          <a:ext cx="1733550" cy="54292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Gestión Presupuestal y eficiencia del gasto público</a:t>
          </a:r>
          <a:endParaRPr sz="1100" b="1">
            <a:solidFill>
              <a:srgbClr val="1F3864"/>
            </a:solidFill>
          </a:endParaRPr>
        </a:p>
      </xdr:txBody>
    </xdr:sp>
    <xdr:clientData fLocksWithSheet="0"/>
  </xdr:oneCellAnchor>
  <xdr:oneCellAnchor>
    <xdr:from>
      <xdr:col>6</xdr:col>
      <xdr:colOff>752475</xdr:colOff>
      <xdr:row>22</xdr:row>
      <xdr:rowOff>38100</xdr:rowOff>
    </xdr:from>
    <xdr:ext cx="1857375" cy="542925"/>
    <xdr:sp macro="" textlink="">
      <xdr:nvSpPr>
        <xdr:cNvPr id="26" name="Shape 26">
          <a:hlinkClick xmlns:r="http://schemas.openxmlformats.org/officeDocument/2006/relationships" r:id="rId9"/>
          <a:extLst>
            <a:ext uri="{FF2B5EF4-FFF2-40B4-BE49-F238E27FC236}">
              <a16:creationId xmlns:a16="http://schemas.microsoft.com/office/drawing/2014/main" id="{00000000-0008-0000-0400-00001A000000}"/>
            </a:ext>
          </a:extLst>
        </xdr:cNvPr>
        <xdr:cNvSpPr/>
      </xdr:nvSpPr>
      <xdr:spPr>
        <a:xfrm>
          <a:off x="4422075" y="3513300"/>
          <a:ext cx="1847850" cy="5334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Mejora Normativa</a:t>
          </a:r>
          <a:endParaRPr sz="1100" b="1">
            <a:solidFill>
              <a:srgbClr val="1F3864"/>
            </a:solidFill>
          </a:endParaRPr>
        </a:p>
      </xdr:txBody>
    </xdr:sp>
    <xdr:clientData fLocksWithSheet="0"/>
  </xdr:oneCellAnchor>
  <xdr:oneCellAnchor>
    <xdr:from>
      <xdr:col>0</xdr:col>
      <xdr:colOff>247650</xdr:colOff>
      <xdr:row>0</xdr:row>
      <xdr:rowOff>104775</xdr:rowOff>
    </xdr:from>
    <xdr:ext cx="1733550" cy="1619250"/>
    <xdr:pic>
      <xdr:nvPicPr>
        <xdr:cNvPr id="4" name="image5.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7</xdr:row>
      <xdr:rowOff>0</xdr:rowOff>
    </xdr:from>
    <xdr:ext cx="314325" cy="314325"/>
    <xdr:sp macro="" textlink="">
      <xdr:nvSpPr>
        <xdr:cNvPr id="4" name="Shape 4" descr="Resultado de imagen para mipg">
          <a:extLst>
            <a:ext uri="{FF2B5EF4-FFF2-40B4-BE49-F238E27FC236}">
              <a16:creationId xmlns:a16="http://schemas.microsoft.com/office/drawing/2014/main" id="{00000000-0008-0000-0500-000004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7</xdr:row>
      <xdr:rowOff>0</xdr:rowOff>
    </xdr:from>
    <xdr:ext cx="314325" cy="314325"/>
    <xdr:sp macro="" textlink="">
      <xdr:nvSpPr>
        <xdr:cNvPr id="2" name="Shape 4" descr="Resultado de imagen para mipg">
          <a:extLst>
            <a:ext uri="{FF2B5EF4-FFF2-40B4-BE49-F238E27FC236}">
              <a16:creationId xmlns:a16="http://schemas.microsoft.com/office/drawing/2014/main" id="{00000000-0008-0000-0500-000002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409575</xdr:colOff>
      <xdr:row>5</xdr:row>
      <xdr:rowOff>47625</xdr:rowOff>
    </xdr:from>
    <xdr:ext cx="3362325" cy="819150"/>
    <xdr:sp macro="" textlink="">
      <xdr:nvSpPr>
        <xdr:cNvPr id="27" name="Shape 27">
          <a:hlinkClick xmlns:r="http://schemas.openxmlformats.org/officeDocument/2006/relationships" r:id="rId1"/>
          <a:extLst>
            <a:ext uri="{FF2B5EF4-FFF2-40B4-BE49-F238E27FC236}">
              <a16:creationId xmlns:a16="http://schemas.microsoft.com/office/drawing/2014/main" id="{00000000-0008-0000-0500-00001B000000}"/>
            </a:ext>
          </a:extLst>
        </xdr:cNvPr>
        <xdr:cNvSpPr/>
      </xdr:nvSpPr>
      <xdr:spPr>
        <a:xfrm>
          <a:off x="3669600" y="3375188"/>
          <a:ext cx="3352800" cy="80962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C55A11"/>
            </a:buClr>
            <a:buSzPts val="1800"/>
            <a:buFont typeface="Calibri"/>
            <a:buNone/>
          </a:pPr>
          <a:r>
            <a:rPr lang="en-US" sz="1800" b="1">
              <a:solidFill>
                <a:srgbClr val="C55A11"/>
              </a:solidFill>
              <a:latin typeface="Calibri"/>
              <a:ea typeface="Calibri"/>
              <a:cs typeface="Calibri"/>
              <a:sym typeface="Calibri"/>
            </a:rPr>
            <a:t>Seguimiento y Evaluación del desempeño institucional</a:t>
          </a:r>
          <a:endParaRPr sz="1800" b="1">
            <a:solidFill>
              <a:srgbClr val="C55A11"/>
            </a:solidFill>
          </a:endParaRPr>
        </a:p>
      </xdr:txBody>
    </xdr:sp>
    <xdr:clientData fLocksWithSheet="0"/>
  </xdr:oneCellAnchor>
  <xdr:oneCellAnchor>
    <xdr:from>
      <xdr:col>1</xdr:col>
      <xdr:colOff>85725</xdr:colOff>
      <xdr:row>1</xdr:row>
      <xdr:rowOff>180975</xdr:rowOff>
    </xdr:from>
    <xdr:ext cx="1285875" cy="1666875"/>
    <xdr:pic>
      <xdr:nvPicPr>
        <xdr:cNvPr id="3" name="image6.png" title="Imagen">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9</xdr:col>
      <xdr:colOff>561975</xdr:colOff>
      <xdr:row>2</xdr:row>
      <xdr:rowOff>161925</xdr:rowOff>
    </xdr:from>
    <xdr:ext cx="3457575" cy="8001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600-00001C000000}"/>
            </a:ext>
          </a:extLst>
        </xdr:cNvPr>
        <xdr:cNvSpPr/>
      </xdr:nvSpPr>
      <xdr:spPr>
        <a:xfrm>
          <a:off x="3621975" y="3384713"/>
          <a:ext cx="3448050" cy="7905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FF0000"/>
            </a:buClr>
            <a:buSzPts val="1400"/>
            <a:buFont typeface="Calibri"/>
            <a:buNone/>
          </a:pPr>
          <a:r>
            <a:rPr lang="en-US" sz="1400" b="1">
              <a:solidFill>
                <a:srgbClr val="FF0000"/>
              </a:solidFill>
              <a:latin typeface="Calibri"/>
              <a:ea typeface="Calibri"/>
              <a:cs typeface="Calibri"/>
              <a:sym typeface="Calibri"/>
            </a:rPr>
            <a:t>Transparencia, acceso a la información pública y lucha contra la corrupción</a:t>
          </a:r>
          <a:endParaRPr sz="1400" b="1">
            <a:solidFill>
              <a:srgbClr val="FF0000"/>
            </a:solidFill>
          </a:endParaRPr>
        </a:p>
      </xdr:txBody>
    </xdr:sp>
    <xdr:clientData fLocksWithSheet="0"/>
  </xdr:oneCellAnchor>
  <xdr:oneCellAnchor>
    <xdr:from>
      <xdr:col>10</xdr:col>
      <xdr:colOff>142875</xdr:colOff>
      <xdr:row>6</xdr:row>
      <xdr:rowOff>228600</xdr:rowOff>
    </xdr:from>
    <xdr:ext cx="2581275" cy="685800"/>
    <xdr:sp macro="" textlink="">
      <xdr:nvSpPr>
        <xdr:cNvPr id="29" name="Shape 29">
          <a:hlinkClick xmlns:r="http://schemas.openxmlformats.org/officeDocument/2006/relationships" r:id="rId2"/>
          <a:extLst>
            <a:ext uri="{FF2B5EF4-FFF2-40B4-BE49-F238E27FC236}">
              <a16:creationId xmlns:a16="http://schemas.microsoft.com/office/drawing/2014/main" id="{00000000-0008-0000-0600-00001D000000}"/>
            </a:ext>
          </a:extLst>
        </xdr:cNvPr>
        <xdr:cNvSpPr/>
      </xdr:nvSpPr>
      <xdr:spPr>
        <a:xfrm>
          <a:off x="4060125" y="3441863"/>
          <a:ext cx="2571750" cy="6762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FF0000"/>
            </a:buClr>
            <a:buSzPts val="1400"/>
            <a:buFont typeface="Calibri"/>
            <a:buNone/>
          </a:pPr>
          <a:r>
            <a:rPr lang="en-US" sz="1400" b="1">
              <a:solidFill>
                <a:srgbClr val="FF0000"/>
              </a:solidFill>
              <a:latin typeface="Calibri"/>
              <a:ea typeface="Calibri"/>
              <a:cs typeface="Calibri"/>
              <a:sym typeface="Calibri"/>
            </a:rPr>
            <a:t>Gestión Documental</a:t>
          </a:r>
          <a:endParaRPr sz="1400">
            <a:solidFill>
              <a:srgbClr val="FF0000"/>
            </a:solidFill>
          </a:endParaRPr>
        </a:p>
      </xdr:txBody>
    </xdr:sp>
    <xdr:clientData fLocksWithSheet="0"/>
  </xdr:oneCellAnchor>
  <xdr:oneCellAnchor>
    <xdr:from>
      <xdr:col>0</xdr:col>
      <xdr:colOff>695325</xdr:colOff>
      <xdr:row>3</xdr:row>
      <xdr:rowOff>9525</xdr:rowOff>
    </xdr:from>
    <xdr:ext cx="1552575" cy="1504950"/>
    <xdr:pic>
      <xdr:nvPicPr>
        <xdr:cNvPr id="2" name="image7.pn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266700</xdr:colOff>
      <xdr:row>1</xdr:row>
      <xdr:rowOff>142875</xdr:rowOff>
    </xdr:from>
    <xdr:ext cx="314325" cy="323850"/>
    <xdr:sp macro="" textlink="">
      <xdr:nvSpPr>
        <xdr:cNvPr id="3" name="Shape 3" descr="Resultado de imagen para mipg">
          <a:extLst>
            <a:ext uri="{FF2B5EF4-FFF2-40B4-BE49-F238E27FC236}">
              <a16:creationId xmlns:a16="http://schemas.microsoft.com/office/drawing/2014/main" id="{00000000-0008-0000-0700-000003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314325" cy="314325"/>
    <xdr:sp macro="" textlink="">
      <xdr:nvSpPr>
        <xdr:cNvPr id="4" name="Shape 4" descr="Resultado de imagen para mipg">
          <a:extLst>
            <a:ext uri="{FF2B5EF4-FFF2-40B4-BE49-F238E27FC236}">
              <a16:creationId xmlns:a16="http://schemas.microsoft.com/office/drawing/2014/main" id="{00000000-0008-0000-0700-000004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476250</xdr:colOff>
      <xdr:row>5</xdr:row>
      <xdr:rowOff>161925</xdr:rowOff>
    </xdr:from>
    <xdr:ext cx="2762250" cy="8001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700-000022000000}"/>
            </a:ext>
          </a:extLst>
        </xdr:cNvPr>
        <xdr:cNvSpPr/>
      </xdr:nvSpPr>
      <xdr:spPr>
        <a:xfrm>
          <a:off x="3969638" y="3384713"/>
          <a:ext cx="2752725" cy="7905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400"/>
            <a:buFont typeface="Calibri"/>
            <a:buNone/>
          </a:pPr>
          <a:r>
            <a:rPr lang="en-US" sz="1400" b="1">
              <a:solidFill>
                <a:srgbClr val="1F3864"/>
              </a:solidFill>
              <a:latin typeface="Calibri"/>
              <a:ea typeface="Calibri"/>
              <a:cs typeface="Calibri"/>
              <a:sym typeface="Calibri"/>
            </a:rPr>
            <a:t>Gestión del conocimiento y la innovación</a:t>
          </a:r>
          <a:endParaRPr sz="1400"/>
        </a:p>
      </xdr:txBody>
    </xdr:sp>
    <xdr:clientData fLocksWithSheet="0"/>
  </xdr:oneCellAnchor>
  <xdr:oneCellAnchor>
    <xdr:from>
      <xdr:col>1</xdr:col>
      <xdr:colOff>257175</xdr:colOff>
      <xdr:row>3</xdr:row>
      <xdr:rowOff>114300</xdr:rowOff>
    </xdr:from>
    <xdr:ext cx="1152525" cy="1314450"/>
    <xdr:pic>
      <xdr:nvPicPr>
        <xdr:cNvPr id="2" name="image9.pn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6</xdr:col>
      <xdr:colOff>28575</xdr:colOff>
      <xdr:row>2</xdr:row>
      <xdr:rowOff>76200</xdr:rowOff>
    </xdr:from>
    <xdr:ext cx="314325" cy="342900"/>
    <xdr:sp macro="" textlink="">
      <xdr:nvSpPr>
        <xdr:cNvPr id="30" name="Shape 30" descr="Resultado de imagen para informaciÃ³n y comunicaciones mipg">
          <a:extLst>
            <a:ext uri="{FF2B5EF4-FFF2-40B4-BE49-F238E27FC236}">
              <a16:creationId xmlns:a16="http://schemas.microsoft.com/office/drawing/2014/main" id="{00000000-0008-0000-0800-00001E000000}"/>
            </a:ext>
          </a:extLst>
        </xdr:cNvPr>
        <xdr:cNvSpPr/>
      </xdr:nvSpPr>
      <xdr:spPr>
        <a:xfrm>
          <a:off x="5193600" y="3613313"/>
          <a:ext cx="3048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5</xdr:row>
      <xdr:rowOff>0</xdr:rowOff>
    </xdr:from>
    <xdr:ext cx="314325" cy="314325"/>
    <xdr:sp macro="" textlink="">
      <xdr:nvSpPr>
        <xdr:cNvPr id="4" name="Shape 4" descr="Resultado de imagen para mipg">
          <a:extLst>
            <a:ext uri="{FF2B5EF4-FFF2-40B4-BE49-F238E27FC236}">
              <a16:creationId xmlns:a16="http://schemas.microsoft.com/office/drawing/2014/main" id="{00000000-0008-0000-0800-000004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0</xdr:colOff>
      <xdr:row>8</xdr:row>
      <xdr:rowOff>0</xdr:rowOff>
    </xdr:from>
    <xdr:ext cx="314325" cy="323850"/>
    <xdr:sp macro="" textlink="">
      <xdr:nvSpPr>
        <xdr:cNvPr id="3" name="Shape 3" descr="Resultado de imagen para mipg">
          <a:extLst>
            <a:ext uri="{FF2B5EF4-FFF2-40B4-BE49-F238E27FC236}">
              <a16:creationId xmlns:a16="http://schemas.microsoft.com/office/drawing/2014/main" id="{00000000-0008-0000-0800-000003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19</xdr:col>
      <xdr:colOff>95250</xdr:colOff>
      <xdr:row>12</xdr:row>
      <xdr:rowOff>38100</xdr:rowOff>
    </xdr:from>
    <xdr:ext cx="314325" cy="1057275"/>
    <xdr:sp macro="" textlink="">
      <xdr:nvSpPr>
        <xdr:cNvPr id="31" name="Shape 31">
          <a:extLst>
            <a:ext uri="{FF2B5EF4-FFF2-40B4-BE49-F238E27FC236}">
              <a16:creationId xmlns:a16="http://schemas.microsoft.com/office/drawing/2014/main" id="{00000000-0008-0000-0800-00001F000000}"/>
            </a:ext>
          </a:extLst>
        </xdr:cNvPr>
        <xdr:cNvSpPr/>
      </xdr:nvSpPr>
      <xdr:spPr>
        <a:xfrm>
          <a:off x="5193600" y="3256125"/>
          <a:ext cx="304800" cy="1047750"/>
        </a:xfrm>
        <a:prstGeom prst="rect">
          <a:avLst/>
        </a:prstGeom>
        <a:solidFill>
          <a:schemeClr val="lt1"/>
        </a:solidFill>
        <a:ln w="12700" cap="flat" cmpd="sng">
          <a:solidFill>
            <a:schemeClr val="l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0</xdr:colOff>
      <xdr:row>21</xdr:row>
      <xdr:rowOff>0</xdr:rowOff>
    </xdr:from>
    <xdr:ext cx="314325" cy="323850"/>
    <xdr:sp macro="" textlink="">
      <xdr:nvSpPr>
        <xdr:cNvPr id="2" name="Shape 3" descr="Resultado de imagen para mipg">
          <a:extLst>
            <a:ext uri="{FF2B5EF4-FFF2-40B4-BE49-F238E27FC236}">
              <a16:creationId xmlns:a16="http://schemas.microsoft.com/office/drawing/2014/main" id="{00000000-0008-0000-0800-000002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142875</xdr:colOff>
      <xdr:row>5</xdr:row>
      <xdr:rowOff>142875</xdr:rowOff>
    </xdr:from>
    <xdr:ext cx="2095500" cy="723900"/>
    <xdr:sp macro="" textlink="">
      <xdr:nvSpPr>
        <xdr:cNvPr id="32" name="Shape 32">
          <a:hlinkClick xmlns:r="http://schemas.openxmlformats.org/officeDocument/2006/relationships" r:id="rId1"/>
          <a:extLst>
            <a:ext uri="{FF2B5EF4-FFF2-40B4-BE49-F238E27FC236}">
              <a16:creationId xmlns:a16="http://schemas.microsoft.com/office/drawing/2014/main" id="{00000000-0008-0000-0800-000020000000}"/>
            </a:ext>
          </a:extLst>
        </xdr:cNvPr>
        <xdr:cNvSpPr/>
      </xdr:nvSpPr>
      <xdr:spPr>
        <a:xfrm>
          <a:off x="4303013" y="3422813"/>
          <a:ext cx="2085975" cy="7143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BF9000"/>
            </a:buClr>
            <a:buSzPts val="2000"/>
            <a:buFont typeface="Calibri"/>
            <a:buNone/>
          </a:pPr>
          <a:r>
            <a:rPr lang="en-US" sz="2000" b="1">
              <a:solidFill>
                <a:srgbClr val="BF9000"/>
              </a:solidFill>
              <a:latin typeface="Calibri"/>
              <a:ea typeface="Calibri"/>
              <a:cs typeface="Calibri"/>
              <a:sym typeface="Calibri"/>
            </a:rPr>
            <a:t>Control Interno</a:t>
          </a:r>
          <a:endParaRPr sz="2000">
            <a:solidFill>
              <a:srgbClr val="BF9000"/>
            </a:solidFill>
          </a:endParaRPr>
        </a:p>
      </xdr:txBody>
    </xdr:sp>
    <xdr:clientData fLocksWithSheet="0"/>
  </xdr:oneCellAnchor>
  <xdr:oneCellAnchor>
    <xdr:from>
      <xdr:col>0</xdr:col>
      <xdr:colOff>209550</xdr:colOff>
      <xdr:row>1</xdr:row>
      <xdr:rowOff>9525</xdr:rowOff>
    </xdr:from>
    <xdr:ext cx="1247775" cy="1609725"/>
    <xdr:pic>
      <xdr:nvPicPr>
        <xdr:cNvPr id="5" name="image8.png">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438150</xdr:colOff>
      <xdr:row>1</xdr:row>
      <xdr:rowOff>9525</xdr:rowOff>
    </xdr:from>
    <xdr:ext cx="2057400" cy="771525"/>
    <xdr:sp macro="" textlink="">
      <xdr:nvSpPr>
        <xdr:cNvPr id="33" name="Shape 33">
          <a:hlinkClick xmlns:r="http://schemas.openxmlformats.org/officeDocument/2006/relationships" r:id="rId1"/>
          <a:extLst>
            <a:ext uri="{FF2B5EF4-FFF2-40B4-BE49-F238E27FC236}">
              <a16:creationId xmlns:a16="http://schemas.microsoft.com/office/drawing/2014/main" id="{00000000-0008-0000-0900-000021000000}"/>
            </a:ext>
          </a:extLst>
        </xdr:cNvPr>
        <xdr:cNvSpPr/>
      </xdr:nvSpPr>
      <xdr:spPr>
        <a:xfrm>
          <a:off x="4331588" y="3408525"/>
          <a:ext cx="2028825" cy="742950"/>
        </a:xfrm>
        <a:prstGeom prst="roundRect">
          <a:avLst>
            <a:gd name="adj" fmla="val 16667"/>
          </a:avLst>
        </a:prstGeom>
        <a:solidFill>
          <a:schemeClr val="lt1"/>
        </a:solidFill>
        <a:ln w="28575" cap="flat" cmpd="sng">
          <a:solidFill>
            <a:srgbClr val="92D05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92D050"/>
            </a:buClr>
            <a:buSzPts val="1400"/>
            <a:buFont typeface="Federo"/>
            <a:buNone/>
          </a:pPr>
          <a:r>
            <a:rPr lang="en-US" sz="1400" b="1" i="0" u="none" strike="noStrike" cap="none">
              <a:solidFill>
                <a:srgbClr val="92D050"/>
              </a:solidFill>
              <a:latin typeface="Federo"/>
              <a:ea typeface="Federo"/>
              <a:cs typeface="Federo"/>
              <a:sym typeface="Federo"/>
            </a:rPr>
            <a:t>Autodiagnóstico Talento Humano</a:t>
          </a:r>
          <a:endParaRPr sz="1400"/>
        </a:p>
      </xdr:txBody>
    </xdr:sp>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minenergia.gov.co/historico-de-eventos?idEvento=8832" TargetMode="External"/><Relationship Id="rId1" Type="http://schemas.openxmlformats.org/officeDocument/2006/relationships/hyperlink" Target="https://www.minenergia.gov.co/atencion-al-ciudadano"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https://www.minenergia.gov.co/atencion-al-ciudadano" TargetMode="External"/><Relationship Id="rId7" Type="http://schemas.openxmlformats.org/officeDocument/2006/relationships/vmlDrawing" Target="../drawings/vmlDrawing5.vml"/><Relationship Id="rId2" Type="http://schemas.openxmlformats.org/officeDocument/2006/relationships/hyperlink" Target="https://www.minenergia.gov.co/transparencia-y-acceso-a-la-informacion" TargetMode="External"/><Relationship Id="rId1" Type="http://schemas.openxmlformats.org/officeDocument/2006/relationships/hyperlink" Target="https://www.minenergia.gov.co/atencion-al-ciudadano" TargetMode="External"/><Relationship Id="rId6" Type="http://schemas.openxmlformats.org/officeDocument/2006/relationships/drawing" Target="../drawings/drawing20.xml"/><Relationship Id="rId5" Type="http://schemas.openxmlformats.org/officeDocument/2006/relationships/printerSettings" Target="../printerSettings/printerSettings18.bin"/><Relationship Id="rId4" Type="http://schemas.openxmlformats.org/officeDocument/2006/relationships/hyperlink" Target="https://www.minenergia.gov.co/atencion-al-ciudadano"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21.xml"/></Relationships>
</file>

<file path=xl/worksheets/_rels/sheet3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39"/>
  <sheetViews>
    <sheetView showGridLines="0" zoomScale="80" zoomScaleNormal="80" workbookViewId="0">
      <selection activeCell="H11" sqref="H11"/>
    </sheetView>
  </sheetViews>
  <sheetFormatPr baseColWidth="10" defaultColWidth="11.42578125" defaultRowHeight="15"/>
  <cols>
    <col min="1" max="1" width="2.5703125" style="583" customWidth="1"/>
    <col min="2" max="2" width="11.140625" style="583" customWidth="1"/>
    <col min="3" max="7" width="14.7109375" style="583" customWidth="1"/>
    <col min="8" max="8" width="15.5703125" style="583" customWidth="1"/>
    <col min="9" max="13" width="14.7109375" style="583" customWidth="1"/>
    <col min="14" max="14" width="17.42578125" style="583" customWidth="1"/>
    <col min="15" max="23" width="14.7109375" style="583" customWidth="1"/>
    <col min="24" max="24" width="16" style="583" customWidth="1"/>
    <col min="25" max="27" width="14.7109375" style="583" customWidth="1"/>
    <col min="28" max="28" width="15.140625" style="583" customWidth="1"/>
    <col min="29" max="39" width="14.7109375" style="583" customWidth="1"/>
    <col min="40" max="16384" width="11.42578125" style="583"/>
  </cols>
  <sheetData>
    <row r="1" spans="2:38" ht="28.5">
      <c r="B1" s="751" t="s">
        <v>1179</v>
      </c>
      <c r="C1" s="751"/>
      <c r="D1" s="751"/>
      <c r="E1" s="751"/>
      <c r="F1" s="751"/>
      <c r="G1" s="751"/>
      <c r="H1" s="751"/>
      <c r="I1" s="751"/>
      <c r="J1" s="751"/>
      <c r="K1" s="751"/>
      <c r="L1" s="751"/>
      <c r="M1" s="751"/>
      <c r="N1" s="751"/>
      <c r="O1" s="751"/>
      <c r="P1" s="751"/>
      <c r="Q1" s="751"/>
      <c r="R1" s="751"/>
      <c r="S1" s="751"/>
      <c r="T1" s="751"/>
      <c r="U1" s="751"/>
      <c r="V1" s="751"/>
      <c r="W1" s="751"/>
      <c r="X1" s="751"/>
      <c r="Y1" s="751"/>
      <c r="Z1" s="751"/>
      <c r="AA1" s="751"/>
      <c r="AB1" s="751"/>
      <c r="AC1" s="751"/>
      <c r="AD1" s="751"/>
      <c r="AE1" s="751"/>
      <c r="AF1" s="751"/>
      <c r="AG1" s="751"/>
      <c r="AH1" s="751"/>
      <c r="AI1" s="751"/>
      <c r="AJ1" s="751"/>
      <c r="AK1" s="751"/>
      <c r="AL1" s="751"/>
    </row>
    <row r="2" spans="2:38" ht="23.25">
      <c r="B2" s="584"/>
      <c r="C2" s="752" t="s">
        <v>1180</v>
      </c>
      <c r="D2" s="752"/>
      <c r="E2" s="753"/>
      <c r="F2" s="753"/>
      <c r="G2" s="753"/>
      <c r="H2" s="753"/>
      <c r="I2" s="753"/>
      <c r="J2" s="753"/>
      <c r="K2" s="753"/>
      <c r="L2" s="753"/>
      <c r="M2" s="753"/>
      <c r="N2" s="753"/>
      <c r="O2" s="753"/>
      <c r="P2" s="753"/>
      <c r="Q2" s="753"/>
      <c r="R2" s="753"/>
      <c r="S2" s="753"/>
      <c r="T2" s="753"/>
      <c r="U2" s="753"/>
      <c r="V2" s="753"/>
      <c r="W2" s="753"/>
      <c r="X2" s="753"/>
      <c r="Y2" s="753"/>
      <c r="Z2" s="753"/>
      <c r="AA2" s="753"/>
      <c r="AB2" s="753"/>
      <c r="AC2" s="753"/>
      <c r="AD2" s="753"/>
      <c r="AE2" s="753"/>
      <c r="AF2" s="753"/>
      <c r="AG2" s="753"/>
      <c r="AH2" s="753"/>
      <c r="AI2" s="753"/>
      <c r="AJ2" s="585"/>
      <c r="AK2" s="585"/>
      <c r="AL2" s="584"/>
    </row>
    <row r="3" spans="2:38" ht="11.25" customHeight="1" thickBot="1">
      <c r="B3" s="586"/>
      <c r="C3" s="586"/>
      <c r="D3" s="586"/>
      <c r="E3" s="586"/>
      <c r="F3" s="586"/>
      <c r="G3" s="586"/>
      <c r="H3" s="586"/>
      <c r="AI3" s="586"/>
      <c r="AJ3" s="586"/>
      <c r="AK3" s="586"/>
      <c r="AL3" s="586"/>
    </row>
    <row r="4" spans="2:38" s="587" customFormat="1" ht="39" thickBot="1">
      <c r="C4" s="588" t="s">
        <v>1181</v>
      </c>
      <c r="D4" s="589" t="s">
        <v>1182</v>
      </c>
      <c r="E4" s="588" t="s">
        <v>1183</v>
      </c>
      <c r="F4" s="590" t="s">
        <v>1184</v>
      </c>
      <c r="G4" s="588" t="s">
        <v>1185</v>
      </c>
      <c r="H4" s="590" t="s">
        <v>1186</v>
      </c>
      <c r="I4" s="588" t="s">
        <v>1187</v>
      </c>
      <c r="J4" s="590" t="s">
        <v>1188</v>
      </c>
      <c r="K4" s="588" t="s">
        <v>1189</v>
      </c>
      <c r="L4" s="590" t="s">
        <v>1190</v>
      </c>
      <c r="M4" s="588" t="s">
        <v>1191</v>
      </c>
      <c r="N4" s="590" t="s">
        <v>1192</v>
      </c>
      <c r="O4" s="588" t="s">
        <v>1193</v>
      </c>
      <c r="P4" s="590" t="s">
        <v>1194</v>
      </c>
      <c r="Q4" s="588" t="s">
        <v>1195</v>
      </c>
      <c r="R4" s="591" t="s">
        <v>1196</v>
      </c>
    </row>
    <row r="5" spans="2:38">
      <c r="B5" s="592" t="s">
        <v>1197</v>
      </c>
      <c r="C5" s="593"/>
      <c r="D5" s="594"/>
      <c r="E5" s="595"/>
      <c r="F5" s="596"/>
      <c r="G5" s="595"/>
      <c r="H5" s="596"/>
      <c r="I5" s="595"/>
      <c r="J5" s="596"/>
      <c r="K5" s="595"/>
      <c r="L5" s="596"/>
      <c r="M5" s="595"/>
      <c r="N5" s="596"/>
      <c r="O5" s="595"/>
      <c r="P5" s="596"/>
      <c r="Q5" s="597"/>
      <c r="R5" s="598"/>
    </row>
    <row r="6" spans="2:38">
      <c r="B6" s="599" t="s">
        <v>1198</v>
      </c>
      <c r="C6" s="600">
        <f>+E6+G6+I6+K6+M6+O6+Q6</f>
        <v>86.499999999999986</v>
      </c>
      <c r="D6" s="601">
        <v>78.599999999999994</v>
      </c>
      <c r="E6" s="602">
        <v>10.17</v>
      </c>
      <c r="F6" s="603">
        <v>78.5</v>
      </c>
      <c r="G6" s="602">
        <v>5.8</v>
      </c>
      <c r="H6" s="603">
        <v>77.2</v>
      </c>
      <c r="I6" s="602">
        <v>45.36</v>
      </c>
      <c r="J6" s="603">
        <v>78.5</v>
      </c>
      <c r="K6" s="602">
        <v>5.88</v>
      </c>
      <c r="L6" s="604">
        <v>68</v>
      </c>
      <c r="M6" s="602">
        <v>10.27</v>
      </c>
      <c r="N6" s="605">
        <v>74.400000000000006</v>
      </c>
      <c r="O6" s="602">
        <v>3.14</v>
      </c>
      <c r="P6" s="605">
        <v>70.099999999999994</v>
      </c>
      <c r="Q6" s="606">
        <v>5.88</v>
      </c>
      <c r="R6" s="603">
        <v>79.3</v>
      </c>
    </row>
    <row r="7" spans="2:38">
      <c r="B7" s="599" t="s">
        <v>1199</v>
      </c>
      <c r="C7" s="600"/>
      <c r="D7" s="607"/>
      <c r="E7" s="602"/>
      <c r="F7" s="605"/>
      <c r="G7" s="602"/>
      <c r="H7" s="605"/>
      <c r="I7" s="602"/>
      <c r="J7" s="605"/>
      <c r="K7" s="602"/>
      <c r="L7" s="605"/>
      <c r="M7" s="602"/>
      <c r="N7" s="605"/>
      <c r="O7" s="602"/>
      <c r="P7" s="605"/>
      <c r="Q7" s="606"/>
      <c r="R7" s="604"/>
    </row>
    <row r="8" spans="2:38">
      <c r="B8" s="599" t="s">
        <v>1200</v>
      </c>
      <c r="C8" s="600"/>
      <c r="D8" s="607"/>
      <c r="E8" s="602"/>
      <c r="F8" s="605"/>
      <c r="G8" s="602"/>
      <c r="H8" s="605"/>
      <c r="I8" s="602"/>
      <c r="J8" s="605"/>
      <c r="K8" s="602"/>
      <c r="L8" s="605"/>
      <c r="M8" s="602"/>
      <c r="N8" s="605"/>
      <c r="O8" s="602"/>
      <c r="P8" s="605"/>
      <c r="Q8" s="606"/>
      <c r="R8" s="604"/>
    </row>
    <row r="9" spans="2:38">
      <c r="B9" s="599" t="s">
        <v>1201</v>
      </c>
      <c r="C9" s="600"/>
      <c r="D9" s="607"/>
      <c r="E9" s="602"/>
      <c r="F9" s="605"/>
      <c r="G9" s="602"/>
      <c r="H9" s="605"/>
      <c r="I9" s="602"/>
      <c r="J9" s="605"/>
      <c r="K9" s="602"/>
      <c r="L9" s="605"/>
      <c r="M9" s="602"/>
      <c r="N9" s="605"/>
      <c r="O9" s="602"/>
      <c r="P9" s="605"/>
      <c r="Q9" s="606"/>
      <c r="R9" s="604"/>
    </row>
    <row r="10" spans="2:38">
      <c r="B10" s="599" t="s">
        <v>1202</v>
      </c>
      <c r="C10" s="600"/>
      <c r="D10" s="607"/>
      <c r="E10" s="602"/>
      <c r="F10" s="605"/>
      <c r="G10" s="602"/>
      <c r="H10" s="605"/>
      <c r="I10" s="602"/>
      <c r="J10" s="605"/>
      <c r="K10" s="602"/>
      <c r="L10" s="605"/>
      <c r="M10" s="602"/>
      <c r="N10" s="605"/>
      <c r="O10" s="602"/>
      <c r="P10" s="605"/>
      <c r="Q10" s="606"/>
      <c r="R10" s="604"/>
    </row>
    <row r="11" spans="2:38" ht="15.75" thickBot="1">
      <c r="B11" s="608" t="s">
        <v>1203</v>
      </c>
      <c r="C11" s="609"/>
      <c r="D11" s="610"/>
      <c r="E11" s="611"/>
      <c r="F11" s="612"/>
      <c r="G11" s="611"/>
      <c r="H11" s="612"/>
      <c r="I11" s="611"/>
      <c r="J11" s="612"/>
      <c r="K11" s="611"/>
      <c r="L11" s="612"/>
      <c r="M11" s="611"/>
      <c r="N11" s="612"/>
      <c r="O11" s="611"/>
      <c r="P11" s="612"/>
      <c r="Q11" s="613"/>
      <c r="R11" s="614"/>
    </row>
    <row r="12" spans="2:38" ht="15.75" thickBot="1"/>
    <row r="13" spans="2:38" s="587" customFormat="1" ht="39" thickBot="1">
      <c r="C13" s="588" t="s">
        <v>1181</v>
      </c>
      <c r="D13" s="591" t="s">
        <v>1182</v>
      </c>
      <c r="E13" s="588" t="s">
        <v>1204</v>
      </c>
      <c r="F13" s="590" t="s">
        <v>1205</v>
      </c>
      <c r="G13" s="588" t="s">
        <v>1206</v>
      </c>
      <c r="H13" s="590" t="s">
        <v>1207</v>
      </c>
      <c r="I13" s="588" t="s">
        <v>1208</v>
      </c>
      <c r="J13" s="590" t="s">
        <v>1209</v>
      </c>
      <c r="K13" s="588" t="s">
        <v>1210</v>
      </c>
      <c r="L13" s="590" t="s">
        <v>1211</v>
      </c>
      <c r="M13" s="588" t="s">
        <v>1212</v>
      </c>
      <c r="N13" s="590" t="s">
        <v>1213</v>
      </c>
      <c r="O13" s="588" t="s">
        <v>1214</v>
      </c>
      <c r="P13" s="590" t="s">
        <v>1215</v>
      </c>
      <c r="Q13" s="588" t="s">
        <v>1216</v>
      </c>
      <c r="R13" s="590" t="s">
        <v>1217</v>
      </c>
      <c r="S13" s="588" t="s">
        <v>1218</v>
      </c>
      <c r="T13" s="591" t="s">
        <v>1219</v>
      </c>
      <c r="U13" s="588" t="s">
        <v>1220</v>
      </c>
      <c r="V13" s="591" t="s">
        <v>1221</v>
      </c>
      <c r="W13" s="588" t="s">
        <v>1222</v>
      </c>
      <c r="X13" s="591" t="s">
        <v>1223</v>
      </c>
      <c r="Y13" s="588" t="s">
        <v>1224</v>
      </c>
      <c r="Z13" s="591" t="s">
        <v>1225</v>
      </c>
      <c r="AA13" s="588" t="s">
        <v>1226</v>
      </c>
      <c r="AB13" s="591" t="s">
        <v>1227</v>
      </c>
      <c r="AC13" s="588" t="s">
        <v>1228</v>
      </c>
      <c r="AD13" s="591" t="s">
        <v>1229</v>
      </c>
      <c r="AE13" s="588" t="s">
        <v>1230</v>
      </c>
      <c r="AF13" s="591" t="s">
        <v>1231</v>
      </c>
      <c r="AG13" s="588" t="s">
        <v>1232</v>
      </c>
      <c r="AH13" s="591" t="s">
        <v>1233</v>
      </c>
      <c r="AI13" s="588" t="s">
        <v>1234</v>
      </c>
      <c r="AJ13" s="591" t="s">
        <v>1235</v>
      </c>
      <c r="AK13" s="588" t="s">
        <v>1236</v>
      </c>
      <c r="AL13" s="591" t="s">
        <v>1237</v>
      </c>
    </row>
    <row r="14" spans="2:38">
      <c r="B14" s="615" t="s">
        <v>1197</v>
      </c>
      <c r="C14" s="616"/>
      <c r="D14" s="617"/>
      <c r="E14" s="618"/>
      <c r="F14" s="619"/>
      <c r="G14" s="618"/>
      <c r="H14" s="619"/>
      <c r="I14" s="620"/>
      <c r="J14" s="621"/>
      <c r="K14" s="618"/>
      <c r="L14" s="619"/>
      <c r="M14" s="618"/>
      <c r="N14" s="619"/>
      <c r="O14" s="622"/>
      <c r="P14" s="623"/>
      <c r="Q14" s="622"/>
      <c r="R14" s="623"/>
      <c r="S14" s="618"/>
      <c r="T14" s="624"/>
      <c r="U14" s="618"/>
      <c r="V14" s="624"/>
      <c r="W14" s="618"/>
      <c r="X14" s="624"/>
      <c r="Y14" s="618"/>
      <c r="Z14" s="624"/>
      <c r="AA14" s="620"/>
      <c r="AB14" s="625"/>
      <c r="AC14" s="618"/>
      <c r="AD14" s="624"/>
      <c r="AE14" s="618"/>
      <c r="AF14" s="624"/>
      <c r="AG14" s="618"/>
      <c r="AH14" s="624"/>
      <c r="AI14" s="626"/>
      <c r="AJ14" s="627"/>
      <c r="AK14" s="628"/>
      <c r="AL14" s="629"/>
    </row>
    <row r="15" spans="2:38">
      <c r="B15" s="630" t="s">
        <v>1198</v>
      </c>
      <c r="C15" s="631">
        <f>+E15+G15+I15+K15+M15+O15+Q15+S15+U15+W15+Y15+AA15+AC15+AE15+AG15+AI15+AK15</f>
        <v>86.47999999999999</v>
      </c>
      <c r="D15" s="632">
        <v>78.599999999999994</v>
      </c>
      <c r="E15" s="633">
        <v>4.87</v>
      </c>
      <c r="F15" s="634">
        <v>77.8</v>
      </c>
      <c r="G15" s="638">
        <v>5.3</v>
      </c>
      <c r="H15" s="634">
        <v>77.8</v>
      </c>
      <c r="I15" s="638">
        <v>5.8</v>
      </c>
      <c r="J15" s="634">
        <v>76.900000000000006</v>
      </c>
      <c r="K15" s="633">
        <v>5.88</v>
      </c>
      <c r="L15" s="634">
        <v>72.400000000000006</v>
      </c>
      <c r="M15" s="638">
        <v>4.2</v>
      </c>
      <c r="N15" s="634">
        <v>71.5</v>
      </c>
      <c r="O15" s="635">
        <v>5.65</v>
      </c>
      <c r="P15" s="636">
        <v>89.3</v>
      </c>
      <c r="Q15" s="635">
        <v>5.34</v>
      </c>
      <c r="R15" s="636">
        <v>85.6</v>
      </c>
      <c r="S15" s="633">
        <v>5.74</v>
      </c>
      <c r="T15" s="637">
        <v>67.8</v>
      </c>
      <c r="U15" s="638">
        <v>5.0999999999999996</v>
      </c>
      <c r="V15" s="637">
        <v>67.7</v>
      </c>
      <c r="W15" s="633">
        <v>5.65</v>
      </c>
      <c r="X15" s="637">
        <v>81.3</v>
      </c>
      <c r="Y15" s="633">
        <v>4.05</v>
      </c>
      <c r="Z15" s="637">
        <v>68.900000000000006</v>
      </c>
      <c r="AA15" s="633">
        <v>5.88</v>
      </c>
      <c r="AB15" s="637">
        <v>68</v>
      </c>
      <c r="AC15" s="633">
        <v>5.42</v>
      </c>
      <c r="AD15" s="637">
        <v>76.400000000000006</v>
      </c>
      <c r="AE15" s="633">
        <v>4.8499999999999996</v>
      </c>
      <c r="AF15" s="637">
        <v>77.3</v>
      </c>
      <c r="AG15" s="633">
        <v>3.14</v>
      </c>
      <c r="AH15" s="637">
        <v>70.099999999999994</v>
      </c>
      <c r="AI15" s="638">
        <v>5.88</v>
      </c>
      <c r="AJ15" s="632">
        <v>79.3</v>
      </c>
      <c r="AK15" s="639">
        <v>3.73</v>
      </c>
      <c r="AL15" s="640">
        <v>63.5</v>
      </c>
    </row>
    <row r="16" spans="2:38">
      <c r="B16" s="630" t="s">
        <v>1199</v>
      </c>
      <c r="C16" s="631"/>
      <c r="D16" s="641"/>
      <c r="E16" s="633"/>
      <c r="F16" s="634"/>
      <c r="G16" s="633"/>
      <c r="H16" s="634"/>
      <c r="I16" s="642"/>
      <c r="J16" s="643"/>
      <c r="K16" s="633"/>
      <c r="L16" s="634"/>
      <c r="M16" s="633"/>
      <c r="N16" s="634"/>
      <c r="O16" s="635"/>
      <c r="P16" s="644"/>
      <c r="Q16" s="635"/>
      <c r="R16" s="644"/>
      <c r="S16" s="633"/>
      <c r="T16" s="637"/>
      <c r="U16" s="633"/>
      <c r="V16" s="637"/>
      <c r="W16" s="633"/>
      <c r="X16" s="637"/>
      <c r="Y16" s="633"/>
      <c r="Z16" s="637"/>
      <c r="AA16" s="642"/>
      <c r="AB16" s="645"/>
      <c r="AC16" s="633"/>
      <c r="AD16" s="637"/>
      <c r="AE16" s="633"/>
      <c r="AF16" s="637"/>
      <c r="AG16" s="633"/>
      <c r="AH16" s="637"/>
      <c r="AI16" s="633"/>
      <c r="AJ16" s="637"/>
      <c r="AK16" s="646"/>
      <c r="AL16" s="634"/>
    </row>
    <row r="17" spans="2:38">
      <c r="B17" s="630" t="s">
        <v>1200</v>
      </c>
      <c r="C17" s="631"/>
      <c r="D17" s="641"/>
      <c r="E17" s="633"/>
      <c r="F17" s="634"/>
      <c r="G17" s="633"/>
      <c r="H17" s="634"/>
      <c r="I17" s="642"/>
      <c r="J17" s="643"/>
      <c r="K17" s="633"/>
      <c r="L17" s="634"/>
      <c r="M17" s="633"/>
      <c r="N17" s="634"/>
      <c r="O17" s="635"/>
      <c r="P17" s="644"/>
      <c r="Q17" s="635"/>
      <c r="R17" s="644"/>
      <c r="S17" s="633"/>
      <c r="T17" s="637"/>
      <c r="U17" s="633"/>
      <c r="V17" s="637"/>
      <c r="W17" s="633"/>
      <c r="X17" s="637"/>
      <c r="Y17" s="633"/>
      <c r="Z17" s="637"/>
      <c r="AA17" s="642"/>
      <c r="AB17" s="645"/>
      <c r="AC17" s="633"/>
      <c r="AD17" s="637"/>
      <c r="AE17" s="633"/>
      <c r="AF17" s="637"/>
      <c r="AG17" s="633"/>
      <c r="AH17" s="637"/>
      <c r="AI17" s="633"/>
      <c r="AJ17" s="637"/>
      <c r="AK17" s="646"/>
      <c r="AL17" s="634"/>
    </row>
    <row r="18" spans="2:38">
      <c r="B18" s="630" t="s">
        <v>1201</v>
      </c>
      <c r="C18" s="631"/>
      <c r="D18" s="641"/>
      <c r="E18" s="633"/>
      <c r="F18" s="634"/>
      <c r="G18" s="633"/>
      <c r="H18" s="634"/>
      <c r="I18" s="642"/>
      <c r="J18" s="643"/>
      <c r="K18" s="633"/>
      <c r="L18" s="634"/>
      <c r="M18" s="633"/>
      <c r="N18" s="634"/>
      <c r="O18" s="635"/>
      <c r="P18" s="644"/>
      <c r="Q18" s="635"/>
      <c r="R18" s="644"/>
      <c r="S18" s="633"/>
      <c r="T18" s="637"/>
      <c r="U18" s="633"/>
      <c r="V18" s="637"/>
      <c r="W18" s="633"/>
      <c r="X18" s="637"/>
      <c r="Y18" s="633"/>
      <c r="Z18" s="637"/>
      <c r="AA18" s="642"/>
      <c r="AB18" s="645"/>
      <c r="AC18" s="633"/>
      <c r="AD18" s="637"/>
      <c r="AE18" s="633"/>
      <c r="AF18" s="637"/>
      <c r="AG18" s="633"/>
      <c r="AH18" s="637"/>
      <c r="AI18" s="633"/>
      <c r="AJ18" s="637"/>
      <c r="AK18" s="646"/>
      <c r="AL18" s="634"/>
    </row>
    <row r="19" spans="2:38">
      <c r="B19" s="630" t="s">
        <v>1202</v>
      </c>
      <c r="C19" s="631"/>
      <c r="D19" s="641"/>
      <c r="E19" s="633"/>
      <c r="F19" s="634"/>
      <c r="G19" s="633"/>
      <c r="H19" s="634"/>
      <c r="I19" s="642"/>
      <c r="J19" s="643"/>
      <c r="K19" s="633"/>
      <c r="L19" s="634"/>
      <c r="M19" s="633"/>
      <c r="N19" s="634"/>
      <c r="O19" s="642"/>
      <c r="P19" s="643"/>
      <c r="Q19" s="642"/>
      <c r="R19" s="644"/>
      <c r="S19" s="633"/>
      <c r="T19" s="637"/>
      <c r="U19" s="633"/>
      <c r="V19" s="637"/>
      <c r="W19" s="633"/>
      <c r="X19" s="637"/>
      <c r="Y19" s="633"/>
      <c r="Z19" s="637"/>
      <c r="AA19" s="642"/>
      <c r="AB19" s="645"/>
      <c r="AC19" s="633"/>
      <c r="AD19" s="637"/>
      <c r="AE19" s="633"/>
      <c r="AF19" s="637"/>
      <c r="AG19" s="633"/>
      <c r="AH19" s="637"/>
      <c r="AI19" s="633"/>
      <c r="AJ19" s="637"/>
      <c r="AK19" s="646"/>
      <c r="AL19" s="640"/>
    </row>
    <row r="20" spans="2:38" ht="15.75" thickBot="1">
      <c r="B20" s="647" t="s">
        <v>1203</v>
      </c>
      <c r="C20" s="648"/>
      <c r="D20" s="649"/>
      <c r="E20" s="650"/>
      <c r="F20" s="651"/>
      <c r="G20" s="650"/>
      <c r="H20" s="651"/>
      <c r="I20" s="652"/>
      <c r="J20" s="653"/>
      <c r="K20" s="650"/>
      <c r="L20" s="651"/>
      <c r="M20" s="650"/>
      <c r="N20" s="651"/>
      <c r="O20" s="652"/>
      <c r="P20" s="653"/>
      <c r="Q20" s="652"/>
      <c r="R20" s="654"/>
      <c r="S20" s="650"/>
      <c r="T20" s="655"/>
      <c r="U20" s="650"/>
      <c r="V20" s="655"/>
      <c r="W20" s="650"/>
      <c r="X20" s="655"/>
      <c r="Y20" s="650"/>
      <c r="Z20" s="655"/>
      <c r="AA20" s="652"/>
      <c r="AB20" s="656"/>
      <c r="AC20" s="650"/>
      <c r="AD20" s="655"/>
      <c r="AE20" s="650"/>
      <c r="AF20" s="655"/>
      <c r="AG20" s="650"/>
      <c r="AH20" s="655"/>
      <c r="AI20" s="650"/>
      <c r="AJ20" s="655"/>
      <c r="AK20" s="657"/>
      <c r="AL20" s="651"/>
    </row>
    <row r="22" spans="2:38" ht="15.75" thickBot="1">
      <c r="AC22" s="658"/>
      <c r="AD22" s="658"/>
    </row>
    <row r="23" spans="2:38" ht="39" thickBot="1">
      <c r="B23" s="587"/>
      <c r="C23" s="659" t="s">
        <v>1181</v>
      </c>
      <c r="D23" s="660" t="s">
        <v>1182</v>
      </c>
      <c r="E23" s="659" t="s">
        <v>1183</v>
      </c>
      <c r="F23" s="661" t="s">
        <v>1184</v>
      </c>
      <c r="G23" s="659" t="s">
        <v>1185</v>
      </c>
      <c r="H23" s="661" t="s">
        <v>1186</v>
      </c>
      <c r="I23" s="659" t="s">
        <v>1187</v>
      </c>
      <c r="J23" s="661" t="s">
        <v>1188</v>
      </c>
      <c r="K23" s="659" t="s">
        <v>1189</v>
      </c>
      <c r="L23" s="661" t="s">
        <v>1190</v>
      </c>
      <c r="M23" s="659" t="s">
        <v>1191</v>
      </c>
      <c r="N23" s="661" t="s">
        <v>1192</v>
      </c>
      <c r="O23" s="659" t="s">
        <v>1193</v>
      </c>
      <c r="P23" s="660" t="s">
        <v>1194</v>
      </c>
      <c r="Q23" s="662" t="s">
        <v>1195</v>
      </c>
      <c r="R23" s="663" t="s">
        <v>1196</v>
      </c>
      <c r="W23" s="587"/>
      <c r="X23" s="587"/>
      <c r="Y23" s="587"/>
      <c r="Z23" s="587"/>
      <c r="AC23" s="587"/>
      <c r="AD23" s="587"/>
      <c r="AE23" s="587"/>
      <c r="AF23" s="587"/>
      <c r="AG23" s="587"/>
      <c r="AH23" s="587"/>
      <c r="AI23" s="587"/>
      <c r="AJ23" s="587"/>
      <c r="AK23" s="587"/>
    </row>
    <row r="24" spans="2:38">
      <c r="B24" s="664" t="s">
        <v>1197</v>
      </c>
      <c r="C24" s="665">
        <f>C5</f>
        <v>0</v>
      </c>
      <c r="D24" s="598">
        <f>D5</f>
        <v>0</v>
      </c>
      <c r="E24" s="665">
        <f>(E5*100)/((100/17)*2)</f>
        <v>0</v>
      </c>
      <c r="F24" s="598">
        <f>F5</f>
        <v>0</v>
      </c>
      <c r="G24" s="665">
        <f>(G5*100)/((100/17)+((100/17)/2))</f>
        <v>0</v>
      </c>
      <c r="H24" s="598">
        <f>H5</f>
        <v>0</v>
      </c>
      <c r="I24" s="665">
        <f>(I5*100)/((100/17)*8+(100/17)/2)</f>
        <v>0</v>
      </c>
      <c r="J24" s="598">
        <f>J5</f>
        <v>0</v>
      </c>
      <c r="K24" s="665">
        <f>(K5*100)/(100/17)</f>
        <v>0</v>
      </c>
      <c r="L24" s="598">
        <f>L5</f>
        <v>0</v>
      </c>
      <c r="M24" s="665">
        <f>(M5*100)/((100/17)*2)</f>
        <v>0</v>
      </c>
      <c r="N24" s="598">
        <f>N5</f>
        <v>0</v>
      </c>
      <c r="O24" s="665">
        <f>(O5*100)/(100/17)</f>
        <v>0</v>
      </c>
      <c r="P24" s="598">
        <f>P5</f>
        <v>0</v>
      </c>
      <c r="Q24" s="665">
        <f t="shared" ref="Q24:Q30" si="0">(R5*100)/(100/17)</f>
        <v>0</v>
      </c>
      <c r="R24" s="617">
        <f>R5</f>
        <v>0</v>
      </c>
    </row>
    <row r="25" spans="2:38">
      <c r="B25" s="666" t="s">
        <v>1198</v>
      </c>
      <c r="C25" s="667">
        <f>C6</f>
        <v>86.499999999999986</v>
      </c>
      <c r="D25" s="604">
        <f t="shared" ref="D25:D30" si="1">D6</f>
        <v>78.599999999999994</v>
      </c>
      <c r="E25" s="667">
        <f t="shared" ref="E25:E30" si="2">(E6*100)/((100/17)*2)</f>
        <v>86.444999999999993</v>
      </c>
      <c r="F25" s="668">
        <f>F6</f>
        <v>78.5</v>
      </c>
      <c r="G25" s="667">
        <f t="shared" ref="G25:G30" si="3">(G6*100)/((100/17)+((100/17)/2))</f>
        <v>65.733333333333334</v>
      </c>
      <c r="H25" s="668">
        <f>H6</f>
        <v>77.2</v>
      </c>
      <c r="I25" s="667">
        <f t="shared" ref="I25:I30" si="4">(I6*100)/((100/17)*8+(100/17)/2)</f>
        <v>90.72</v>
      </c>
      <c r="J25" s="668">
        <f>J6</f>
        <v>78.5</v>
      </c>
      <c r="K25" s="667">
        <f t="shared" ref="K25:K30" si="5">(K6*100)/(100/17)</f>
        <v>99.96</v>
      </c>
      <c r="L25" s="668">
        <f>L6</f>
        <v>68</v>
      </c>
      <c r="M25" s="667">
        <f t="shared" ref="M25:M30" si="6">(M6*100)/((100/17)*2)</f>
        <v>87.294999999999987</v>
      </c>
      <c r="N25" s="668">
        <f>N6</f>
        <v>74.400000000000006</v>
      </c>
      <c r="O25" s="667">
        <f t="shared" ref="O25:O30" si="7">(O6*100)/(100/17)</f>
        <v>53.379999999999995</v>
      </c>
      <c r="P25" s="668">
        <f>P6</f>
        <v>70.099999999999994</v>
      </c>
      <c r="Q25" s="667">
        <f t="shared" si="0"/>
        <v>1348.1</v>
      </c>
      <c r="R25" s="669">
        <f>R6</f>
        <v>79.3</v>
      </c>
      <c r="U25" s="670"/>
      <c r="V25" s="670"/>
    </row>
    <row r="26" spans="2:38">
      <c r="B26" s="666" t="s">
        <v>1199</v>
      </c>
      <c r="C26" s="600">
        <f t="shared" ref="C26:C30" si="8">C7</f>
        <v>0</v>
      </c>
      <c r="D26" s="668">
        <f t="shared" si="1"/>
        <v>0</v>
      </c>
      <c r="E26" s="600">
        <f t="shared" si="2"/>
        <v>0</v>
      </c>
      <c r="F26" s="668">
        <f t="shared" ref="F26:F29" si="9">F7</f>
        <v>0</v>
      </c>
      <c r="G26" s="600">
        <f t="shared" si="3"/>
        <v>0</v>
      </c>
      <c r="H26" s="668">
        <f t="shared" ref="H26:H29" si="10">H7</f>
        <v>0</v>
      </c>
      <c r="I26" s="600">
        <f t="shared" si="4"/>
        <v>0</v>
      </c>
      <c r="J26" s="668">
        <f t="shared" ref="J26:J29" si="11">J7</f>
        <v>0</v>
      </c>
      <c r="K26" s="600">
        <f t="shared" si="5"/>
        <v>0</v>
      </c>
      <c r="L26" s="668">
        <f t="shared" ref="L26:L29" si="12">L7</f>
        <v>0</v>
      </c>
      <c r="M26" s="600">
        <f t="shared" si="6"/>
        <v>0</v>
      </c>
      <c r="N26" s="668">
        <f t="shared" ref="N26:N29" si="13">N7</f>
        <v>0</v>
      </c>
      <c r="O26" s="600">
        <f t="shared" si="7"/>
        <v>0</v>
      </c>
      <c r="P26" s="668">
        <f t="shared" ref="P26:P29" si="14">P7</f>
        <v>0</v>
      </c>
      <c r="Q26" s="600">
        <f t="shared" si="0"/>
        <v>0</v>
      </c>
      <c r="R26" s="669">
        <f t="shared" ref="R26:R30" si="15">R7</f>
        <v>0</v>
      </c>
    </row>
    <row r="27" spans="2:38">
      <c r="B27" s="666" t="s">
        <v>1200</v>
      </c>
      <c r="C27" s="600">
        <f t="shared" si="8"/>
        <v>0</v>
      </c>
      <c r="D27" s="604">
        <f t="shared" si="1"/>
        <v>0</v>
      </c>
      <c r="E27" s="600">
        <f>(E8*100)/((100/17)*2)</f>
        <v>0</v>
      </c>
      <c r="F27" s="668">
        <f t="shared" si="9"/>
        <v>0</v>
      </c>
      <c r="G27" s="600">
        <f t="shared" si="3"/>
        <v>0</v>
      </c>
      <c r="H27" s="668">
        <f t="shared" si="10"/>
        <v>0</v>
      </c>
      <c r="I27" s="600">
        <f t="shared" si="4"/>
        <v>0</v>
      </c>
      <c r="J27" s="668">
        <f t="shared" si="11"/>
        <v>0</v>
      </c>
      <c r="K27" s="600">
        <f t="shared" si="5"/>
        <v>0</v>
      </c>
      <c r="L27" s="668">
        <f t="shared" si="12"/>
        <v>0</v>
      </c>
      <c r="M27" s="600">
        <f t="shared" si="6"/>
        <v>0</v>
      </c>
      <c r="N27" s="668">
        <f t="shared" si="13"/>
        <v>0</v>
      </c>
      <c r="O27" s="600">
        <f t="shared" si="7"/>
        <v>0</v>
      </c>
      <c r="P27" s="668">
        <f t="shared" si="14"/>
        <v>0</v>
      </c>
      <c r="Q27" s="600">
        <f t="shared" si="0"/>
        <v>0</v>
      </c>
      <c r="R27" s="669">
        <f t="shared" si="15"/>
        <v>0</v>
      </c>
    </row>
    <row r="28" spans="2:38">
      <c r="B28" s="666" t="s">
        <v>1201</v>
      </c>
      <c r="C28" s="600">
        <f t="shared" si="8"/>
        <v>0</v>
      </c>
      <c r="D28" s="604">
        <f t="shared" si="1"/>
        <v>0</v>
      </c>
      <c r="E28" s="600">
        <f t="shared" si="2"/>
        <v>0</v>
      </c>
      <c r="F28" s="668">
        <f t="shared" si="9"/>
        <v>0</v>
      </c>
      <c r="G28" s="600">
        <f t="shared" si="3"/>
        <v>0</v>
      </c>
      <c r="H28" s="668">
        <f t="shared" si="10"/>
        <v>0</v>
      </c>
      <c r="I28" s="600">
        <f t="shared" si="4"/>
        <v>0</v>
      </c>
      <c r="J28" s="668">
        <f t="shared" si="11"/>
        <v>0</v>
      </c>
      <c r="K28" s="600">
        <f t="shared" si="5"/>
        <v>0</v>
      </c>
      <c r="L28" s="668">
        <f t="shared" si="12"/>
        <v>0</v>
      </c>
      <c r="M28" s="600">
        <f t="shared" si="6"/>
        <v>0</v>
      </c>
      <c r="N28" s="668">
        <f t="shared" si="13"/>
        <v>0</v>
      </c>
      <c r="O28" s="600">
        <f t="shared" si="7"/>
        <v>0</v>
      </c>
      <c r="P28" s="668">
        <f t="shared" si="14"/>
        <v>0</v>
      </c>
      <c r="Q28" s="600">
        <f t="shared" si="0"/>
        <v>0</v>
      </c>
      <c r="R28" s="669">
        <f t="shared" si="15"/>
        <v>0</v>
      </c>
    </row>
    <row r="29" spans="2:38">
      <c r="B29" s="666" t="s">
        <v>1202</v>
      </c>
      <c r="C29" s="600">
        <f t="shared" si="8"/>
        <v>0</v>
      </c>
      <c r="D29" s="604">
        <f t="shared" si="1"/>
        <v>0</v>
      </c>
      <c r="E29" s="600">
        <f t="shared" si="2"/>
        <v>0</v>
      </c>
      <c r="F29" s="668">
        <f t="shared" si="9"/>
        <v>0</v>
      </c>
      <c r="G29" s="600">
        <f t="shared" si="3"/>
        <v>0</v>
      </c>
      <c r="H29" s="668">
        <f t="shared" si="10"/>
        <v>0</v>
      </c>
      <c r="I29" s="600">
        <f t="shared" si="4"/>
        <v>0</v>
      </c>
      <c r="J29" s="668">
        <f t="shared" si="11"/>
        <v>0</v>
      </c>
      <c r="K29" s="600">
        <f t="shared" si="5"/>
        <v>0</v>
      </c>
      <c r="L29" s="668">
        <f t="shared" si="12"/>
        <v>0</v>
      </c>
      <c r="M29" s="600">
        <f t="shared" si="6"/>
        <v>0</v>
      </c>
      <c r="N29" s="668">
        <f t="shared" si="13"/>
        <v>0</v>
      </c>
      <c r="O29" s="600">
        <f t="shared" si="7"/>
        <v>0</v>
      </c>
      <c r="P29" s="668">
        <f t="shared" si="14"/>
        <v>0</v>
      </c>
      <c r="Q29" s="600">
        <f t="shared" si="0"/>
        <v>0</v>
      </c>
      <c r="R29" s="669">
        <f t="shared" si="15"/>
        <v>0</v>
      </c>
    </row>
    <row r="30" spans="2:38" ht="15.75" thickBot="1">
      <c r="B30" s="671" t="s">
        <v>1203</v>
      </c>
      <c r="C30" s="609">
        <f t="shared" si="8"/>
        <v>0</v>
      </c>
      <c r="D30" s="672">
        <f t="shared" si="1"/>
        <v>0</v>
      </c>
      <c r="E30" s="609">
        <f t="shared" si="2"/>
        <v>0</v>
      </c>
      <c r="F30" s="614">
        <f>F11</f>
        <v>0</v>
      </c>
      <c r="G30" s="609">
        <f t="shared" si="3"/>
        <v>0</v>
      </c>
      <c r="H30" s="614">
        <f>H11</f>
        <v>0</v>
      </c>
      <c r="I30" s="609">
        <f t="shared" si="4"/>
        <v>0</v>
      </c>
      <c r="J30" s="614">
        <f>J11</f>
        <v>0</v>
      </c>
      <c r="K30" s="609">
        <f t="shared" si="5"/>
        <v>0</v>
      </c>
      <c r="L30" s="614">
        <f>L11</f>
        <v>0</v>
      </c>
      <c r="M30" s="609">
        <f t="shared" si="6"/>
        <v>0</v>
      </c>
      <c r="N30" s="614">
        <f>N11</f>
        <v>0</v>
      </c>
      <c r="O30" s="609">
        <f t="shared" si="7"/>
        <v>0</v>
      </c>
      <c r="P30" s="614">
        <f>P11</f>
        <v>0</v>
      </c>
      <c r="Q30" s="609">
        <f t="shared" si="0"/>
        <v>0</v>
      </c>
      <c r="R30" s="673">
        <f t="shared" si="15"/>
        <v>0</v>
      </c>
    </row>
    <row r="31" spans="2:38" ht="15.75" thickBot="1"/>
    <row r="32" spans="2:38" ht="39" thickBot="1">
      <c r="B32" s="587"/>
      <c r="C32" s="659" t="s">
        <v>1181</v>
      </c>
      <c r="D32" s="660" t="s">
        <v>1182</v>
      </c>
      <c r="E32" s="659" t="s">
        <v>1204</v>
      </c>
      <c r="F32" s="661" t="s">
        <v>1205</v>
      </c>
      <c r="G32" s="659" t="s">
        <v>1206</v>
      </c>
      <c r="H32" s="661" t="s">
        <v>1207</v>
      </c>
      <c r="I32" s="659" t="s">
        <v>1208</v>
      </c>
      <c r="J32" s="661" t="s">
        <v>1209</v>
      </c>
      <c r="K32" s="659" t="s">
        <v>1210</v>
      </c>
      <c r="L32" s="661" t="s">
        <v>1211</v>
      </c>
      <c r="M32" s="659" t="s">
        <v>1212</v>
      </c>
      <c r="N32" s="661" t="s">
        <v>1213</v>
      </c>
      <c r="O32" s="659" t="s">
        <v>1214</v>
      </c>
      <c r="P32" s="661" t="s">
        <v>1215</v>
      </c>
      <c r="Q32" s="659" t="s">
        <v>1216</v>
      </c>
      <c r="R32" s="661" t="s">
        <v>1217</v>
      </c>
      <c r="S32" s="659" t="s">
        <v>1218</v>
      </c>
      <c r="T32" s="661" t="s">
        <v>1219</v>
      </c>
      <c r="U32" s="659" t="s">
        <v>1220</v>
      </c>
      <c r="V32" s="661" t="s">
        <v>1221</v>
      </c>
      <c r="W32" s="659" t="s">
        <v>1222</v>
      </c>
      <c r="X32" s="661" t="s">
        <v>1223</v>
      </c>
      <c r="Y32" s="659" t="s">
        <v>1224</v>
      </c>
      <c r="Z32" s="661" t="s">
        <v>1225</v>
      </c>
      <c r="AA32" s="659" t="s">
        <v>1226</v>
      </c>
      <c r="AB32" s="661" t="s">
        <v>1227</v>
      </c>
      <c r="AC32" s="659" t="s">
        <v>1228</v>
      </c>
      <c r="AD32" s="661" t="s">
        <v>1229</v>
      </c>
      <c r="AE32" s="659" t="s">
        <v>1230</v>
      </c>
      <c r="AF32" s="661" t="s">
        <v>1231</v>
      </c>
      <c r="AG32" s="659" t="s">
        <v>1232</v>
      </c>
      <c r="AH32" s="661" t="s">
        <v>1233</v>
      </c>
      <c r="AI32" s="659" t="s">
        <v>1234</v>
      </c>
      <c r="AJ32" s="661" t="s">
        <v>1235</v>
      </c>
      <c r="AK32" s="674" t="s">
        <v>1236</v>
      </c>
      <c r="AL32" s="661" t="s">
        <v>1237</v>
      </c>
    </row>
    <row r="33" spans="2:38">
      <c r="B33" s="664" t="s">
        <v>1197</v>
      </c>
      <c r="C33" s="616">
        <f>C14</f>
        <v>0</v>
      </c>
      <c r="D33" s="617">
        <f>D14</f>
        <v>0</v>
      </c>
      <c r="E33" s="675">
        <f>(E14*100)/(100/17)</f>
        <v>0</v>
      </c>
      <c r="F33" s="676">
        <f>F14</f>
        <v>0</v>
      </c>
      <c r="G33" s="675">
        <f t="shared" ref="G33:AI33" si="16">(G14*100)/(100/17)</f>
        <v>0</v>
      </c>
      <c r="H33" s="676">
        <f>H14</f>
        <v>0</v>
      </c>
      <c r="I33" s="675">
        <f t="shared" si="16"/>
        <v>0</v>
      </c>
      <c r="J33" s="676">
        <f>J14</f>
        <v>0</v>
      </c>
      <c r="K33" s="675">
        <f t="shared" si="16"/>
        <v>0</v>
      </c>
      <c r="L33" s="676">
        <f>L14</f>
        <v>0</v>
      </c>
      <c r="M33" s="675">
        <f t="shared" si="16"/>
        <v>0</v>
      </c>
      <c r="N33" s="676">
        <f>N14</f>
        <v>0</v>
      </c>
      <c r="O33" s="675">
        <f t="shared" si="16"/>
        <v>0</v>
      </c>
      <c r="P33" s="676">
        <f>P14</f>
        <v>0</v>
      </c>
      <c r="Q33" s="675">
        <f t="shared" ref="Q33" si="17">(Q14*100)/(100/17)</f>
        <v>0</v>
      </c>
      <c r="R33" s="676">
        <f>R14</f>
        <v>0</v>
      </c>
      <c r="S33" s="675">
        <f t="shared" si="16"/>
        <v>0</v>
      </c>
      <c r="T33" s="676">
        <f>T14</f>
        <v>0</v>
      </c>
      <c r="U33" s="675">
        <f t="shared" si="16"/>
        <v>0</v>
      </c>
      <c r="V33" s="676">
        <f>V14</f>
        <v>0</v>
      </c>
      <c r="W33" s="675">
        <f t="shared" si="16"/>
        <v>0</v>
      </c>
      <c r="X33" s="676">
        <f>X14</f>
        <v>0</v>
      </c>
      <c r="Y33" s="675">
        <f t="shared" si="16"/>
        <v>0</v>
      </c>
      <c r="Z33" s="676">
        <f>Z14</f>
        <v>0</v>
      </c>
      <c r="AA33" s="675">
        <f t="shared" si="16"/>
        <v>0</v>
      </c>
      <c r="AB33" s="676">
        <f>AB14</f>
        <v>0</v>
      </c>
      <c r="AC33" s="675">
        <f t="shared" si="16"/>
        <v>0</v>
      </c>
      <c r="AD33" s="676">
        <f>AD14</f>
        <v>0</v>
      </c>
      <c r="AE33" s="675">
        <f t="shared" si="16"/>
        <v>0</v>
      </c>
      <c r="AF33" s="676">
        <f>AF14</f>
        <v>0</v>
      </c>
      <c r="AG33" s="675">
        <f t="shared" si="16"/>
        <v>0</v>
      </c>
      <c r="AH33" s="676">
        <f>AH14</f>
        <v>0</v>
      </c>
      <c r="AI33" s="675">
        <f t="shared" si="16"/>
        <v>0</v>
      </c>
      <c r="AJ33" s="676">
        <f>AJ14</f>
        <v>0</v>
      </c>
      <c r="AK33" s="677">
        <f t="shared" ref="AK33:AK39" si="18">(AK14*100)/(100/17)</f>
        <v>0</v>
      </c>
      <c r="AL33" s="678">
        <f>AL14</f>
        <v>0</v>
      </c>
    </row>
    <row r="34" spans="2:38">
      <c r="B34" s="666" t="s">
        <v>1198</v>
      </c>
      <c r="C34" s="631">
        <f>C15</f>
        <v>86.47999999999999</v>
      </c>
      <c r="D34" s="641">
        <f>D15</f>
        <v>78.599999999999994</v>
      </c>
      <c r="E34" s="631">
        <f t="shared" ref="E34:AI39" si="19">(E15*100)/(100/17)</f>
        <v>82.789999999999992</v>
      </c>
      <c r="F34" s="669">
        <f>F15</f>
        <v>77.8</v>
      </c>
      <c r="G34" s="631">
        <f t="shared" si="19"/>
        <v>90.1</v>
      </c>
      <c r="H34" s="669">
        <f>H15</f>
        <v>77.8</v>
      </c>
      <c r="I34" s="631">
        <f t="shared" si="19"/>
        <v>98.6</v>
      </c>
      <c r="J34" s="669">
        <f>J15</f>
        <v>76.900000000000006</v>
      </c>
      <c r="K34" s="631">
        <f t="shared" si="19"/>
        <v>99.96</v>
      </c>
      <c r="L34" s="669">
        <f>L15</f>
        <v>72.400000000000006</v>
      </c>
      <c r="M34" s="631">
        <f t="shared" si="19"/>
        <v>71.399999999999991</v>
      </c>
      <c r="N34" s="669">
        <f>N15</f>
        <v>71.5</v>
      </c>
      <c r="O34" s="631">
        <f t="shared" si="19"/>
        <v>96.05</v>
      </c>
      <c r="P34" s="669">
        <f>P15</f>
        <v>89.3</v>
      </c>
      <c r="Q34" s="631">
        <f>(Q15*100)/(100/17)</f>
        <v>90.779999999999987</v>
      </c>
      <c r="R34" s="669">
        <f>R15</f>
        <v>85.6</v>
      </c>
      <c r="S34" s="631">
        <f t="shared" si="19"/>
        <v>97.58</v>
      </c>
      <c r="T34" s="669">
        <f>T15</f>
        <v>67.8</v>
      </c>
      <c r="U34" s="631">
        <f t="shared" si="19"/>
        <v>86.699999999999989</v>
      </c>
      <c r="V34" s="669">
        <f>V15</f>
        <v>67.7</v>
      </c>
      <c r="W34" s="631">
        <f t="shared" si="19"/>
        <v>96.05</v>
      </c>
      <c r="X34" s="669">
        <f>X15</f>
        <v>81.3</v>
      </c>
      <c r="Y34" s="631">
        <f t="shared" si="19"/>
        <v>68.849999999999994</v>
      </c>
      <c r="Z34" s="669">
        <f>Z15</f>
        <v>68.900000000000006</v>
      </c>
      <c r="AA34" s="631">
        <f t="shared" si="19"/>
        <v>99.96</v>
      </c>
      <c r="AB34" s="669">
        <f>AB15</f>
        <v>68</v>
      </c>
      <c r="AC34" s="631">
        <f t="shared" si="19"/>
        <v>92.139999999999986</v>
      </c>
      <c r="AD34" s="669">
        <f>AD15</f>
        <v>76.400000000000006</v>
      </c>
      <c r="AE34" s="631">
        <f t="shared" si="19"/>
        <v>82.449999999999989</v>
      </c>
      <c r="AF34" s="669">
        <f>AF15</f>
        <v>77.3</v>
      </c>
      <c r="AG34" s="631">
        <f t="shared" si="19"/>
        <v>53.379999999999995</v>
      </c>
      <c r="AH34" s="669">
        <f>AH15</f>
        <v>70.099999999999994</v>
      </c>
      <c r="AI34" s="631">
        <f t="shared" si="19"/>
        <v>99.96</v>
      </c>
      <c r="AJ34" s="669">
        <f>AJ15</f>
        <v>79.3</v>
      </c>
      <c r="AK34" s="679">
        <f t="shared" si="18"/>
        <v>63.41</v>
      </c>
      <c r="AL34" s="641">
        <f>AL15</f>
        <v>63.5</v>
      </c>
    </row>
    <row r="35" spans="2:38">
      <c r="B35" s="666" t="s">
        <v>1199</v>
      </c>
      <c r="C35" s="631">
        <f t="shared" ref="C35:D39" si="20">C16</f>
        <v>0</v>
      </c>
      <c r="D35" s="641">
        <f t="shared" si="20"/>
        <v>0</v>
      </c>
      <c r="E35" s="631">
        <f t="shared" si="19"/>
        <v>0</v>
      </c>
      <c r="F35" s="669">
        <f t="shared" ref="F35:F38" si="21">F16</f>
        <v>0</v>
      </c>
      <c r="G35" s="631">
        <f t="shared" si="19"/>
        <v>0</v>
      </c>
      <c r="H35" s="669">
        <f t="shared" ref="H35:H38" si="22">H16</f>
        <v>0</v>
      </c>
      <c r="I35" s="631">
        <f t="shared" si="19"/>
        <v>0</v>
      </c>
      <c r="J35" s="669">
        <f t="shared" ref="J35:J38" si="23">J16</f>
        <v>0</v>
      </c>
      <c r="K35" s="631">
        <f t="shared" si="19"/>
        <v>0</v>
      </c>
      <c r="L35" s="669">
        <f t="shared" ref="L35:L38" si="24">L16</f>
        <v>0</v>
      </c>
      <c r="M35" s="631">
        <f t="shared" si="19"/>
        <v>0</v>
      </c>
      <c r="N35" s="669">
        <f t="shared" ref="N35:N38" si="25">N16</f>
        <v>0</v>
      </c>
      <c r="O35" s="631">
        <f t="shared" si="19"/>
        <v>0</v>
      </c>
      <c r="P35" s="669">
        <f t="shared" ref="P35:P38" si="26">P16</f>
        <v>0</v>
      </c>
      <c r="Q35" s="631">
        <f t="shared" ref="Q35:Q39" si="27">(Q16*100)/(100/17)</f>
        <v>0</v>
      </c>
      <c r="R35" s="669">
        <f t="shared" ref="R35:R38" si="28">R16</f>
        <v>0</v>
      </c>
      <c r="S35" s="631">
        <f t="shared" si="19"/>
        <v>0</v>
      </c>
      <c r="T35" s="669">
        <f t="shared" ref="T35:T38" si="29">T16</f>
        <v>0</v>
      </c>
      <c r="U35" s="631">
        <f t="shared" si="19"/>
        <v>0</v>
      </c>
      <c r="V35" s="669">
        <f t="shared" ref="V35:V38" si="30">V16</f>
        <v>0</v>
      </c>
      <c r="W35" s="631">
        <f t="shared" si="19"/>
        <v>0</v>
      </c>
      <c r="X35" s="669">
        <f t="shared" ref="X35:X38" si="31">X16</f>
        <v>0</v>
      </c>
      <c r="Y35" s="631">
        <f t="shared" si="19"/>
        <v>0</v>
      </c>
      <c r="Z35" s="669">
        <f t="shared" ref="Z35:Z38" si="32">Z16</f>
        <v>0</v>
      </c>
      <c r="AA35" s="631">
        <f t="shared" si="19"/>
        <v>0</v>
      </c>
      <c r="AB35" s="669">
        <f t="shared" ref="AB35:AB38" si="33">AB16</f>
        <v>0</v>
      </c>
      <c r="AC35" s="631">
        <f t="shared" si="19"/>
        <v>0</v>
      </c>
      <c r="AD35" s="669">
        <f t="shared" ref="AD35:AD38" si="34">AD16</f>
        <v>0</v>
      </c>
      <c r="AE35" s="631">
        <f t="shared" si="19"/>
        <v>0</v>
      </c>
      <c r="AF35" s="669">
        <f t="shared" ref="AF35:AF38" si="35">AF16</f>
        <v>0</v>
      </c>
      <c r="AG35" s="631">
        <f t="shared" si="19"/>
        <v>0</v>
      </c>
      <c r="AH35" s="669">
        <f t="shared" ref="AH35:AH38" si="36">AH16</f>
        <v>0</v>
      </c>
      <c r="AI35" s="631">
        <f t="shared" si="19"/>
        <v>0</v>
      </c>
      <c r="AJ35" s="669">
        <f t="shared" ref="AJ35:AJ38" si="37">AJ16</f>
        <v>0</v>
      </c>
      <c r="AK35" s="679">
        <f t="shared" si="18"/>
        <v>0</v>
      </c>
      <c r="AL35" s="641">
        <f t="shared" ref="AL35:AL38" si="38">AL16</f>
        <v>0</v>
      </c>
    </row>
    <row r="36" spans="2:38">
      <c r="B36" s="666" t="s">
        <v>1200</v>
      </c>
      <c r="C36" s="631">
        <f>C17</f>
        <v>0</v>
      </c>
      <c r="D36" s="641">
        <f t="shared" si="20"/>
        <v>0</v>
      </c>
      <c r="E36" s="631">
        <f t="shared" si="19"/>
        <v>0</v>
      </c>
      <c r="F36" s="669">
        <f t="shared" si="21"/>
        <v>0</v>
      </c>
      <c r="G36" s="631">
        <f t="shared" si="19"/>
        <v>0</v>
      </c>
      <c r="H36" s="669">
        <f t="shared" si="22"/>
        <v>0</v>
      </c>
      <c r="I36" s="631">
        <f t="shared" si="19"/>
        <v>0</v>
      </c>
      <c r="J36" s="669">
        <f t="shared" si="23"/>
        <v>0</v>
      </c>
      <c r="K36" s="631">
        <f t="shared" si="19"/>
        <v>0</v>
      </c>
      <c r="L36" s="669">
        <f t="shared" si="24"/>
        <v>0</v>
      </c>
      <c r="M36" s="631">
        <f t="shared" si="19"/>
        <v>0</v>
      </c>
      <c r="N36" s="669">
        <f t="shared" si="25"/>
        <v>0</v>
      </c>
      <c r="O36" s="631">
        <f t="shared" si="19"/>
        <v>0</v>
      </c>
      <c r="P36" s="669">
        <f t="shared" si="26"/>
        <v>0</v>
      </c>
      <c r="Q36" s="631">
        <f t="shared" si="27"/>
        <v>0</v>
      </c>
      <c r="R36" s="669">
        <f t="shared" si="28"/>
        <v>0</v>
      </c>
      <c r="S36" s="631">
        <f t="shared" si="19"/>
        <v>0</v>
      </c>
      <c r="T36" s="669">
        <f t="shared" si="29"/>
        <v>0</v>
      </c>
      <c r="U36" s="631">
        <f t="shared" si="19"/>
        <v>0</v>
      </c>
      <c r="V36" s="669">
        <f t="shared" si="30"/>
        <v>0</v>
      </c>
      <c r="W36" s="631">
        <f t="shared" si="19"/>
        <v>0</v>
      </c>
      <c r="X36" s="669">
        <f t="shared" si="31"/>
        <v>0</v>
      </c>
      <c r="Y36" s="631">
        <f t="shared" si="19"/>
        <v>0</v>
      </c>
      <c r="Z36" s="669">
        <f t="shared" si="32"/>
        <v>0</v>
      </c>
      <c r="AA36" s="631">
        <f t="shared" si="19"/>
        <v>0</v>
      </c>
      <c r="AB36" s="669">
        <f t="shared" si="33"/>
        <v>0</v>
      </c>
      <c r="AC36" s="631">
        <f t="shared" si="19"/>
        <v>0</v>
      </c>
      <c r="AD36" s="669">
        <f t="shared" si="34"/>
        <v>0</v>
      </c>
      <c r="AE36" s="631">
        <f t="shared" si="19"/>
        <v>0</v>
      </c>
      <c r="AF36" s="669">
        <f t="shared" si="35"/>
        <v>0</v>
      </c>
      <c r="AG36" s="631">
        <f t="shared" si="19"/>
        <v>0</v>
      </c>
      <c r="AH36" s="669">
        <f t="shared" si="36"/>
        <v>0</v>
      </c>
      <c r="AI36" s="631">
        <f t="shared" si="19"/>
        <v>0</v>
      </c>
      <c r="AJ36" s="669">
        <f t="shared" si="37"/>
        <v>0</v>
      </c>
      <c r="AK36" s="679">
        <f t="shared" si="18"/>
        <v>0</v>
      </c>
      <c r="AL36" s="641">
        <f t="shared" si="38"/>
        <v>0</v>
      </c>
    </row>
    <row r="37" spans="2:38">
      <c r="B37" s="666" t="s">
        <v>1201</v>
      </c>
      <c r="C37" s="631">
        <f t="shared" si="20"/>
        <v>0</v>
      </c>
      <c r="D37" s="641">
        <f t="shared" si="20"/>
        <v>0</v>
      </c>
      <c r="E37" s="631">
        <f t="shared" si="19"/>
        <v>0</v>
      </c>
      <c r="F37" s="669">
        <f t="shared" si="21"/>
        <v>0</v>
      </c>
      <c r="G37" s="631">
        <f t="shared" si="19"/>
        <v>0</v>
      </c>
      <c r="H37" s="669">
        <f t="shared" si="22"/>
        <v>0</v>
      </c>
      <c r="I37" s="631">
        <f t="shared" si="19"/>
        <v>0</v>
      </c>
      <c r="J37" s="669">
        <f t="shared" si="23"/>
        <v>0</v>
      </c>
      <c r="K37" s="631">
        <f t="shared" si="19"/>
        <v>0</v>
      </c>
      <c r="L37" s="669">
        <f t="shared" si="24"/>
        <v>0</v>
      </c>
      <c r="M37" s="631">
        <f t="shared" si="19"/>
        <v>0</v>
      </c>
      <c r="N37" s="669">
        <f t="shared" si="25"/>
        <v>0</v>
      </c>
      <c r="O37" s="631">
        <f t="shared" si="19"/>
        <v>0</v>
      </c>
      <c r="P37" s="669">
        <f t="shared" si="26"/>
        <v>0</v>
      </c>
      <c r="Q37" s="631">
        <f t="shared" si="27"/>
        <v>0</v>
      </c>
      <c r="R37" s="669">
        <f t="shared" si="28"/>
        <v>0</v>
      </c>
      <c r="S37" s="631">
        <f t="shared" si="19"/>
        <v>0</v>
      </c>
      <c r="T37" s="669">
        <f t="shared" si="29"/>
        <v>0</v>
      </c>
      <c r="U37" s="631">
        <f t="shared" si="19"/>
        <v>0</v>
      </c>
      <c r="V37" s="669">
        <f t="shared" si="30"/>
        <v>0</v>
      </c>
      <c r="W37" s="631">
        <f t="shared" si="19"/>
        <v>0</v>
      </c>
      <c r="X37" s="669">
        <f t="shared" si="31"/>
        <v>0</v>
      </c>
      <c r="Y37" s="631">
        <f t="shared" si="19"/>
        <v>0</v>
      </c>
      <c r="Z37" s="669">
        <f t="shared" si="32"/>
        <v>0</v>
      </c>
      <c r="AA37" s="631">
        <f t="shared" si="19"/>
        <v>0</v>
      </c>
      <c r="AB37" s="669">
        <f t="shared" si="33"/>
        <v>0</v>
      </c>
      <c r="AC37" s="631">
        <f t="shared" si="19"/>
        <v>0</v>
      </c>
      <c r="AD37" s="669">
        <f t="shared" si="34"/>
        <v>0</v>
      </c>
      <c r="AE37" s="631">
        <f t="shared" si="19"/>
        <v>0</v>
      </c>
      <c r="AF37" s="669">
        <f t="shared" si="35"/>
        <v>0</v>
      </c>
      <c r="AG37" s="631">
        <f t="shared" si="19"/>
        <v>0</v>
      </c>
      <c r="AH37" s="669">
        <f t="shared" si="36"/>
        <v>0</v>
      </c>
      <c r="AI37" s="631">
        <f t="shared" si="19"/>
        <v>0</v>
      </c>
      <c r="AJ37" s="669">
        <f t="shared" si="37"/>
        <v>0</v>
      </c>
      <c r="AK37" s="679">
        <f t="shared" si="18"/>
        <v>0</v>
      </c>
      <c r="AL37" s="641">
        <f t="shared" si="38"/>
        <v>0</v>
      </c>
    </row>
    <row r="38" spans="2:38">
      <c r="B38" s="666" t="s">
        <v>1202</v>
      </c>
      <c r="C38" s="631">
        <f t="shared" si="20"/>
        <v>0</v>
      </c>
      <c r="D38" s="641">
        <f t="shared" si="20"/>
        <v>0</v>
      </c>
      <c r="E38" s="631">
        <f t="shared" si="19"/>
        <v>0</v>
      </c>
      <c r="F38" s="669">
        <f t="shared" si="21"/>
        <v>0</v>
      </c>
      <c r="G38" s="631">
        <f t="shared" si="19"/>
        <v>0</v>
      </c>
      <c r="H38" s="669">
        <f t="shared" si="22"/>
        <v>0</v>
      </c>
      <c r="I38" s="631">
        <f t="shared" si="19"/>
        <v>0</v>
      </c>
      <c r="J38" s="669">
        <f t="shared" si="23"/>
        <v>0</v>
      </c>
      <c r="K38" s="631">
        <f t="shared" si="19"/>
        <v>0</v>
      </c>
      <c r="L38" s="669">
        <f t="shared" si="24"/>
        <v>0</v>
      </c>
      <c r="M38" s="631">
        <f t="shared" si="19"/>
        <v>0</v>
      </c>
      <c r="N38" s="669">
        <f t="shared" si="25"/>
        <v>0</v>
      </c>
      <c r="O38" s="631">
        <f t="shared" si="19"/>
        <v>0</v>
      </c>
      <c r="P38" s="669">
        <f t="shared" si="26"/>
        <v>0</v>
      </c>
      <c r="Q38" s="631">
        <f t="shared" si="27"/>
        <v>0</v>
      </c>
      <c r="R38" s="669">
        <f t="shared" si="28"/>
        <v>0</v>
      </c>
      <c r="S38" s="631">
        <f t="shared" si="19"/>
        <v>0</v>
      </c>
      <c r="T38" s="669">
        <f t="shared" si="29"/>
        <v>0</v>
      </c>
      <c r="U38" s="631">
        <f t="shared" si="19"/>
        <v>0</v>
      </c>
      <c r="V38" s="669">
        <f t="shared" si="30"/>
        <v>0</v>
      </c>
      <c r="W38" s="631">
        <f t="shared" si="19"/>
        <v>0</v>
      </c>
      <c r="X38" s="669">
        <f t="shared" si="31"/>
        <v>0</v>
      </c>
      <c r="Y38" s="631">
        <f t="shared" si="19"/>
        <v>0</v>
      </c>
      <c r="Z38" s="669">
        <f t="shared" si="32"/>
        <v>0</v>
      </c>
      <c r="AA38" s="631">
        <f t="shared" si="19"/>
        <v>0</v>
      </c>
      <c r="AB38" s="669">
        <f t="shared" si="33"/>
        <v>0</v>
      </c>
      <c r="AC38" s="631">
        <f t="shared" si="19"/>
        <v>0</v>
      </c>
      <c r="AD38" s="669">
        <f t="shared" si="34"/>
        <v>0</v>
      </c>
      <c r="AE38" s="631">
        <f t="shared" si="19"/>
        <v>0</v>
      </c>
      <c r="AF38" s="669">
        <f t="shared" si="35"/>
        <v>0</v>
      </c>
      <c r="AG38" s="631">
        <f t="shared" si="19"/>
        <v>0</v>
      </c>
      <c r="AH38" s="669">
        <f t="shared" si="36"/>
        <v>0</v>
      </c>
      <c r="AI38" s="631">
        <f t="shared" si="19"/>
        <v>0</v>
      </c>
      <c r="AJ38" s="669">
        <f t="shared" si="37"/>
        <v>0</v>
      </c>
      <c r="AK38" s="679">
        <f t="shared" si="18"/>
        <v>0</v>
      </c>
      <c r="AL38" s="641">
        <f t="shared" si="38"/>
        <v>0</v>
      </c>
    </row>
    <row r="39" spans="2:38" ht="15.75" thickBot="1">
      <c r="B39" s="671" t="s">
        <v>1203</v>
      </c>
      <c r="C39" s="648">
        <f t="shared" si="20"/>
        <v>0</v>
      </c>
      <c r="D39" s="649">
        <f>D20</f>
        <v>0</v>
      </c>
      <c r="E39" s="648">
        <f t="shared" si="19"/>
        <v>0</v>
      </c>
      <c r="F39" s="673">
        <f>F20</f>
        <v>0</v>
      </c>
      <c r="G39" s="648">
        <f t="shared" si="19"/>
        <v>0</v>
      </c>
      <c r="H39" s="673">
        <f>H20</f>
        <v>0</v>
      </c>
      <c r="I39" s="648">
        <f t="shared" si="19"/>
        <v>0</v>
      </c>
      <c r="J39" s="673">
        <f>J20</f>
        <v>0</v>
      </c>
      <c r="K39" s="648">
        <f t="shared" si="19"/>
        <v>0</v>
      </c>
      <c r="L39" s="673">
        <f>L20</f>
        <v>0</v>
      </c>
      <c r="M39" s="648">
        <f t="shared" si="19"/>
        <v>0</v>
      </c>
      <c r="N39" s="673">
        <f>N20</f>
        <v>0</v>
      </c>
      <c r="O39" s="648">
        <f t="shared" si="19"/>
        <v>0</v>
      </c>
      <c r="P39" s="673">
        <f>P20</f>
        <v>0</v>
      </c>
      <c r="Q39" s="648">
        <f t="shared" si="27"/>
        <v>0</v>
      </c>
      <c r="R39" s="673">
        <f>R20</f>
        <v>0</v>
      </c>
      <c r="S39" s="648">
        <f t="shared" si="19"/>
        <v>0</v>
      </c>
      <c r="T39" s="673">
        <f>T20</f>
        <v>0</v>
      </c>
      <c r="U39" s="648">
        <f t="shared" si="19"/>
        <v>0</v>
      </c>
      <c r="V39" s="673">
        <f>V20</f>
        <v>0</v>
      </c>
      <c r="W39" s="648">
        <f t="shared" si="19"/>
        <v>0</v>
      </c>
      <c r="X39" s="673">
        <f>X20</f>
        <v>0</v>
      </c>
      <c r="Y39" s="648">
        <f t="shared" si="19"/>
        <v>0</v>
      </c>
      <c r="Z39" s="673">
        <f>Z20</f>
        <v>0</v>
      </c>
      <c r="AA39" s="648">
        <f t="shared" si="19"/>
        <v>0</v>
      </c>
      <c r="AB39" s="673">
        <f>AB20</f>
        <v>0</v>
      </c>
      <c r="AC39" s="648">
        <f t="shared" si="19"/>
        <v>0</v>
      </c>
      <c r="AD39" s="673">
        <f>AD20</f>
        <v>0</v>
      </c>
      <c r="AE39" s="648">
        <f t="shared" si="19"/>
        <v>0</v>
      </c>
      <c r="AF39" s="673">
        <f>AF20</f>
        <v>0</v>
      </c>
      <c r="AG39" s="648">
        <f t="shared" si="19"/>
        <v>0</v>
      </c>
      <c r="AH39" s="673">
        <f>AH20</f>
        <v>0</v>
      </c>
      <c r="AI39" s="648">
        <f t="shared" si="19"/>
        <v>0</v>
      </c>
      <c r="AJ39" s="673">
        <f>AJ20</f>
        <v>0</v>
      </c>
      <c r="AK39" s="680">
        <f t="shared" si="18"/>
        <v>0</v>
      </c>
      <c r="AL39" s="649">
        <f>AL20</f>
        <v>0</v>
      </c>
    </row>
  </sheetData>
  <sheetProtection algorithmName="SHA-512" hashValue="dLoxdlOIGMAZdH3uBztGMFYZmPyDtrhbKUjJxryI4tzNa2rJrkjaWa3zuOkFWYMHU1+VAe+N0wLLQFgI5PZx9Q==" saltValue="PVHZoK98q+RXzCQcmY93VQ==" spinCount="100000" sheet="1" objects="1" scenarios="1" formatCells="0" pivotTables="0"/>
  <protectedRanges>
    <protectedRange sqref="E15:AL15" name="Rango1_2"/>
    <protectedRange sqref="C5:R11 C14:AL20" name="Rango1"/>
  </protectedRanges>
  <mergeCells count="2">
    <mergeCell ref="B1:AL1"/>
    <mergeCell ref="C2:AI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0"/>
  <sheetViews>
    <sheetView showGridLines="0" zoomScale="80" zoomScaleNormal="80" workbookViewId="0">
      <selection activeCell="G8" sqref="G8"/>
    </sheetView>
  </sheetViews>
  <sheetFormatPr baseColWidth="10" defaultColWidth="14.42578125" defaultRowHeight="15" customHeight="1"/>
  <cols>
    <col min="1" max="3" width="10.7109375" customWidth="1"/>
    <col min="4" max="4" width="8.140625" customWidth="1"/>
    <col min="5" max="5" width="6.7109375" customWidth="1"/>
    <col min="6" max="6" width="23.85546875" customWidth="1"/>
    <col min="7" max="7" width="54" customWidth="1"/>
    <col min="8" max="9" width="10.7109375" customWidth="1"/>
    <col min="10" max="10" width="9" customWidth="1"/>
    <col min="11" max="11" width="8.42578125" customWidth="1"/>
    <col min="12" max="15" width="10.7109375" customWidth="1"/>
  </cols>
  <sheetData>
    <row r="1" spans="1:15" ht="15.75" customHeight="1">
      <c r="D1" s="807" t="s">
        <v>23</v>
      </c>
      <c r="E1" s="800"/>
      <c r="F1" s="800"/>
      <c r="G1" s="800"/>
      <c r="H1" s="800"/>
      <c r="I1" s="800"/>
      <c r="J1" s="800"/>
    </row>
    <row r="2" spans="1:15" ht="15" customHeight="1">
      <c r="D2" s="800"/>
      <c r="E2" s="800"/>
      <c r="F2" s="800"/>
      <c r="G2" s="800"/>
      <c r="H2" s="800"/>
      <c r="I2" s="800"/>
      <c r="J2" s="800"/>
    </row>
    <row r="3" spans="1:15" ht="15" customHeight="1">
      <c r="D3" s="800"/>
      <c r="E3" s="800"/>
      <c r="F3" s="800"/>
      <c r="G3" s="800"/>
      <c r="H3" s="800"/>
      <c r="I3" s="800"/>
      <c r="J3" s="800"/>
    </row>
    <row r="4" spans="1:15" ht="15" customHeight="1">
      <c r="D4" s="800"/>
      <c r="E4" s="800"/>
      <c r="F4" s="800"/>
      <c r="G4" s="800"/>
      <c r="H4" s="800"/>
      <c r="I4" s="800"/>
      <c r="J4" s="800"/>
    </row>
    <row r="5" spans="1:15" ht="20.25" customHeight="1">
      <c r="D5" s="800"/>
      <c r="E5" s="800"/>
      <c r="F5" s="800"/>
      <c r="G5" s="800"/>
      <c r="H5" s="800"/>
      <c r="I5" s="800"/>
      <c r="J5" s="800"/>
    </row>
    <row r="6" spans="1:15" ht="19.5" customHeight="1">
      <c r="F6" s="15" t="s">
        <v>17</v>
      </c>
      <c r="G6" s="53">
        <f>'P5'!F2+'P4'!F2+'P6'!F2+'P7'!F2+'P8'!E2+'P9'!F2+'P10'!E2+'P11'!E2+'P17'!F3</f>
        <v>52.941176470588239</v>
      </c>
    </row>
    <row r="7" spans="1:15" ht="24.75" customHeight="1">
      <c r="F7" s="15" t="s">
        <v>39</v>
      </c>
      <c r="G7" s="53">
        <f>'P4'!F3+'P5'!F3+'P6'!F3+'P7'!F3+'P8'!E3+'P9'!F3+'P10'!E3+'P11'!E3+'P17'!F4</f>
        <v>45.356008569412012</v>
      </c>
    </row>
    <row r="8" spans="1:15" ht="248.25" customHeight="1">
      <c r="F8" s="15" t="s">
        <v>19</v>
      </c>
      <c r="G8" s="262" t="str">
        <f>Resp.!E8</f>
        <v xml:space="preserve">Administración de tecnologías de la información.
Planeación Estratégica
Gestión Integral de las Comunicaciones y el Relacionamiento
Gestión del Talento Humano
Grupo de Gestión Presupuestal
Oficina Asesora Jurídica
Administración de bienes y servicios
Atención Integral y servicios a Grupos de Interés </v>
      </c>
    </row>
    <row r="11" spans="1:15" ht="23.25">
      <c r="A11" s="808" t="s">
        <v>3</v>
      </c>
      <c r="B11" s="800"/>
      <c r="C11" s="800"/>
      <c r="D11" s="800"/>
      <c r="L11" s="808" t="s">
        <v>3</v>
      </c>
      <c r="M11" s="800"/>
      <c r="N11" s="800"/>
      <c r="O11" s="800"/>
    </row>
    <row r="12" spans="1:15">
      <c r="E12" s="809" t="s">
        <v>35</v>
      </c>
      <c r="F12" s="797"/>
      <c r="G12" s="797"/>
      <c r="H12" s="797"/>
      <c r="I12" s="797"/>
      <c r="J12" s="797"/>
      <c r="K12" s="798"/>
    </row>
    <row r="13" spans="1:15">
      <c r="E13" s="799"/>
      <c r="F13" s="800"/>
      <c r="G13" s="800"/>
      <c r="H13" s="800"/>
      <c r="I13" s="800"/>
      <c r="J13" s="800"/>
      <c r="K13" s="783"/>
    </row>
    <row r="14" spans="1:15">
      <c r="E14" s="799"/>
      <c r="F14" s="800"/>
      <c r="G14" s="800"/>
      <c r="H14" s="800"/>
      <c r="I14" s="800"/>
      <c r="J14" s="800"/>
      <c r="K14" s="783"/>
    </row>
    <row r="15" spans="1:15">
      <c r="E15" s="799"/>
      <c r="F15" s="800"/>
      <c r="G15" s="800"/>
      <c r="H15" s="800"/>
      <c r="I15" s="800"/>
      <c r="J15" s="800"/>
      <c r="K15" s="783"/>
    </row>
    <row r="16" spans="1:15">
      <c r="E16" s="799"/>
      <c r="F16" s="800"/>
      <c r="G16" s="800"/>
      <c r="H16" s="800"/>
      <c r="I16" s="800"/>
      <c r="J16" s="800"/>
      <c r="K16" s="783"/>
    </row>
    <row r="17" spans="5:11">
      <c r="E17" s="799"/>
      <c r="F17" s="800"/>
      <c r="G17" s="800"/>
      <c r="H17" s="800"/>
      <c r="I17" s="800"/>
      <c r="J17" s="800"/>
      <c r="K17" s="783"/>
    </row>
    <row r="18" spans="5:11">
      <c r="E18" s="801"/>
      <c r="F18" s="802"/>
      <c r="G18" s="802"/>
      <c r="H18" s="802"/>
      <c r="I18" s="802"/>
      <c r="J18" s="802"/>
      <c r="K18" s="793"/>
    </row>
    <row r="20" spans="5:11" ht="15.75" customHeight="1"/>
    <row r="21" spans="5:11" ht="15.75" customHeight="1"/>
    <row r="22" spans="5:11" ht="15.75" customHeight="1"/>
    <row r="23" spans="5:11" ht="15.75" customHeight="1"/>
    <row r="24" spans="5:11" ht="15.75" customHeight="1"/>
    <row r="25" spans="5:11" ht="15.75" customHeight="1"/>
    <row r="26" spans="5:11" ht="15.75" customHeight="1"/>
    <row r="27" spans="5:11" ht="15.75" customHeight="1"/>
    <row r="28" spans="5:11" ht="15.75" customHeight="1"/>
    <row r="29" spans="5:11" ht="15.75" customHeight="1"/>
    <row r="30" spans="5:11" ht="15.75" customHeight="1"/>
    <row r="31" spans="5:11" ht="15.75" customHeight="1"/>
    <row r="32" spans="5: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D1:J5"/>
    <mergeCell ref="L11:O11"/>
    <mergeCell ref="A11:D11"/>
    <mergeCell ref="E12:K18"/>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J1000"/>
  <sheetViews>
    <sheetView showGridLines="0" zoomScale="80" zoomScaleNormal="80" workbookViewId="0">
      <selection activeCell="E6" sqref="E6"/>
    </sheetView>
  </sheetViews>
  <sheetFormatPr baseColWidth="10" defaultColWidth="14.42578125" defaultRowHeight="15" customHeight="1"/>
  <cols>
    <col min="1" max="1" width="8.7109375" customWidth="1"/>
    <col min="2" max="2" width="10.7109375" customWidth="1"/>
    <col min="3" max="3" width="7.28515625" customWidth="1"/>
    <col min="4" max="4" width="10" customWidth="1"/>
    <col min="5" max="5" width="23.42578125" customWidth="1"/>
    <col min="6" max="6" width="22.7109375" customWidth="1"/>
    <col min="7" max="7" width="7.42578125" customWidth="1"/>
    <col min="8" max="8" width="6" customWidth="1"/>
    <col min="9" max="10" width="10.7109375" customWidth="1"/>
  </cols>
  <sheetData>
    <row r="1" spans="4:10" ht="15" customHeight="1">
      <c r="D1" s="810" t="s">
        <v>38</v>
      </c>
      <c r="E1" s="800"/>
      <c r="F1" s="800"/>
      <c r="G1" s="800"/>
      <c r="H1" s="800"/>
    </row>
    <row r="2" spans="4:10" ht="15" customHeight="1">
      <c r="D2" s="800"/>
      <c r="E2" s="800"/>
      <c r="F2" s="800"/>
      <c r="G2" s="800"/>
      <c r="H2" s="800"/>
    </row>
    <row r="3" spans="4:10" ht="15" customHeight="1">
      <c r="D3" s="800"/>
      <c r="E3" s="800"/>
      <c r="F3" s="800"/>
      <c r="G3" s="800"/>
      <c r="H3" s="800"/>
    </row>
    <row r="4" spans="4:10" ht="15" customHeight="1">
      <c r="D4" s="800"/>
      <c r="E4" s="800"/>
      <c r="F4" s="800"/>
      <c r="G4" s="800"/>
      <c r="H4" s="800"/>
    </row>
    <row r="5" spans="4:10" ht="15" customHeight="1">
      <c r="D5" s="800"/>
      <c r="E5" s="800"/>
      <c r="F5" s="800"/>
      <c r="G5" s="800"/>
      <c r="H5" s="800"/>
    </row>
    <row r="6" spans="4:10" ht="26.25" customHeight="1">
      <c r="E6" s="15" t="s">
        <v>54</v>
      </c>
      <c r="F6" s="75">
        <f>'P12'!E2</f>
        <v>5.882352941176471</v>
      </c>
    </row>
    <row r="7" spans="4:10" ht="30" customHeight="1">
      <c r="E7" s="15" t="s">
        <v>18</v>
      </c>
      <c r="F7" s="75">
        <f>'P12'!E3</f>
        <v>5.8801960784313723</v>
      </c>
      <c r="I7" s="76" t="s">
        <v>55</v>
      </c>
    </row>
    <row r="8" spans="4:10" ht="33.75" customHeight="1">
      <c r="E8" s="15" t="s">
        <v>19</v>
      </c>
      <c r="F8" s="77" t="str">
        <f>+Resp.!E17</f>
        <v>Grupo de Planeación
OCI</v>
      </c>
    </row>
    <row r="10" spans="4:10" ht="15" customHeight="1">
      <c r="D10" s="809" t="s">
        <v>56</v>
      </c>
      <c r="E10" s="797"/>
      <c r="F10" s="797"/>
      <c r="G10" s="797"/>
      <c r="H10" s="797"/>
      <c r="I10" s="797"/>
      <c r="J10" s="798"/>
    </row>
    <row r="11" spans="4:10" ht="15" customHeight="1">
      <c r="D11" s="799"/>
      <c r="E11" s="800"/>
      <c r="F11" s="800"/>
      <c r="G11" s="800"/>
      <c r="H11" s="800"/>
      <c r="I11" s="800"/>
      <c r="J11" s="783"/>
    </row>
    <row r="12" spans="4:10" ht="15" customHeight="1">
      <c r="D12" s="799"/>
      <c r="E12" s="800"/>
      <c r="F12" s="800"/>
      <c r="G12" s="800"/>
      <c r="H12" s="800"/>
      <c r="I12" s="800"/>
      <c r="J12" s="783"/>
    </row>
    <row r="13" spans="4:10" ht="15" customHeight="1">
      <c r="D13" s="799"/>
      <c r="E13" s="800"/>
      <c r="F13" s="800"/>
      <c r="G13" s="800"/>
      <c r="H13" s="800"/>
      <c r="I13" s="800"/>
      <c r="J13" s="783"/>
    </row>
    <row r="14" spans="4:10" ht="15" customHeight="1">
      <c r="D14" s="799"/>
      <c r="E14" s="800"/>
      <c r="F14" s="800"/>
      <c r="G14" s="800"/>
      <c r="H14" s="800"/>
      <c r="I14" s="800"/>
      <c r="J14" s="783"/>
    </row>
    <row r="15" spans="4:10">
      <c r="D15" s="799"/>
      <c r="E15" s="800"/>
      <c r="F15" s="800"/>
      <c r="G15" s="800"/>
      <c r="H15" s="800"/>
      <c r="I15" s="800"/>
      <c r="J15" s="783"/>
    </row>
    <row r="16" spans="4:10">
      <c r="D16" s="801"/>
      <c r="E16" s="802"/>
      <c r="F16" s="802"/>
      <c r="G16" s="802"/>
      <c r="H16" s="802"/>
      <c r="I16" s="802"/>
      <c r="J16" s="793"/>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D1:H5"/>
    <mergeCell ref="D10:J16"/>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I1000"/>
  <sheetViews>
    <sheetView showGridLines="0" zoomScale="70" zoomScaleNormal="70" workbookViewId="0">
      <selection activeCell="F8" sqref="F8"/>
    </sheetView>
  </sheetViews>
  <sheetFormatPr baseColWidth="10" defaultColWidth="14.42578125" defaultRowHeight="15" customHeight="1"/>
  <cols>
    <col min="1" max="3" width="10.7109375" customWidth="1"/>
    <col min="4" max="4" width="10.42578125" customWidth="1"/>
    <col min="5" max="5" width="19.42578125" customWidth="1"/>
    <col min="6" max="6" width="57.28515625" customWidth="1"/>
    <col min="7" max="7" width="10.7109375" customWidth="1"/>
    <col min="8" max="8" width="6.28515625" customWidth="1"/>
    <col min="9" max="9" width="6.7109375" customWidth="1"/>
  </cols>
  <sheetData>
    <row r="1" spans="4:9" ht="15" customHeight="1">
      <c r="D1" s="811" t="s">
        <v>42</v>
      </c>
      <c r="E1" s="800"/>
      <c r="F1" s="800"/>
      <c r="G1" s="800"/>
      <c r="H1" s="800"/>
      <c r="I1" s="800"/>
    </row>
    <row r="2" spans="4:9" ht="15" customHeight="1">
      <c r="D2" s="800"/>
      <c r="E2" s="800"/>
      <c r="F2" s="800"/>
      <c r="G2" s="800"/>
      <c r="H2" s="800"/>
      <c r="I2" s="800"/>
    </row>
    <row r="3" spans="4:9" ht="15" customHeight="1">
      <c r="D3" s="800"/>
      <c r="E3" s="800"/>
      <c r="F3" s="800"/>
      <c r="G3" s="800"/>
      <c r="H3" s="800"/>
      <c r="I3" s="800"/>
    </row>
    <row r="4" spans="4:9" ht="15" customHeight="1">
      <c r="D4" s="800"/>
      <c r="E4" s="800"/>
      <c r="F4" s="800"/>
      <c r="G4" s="800"/>
      <c r="H4" s="800"/>
      <c r="I4" s="800"/>
    </row>
    <row r="5" spans="4:9" ht="15" customHeight="1">
      <c r="D5" s="800"/>
      <c r="E5" s="800"/>
      <c r="F5" s="800"/>
      <c r="G5" s="800"/>
      <c r="H5" s="800"/>
      <c r="I5" s="800"/>
    </row>
    <row r="6" spans="4:9" ht="27.75" customHeight="1">
      <c r="E6" s="15" t="s">
        <v>54</v>
      </c>
      <c r="F6" s="78">
        <f>'P13'!E3+'P14'!G3</f>
        <v>11.764705882352942</v>
      </c>
    </row>
    <row r="7" spans="4:9" ht="28.5" customHeight="1">
      <c r="E7" s="15" t="s">
        <v>18</v>
      </c>
      <c r="F7" s="78">
        <f>'P13'!E4+'P14'!G4</f>
        <v>10.273411764705884</v>
      </c>
      <c r="I7" s="79" t="s">
        <v>3</v>
      </c>
    </row>
    <row r="8" spans="4:9" ht="221.25" customHeight="1">
      <c r="E8" s="15" t="s">
        <v>19</v>
      </c>
      <c r="F8" s="261" t="str">
        <f>Resp.!E18</f>
        <v>Administración de bienes y servicios
Administración de tecnologías de la información
Planeación Estratégica
Gestión Integral de las Comunicaciones y el Relacionamiento
Administración de tecnologías de la información.
Administración de bienes y servicios
Gestión de Talento Humano
Evaluación, control y mejora - oficina de control Interno</v>
      </c>
    </row>
    <row r="10" spans="4:9" ht="15" customHeight="1">
      <c r="D10" s="809" t="s">
        <v>57</v>
      </c>
      <c r="E10" s="797"/>
      <c r="F10" s="797"/>
      <c r="G10" s="797"/>
      <c r="H10" s="797"/>
      <c r="I10" s="798"/>
    </row>
    <row r="11" spans="4:9">
      <c r="D11" s="799"/>
      <c r="E11" s="800"/>
      <c r="F11" s="800"/>
      <c r="G11" s="800"/>
      <c r="H11" s="800"/>
      <c r="I11" s="783"/>
    </row>
    <row r="12" spans="4:9">
      <c r="D12" s="799"/>
      <c r="E12" s="800"/>
      <c r="F12" s="800"/>
      <c r="G12" s="800"/>
      <c r="H12" s="800"/>
      <c r="I12" s="783"/>
    </row>
    <row r="13" spans="4:9">
      <c r="D13" s="799"/>
      <c r="E13" s="800"/>
      <c r="F13" s="800"/>
      <c r="G13" s="800"/>
      <c r="H13" s="800"/>
      <c r="I13" s="783"/>
    </row>
    <row r="14" spans="4:9">
      <c r="D14" s="799"/>
      <c r="E14" s="800"/>
      <c r="F14" s="800"/>
      <c r="G14" s="800"/>
      <c r="H14" s="800"/>
      <c r="I14" s="783"/>
    </row>
    <row r="15" spans="4:9">
      <c r="D15" s="801"/>
      <c r="E15" s="802"/>
      <c r="F15" s="802"/>
      <c r="G15" s="802"/>
      <c r="H15" s="802"/>
      <c r="I15" s="793"/>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D10:I15"/>
    <mergeCell ref="D1:I5"/>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J1000"/>
  <sheetViews>
    <sheetView showGridLines="0" zoomScale="80" zoomScaleNormal="80" workbookViewId="0">
      <selection activeCell="D8" sqref="D8"/>
    </sheetView>
  </sheetViews>
  <sheetFormatPr baseColWidth="10" defaultColWidth="14.42578125" defaultRowHeight="15" customHeight="1"/>
  <cols>
    <col min="1" max="1" width="6.140625" customWidth="1"/>
    <col min="2" max="4" width="10.7109375" customWidth="1"/>
    <col min="5" max="5" width="7.28515625" customWidth="1"/>
    <col min="6" max="6" width="20.85546875" customWidth="1"/>
    <col min="7" max="7" width="40" customWidth="1"/>
    <col min="8" max="8" width="10.85546875" customWidth="1"/>
    <col min="9" max="9" width="10.5703125" customWidth="1"/>
    <col min="10" max="10" width="10.7109375" customWidth="1"/>
  </cols>
  <sheetData>
    <row r="1" spans="4:10" ht="15" customHeight="1">
      <c r="D1" s="812" t="s">
        <v>58</v>
      </c>
      <c r="E1" s="800"/>
      <c r="F1" s="800"/>
      <c r="G1" s="800"/>
      <c r="H1" s="800"/>
      <c r="I1" s="800"/>
    </row>
    <row r="2" spans="4:10" ht="15" customHeight="1">
      <c r="D2" s="800"/>
      <c r="E2" s="800"/>
      <c r="F2" s="800"/>
      <c r="G2" s="800"/>
      <c r="H2" s="800"/>
      <c r="I2" s="800"/>
    </row>
    <row r="3" spans="4:10" ht="15" customHeight="1">
      <c r="D3" s="800"/>
      <c r="E3" s="800"/>
      <c r="F3" s="800"/>
      <c r="G3" s="800"/>
      <c r="H3" s="800"/>
      <c r="I3" s="800"/>
    </row>
    <row r="4" spans="4:10" ht="15" customHeight="1">
      <c r="D4" s="800"/>
      <c r="E4" s="800"/>
      <c r="F4" s="800"/>
      <c r="G4" s="800"/>
      <c r="H4" s="800"/>
      <c r="I4" s="800"/>
    </row>
    <row r="5" spans="4:10" ht="15" customHeight="1">
      <c r="D5" s="800"/>
      <c r="E5" s="800"/>
      <c r="F5" s="800"/>
      <c r="G5" s="800"/>
      <c r="H5" s="800"/>
      <c r="I5" s="800"/>
    </row>
    <row r="6" spans="4:10" ht="29.25" customHeight="1">
      <c r="F6" s="15" t="s">
        <v>54</v>
      </c>
      <c r="G6" s="142">
        <f>'P16'!F3</f>
        <v>5.882352941176471</v>
      </c>
    </row>
    <row r="7" spans="4:10" ht="31.5" customHeight="1">
      <c r="F7" s="15" t="s">
        <v>18</v>
      </c>
      <c r="G7" s="83">
        <f>'P15'!F4</f>
        <v>3.141069518716578</v>
      </c>
      <c r="J7" s="84" t="s">
        <v>55</v>
      </c>
    </row>
    <row r="8" spans="4:10" ht="87" customHeight="1">
      <c r="F8" s="15" t="s">
        <v>19</v>
      </c>
      <c r="G8" s="85" t="str">
        <f>Resp.!E22</f>
        <v>Grupo de Talento Humano
Grupo de Planeación
Oficina de tecnologia de la Información</v>
      </c>
    </row>
    <row r="10" spans="4:10">
      <c r="D10" s="813" t="s">
        <v>57</v>
      </c>
      <c r="E10" s="797"/>
      <c r="F10" s="797"/>
      <c r="G10" s="797"/>
      <c r="H10" s="797"/>
      <c r="I10" s="797"/>
      <c r="J10" s="798"/>
    </row>
    <row r="11" spans="4:10" ht="15" customHeight="1">
      <c r="D11" s="799"/>
      <c r="E11" s="800"/>
      <c r="F11" s="800"/>
      <c r="G11" s="800"/>
      <c r="H11" s="800"/>
      <c r="I11" s="800"/>
      <c r="J11" s="783"/>
    </row>
    <row r="12" spans="4:10" ht="15" customHeight="1">
      <c r="D12" s="799"/>
      <c r="E12" s="800"/>
      <c r="F12" s="800"/>
      <c r="G12" s="800"/>
      <c r="H12" s="800"/>
      <c r="I12" s="800"/>
      <c r="J12" s="783"/>
    </row>
    <row r="13" spans="4:10" ht="15" customHeight="1">
      <c r="D13" s="799"/>
      <c r="E13" s="800"/>
      <c r="F13" s="800"/>
      <c r="G13" s="800"/>
      <c r="H13" s="800"/>
      <c r="I13" s="800"/>
      <c r="J13" s="783"/>
    </row>
    <row r="14" spans="4:10" ht="15" customHeight="1">
      <c r="D14" s="799"/>
      <c r="E14" s="800"/>
      <c r="F14" s="800"/>
      <c r="G14" s="800"/>
      <c r="H14" s="800"/>
      <c r="I14" s="800"/>
      <c r="J14" s="783"/>
    </row>
    <row r="15" spans="4:10" ht="15" customHeight="1">
      <c r="D15" s="799"/>
      <c r="E15" s="800"/>
      <c r="F15" s="800"/>
      <c r="G15" s="800"/>
      <c r="H15" s="800"/>
      <c r="I15" s="800"/>
      <c r="J15" s="783"/>
    </row>
    <row r="16" spans="4:10" ht="15.75" customHeight="1">
      <c r="D16" s="801"/>
      <c r="E16" s="802"/>
      <c r="F16" s="802"/>
      <c r="G16" s="802"/>
      <c r="H16" s="802"/>
      <c r="I16" s="802"/>
      <c r="J16" s="793"/>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D1:I5"/>
    <mergeCell ref="D10:J16"/>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000"/>
  <sheetViews>
    <sheetView showGridLines="0" zoomScale="90" zoomScaleNormal="90" workbookViewId="0">
      <selection activeCell="E26" sqref="E26"/>
    </sheetView>
  </sheetViews>
  <sheetFormatPr baseColWidth="10" defaultColWidth="14.42578125" defaultRowHeight="15" customHeight="1"/>
  <cols>
    <col min="1" max="1" width="10.7109375" customWidth="1"/>
    <col min="2" max="2" width="8.140625" customWidth="1"/>
    <col min="3" max="3" width="16.28515625" customWidth="1"/>
    <col min="4" max="4" width="21.28515625" customWidth="1"/>
    <col min="5" max="5" width="30.7109375" customWidth="1"/>
    <col min="6" max="6" width="16" customWidth="1"/>
    <col min="7" max="7" width="8.42578125" customWidth="1"/>
    <col min="8" max="8" width="10.7109375" customWidth="1"/>
  </cols>
  <sheetData>
    <row r="1" spans="2:8">
      <c r="C1" s="814" t="s">
        <v>51</v>
      </c>
      <c r="D1" s="800"/>
      <c r="E1" s="800"/>
      <c r="F1" s="800"/>
      <c r="G1" s="800"/>
    </row>
    <row r="2" spans="2:8" ht="15" customHeight="1">
      <c r="C2" s="800"/>
      <c r="D2" s="800"/>
      <c r="E2" s="800"/>
      <c r="F2" s="800"/>
      <c r="G2" s="800"/>
    </row>
    <row r="3" spans="2:8" ht="15" customHeight="1">
      <c r="C3" s="800"/>
      <c r="D3" s="800"/>
      <c r="E3" s="800"/>
      <c r="F3" s="800"/>
      <c r="G3" s="800"/>
    </row>
    <row r="4" spans="2:8" ht="15" customHeight="1">
      <c r="C4" s="800"/>
      <c r="D4" s="800"/>
      <c r="E4" s="800"/>
      <c r="F4" s="800"/>
      <c r="G4" s="800"/>
    </row>
    <row r="5" spans="2:8" ht="15" customHeight="1">
      <c r="C5" s="800"/>
      <c r="D5" s="800"/>
      <c r="E5" s="800"/>
      <c r="F5" s="800"/>
      <c r="G5" s="800"/>
    </row>
    <row r="6" spans="2:8" ht="27" customHeight="1">
      <c r="D6" s="15" t="s">
        <v>54</v>
      </c>
      <c r="E6" s="80">
        <f>'P16'!F3</f>
        <v>5.882352941176471</v>
      </c>
    </row>
    <row r="7" spans="2:8" ht="30.75" customHeight="1">
      <c r="D7" s="15" t="s">
        <v>18</v>
      </c>
      <c r="E7" s="80">
        <f>'P16'!F4</f>
        <v>5.875195254572418</v>
      </c>
      <c r="G7" s="81" t="s">
        <v>55</v>
      </c>
    </row>
    <row r="8" spans="2:8" ht="25.5" customHeight="1">
      <c r="D8" s="15" t="s">
        <v>59</v>
      </c>
      <c r="E8" s="82" t="str">
        <f>Resp.!E23</f>
        <v>Oficina de Control Interno</v>
      </c>
    </row>
    <row r="10" spans="2:8" ht="15" customHeight="1">
      <c r="B10" s="809" t="s">
        <v>60</v>
      </c>
      <c r="C10" s="797"/>
      <c r="D10" s="797"/>
      <c r="E10" s="797"/>
      <c r="F10" s="797"/>
      <c r="G10" s="797"/>
      <c r="H10" s="798"/>
    </row>
    <row r="11" spans="2:8" ht="15" customHeight="1">
      <c r="B11" s="799"/>
      <c r="C11" s="800"/>
      <c r="D11" s="800"/>
      <c r="E11" s="800"/>
      <c r="F11" s="800"/>
      <c r="G11" s="800"/>
      <c r="H11" s="783"/>
    </row>
    <row r="12" spans="2:8" ht="15" customHeight="1">
      <c r="B12" s="799"/>
      <c r="C12" s="800"/>
      <c r="D12" s="800"/>
      <c r="E12" s="800"/>
      <c r="F12" s="800"/>
      <c r="G12" s="800"/>
      <c r="H12" s="783"/>
    </row>
    <row r="13" spans="2:8" ht="15" customHeight="1">
      <c r="B13" s="799"/>
      <c r="C13" s="800"/>
      <c r="D13" s="800"/>
      <c r="E13" s="800"/>
      <c r="F13" s="800"/>
      <c r="G13" s="800"/>
      <c r="H13" s="783"/>
    </row>
    <row r="14" spans="2:8" ht="15" customHeight="1">
      <c r="B14" s="799"/>
      <c r="C14" s="800"/>
      <c r="D14" s="800"/>
      <c r="E14" s="800"/>
      <c r="F14" s="800"/>
      <c r="G14" s="800"/>
      <c r="H14" s="783"/>
    </row>
    <row r="15" spans="2:8" ht="15.75" customHeight="1">
      <c r="B15" s="799"/>
      <c r="C15" s="800"/>
      <c r="D15" s="800"/>
      <c r="E15" s="800"/>
      <c r="F15" s="800"/>
      <c r="G15" s="800"/>
      <c r="H15" s="783"/>
    </row>
    <row r="16" spans="2:8" ht="21.75" customHeight="1">
      <c r="B16" s="801"/>
      <c r="C16" s="802"/>
      <c r="D16" s="802"/>
      <c r="E16" s="802"/>
      <c r="F16" s="802"/>
      <c r="G16" s="802"/>
      <c r="H16" s="793"/>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C1:G5"/>
    <mergeCell ref="B10:H16"/>
  </mergeCells>
  <pageMargins left="0.7" right="0.7" top="0.75" bottom="0.75" header="0" footer="0"/>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X901"/>
  <sheetViews>
    <sheetView showGridLines="0" topLeftCell="E31" zoomScale="70" zoomScaleNormal="70" workbookViewId="0">
      <selection activeCell="L11" sqref="L11"/>
    </sheetView>
  </sheetViews>
  <sheetFormatPr baseColWidth="10" defaultColWidth="14.42578125" defaultRowHeight="15" customHeight="1"/>
  <cols>
    <col min="1" max="1" width="14.42578125" style="250"/>
    <col min="2" max="2" width="3.5703125" style="302" customWidth="1"/>
    <col min="3" max="3" width="29.85546875" style="250" customWidth="1"/>
    <col min="4" max="4" width="32.28515625" style="250" customWidth="1"/>
    <col min="5" max="5" width="30.85546875" style="250" customWidth="1"/>
    <col min="6" max="6" width="19.5703125" style="250" customWidth="1"/>
    <col min="7" max="7" width="15.7109375" style="250" customWidth="1"/>
    <col min="8" max="8" width="24.85546875" style="250" customWidth="1"/>
    <col min="9" max="9" width="21.5703125" style="250" customWidth="1"/>
    <col min="10" max="10" width="26.140625" style="250" customWidth="1"/>
    <col min="11" max="11" width="11.5703125" style="250" customWidth="1"/>
    <col min="12" max="12" width="46.42578125" style="250" customWidth="1"/>
    <col min="13" max="13" width="26.140625" style="250" customWidth="1"/>
    <col min="14" max="14" width="12.5703125" style="303" customWidth="1"/>
    <col min="15" max="15" width="24" style="250" customWidth="1"/>
    <col min="16" max="16" width="23" style="250" customWidth="1"/>
    <col min="17" max="24" width="10.7109375" style="250" customWidth="1"/>
    <col min="25" max="16384" width="14.42578125" style="250"/>
  </cols>
  <sheetData>
    <row r="1" spans="2:24" ht="73.5" customHeight="1" thickBot="1">
      <c r="B1" s="823"/>
      <c r="C1" s="823"/>
      <c r="D1" s="824" t="s">
        <v>61</v>
      </c>
      <c r="E1" s="823"/>
      <c r="F1" s="823"/>
      <c r="G1" s="823"/>
      <c r="H1" s="823"/>
      <c r="I1" s="823"/>
      <c r="J1" s="823"/>
      <c r="K1" s="823"/>
      <c r="L1" s="823"/>
      <c r="M1" s="823"/>
      <c r="N1" s="275"/>
      <c r="O1" s="147"/>
      <c r="P1" s="147"/>
      <c r="Q1" s="147"/>
      <c r="R1" s="147"/>
      <c r="S1" s="147"/>
      <c r="T1" s="147"/>
      <c r="U1" s="147"/>
      <c r="V1" s="147"/>
      <c r="W1" s="147"/>
      <c r="X1" s="147"/>
    </row>
    <row r="2" spans="2:24" ht="37.5" customHeight="1" thickBot="1">
      <c r="B2" s="823"/>
      <c r="C2" s="823"/>
      <c r="D2" s="148" t="s">
        <v>720</v>
      </c>
      <c r="E2" s="276">
        <f>100/17</f>
        <v>5.882352941176471</v>
      </c>
      <c r="F2" s="147"/>
      <c r="G2" s="277"/>
      <c r="H2" s="147"/>
      <c r="I2" s="279" t="s">
        <v>1167</v>
      </c>
      <c r="J2" s="278">
        <v>23</v>
      </c>
      <c r="K2" s="147"/>
      <c r="L2" s="151" t="s">
        <v>1169</v>
      </c>
      <c r="M2" s="278">
        <v>131</v>
      </c>
      <c r="N2" s="275"/>
      <c r="Q2" s="147"/>
      <c r="R2" s="147"/>
      <c r="S2" s="147"/>
      <c r="T2" s="147"/>
      <c r="U2" s="147"/>
      <c r="V2" s="147"/>
      <c r="W2" s="147"/>
      <c r="X2" s="147"/>
    </row>
    <row r="3" spans="2:24" ht="20.25" customHeight="1" thickBot="1">
      <c r="B3" s="823"/>
      <c r="C3" s="823"/>
      <c r="D3" s="148" t="s">
        <v>39</v>
      </c>
      <c r="E3" s="276">
        <f>+((M3*E2)/M2)+0.65</f>
        <v>4.8709250112258653</v>
      </c>
      <c r="F3" s="147"/>
      <c r="G3" s="147"/>
      <c r="H3" s="147"/>
      <c r="I3" s="281" t="s">
        <v>1168</v>
      </c>
      <c r="J3" s="280">
        <v>9</v>
      </c>
      <c r="K3" s="147"/>
      <c r="L3" s="154" t="s">
        <v>63</v>
      </c>
      <c r="M3" s="280">
        <f>+M2-M4</f>
        <v>94</v>
      </c>
      <c r="N3" s="275"/>
      <c r="Q3" s="147"/>
      <c r="R3" s="147"/>
      <c r="S3" s="147"/>
      <c r="T3" s="147"/>
      <c r="U3" s="147"/>
      <c r="V3" s="147"/>
      <c r="W3" s="147"/>
      <c r="X3" s="147"/>
    </row>
    <row r="4" spans="2:24" ht="27.75" thickBot="1">
      <c r="B4" s="282"/>
      <c r="C4" s="147"/>
      <c r="D4" s="148" t="s">
        <v>19</v>
      </c>
      <c r="E4" s="283" t="str">
        <f>Resp.!J4</f>
        <v>Grupo de Talento Humano</v>
      </c>
      <c r="F4" s="147"/>
      <c r="G4" s="147"/>
      <c r="H4" s="147"/>
      <c r="I4" s="285" t="s">
        <v>64</v>
      </c>
      <c r="J4" s="284">
        <f>+J2-J3</f>
        <v>14</v>
      </c>
      <c r="K4" s="147"/>
      <c r="L4" s="157" t="s">
        <v>64</v>
      </c>
      <c r="M4" s="284">
        <v>37</v>
      </c>
      <c r="N4" s="275"/>
      <c r="Q4" s="147"/>
      <c r="R4" s="147"/>
      <c r="S4" s="147"/>
      <c r="T4" s="147"/>
      <c r="U4" s="147"/>
      <c r="V4" s="147"/>
      <c r="W4" s="147"/>
      <c r="X4" s="147"/>
    </row>
    <row r="5" spans="2:24" ht="16.5">
      <c r="B5" s="219"/>
      <c r="C5" s="147"/>
      <c r="D5" s="286"/>
      <c r="E5" s="287"/>
      <c r="F5" s="273"/>
      <c r="G5" s="147"/>
      <c r="H5" s="147"/>
      <c r="I5" s="147"/>
      <c r="J5" s="147"/>
      <c r="K5" s="147"/>
      <c r="L5" s="273"/>
      <c r="M5" s="147"/>
      <c r="N5" s="275"/>
      <c r="O5" s="147"/>
      <c r="P5" s="147"/>
      <c r="Q5" s="147"/>
      <c r="R5" s="147"/>
      <c r="S5" s="147"/>
      <c r="T5" s="147"/>
      <c r="U5" s="147"/>
      <c r="V5" s="147"/>
      <c r="W5" s="147"/>
      <c r="X5" s="147"/>
    </row>
    <row r="6" spans="2:24" ht="16.5">
      <c r="B6" s="219"/>
      <c r="C6" s="147"/>
      <c r="D6" s="147"/>
      <c r="E6" s="147"/>
      <c r="F6" s="147"/>
      <c r="G6" s="147"/>
      <c r="H6" s="147"/>
      <c r="I6" s="147"/>
      <c r="J6" s="147"/>
      <c r="K6" s="147"/>
      <c r="L6" s="272"/>
      <c r="M6" s="147"/>
      <c r="N6" s="275"/>
      <c r="O6" s="147"/>
      <c r="P6" s="147"/>
      <c r="Q6" s="147"/>
      <c r="R6" s="147"/>
      <c r="S6" s="147"/>
      <c r="T6" s="147"/>
      <c r="U6" s="147"/>
      <c r="V6" s="147"/>
      <c r="W6" s="147"/>
      <c r="X6" s="147"/>
    </row>
    <row r="7" spans="2:24" ht="16.5">
      <c r="B7" s="219"/>
      <c r="C7" s="147"/>
      <c r="D7" s="147"/>
      <c r="E7" s="147"/>
      <c r="F7" s="147"/>
      <c r="G7" s="147"/>
      <c r="H7" s="147"/>
      <c r="I7" s="147"/>
      <c r="J7" s="147"/>
      <c r="K7" s="288"/>
      <c r="L7" s="289"/>
      <c r="M7" s="290"/>
      <c r="N7" s="275"/>
      <c r="O7" s="147"/>
      <c r="P7" s="147"/>
      <c r="Q7" s="147"/>
      <c r="R7" s="147"/>
      <c r="S7" s="147"/>
      <c r="T7" s="147"/>
      <c r="U7" s="147"/>
      <c r="V7" s="147"/>
      <c r="W7" s="147"/>
      <c r="X7" s="147"/>
    </row>
    <row r="8" spans="2:24" ht="18" customHeight="1">
      <c r="B8" s="825" t="s">
        <v>65</v>
      </c>
      <c r="C8" s="825"/>
      <c r="D8" s="825"/>
      <c r="E8" s="825"/>
      <c r="F8" s="825"/>
      <c r="G8" s="825"/>
      <c r="H8" s="825"/>
      <c r="I8" s="825"/>
      <c r="J8" s="825"/>
      <c r="K8" s="825"/>
      <c r="L8" s="826" t="s">
        <v>66</v>
      </c>
      <c r="M8" s="826"/>
      <c r="N8" s="275"/>
      <c r="O8" s="147"/>
      <c r="P8" s="147"/>
      <c r="Q8" s="147"/>
      <c r="R8" s="147"/>
      <c r="S8" s="147"/>
      <c r="T8" s="147"/>
      <c r="U8" s="147"/>
      <c r="V8" s="147"/>
      <c r="W8" s="147"/>
      <c r="X8" s="147"/>
    </row>
    <row r="9" spans="2:24" ht="69.75" customHeight="1">
      <c r="B9" s="291" t="s">
        <v>67</v>
      </c>
      <c r="C9" s="291" t="s">
        <v>518</v>
      </c>
      <c r="D9" s="291" t="s">
        <v>519</v>
      </c>
      <c r="E9" s="291" t="s">
        <v>520</v>
      </c>
      <c r="F9" s="291" t="s">
        <v>521</v>
      </c>
      <c r="G9" s="291" t="s">
        <v>538</v>
      </c>
      <c r="H9" s="291" t="s">
        <v>535</v>
      </c>
      <c r="I9" s="291" t="s">
        <v>536</v>
      </c>
      <c r="J9" s="291" t="s">
        <v>537</v>
      </c>
      <c r="K9" s="291" t="s">
        <v>81</v>
      </c>
      <c r="L9" s="178" t="s">
        <v>74</v>
      </c>
      <c r="M9" s="178" t="s">
        <v>539</v>
      </c>
      <c r="N9" s="292"/>
      <c r="O9" s="147"/>
      <c r="P9" s="147"/>
      <c r="Q9" s="147"/>
      <c r="R9" s="147"/>
      <c r="S9" s="147"/>
      <c r="T9" s="147"/>
      <c r="U9" s="147"/>
      <c r="V9" s="147"/>
      <c r="W9" s="147"/>
      <c r="X9" s="147"/>
    </row>
    <row r="10" spans="2:24" ht="117.75" customHeight="1">
      <c r="B10" s="293">
        <v>1</v>
      </c>
      <c r="C10" s="252" t="s">
        <v>1089</v>
      </c>
      <c r="D10" s="245" t="s">
        <v>646</v>
      </c>
      <c r="E10" s="246" t="s">
        <v>647</v>
      </c>
      <c r="F10" s="247" t="s">
        <v>648</v>
      </c>
      <c r="G10" s="247" t="s">
        <v>970</v>
      </c>
      <c r="H10" s="248">
        <v>43647</v>
      </c>
      <c r="I10" s="258">
        <v>43830</v>
      </c>
      <c r="J10" s="246" t="s">
        <v>691</v>
      </c>
      <c r="K10" s="294">
        <v>7.1999999999999995E-2</v>
      </c>
      <c r="L10" s="252" t="s">
        <v>1056</v>
      </c>
      <c r="M10" s="257" t="s">
        <v>976</v>
      </c>
      <c r="N10" s="292"/>
      <c r="O10" s="147"/>
      <c r="P10" s="147"/>
      <c r="Q10" s="147"/>
      <c r="R10" s="147"/>
      <c r="S10" s="147"/>
      <c r="T10" s="147"/>
      <c r="U10" s="147"/>
      <c r="V10" s="147"/>
      <c r="W10" s="147"/>
      <c r="X10" s="147"/>
    </row>
    <row r="11" spans="2:24" ht="127.5">
      <c r="B11" s="293">
        <v>2</v>
      </c>
      <c r="C11" s="245" t="s">
        <v>649</v>
      </c>
      <c r="D11" s="245" t="s">
        <v>650</v>
      </c>
      <c r="E11" s="246" t="s">
        <v>651</v>
      </c>
      <c r="F11" s="247" t="s">
        <v>522</v>
      </c>
      <c r="G11" s="247" t="s">
        <v>970</v>
      </c>
      <c r="H11" s="248">
        <v>43861</v>
      </c>
      <c r="I11" s="258">
        <v>44012</v>
      </c>
      <c r="J11" s="246" t="s">
        <v>692</v>
      </c>
      <c r="K11" s="294">
        <v>7.1999999999999995E-2</v>
      </c>
      <c r="L11" s="252" t="s">
        <v>1057</v>
      </c>
      <c r="M11" s="257" t="s">
        <v>976</v>
      </c>
      <c r="N11" s="275"/>
      <c r="O11" s="147"/>
      <c r="P11" s="147"/>
      <c r="Q11" s="147"/>
      <c r="R11" s="147"/>
      <c r="S11" s="147"/>
      <c r="T11" s="147"/>
      <c r="U11" s="147"/>
      <c r="V11" s="147"/>
      <c r="W11" s="147"/>
      <c r="X11" s="147"/>
    </row>
    <row r="12" spans="2:24" ht="141" customHeight="1">
      <c r="B12" s="817">
        <v>3</v>
      </c>
      <c r="C12" s="818" t="s">
        <v>652</v>
      </c>
      <c r="D12" s="818" t="s">
        <v>653</v>
      </c>
      <c r="E12" s="819" t="s">
        <v>654</v>
      </c>
      <c r="F12" s="820" t="s">
        <v>522</v>
      </c>
      <c r="G12" s="827" t="s">
        <v>970</v>
      </c>
      <c r="H12" s="815">
        <v>44058</v>
      </c>
      <c r="I12" s="816">
        <v>43861</v>
      </c>
      <c r="J12" s="252" t="s">
        <v>700</v>
      </c>
      <c r="K12" s="294">
        <v>7.1999999999999995E-2</v>
      </c>
      <c r="L12" s="252" t="s">
        <v>1090</v>
      </c>
      <c r="M12" s="257" t="s">
        <v>1059</v>
      </c>
      <c r="N12" s="275"/>
      <c r="O12" s="147"/>
      <c r="P12" s="147"/>
      <c r="Q12" s="147"/>
      <c r="R12" s="147"/>
      <c r="S12" s="147"/>
      <c r="T12" s="147"/>
      <c r="U12" s="147"/>
      <c r="V12" s="147"/>
      <c r="W12" s="147"/>
      <c r="X12" s="147"/>
    </row>
    <row r="13" spans="2:24" ht="102">
      <c r="B13" s="817"/>
      <c r="C13" s="818"/>
      <c r="D13" s="818"/>
      <c r="E13" s="819"/>
      <c r="F13" s="820"/>
      <c r="G13" s="828"/>
      <c r="H13" s="815"/>
      <c r="I13" s="816"/>
      <c r="J13" s="252" t="s">
        <v>701</v>
      </c>
      <c r="K13" s="294">
        <v>7.1999999999999995E-2</v>
      </c>
      <c r="L13" s="252" t="s">
        <v>1058</v>
      </c>
      <c r="M13" s="257" t="s">
        <v>1059</v>
      </c>
      <c r="N13" s="275"/>
      <c r="O13" s="147"/>
      <c r="P13" s="147"/>
      <c r="Q13" s="147"/>
      <c r="R13" s="147"/>
      <c r="S13" s="147"/>
      <c r="T13" s="147"/>
      <c r="U13" s="147"/>
      <c r="V13" s="147"/>
      <c r="W13" s="147"/>
      <c r="X13" s="147"/>
    </row>
    <row r="14" spans="2:24" ht="76.5">
      <c r="B14" s="293">
        <v>4</v>
      </c>
      <c r="C14" s="245" t="s">
        <v>655</v>
      </c>
      <c r="D14" s="245" t="s">
        <v>656</v>
      </c>
      <c r="E14" s="246" t="s">
        <v>657</v>
      </c>
      <c r="F14" s="247" t="s">
        <v>522</v>
      </c>
      <c r="G14" s="247" t="s">
        <v>970</v>
      </c>
      <c r="H14" s="248">
        <v>43647</v>
      </c>
      <c r="I14" s="258">
        <v>44012</v>
      </c>
      <c r="J14" s="246" t="s">
        <v>693</v>
      </c>
      <c r="K14" s="294">
        <v>7.1999999999999995E-2</v>
      </c>
      <c r="L14" s="252" t="s">
        <v>1060</v>
      </c>
      <c r="M14" s="257" t="s">
        <v>976</v>
      </c>
      <c r="N14" s="275"/>
      <c r="O14" s="147"/>
      <c r="P14" s="147"/>
      <c r="Q14" s="147"/>
      <c r="R14" s="147"/>
      <c r="S14" s="147"/>
      <c r="T14" s="147"/>
      <c r="U14" s="147"/>
      <c r="V14" s="147"/>
      <c r="W14" s="147"/>
      <c r="X14" s="147"/>
    </row>
    <row r="15" spans="2:24" ht="99.75" customHeight="1">
      <c r="B15" s="293">
        <v>5</v>
      </c>
      <c r="C15" s="245" t="s">
        <v>706</v>
      </c>
      <c r="D15" s="245" t="s">
        <v>707</v>
      </c>
      <c r="E15" s="246" t="s">
        <v>708</v>
      </c>
      <c r="F15" s="247" t="s">
        <v>522</v>
      </c>
      <c r="G15" s="247" t="s">
        <v>970</v>
      </c>
      <c r="H15" s="248">
        <v>43647</v>
      </c>
      <c r="I15" s="258">
        <v>44012</v>
      </c>
      <c r="J15" s="246" t="s">
        <v>694</v>
      </c>
      <c r="K15" s="294">
        <v>7.1999999999999995E-2</v>
      </c>
      <c r="L15" s="252" t="s">
        <v>1061</v>
      </c>
      <c r="M15" s="257" t="s">
        <v>976</v>
      </c>
      <c r="N15" s="275"/>
      <c r="O15" s="147"/>
      <c r="P15" s="147"/>
      <c r="Q15" s="147"/>
      <c r="R15" s="147"/>
      <c r="S15" s="147"/>
      <c r="T15" s="147"/>
      <c r="U15" s="147"/>
      <c r="V15" s="147"/>
      <c r="W15" s="147"/>
      <c r="X15" s="147"/>
    </row>
    <row r="16" spans="2:24" ht="63.75">
      <c r="B16" s="293">
        <v>6</v>
      </c>
      <c r="C16" s="245" t="s">
        <v>658</v>
      </c>
      <c r="D16" s="245" t="s">
        <v>659</v>
      </c>
      <c r="E16" s="246" t="s">
        <v>660</v>
      </c>
      <c r="F16" s="247" t="s">
        <v>522</v>
      </c>
      <c r="G16" s="247" t="s">
        <v>970</v>
      </c>
      <c r="H16" s="248">
        <v>43647</v>
      </c>
      <c r="I16" s="258">
        <v>44012</v>
      </c>
      <c r="J16" s="246" t="s">
        <v>695</v>
      </c>
      <c r="K16" s="294">
        <v>7.1999999999999995E-2</v>
      </c>
      <c r="L16" s="252" t="s">
        <v>1062</v>
      </c>
      <c r="M16" s="257" t="s">
        <v>976</v>
      </c>
      <c r="N16" s="275"/>
      <c r="O16" s="147"/>
      <c r="P16" s="147"/>
      <c r="Q16" s="147"/>
      <c r="R16" s="147"/>
      <c r="S16" s="147"/>
      <c r="T16" s="147"/>
      <c r="U16" s="147"/>
      <c r="V16" s="147"/>
      <c r="W16" s="147"/>
      <c r="X16" s="147"/>
    </row>
    <row r="17" spans="2:24" ht="63.75" customHeight="1">
      <c r="B17" s="817">
        <v>7</v>
      </c>
      <c r="C17" s="818" t="s">
        <v>661</v>
      </c>
      <c r="D17" s="818" t="s">
        <v>662</v>
      </c>
      <c r="E17" s="819" t="s">
        <v>663</v>
      </c>
      <c r="F17" s="820" t="s">
        <v>522</v>
      </c>
      <c r="G17" s="821" t="s">
        <v>970</v>
      </c>
      <c r="H17" s="815">
        <v>43647</v>
      </c>
      <c r="I17" s="816">
        <v>44012</v>
      </c>
      <c r="J17" s="252" t="s">
        <v>702</v>
      </c>
      <c r="K17" s="294">
        <v>7.1999999999999995E-2</v>
      </c>
      <c r="L17" s="252" t="s">
        <v>1063</v>
      </c>
      <c r="M17" s="257" t="s">
        <v>976</v>
      </c>
      <c r="N17" s="275"/>
      <c r="O17" s="147"/>
      <c r="P17" s="147"/>
      <c r="Q17" s="147"/>
      <c r="R17" s="147"/>
      <c r="S17" s="147"/>
      <c r="T17" s="147"/>
      <c r="U17" s="147"/>
      <c r="V17" s="147"/>
      <c r="W17" s="147"/>
      <c r="X17" s="147"/>
    </row>
    <row r="18" spans="2:24" ht="89.25">
      <c r="B18" s="817"/>
      <c r="C18" s="818"/>
      <c r="D18" s="818"/>
      <c r="E18" s="819"/>
      <c r="F18" s="820"/>
      <c r="G18" s="822"/>
      <c r="H18" s="815"/>
      <c r="I18" s="816"/>
      <c r="J18" s="252" t="s">
        <v>703</v>
      </c>
      <c r="K18" s="294">
        <v>7.1999999999999995E-2</v>
      </c>
      <c r="L18" s="252" t="s">
        <v>1064</v>
      </c>
      <c r="M18" s="257" t="s">
        <v>976</v>
      </c>
      <c r="N18" s="275"/>
      <c r="O18" s="147"/>
      <c r="P18" s="147"/>
      <c r="Q18" s="147"/>
      <c r="R18" s="147"/>
      <c r="S18" s="147"/>
      <c r="T18" s="147"/>
      <c r="U18" s="147"/>
      <c r="V18" s="147"/>
      <c r="W18" s="147"/>
      <c r="X18" s="147"/>
    </row>
    <row r="19" spans="2:24" ht="76.5" customHeight="1">
      <c r="B19" s="817">
        <v>8</v>
      </c>
      <c r="C19" s="818" t="s">
        <v>664</v>
      </c>
      <c r="D19" s="818" t="s">
        <v>665</v>
      </c>
      <c r="E19" s="819" t="s">
        <v>709</v>
      </c>
      <c r="F19" s="820" t="s">
        <v>522</v>
      </c>
      <c r="G19" s="821" t="s">
        <v>970</v>
      </c>
      <c r="H19" s="815">
        <v>43647</v>
      </c>
      <c r="I19" s="816">
        <v>44012</v>
      </c>
      <c r="J19" s="252" t="s">
        <v>704</v>
      </c>
      <c r="K19" s="294">
        <v>7.1999999999999995E-2</v>
      </c>
      <c r="L19" s="252" t="s">
        <v>1065</v>
      </c>
      <c r="M19" s="257" t="s">
        <v>976</v>
      </c>
      <c r="N19" s="275"/>
      <c r="O19" s="147"/>
      <c r="P19" s="147"/>
      <c r="Q19" s="147"/>
      <c r="R19" s="147"/>
      <c r="S19" s="147"/>
      <c r="T19" s="147"/>
      <c r="U19" s="147"/>
      <c r="V19" s="147"/>
      <c r="W19" s="147"/>
      <c r="X19" s="147"/>
    </row>
    <row r="20" spans="2:24" ht="76.5">
      <c r="B20" s="817"/>
      <c r="C20" s="818"/>
      <c r="D20" s="818"/>
      <c r="E20" s="819"/>
      <c r="F20" s="820"/>
      <c r="G20" s="822"/>
      <c r="H20" s="815"/>
      <c r="I20" s="816"/>
      <c r="J20" s="252" t="s">
        <v>705</v>
      </c>
      <c r="K20" s="294">
        <v>7.1999999999999995E-2</v>
      </c>
      <c r="L20" s="252" t="s">
        <v>1066</v>
      </c>
      <c r="M20" s="257" t="s">
        <v>976</v>
      </c>
      <c r="N20" s="275"/>
      <c r="O20" s="147"/>
      <c r="P20" s="147"/>
      <c r="Q20" s="147"/>
      <c r="R20" s="147"/>
      <c r="S20" s="147"/>
      <c r="T20" s="147"/>
      <c r="U20" s="147"/>
      <c r="V20" s="147"/>
      <c r="W20" s="147"/>
      <c r="X20" s="147"/>
    </row>
    <row r="21" spans="2:24" ht="127.5">
      <c r="B21" s="293">
        <v>9</v>
      </c>
      <c r="C21" s="245" t="s">
        <v>666</v>
      </c>
      <c r="D21" s="245" t="s">
        <v>667</v>
      </c>
      <c r="E21" s="246" t="s">
        <v>668</v>
      </c>
      <c r="F21" s="247" t="s">
        <v>522</v>
      </c>
      <c r="G21" s="247" t="s">
        <v>970</v>
      </c>
      <c r="H21" s="248">
        <v>43647</v>
      </c>
      <c r="I21" s="258">
        <v>44012</v>
      </c>
      <c r="J21" s="246" t="s">
        <v>696</v>
      </c>
      <c r="K21" s="294">
        <v>7.1999999999999995E-2</v>
      </c>
      <c r="L21" s="252" t="s">
        <v>1091</v>
      </c>
      <c r="M21" s="257" t="s">
        <v>1059</v>
      </c>
      <c r="N21" s="275"/>
      <c r="O21" s="147"/>
      <c r="P21" s="147"/>
      <c r="Q21" s="147"/>
      <c r="R21" s="147"/>
      <c r="S21" s="147"/>
      <c r="T21" s="147"/>
      <c r="U21" s="147"/>
      <c r="V21" s="147"/>
      <c r="W21" s="147"/>
      <c r="X21" s="147"/>
    </row>
    <row r="22" spans="2:24" ht="76.5">
      <c r="B22" s="293">
        <v>10</v>
      </c>
      <c r="C22" s="245" t="s">
        <v>669</v>
      </c>
      <c r="D22" s="245" t="s">
        <v>670</v>
      </c>
      <c r="E22" s="246" t="s">
        <v>671</v>
      </c>
      <c r="F22" s="247" t="s">
        <v>522</v>
      </c>
      <c r="G22" s="247" t="s">
        <v>970</v>
      </c>
      <c r="H22" s="248">
        <v>43647</v>
      </c>
      <c r="I22" s="258">
        <v>43861</v>
      </c>
      <c r="J22" s="246" t="s">
        <v>697</v>
      </c>
      <c r="K22" s="294">
        <v>7.1999999999999995E-2</v>
      </c>
      <c r="L22" s="252" t="s">
        <v>1092</v>
      </c>
      <c r="M22" s="257" t="s">
        <v>1059</v>
      </c>
      <c r="N22" s="275"/>
      <c r="O22" s="147"/>
      <c r="P22" s="147"/>
      <c r="Q22" s="147"/>
      <c r="R22" s="147"/>
      <c r="S22" s="147"/>
      <c r="T22" s="147"/>
      <c r="U22" s="147"/>
      <c r="V22" s="147"/>
      <c r="W22" s="147"/>
      <c r="X22" s="147"/>
    </row>
    <row r="23" spans="2:24" ht="76.5">
      <c r="B23" s="293">
        <v>11</v>
      </c>
      <c r="C23" s="245" t="s">
        <v>710</v>
      </c>
      <c r="D23" s="245" t="s">
        <v>711</v>
      </c>
      <c r="E23" s="246" t="s">
        <v>712</v>
      </c>
      <c r="F23" s="247" t="s">
        <v>522</v>
      </c>
      <c r="G23" s="247" t="s">
        <v>970</v>
      </c>
      <c r="H23" s="248">
        <v>43647</v>
      </c>
      <c r="I23" s="258">
        <v>43861</v>
      </c>
      <c r="J23" s="246" t="s">
        <v>721</v>
      </c>
      <c r="K23" s="294">
        <v>7.1999999999999995E-2</v>
      </c>
      <c r="L23" s="246" t="s">
        <v>1093</v>
      </c>
      <c r="M23" s="257" t="s">
        <v>1059</v>
      </c>
      <c r="N23" s="275"/>
      <c r="O23" s="147"/>
      <c r="P23" s="147"/>
      <c r="Q23" s="147"/>
      <c r="R23" s="147"/>
      <c r="S23" s="147"/>
      <c r="T23" s="147"/>
      <c r="U23" s="147"/>
      <c r="V23" s="147"/>
      <c r="W23" s="147"/>
      <c r="X23" s="147"/>
    </row>
    <row r="24" spans="2:24" ht="51">
      <c r="B24" s="293">
        <v>12</v>
      </c>
      <c r="C24" s="245" t="s">
        <v>672</v>
      </c>
      <c r="D24" s="245" t="s">
        <v>673</v>
      </c>
      <c r="E24" s="246" t="s">
        <v>713</v>
      </c>
      <c r="F24" s="247" t="s">
        <v>522</v>
      </c>
      <c r="G24" s="247" t="s">
        <v>970</v>
      </c>
      <c r="H24" s="248">
        <v>43647</v>
      </c>
      <c r="I24" s="258">
        <v>43799</v>
      </c>
      <c r="J24" s="246" t="s">
        <v>722</v>
      </c>
      <c r="K24" s="294">
        <v>7.1999999999999995E-2</v>
      </c>
      <c r="L24" s="252" t="s">
        <v>1067</v>
      </c>
      <c r="M24" s="257" t="s">
        <v>1059</v>
      </c>
      <c r="N24" s="275"/>
      <c r="O24" s="147"/>
      <c r="P24" s="147"/>
      <c r="Q24" s="147"/>
      <c r="R24" s="147"/>
      <c r="S24" s="147"/>
      <c r="T24" s="147"/>
      <c r="U24" s="147"/>
      <c r="V24" s="147"/>
      <c r="W24" s="147"/>
      <c r="X24" s="147"/>
    </row>
    <row r="25" spans="2:24" ht="63.75">
      <c r="B25" s="293">
        <v>13</v>
      </c>
      <c r="C25" s="245" t="s">
        <v>674</v>
      </c>
      <c r="D25" s="245" t="s">
        <v>675</v>
      </c>
      <c r="E25" s="246" t="s">
        <v>676</v>
      </c>
      <c r="F25" s="247" t="s">
        <v>522</v>
      </c>
      <c r="G25" s="247" t="s">
        <v>970</v>
      </c>
      <c r="H25" s="248">
        <v>43647</v>
      </c>
      <c r="I25" s="258">
        <v>43861</v>
      </c>
      <c r="J25" s="246" t="s">
        <v>698</v>
      </c>
      <c r="K25" s="294">
        <v>7.1999999999999995E-2</v>
      </c>
      <c r="L25" s="252" t="s">
        <v>1068</v>
      </c>
      <c r="M25" s="257" t="s">
        <v>1059</v>
      </c>
      <c r="N25" s="275"/>
      <c r="O25" s="147"/>
      <c r="P25" s="147"/>
      <c r="Q25" s="147"/>
      <c r="R25" s="147"/>
      <c r="S25" s="147"/>
      <c r="T25" s="147"/>
      <c r="U25" s="147"/>
      <c r="V25" s="147"/>
      <c r="W25" s="147"/>
      <c r="X25" s="147"/>
    </row>
    <row r="26" spans="2:24" ht="63.75">
      <c r="B26" s="293">
        <v>14</v>
      </c>
      <c r="C26" s="245" t="s">
        <v>677</v>
      </c>
      <c r="D26" s="245" t="s">
        <v>678</v>
      </c>
      <c r="E26" s="246" t="s">
        <v>679</v>
      </c>
      <c r="F26" s="247" t="s">
        <v>522</v>
      </c>
      <c r="G26" s="247" t="s">
        <v>970</v>
      </c>
      <c r="H26" s="248">
        <v>43647</v>
      </c>
      <c r="I26" s="258">
        <v>43861</v>
      </c>
      <c r="J26" s="246" t="s">
        <v>699</v>
      </c>
      <c r="K26" s="294">
        <v>7.1999999999999995E-2</v>
      </c>
      <c r="L26" s="252" t="s">
        <v>1069</v>
      </c>
      <c r="M26" s="257" t="s">
        <v>1059</v>
      </c>
      <c r="N26" s="275"/>
      <c r="O26" s="147"/>
      <c r="P26" s="147"/>
      <c r="Q26" s="147"/>
      <c r="R26" s="147"/>
      <c r="S26" s="147"/>
      <c r="T26" s="147"/>
      <c r="U26" s="147"/>
      <c r="V26" s="147"/>
      <c r="W26" s="147"/>
      <c r="X26" s="147"/>
    </row>
    <row r="27" spans="2:24" ht="76.5">
      <c r="B27" s="293">
        <v>15</v>
      </c>
      <c r="C27" s="245" t="s">
        <v>680</v>
      </c>
      <c r="D27" s="245" t="s">
        <v>681</v>
      </c>
      <c r="E27" s="246" t="s">
        <v>682</v>
      </c>
      <c r="F27" s="247" t="s">
        <v>522</v>
      </c>
      <c r="G27" s="247" t="s">
        <v>970</v>
      </c>
      <c r="H27" s="248">
        <v>43647</v>
      </c>
      <c r="I27" s="258">
        <v>44012</v>
      </c>
      <c r="J27" s="246" t="s">
        <v>723</v>
      </c>
      <c r="K27" s="294">
        <v>7.1999999999999995E-2</v>
      </c>
      <c r="L27" s="246" t="s">
        <v>1070</v>
      </c>
      <c r="M27" s="257" t="s">
        <v>976</v>
      </c>
      <c r="N27" s="275"/>
      <c r="O27" s="147"/>
      <c r="P27" s="147"/>
      <c r="Q27" s="147"/>
      <c r="R27" s="147"/>
      <c r="S27" s="147"/>
      <c r="T27" s="147"/>
      <c r="U27" s="147"/>
      <c r="V27" s="147"/>
      <c r="W27" s="147"/>
      <c r="X27" s="147"/>
    </row>
    <row r="28" spans="2:24" ht="63.75">
      <c r="B28" s="293">
        <v>16</v>
      </c>
      <c r="C28" s="245" t="s">
        <v>724</v>
      </c>
      <c r="D28" s="198" t="s">
        <v>729</v>
      </c>
      <c r="E28" s="246" t="s">
        <v>714</v>
      </c>
      <c r="F28" s="247" t="s">
        <v>522</v>
      </c>
      <c r="G28" s="247" t="s">
        <v>970</v>
      </c>
      <c r="H28" s="248">
        <v>43647</v>
      </c>
      <c r="I28" s="258">
        <v>44012</v>
      </c>
      <c r="J28" s="246" t="s">
        <v>715</v>
      </c>
      <c r="K28" s="294">
        <v>7.1999999999999995E-2</v>
      </c>
      <c r="L28" s="246" t="s">
        <v>1071</v>
      </c>
      <c r="M28" s="257" t="s">
        <v>976</v>
      </c>
      <c r="N28" s="275"/>
      <c r="O28" s="147"/>
      <c r="P28" s="147"/>
      <c r="Q28" s="147"/>
      <c r="R28" s="147"/>
      <c r="S28" s="147"/>
      <c r="T28" s="147"/>
      <c r="U28" s="147"/>
      <c r="V28" s="147"/>
      <c r="W28" s="147"/>
      <c r="X28" s="147"/>
    </row>
    <row r="29" spans="2:24" ht="63.75">
      <c r="B29" s="293">
        <v>17</v>
      </c>
      <c r="C29" s="245" t="s">
        <v>725</v>
      </c>
      <c r="D29" s="295" t="s">
        <v>683</v>
      </c>
      <c r="E29" s="246" t="s">
        <v>684</v>
      </c>
      <c r="F29" s="247" t="s">
        <v>522</v>
      </c>
      <c r="G29" s="247" t="s">
        <v>970</v>
      </c>
      <c r="H29" s="248">
        <v>43647</v>
      </c>
      <c r="I29" s="258">
        <v>44012</v>
      </c>
      <c r="J29" s="246" t="s">
        <v>716</v>
      </c>
      <c r="K29" s="294">
        <v>7.1999999999999995E-2</v>
      </c>
      <c r="L29" s="246" t="s">
        <v>1072</v>
      </c>
      <c r="M29" s="257" t="s">
        <v>976</v>
      </c>
      <c r="N29" s="296"/>
      <c r="O29" s="147"/>
      <c r="P29" s="147"/>
      <c r="Q29" s="147"/>
      <c r="R29" s="147"/>
      <c r="S29" s="147"/>
      <c r="T29" s="147"/>
      <c r="U29" s="147"/>
      <c r="V29" s="147"/>
      <c r="W29" s="147"/>
      <c r="X29" s="147"/>
    </row>
    <row r="30" spans="2:24" ht="153">
      <c r="B30" s="293">
        <v>18</v>
      </c>
      <c r="C30" s="245" t="s">
        <v>726</v>
      </c>
      <c r="D30" s="295" t="s">
        <v>685</v>
      </c>
      <c r="E30" s="246" t="s">
        <v>686</v>
      </c>
      <c r="F30" s="247" t="s">
        <v>522</v>
      </c>
      <c r="G30" s="247" t="s">
        <v>970</v>
      </c>
      <c r="H30" s="248">
        <v>43647</v>
      </c>
      <c r="I30" s="259">
        <v>43830</v>
      </c>
      <c r="J30" s="246" t="s">
        <v>717</v>
      </c>
      <c r="K30" s="294">
        <v>7.1999999999999995E-2</v>
      </c>
      <c r="L30" s="252" t="s">
        <v>1073</v>
      </c>
      <c r="M30" s="172" t="s">
        <v>621</v>
      </c>
      <c r="N30" s="296"/>
      <c r="O30" s="147"/>
      <c r="P30" s="147"/>
      <c r="Q30" s="147"/>
      <c r="R30" s="147"/>
      <c r="S30" s="147"/>
      <c r="T30" s="147"/>
      <c r="U30" s="147"/>
      <c r="V30" s="147"/>
      <c r="W30" s="147"/>
      <c r="X30" s="147"/>
    </row>
    <row r="31" spans="2:24" ht="81">
      <c r="B31" s="293">
        <v>19</v>
      </c>
      <c r="C31" s="245" t="s">
        <v>727</v>
      </c>
      <c r="D31" s="295" t="s">
        <v>687</v>
      </c>
      <c r="E31" s="246" t="s">
        <v>688</v>
      </c>
      <c r="F31" s="247" t="s">
        <v>522</v>
      </c>
      <c r="G31" s="247" t="s">
        <v>970</v>
      </c>
      <c r="H31" s="248">
        <v>43647</v>
      </c>
      <c r="I31" s="258">
        <v>44012</v>
      </c>
      <c r="J31" s="246" t="s">
        <v>718</v>
      </c>
      <c r="K31" s="294">
        <v>7.1999999999999995E-2</v>
      </c>
      <c r="L31" s="246" t="s">
        <v>1074</v>
      </c>
      <c r="M31" s="257" t="s">
        <v>976</v>
      </c>
      <c r="N31" s="296"/>
      <c r="O31" s="147"/>
      <c r="P31" s="147"/>
      <c r="Q31" s="147"/>
      <c r="R31" s="147"/>
      <c r="S31" s="147"/>
      <c r="T31" s="147"/>
      <c r="U31" s="147"/>
      <c r="V31" s="147"/>
      <c r="W31" s="147"/>
      <c r="X31" s="147"/>
    </row>
    <row r="32" spans="2:24" ht="76.5">
      <c r="B32" s="293">
        <v>20</v>
      </c>
      <c r="C32" s="245" t="s">
        <v>728</v>
      </c>
      <c r="D32" s="295" t="s">
        <v>689</v>
      </c>
      <c r="E32" s="246" t="s">
        <v>690</v>
      </c>
      <c r="F32" s="247" t="s">
        <v>522</v>
      </c>
      <c r="G32" s="247" t="s">
        <v>970</v>
      </c>
      <c r="H32" s="248">
        <v>43647</v>
      </c>
      <c r="I32" s="258">
        <v>44012</v>
      </c>
      <c r="J32" s="246" t="s">
        <v>719</v>
      </c>
      <c r="K32" s="294">
        <v>7.1999999999999995E-2</v>
      </c>
      <c r="L32" s="246" t="s">
        <v>1075</v>
      </c>
      <c r="M32" s="257" t="s">
        <v>976</v>
      </c>
      <c r="N32" s="296"/>
      <c r="O32" s="147"/>
      <c r="P32" s="147"/>
      <c r="Q32" s="147"/>
      <c r="R32" s="147"/>
      <c r="S32" s="147"/>
      <c r="T32" s="147"/>
      <c r="U32" s="147"/>
      <c r="V32" s="147"/>
      <c r="W32" s="147"/>
      <c r="X32" s="147"/>
    </row>
    <row r="33" spans="2:24" ht="18">
      <c r="B33" s="219"/>
      <c r="C33" s="219"/>
      <c r="D33" s="219"/>
      <c r="E33" s="219"/>
      <c r="F33" s="219"/>
      <c r="G33" s="219"/>
      <c r="I33" s="297"/>
      <c r="J33" s="298"/>
      <c r="K33" s="299">
        <f>SUM(K10:K32)</f>
        <v>1.6560000000000004</v>
      </c>
      <c r="L33" s="300"/>
      <c r="M33" s="300"/>
      <c r="N33" s="275"/>
      <c r="O33" s="147"/>
      <c r="P33" s="147"/>
      <c r="Q33" s="147"/>
      <c r="R33" s="147"/>
      <c r="S33" s="147"/>
      <c r="T33" s="147"/>
      <c r="U33" s="147"/>
      <c r="V33" s="147"/>
      <c r="W33" s="147"/>
      <c r="X33" s="147"/>
    </row>
    <row r="34" spans="2:24" ht="16.5">
      <c r="B34" s="219"/>
      <c r="C34" s="147"/>
      <c r="D34" s="147"/>
      <c r="E34" s="147"/>
      <c r="F34" s="147"/>
      <c r="G34" s="147"/>
      <c r="H34" s="147"/>
      <c r="I34" s="301"/>
      <c r="J34" s="301"/>
      <c r="K34" s="301"/>
      <c r="L34" s="301"/>
      <c r="M34" s="301"/>
      <c r="N34" s="275"/>
      <c r="O34" s="147"/>
      <c r="P34" s="147"/>
      <c r="Q34" s="147"/>
      <c r="R34" s="147"/>
      <c r="S34" s="147"/>
      <c r="T34" s="147"/>
      <c r="U34" s="147"/>
      <c r="V34" s="147"/>
      <c r="W34" s="147"/>
      <c r="X34" s="147"/>
    </row>
    <row r="35" spans="2:24" ht="16.5">
      <c r="B35" s="219"/>
      <c r="C35" s="147"/>
      <c r="D35" s="147"/>
      <c r="E35" s="147"/>
      <c r="F35" s="147"/>
      <c r="G35" s="147"/>
      <c r="H35" s="147"/>
      <c r="I35" s="147"/>
      <c r="J35" s="147"/>
      <c r="K35" s="147"/>
      <c r="L35" s="147"/>
      <c r="M35" s="147"/>
      <c r="N35" s="275"/>
      <c r="O35" s="147"/>
      <c r="P35" s="147"/>
      <c r="Q35" s="147"/>
      <c r="R35" s="147"/>
      <c r="S35" s="147"/>
      <c r="T35" s="147"/>
      <c r="U35" s="147"/>
      <c r="V35" s="147"/>
      <c r="W35" s="147"/>
      <c r="X35" s="147"/>
    </row>
    <row r="36" spans="2:24" ht="16.5">
      <c r="B36" s="219"/>
      <c r="C36" s="147"/>
      <c r="D36" s="147"/>
      <c r="E36" s="147"/>
      <c r="F36" s="147"/>
      <c r="G36" s="147"/>
      <c r="H36" s="147"/>
      <c r="I36" s="147"/>
      <c r="J36" s="147"/>
      <c r="K36" s="147"/>
      <c r="L36" s="147"/>
      <c r="M36" s="147"/>
      <c r="N36" s="275"/>
      <c r="O36" s="147"/>
      <c r="P36" s="147"/>
      <c r="Q36" s="147"/>
      <c r="R36" s="147"/>
      <c r="S36" s="147"/>
      <c r="T36" s="147"/>
      <c r="U36" s="147"/>
      <c r="V36" s="147"/>
      <c r="W36" s="147"/>
      <c r="X36" s="147"/>
    </row>
    <row r="37" spans="2:24" ht="16.5">
      <c r="B37" s="219"/>
      <c r="C37" s="147"/>
      <c r="D37" s="147"/>
      <c r="E37" s="147"/>
      <c r="F37" s="147"/>
      <c r="G37" s="147"/>
      <c r="H37" s="147"/>
      <c r="I37" s="147"/>
      <c r="J37" s="147"/>
      <c r="K37" s="147"/>
      <c r="L37" s="147"/>
      <c r="M37" s="147"/>
      <c r="N37" s="275"/>
      <c r="O37" s="147"/>
      <c r="P37" s="147"/>
      <c r="Q37" s="147"/>
      <c r="R37" s="147"/>
      <c r="S37" s="147"/>
      <c r="T37" s="147"/>
      <c r="U37" s="147"/>
      <c r="V37" s="147"/>
      <c r="W37" s="147"/>
      <c r="X37" s="147"/>
    </row>
    <row r="38" spans="2:24" ht="16.5">
      <c r="B38" s="219"/>
      <c r="C38" s="147"/>
      <c r="D38" s="147"/>
      <c r="E38" s="147"/>
      <c r="F38" s="147"/>
      <c r="G38" s="147"/>
      <c r="H38" s="147"/>
      <c r="I38" s="147"/>
      <c r="J38" s="147"/>
      <c r="K38" s="147"/>
      <c r="L38" s="147"/>
      <c r="M38" s="147"/>
      <c r="N38" s="275"/>
      <c r="O38" s="147"/>
      <c r="P38" s="147"/>
      <c r="Q38" s="147"/>
      <c r="R38" s="147"/>
      <c r="S38" s="147"/>
      <c r="T38" s="147"/>
      <c r="U38" s="147"/>
      <c r="V38" s="147"/>
      <c r="W38" s="147"/>
      <c r="X38" s="147"/>
    </row>
    <row r="39" spans="2:24" ht="16.5">
      <c r="B39" s="219"/>
      <c r="C39" s="147"/>
      <c r="D39" s="147"/>
      <c r="E39" s="147"/>
      <c r="F39" s="147"/>
      <c r="G39" s="147"/>
      <c r="H39" s="147"/>
      <c r="I39" s="147"/>
      <c r="J39" s="147"/>
      <c r="K39" s="147"/>
      <c r="L39" s="147"/>
      <c r="M39" s="147"/>
      <c r="N39" s="275"/>
      <c r="O39" s="147"/>
      <c r="P39" s="147"/>
      <c r="Q39" s="147"/>
      <c r="R39" s="147"/>
      <c r="S39" s="147"/>
      <c r="T39" s="147"/>
      <c r="U39" s="147"/>
      <c r="V39" s="147"/>
      <c r="W39" s="147"/>
      <c r="X39" s="147"/>
    </row>
    <row r="40" spans="2:24" ht="16.5">
      <c r="B40" s="219"/>
      <c r="C40" s="147"/>
      <c r="D40" s="147"/>
      <c r="E40" s="147"/>
      <c r="F40" s="147"/>
      <c r="G40" s="147"/>
      <c r="H40" s="147"/>
      <c r="I40" s="147"/>
      <c r="J40" s="147"/>
      <c r="K40" s="147"/>
      <c r="L40" s="147"/>
      <c r="M40" s="147"/>
      <c r="N40" s="275"/>
      <c r="O40" s="147"/>
      <c r="P40" s="147"/>
      <c r="Q40" s="147"/>
      <c r="R40" s="147"/>
      <c r="S40" s="147"/>
      <c r="T40" s="147"/>
      <c r="U40" s="147"/>
      <c r="V40" s="147"/>
      <c r="W40" s="147"/>
      <c r="X40" s="147"/>
    </row>
    <row r="41" spans="2:24" ht="16.5">
      <c r="B41" s="219"/>
      <c r="C41" s="147"/>
      <c r="D41" s="147"/>
      <c r="E41" s="147"/>
      <c r="F41" s="147"/>
      <c r="G41" s="147"/>
      <c r="H41" s="147"/>
      <c r="I41" s="147"/>
      <c r="J41" s="147"/>
      <c r="K41" s="147"/>
      <c r="L41" s="147"/>
      <c r="M41" s="147"/>
      <c r="N41" s="275"/>
      <c r="O41" s="147"/>
      <c r="P41" s="147"/>
      <c r="Q41" s="147"/>
      <c r="R41" s="147"/>
      <c r="S41" s="147"/>
      <c r="T41" s="147"/>
      <c r="U41" s="147"/>
      <c r="V41" s="147"/>
      <c r="W41" s="147"/>
      <c r="X41" s="147"/>
    </row>
    <row r="42" spans="2:24" ht="16.5">
      <c r="B42" s="219"/>
      <c r="C42" s="147"/>
      <c r="D42" s="147"/>
      <c r="E42" s="147"/>
      <c r="F42" s="147"/>
      <c r="G42" s="147"/>
      <c r="H42" s="147"/>
      <c r="I42" s="147"/>
      <c r="J42" s="147"/>
      <c r="K42" s="147"/>
      <c r="L42" s="147"/>
      <c r="M42" s="147"/>
      <c r="N42" s="275"/>
      <c r="O42" s="147"/>
      <c r="P42" s="147"/>
      <c r="Q42" s="147"/>
      <c r="R42" s="147"/>
      <c r="S42" s="147"/>
      <c r="T42" s="147"/>
      <c r="U42" s="147"/>
      <c r="V42" s="147"/>
      <c r="W42" s="147"/>
      <c r="X42" s="147"/>
    </row>
    <row r="43" spans="2:24" ht="16.5">
      <c r="B43" s="219"/>
      <c r="C43" s="147"/>
      <c r="D43" s="147"/>
      <c r="E43" s="147"/>
      <c r="F43" s="147"/>
      <c r="G43" s="147"/>
      <c r="H43" s="147"/>
      <c r="I43" s="147"/>
      <c r="J43" s="147"/>
      <c r="K43" s="147"/>
      <c r="L43" s="147"/>
      <c r="M43" s="147"/>
      <c r="N43" s="275"/>
      <c r="O43" s="147"/>
      <c r="P43" s="147"/>
      <c r="Q43" s="147"/>
      <c r="R43" s="147"/>
      <c r="S43" s="147"/>
      <c r="T43" s="147"/>
      <c r="U43" s="147"/>
      <c r="V43" s="147"/>
      <c r="W43" s="147"/>
      <c r="X43" s="147"/>
    </row>
    <row r="44" spans="2:24" ht="16.5">
      <c r="B44" s="219"/>
      <c r="C44" s="147"/>
      <c r="D44" s="147"/>
      <c r="E44" s="147"/>
      <c r="F44" s="147"/>
      <c r="G44" s="147"/>
      <c r="H44" s="147"/>
      <c r="I44" s="147"/>
      <c r="J44" s="147"/>
      <c r="K44" s="147"/>
      <c r="L44" s="147"/>
      <c r="M44" s="147"/>
      <c r="N44" s="275"/>
      <c r="O44" s="147"/>
      <c r="P44" s="147"/>
      <c r="Q44" s="147"/>
      <c r="R44" s="147"/>
      <c r="S44" s="147"/>
      <c r="T44" s="147"/>
      <c r="U44" s="147"/>
      <c r="V44" s="147"/>
      <c r="W44" s="147"/>
      <c r="X44" s="147"/>
    </row>
    <row r="45" spans="2:24" ht="16.5">
      <c r="B45" s="219"/>
      <c r="C45" s="147"/>
      <c r="D45" s="147"/>
      <c r="E45" s="147"/>
      <c r="F45" s="147"/>
      <c r="G45" s="147"/>
      <c r="H45" s="147"/>
      <c r="I45" s="147"/>
      <c r="J45" s="147"/>
      <c r="K45" s="147"/>
      <c r="L45" s="147"/>
      <c r="M45" s="147"/>
      <c r="N45" s="275"/>
      <c r="O45" s="147"/>
      <c r="P45" s="147"/>
      <c r="Q45" s="147"/>
      <c r="R45" s="147"/>
      <c r="S45" s="147"/>
      <c r="T45" s="147"/>
      <c r="U45" s="147"/>
      <c r="V45" s="147"/>
      <c r="W45" s="147"/>
      <c r="X45" s="147"/>
    </row>
    <row r="46" spans="2:24" ht="16.5">
      <c r="B46" s="219"/>
      <c r="C46" s="147"/>
      <c r="D46" s="147"/>
      <c r="E46" s="147"/>
      <c r="F46" s="147"/>
      <c r="G46" s="147"/>
      <c r="H46" s="147"/>
      <c r="I46" s="147"/>
      <c r="J46" s="147"/>
      <c r="K46" s="147"/>
      <c r="L46" s="147"/>
      <c r="M46" s="147"/>
      <c r="N46" s="275"/>
      <c r="O46" s="147"/>
      <c r="P46" s="147"/>
      <c r="Q46" s="147"/>
      <c r="R46" s="147"/>
      <c r="S46" s="147"/>
      <c r="T46" s="147"/>
      <c r="U46" s="147"/>
      <c r="V46" s="147"/>
      <c r="W46" s="147"/>
      <c r="X46" s="147"/>
    </row>
    <row r="47" spans="2:24" ht="16.5">
      <c r="B47" s="219"/>
      <c r="C47" s="147"/>
      <c r="D47" s="147"/>
      <c r="E47" s="147"/>
      <c r="F47" s="147"/>
      <c r="G47" s="147"/>
      <c r="H47" s="147"/>
      <c r="I47" s="147"/>
      <c r="J47" s="147"/>
      <c r="K47" s="147"/>
      <c r="L47" s="147"/>
      <c r="M47" s="147"/>
      <c r="N47" s="275"/>
      <c r="O47" s="147"/>
      <c r="P47" s="147"/>
      <c r="Q47" s="147"/>
      <c r="R47" s="147"/>
      <c r="S47" s="147"/>
      <c r="T47" s="147"/>
      <c r="U47" s="147"/>
      <c r="V47" s="147"/>
      <c r="W47" s="147"/>
      <c r="X47" s="147"/>
    </row>
    <row r="48" spans="2:24" ht="16.5">
      <c r="B48" s="219"/>
      <c r="C48" s="147"/>
      <c r="D48" s="147"/>
      <c r="E48" s="147"/>
      <c r="F48" s="147"/>
      <c r="G48" s="147"/>
      <c r="H48" s="147"/>
      <c r="I48" s="147"/>
      <c r="J48" s="147"/>
      <c r="K48" s="147"/>
      <c r="L48" s="147"/>
      <c r="M48" s="147"/>
      <c r="N48" s="275"/>
      <c r="O48" s="147"/>
      <c r="P48" s="147"/>
      <c r="Q48" s="147"/>
      <c r="R48" s="147"/>
      <c r="S48" s="147"/>
      <c r="T48" s="147"/>
      <c r="U48" s="147"/>
      <c r="V48" s="147"/>
      <c r="W48" s="147"/>
      <c r="X48" s="147"/>
    </row>
    <row r="49" spans="2:24" ht="16.5">
      <c r="B49" s="219"/>
      <c r="C49" s="147"/>
      <c r="D49" s="147"/>
      <c r="E49" s="147"/>
      <c r="F49" s="147"/>
      <c r="G49" s="147"/>
      <c r="H49" s="147"/>
      <c r="I49" s="147"/>
      <c r="J49" s="147"/>
      <c r="K49" s="147"/>
      <c r="L49" s="147"/>
      <c r="M49" s="147"/>
      <c r="N49" s="275"/>
      <c r="O49" s="147"/>
      <c r="P49" s="147"/>
      <c r="Q49" s="147"/>
      <c r="R49" s="147"/>
      <c r="S49" s="147"/>
      <c r="T49" s="147"/>
      <c r="U49" s="147"/>
      <c r="V49" s="147"/>
      <c r="W49" s="147"/>
      <c r="X49" s="147"/>
    </row>
    <row r="50" spans="2:24" ht="16.5">
      <c r="B50" s="219"/>
      <c r="C50" s="147"/>
      <c r="D50" s="147"/>
      <c r="E50" s="147"/>
      <c r="F50" s="147"/>
      <c r="G50" s="147"/>
      <c r="H50" s="147"/>
      <c r="I50" s="147"/>
      <c r="J50" s="147"/>
      <c r="K50" s="147"/>
      <c r="L50" s="147"/>
      <c r="M50" s="147"/>
      <c r="N50" s="275"/>
      <c r="O50" s="147"/>
      <c r="P50" s="147"/>
      <c r="Q50" s="147"/>
      <c r="R50" s="147"/>
      <c r="S50" s="147"/>
      <c r="T50" s="147"/>
      <c r="U50" s="147"/>
      <c r="V50" s="147"/>
      <c r="W50" s="147"/>
      <c r="X50" s="147"/>
    </row>
    <row r="51" spans="2:24" ht="16.5">
      <c r="B51" s="219"/>
      <c r="C51" s="147"/>
      <c r="D51" s="147"/>
      <c r="E51" s="147"/>
      <c r="F51" s="147"/>
      <c r="G51" s="147"/>
      <c r="H51" s="147"/>
      <c r="I51" s="147"/>
      <c r="J51" s="147"/>
      <c r="K51" s="147"/>
      <c r="L51" s="147"/>
      <c r="M51" s="147"/>
      <c r="N51" s="275"/>
      <c r="O51" s="147"/>
      <c r="P51" s="147"/>
      <c r="Q51" s="147"/>
      <c r="R51" s="147"/>
      <c r="S51" s="147"/>
      <c r="T51" s="147"/>
      <c r="U51" s="147"/>
      <c r="V51" s="147"/>
      <c r="W51" s="147"/>
      <c r="X51" s="147"/>
    </row>
    <row r="52" spans="2:24" ht="16.5">
      <c r="B52" s="219"/>
      <c r="C52" s="147"/>
      <c r="D52" s="147"/>
      <c r="E52" s="147"/>
      <c r="F52" s="147"/>
      <c r="G52" s="147"/>
      <c r="H52" s="147"/>
      <c r="I52" s="147"/>
      <c r="J52" s="147"/>
      <c r="K52" s="147"/>
      <c r="L52" s="147"/>
      <c r="M52" s="147"/>
      <c r="N52" s="275"/>
      <c r="O52" s="147"/>
      <c r="P52" s="147"/>
      <c r="Q52" s="147"/>
      <c r="R52" s="147"/>
      <c r="S52" s="147"/>
      <c r="T52" s="147"/>
      <c r="U52" s="147"/>
      <c r="V52" s="147"/>
      <c r="W52" s="147"/>
      <c r="X52" s="147"/>
    </row>
    <row r="53" spans="2:24" ht="16.5">
      <c r="B53" s="219"/>
      <c r="C53" s="147"/>
      <c r="D53" s="147"/>
      <c r="E53" s="147"/>
      <c r="F53" s="147"/>
      <c r="G53" s="147"/>
      <c r="H53" s="147"/>
      <c r="I53" s="147"/>
      <c r="J53" s="147"/>
      <c r="K53" s="147"/>
      <c r="L53" s="147"/>
      <c r="M53" s="147"/>
      <c r="N53" s="275"/>
      <c r="O53" s="147"/>
      <c r="P53" s="147"/>
      <c r="Q53" s="147"/>
      <c r="R53" s="147"/>
      <c r="S53" s="147"/>
      <c r="T53" s="147"/>
      <c r="U53" s="147"/>
      <c r="V53" s="147"/>
      <c r="W53" s="147"/>
      <c r="X53" s="147"/>
    </row>
    <row r="54" spans="2:24" ht="16.5">
      <c r="B54" s="219"/>
      <c r="C54" s="147"/>
      <c r="D54" s="147"/>
      <c r="E54" s="147"/>
      <c r="F54" s="147"/>
      <c r="G54" s="147"/>
      <c r="H54" s="147"/>
      <c r="I54" s="147"/>
      <c r="J54" s="147"/>
      <c r="K54" s="147"/>
      <c r="L54" s="147"/>
      <c r="M54" s="147"/>
      <c r="N54" s="275"/>
      <c r="O54" s="147"/>
      <c r="P54" s="147"/>
      <c r="Q54" s="147"/>
      <c r="R54" s="147"/>
      <c r="S54" s="147"/>
      <c r="T54" s="147"/>
      <c r="U54" s="147"/>
      <c r="V54" s="147"/>
      <c r="W54" s="147"/>
      <c r="X54" s="147"/>
    </row>
    <row r="55" spans="2:24" ht="16.5">
      <c r="B55" s="219"/>
      <c r="C55" s="147"/>
      <c r="D55" s="147"/>
      <c r="E55" s="147"/>
      <c r="F55" s="147"/>
      <c r="G55" s="147"/>
      <c r="H55" s="147"/>
      <c r="I55" s="147"/>
      <c r="J55" s="147"/>
      <c r="K55" s="147"/>
      <c r="L55" s="147"/>
      <c r="M55" s="147"/>
      <c r="N55" s="275"/>
      <c r="O55" s="147"/>
      <c r="P55" s="147"/>
      <c r="Q55" s="147"/>
      <c r="R55" s="147"/>
      <c r="S55" s="147"/>
      <c r="T55" s="147"/>
      <c r="U55" s="147"/>
      <c r="V55" s="147"/>
      <c r="W55" s="147"/>
      <c r="X55" s="147"/>
    </row>
    <row r="56" spans="2:24" ht="16.5">
      <c r="B56" s="219"/>
      <c r="C56" s="147"/>
      <c r="D56" s="147"/>
      <c r="E56" s="147"/>
      <c r="F56" s="147"/>
      <c r="G56" s="147"/>
      <c r="H56" s="147"/>
      <c r="I56" s="147"/>
      <c r="J56" s="147"/>
      <c r="K56" s="147"/>
      <c r="L56" s="147"/>
      <c r="M56" s="147"/>
      <c r="N56" s="275"/>
      <c r="O56" s="147"/>
      <c r="P56" s="147"/>
      <c r="Q56" s="147"/>
      <c r="R56" s="147"/>
      <c r="S56" s="147"/>
      <c r="T56" s="147"/>
      <c r="U56" s="147"/>
      <c r="V56" s="147"/>
      <c r="W56" s="147"/>
      <c r="X56" s="147"/>
    </row>
    <row r="57" spans="2:24" ht="16.5">
      <c r="B57" s="219"/>
      <c r="C57" s="147"/>
      <c r="D57" s="147"/>
      <c r="E57" s="147"/>
      <c r="F57" s="147"/>
      <c r="G57" s="147"/>
      <c r="H57" s="147"/>
      <c r="I57" s="147"/>
      <c r="J57" s="147"/>
      <c r="K57" s="147"/>
      <c r="L57" s="147"/>
      <c r="M57" s="147"/>
      <c r="N57" s="275"/>
      <c r="O57" s="147"/>
      <c r="P57" s="147"/>
      <c r="Q57" s="147"/>
      <c r="R57" s="147"/>
      <c r="S57" s="147"/>
      <c r="T57" s="147"/>
      <c r="U57" s="147"/>
      <c r="V57" s="147"/>
      <c r="W57" s="147"/>
      <c r="X57" s="147"/>
    </row>
    <row r="58" spans="2:24" ht="16.5">
      <c r="B58" s="219"/>
      <c r="C58" s="147"/>
      <c r="D58" s="147"/>
      <c r="E58" s="147"/>
      <c r="F58" s="147"/>
      <c r="G58" s="147"/>
      <c r="H58" s="147"/>
      <c r="I58" s="147"/>
      <c r="J58" s="147"/>
      <c r="K58" s="147"/>
      <c r="L58" s="147"/>
      <c r="M58" s="147"/>
      <c r="N58" s="275"/>
      <c r="O58" s="147"/>
      <c r="P58" s="147"/>
      <c r="Q58" s="147"/>
      <c r="R58" s="147"/>
      <c r="S58" s="147"/>
      <c r="T58" s="147"/>
      <c r="U58" s="147"/>
      <c r="V58" s="147"/>
      <c r="W58" s="147"/>
      <c r="X58" s="147"/>
    </row>
    <row r="59" spans="2:24" ht="16.5">
      <c r="B59" s="219"/>
      <c r="C59" s="147"/>
      <c r="D59" s="147"/>
      <c r="E59" s="147"/>
      <c r="F59" s="147"/>
      <c r="G59" s="147"/>
      <c r="H59" s="147"/>
      <c r="I59" s="147"/>
      <c r="J59" s="147"/>
      <c r="K59" s="147"/>
      <c r="L59" s="147"/>
      <c r="M59" s="147"/>
      <c r="N59" s="275"/>
      <c r="O59" s="147"/>
      <c r="P59" s="147"/>
      <c r="Q59" s="147"/>
      <c r="R59" s="147"/>
      <c r="S59" s="147"/>
      <c r="T59" s="147"/>
      <c r="U59" s="147"/>
      <c r="V59" s="147"/>
      <c r="W59" s="147"/>
      <c r="X59" s="147"/>
    </row>
    <row r="60" spans="2:24" ht="16.5">
      <c r="B60" s="219"/>
      <c r="C60" s="147"/>
      <c r="D60" s="147"/>
      <c r="E60" s="147"/>
      <c r="F60" s="147"/>
      <c r="G60" s="147"/>
      <c r="H60" s="147"/>
      <c r="I60" s="147"/>
      <c r="J60" s="147"/>
      <c r="K60" s="147"/>
      <c r="L60" s="147"/>
      <c r="M60" s="147"/>
      <c r="N60" s="275"/>
      <c r="O60" s="147"/>
      <c r="P60" s="147"/>
      <c r="Q60" s="147"/>
      <c r="R60" s="147"/>
      <c r="S60" s="147"/>
      <c r="T60" s="147"/>
      <c r="U60" s="147"/>
      <c r="V60" s="147"/>
      <c r="W60" s="147"/>
      <c r="X60" s="147"/>
    </row>
    <row r="61" spans="2:24" ht="16.5">
      <c r="B61" s="219"/>
      <c r="C61" s="147"/>
      <c r="D61" s="147"/>
      <c r="E61" s="147"/>
      <c r="F61" s="147"/>
      <c r="G61" s="147"/>
      <c r="H61" s="147"/>
      <c r="I61" s="147"/>
      <c r="J61" s="147"/>
      <c r="K61" s="147"/>
      <c r="L61" s="147"/>
      <c r="M61" s="147"/>
      <c r="N61" s="275"/>
      <c r="O61" s="147"/>
      <c r="P61" s="147"/>
      <c r="Q61" s="147"/>
      <c r="R61" s="147"/>
      <c r="S61" s="147"/>
      <c r="T61" s="147"/>
      <c r="U61" s="147"/>
      <c r="V61" s="147"/>
      <c r="W61" s="147"/>
      <c r="X61" s="147"/>
    </row>
    <row r="62" spans="2:24" ht="16.5">
      <c r="B62" s="219"/>
      <c r="C62" s="147"/>
      <c r="D62" s="147"/>
      <c r="E62" s="147"/>
      <c r="F62" s="147"/>
      <c r="G62" s="147"/>
      <c r="H62" s="147"/>
      <c r="I62" s="147"/>
      <c r="J62" s="147"/>
      <c r="K62" s="147"/>
      <c r="L62" s="147"/>
      <c r="M62" s="147"/>
      <c r="N62" s="275"/>
      <c r="O62" s="147"/>
      <c r="P62" s="147"/>
      <c r="Q62" s="147"/>
      <c r="R62" s="147"/>
      <c r="S62" s="147"/>
      <c r="T62" s="147"/>
      <c r="U62" s="147"/>
      <c r="V62" s="147"/>
      <c r="W62" s="147"/>
      <c r="X62" s="147"/>
    </row>
    <row r="63" spans="2:24" ht="16.5">
      <c r="B63" s="219"/>
      <c r="C63" s="147"/>
      <c r="D63" s="147"/>
      <c r="E63" s="147"/>
      <c r="F63" s="147"/>
      <c r="G63" s="147"/>
      <c r="H63" s="147"/>
      <c r="I63" s="147"/>
      <c r="J63" s="147"/>
      <c r="K63" s="147"/>
      <c r="L63" s="147"/>
      <c r="M63" s="147"/>
      <c r="N63" s="275"/>
      <c r="O63" s="147"/>
      <c r="P63" s="147"/>
      <c r="Q63" s="147"/>
      <c r="R63" s="147"/>
      <c r="S63" s="147"/>
      <c r="T63" s="147"/>
      <c r="U63" s="147"/>
      <c r="V63" s="147"/>
      <c r="W63" s="147"/>
      <c r="X63" s="147"/>
    </row>
    <row r="64" spans="2:24" ht="16.5">
      <c r="B64" s="219"/>
      <c r="C64" s="147"/>
      <c r="D64" s="147"/>
      <c r="E64" s="147"/>
      <c r="F64" s="147"/>
      <c r="G64" s="147"/>
      <c r="H64" s="147"/>
      <c r="I64" s="147"/>
      <c r="J64" s="147"/>
      <c r="K64" s="147"/>
      <c r="L64" s="147"/>
      <c r="M64" s="147"/>
      <c r="N64" s="275"/>
      <c r="O64" s="147"/>
      <c r="P64" s="147"/>
      <c r="Q64" s="147"/>
      <c r="R64" s="147"/>
      <c r="S64" s="147"/>
      <c r="T64" s="147"/>
      <c r="U64" s="147"/>
      <c r="V64" s="147"/>
      <c r="W64" s="147"/>
      <c r="X64" s="147"/>
    </row>
    <row r="65" spans="2:24" ht="16.5">
      <c r="B65" s="219"/>
      <c r="C65" s="147"/>
      <c r="D65" s="147"/>
      <c r="E65" s="147"/>
      <c r="F65" s="147"/>
      <c r="G65" s="147"/>
      <c r="H65" s="147"/>
      <c r="I65" s="147"/>
      <c r="J65" s="147"/>
      <c r="K65" s="147"/>
      <c r="L65" s="147"/>
      <c r="M65" s="147"/>
      <c r="N65" s="275"/>
      <c r="O65" s="147"/>
      <c r="P65" s="147"/>
      <c r="Q65" s="147"/>
      <c r="R65" s="147"/>
      <c r="S65" s="147"/>
      <c r="T65" s="147"/>
      <c r="U65" s="147"/>
      <c r="V65" s="147"/>
      <c r="W65" s="147"/>
      <c r="X65" s="147"/>
    </row>
    <row r="66" spans="2:24" ht="16.5">
      <c r="B66" s="219"/>
      <c r="C66" s="147"/>
      <c r="D66" s="147"/>
      <c r="E66" s="147"/>
      <c r="F66" s="147"/>
      <c r="G66" s="147"/>
      <c r="H66" s="147"/>
      <c r="I66" s="147"/>
      <c r="J66" s="147"/>
      <c r="K66" s="147"/>
      <c r="L66" s="147"/>
      <c r="M66" s="147"/>
      <c r="N66" s="275"/>
      <c r="O66" s="147"/>
      <c r="P66" s="147"/>
      <c r="Q66" s="147"/>
      <c r="R66" s="147"/>
      <c r="S66" s="147"/>
      <c r="T66" s="147"/>
      <c r="U66" s="147"/>
      <c r="V66" s="147"/>
      <c r="W66" s="147"/>
      <c r="X66" s="147"/>
    </row>
    <row r="67" spans="2:24" ht="16.5">
      <c r="B67" s="219"/>
      <c r="C67" s="147"/>
      <c r="D67" s="147"/>
      <c r="E67" s="147"/>
      <c r="F67" s="147"/>
      <c r="G67" s="147"/>
      <c r="H67" s="147"/>
      <c r="I67" s="147"/>
      <c r="J67" s="147"/>
      <c r="K67" s="147"/>
      <c r="L67" s="147"/>
      <c r="M67" s="147"/>
      <c r="N67" s="275"/>
      <c r="O67" s="147"/>
      <c r="P67" s="147"/>
      <c r="Q67" s="147"/>
      <c r="R67" s="147"/>
      <c r="S67" s="147"/>
      <c r="T67" s="147"/>
      <c r="U67" s="147"/>
      <c r="V67" s="147"/>
      <c r="W67" s="147"/>
      <c r="X67" s="147"/>
    </row>
    <row r="68" spans="2:24" ht="16.5">
      <c r="B68" s="219"/>
      <c r="C68" s="147"/>
      <c r="D68" s="147"/>
      <c r="E68" s="147"/>
      <c r="F68" s="147"/>
      <c r="G68" s="147"/>
      <c r="H68" s="147"/>
      <c r="I68" s="147"/>
      <c r="J68" s="147"/>
      <c r="K68" s="147"/>
      <c r="L68" s="147"/>
      <c r="M68" s="147"/>
      <c r="N68" s="275"/>
      <c r="O68" s="147"/>
      <c r="P68" s="147"/>
      <c r="Q68" s="147"/>
      <c r="R68" s="147"/>
      <c r="S68" s="147"/>
      <c r="T68" s="147"/>
      <c r="U68" s="147"/>
      <c r="V68" s="147"/>
      <c r="W68" s="147"/>
      <c r="X68" s="147"/>
    </row>
    <row r="69" spans="2:24" ht="16.5">
      <c r="B69" s="219"/>
      <c r="C69" s="147"/>
      <c r="D69" s="147"/>
      <c r="E69" s="147"/>
      <c r="F69" s="147"/>
      <c r="G69" s="147"/>
      <c r="H69" s="147"/>
      <c r="I69" s="147"/>
      <c r="J69" s="147"/>
      <c r="K69" s="147"/>
      <c r="L69" s="147"/>
      <c r="M69" s="147"/>
      <c r="N69" s="275"/>
      <c r="O69" s="147"/>
      <c r="P69" s="147"/>
      <c r="Q69" s="147"/>
      <c r="R69" s="147"/>
      <c r="S69" s="147"/>
      <c r="T69" s="147"/>
      <c r="U69" s="147"/>
      <c r="V69" s="147"/>
      <c r="W69" s="147"/>
      <c r="X69" s="147"/>
    </row>
    <row r="70" spans="2:24" ht="16.5">
      <c r="B70" s="219"/>
      <c r="C70" s="147"/>
      <c r="D70" s="147"/>
      <c r="E70" s="147"/>
      <c r="F70" s="147"/>
      <c r="G70" s="147"/>
      <c r="H70" s="147"/>
      <c r="I70" s="147"/>
      <c r="J70" s="147"/>
      <c r="K70" s="147"/>
      <c r="L70" s="147"/>
      <c r="M70" s="147"/>
      <c r="N70" s="275"/>
      <c r="O70" s="147"/>
      <c r="P70" s="147"/>
      <c r="Q70" s="147"/>
      <c r="R70" s="147"/>
      <c r="S70" s="147"/>
      <c r="T70" s="147"/>
      <c r="U70" s="147"/>
      <c r="V70" s="147"/>
      <c r="W70" s="147"/>
      <c r="X70" s="147"/>
    </row>
    <row r="71" spans="2:24" ht="16.5">
      <c r="B71" s="219"/>
      <c r="C71" s="147"/>
      <c r="D71" s="147"/>
      <c r="E71" s="147"/>
      <c r="F71" s="147"/>
      <c r="G71" s="147"/>
      <c r="H71" s="147"/>
      <c r="I71" s="147"/>
      <c r="J71" s="147"/>
      <c r="K71" s="147"/>
      <c r="L71" s="147"/>
      <c r="M71" s="147"/>
      <c r="N71" s="275"/>
      <c r="O71" s="147"/>
      <c r="P71" s="147"/>
      <c r="Q71" s="147"/>
      <c r="R71" s="147"/>
      <c r="S71" s="147"/>
      <c r="T71" s="147"/>
      <c r="U71" s="147"/>
      <c r="V71" s="147"/>
      <c r="W71" s="147"/>
      <c r="X71" s="147"/>
    </row>
    <row r="72" spans="2:24" ht="16.5">
      <c r="B72" s="219"/>
      <c r="C72" s="147"/>
      <c r="D72" s="147"/>
      <c r="E72" s="147"/>
      <c r="F72" s="147"/>
      <c r="G72" s="147"/>
      <c r="H72" s="147"/>
      <c r="I72" s="147"/>
      <c r="J72" s="147"/>
      <c r="K72" s="147"/>
      <c r="L72" s="147"/>
      <c r="M72" s="147"/>
      <c r="N72" s="275"/>
      <c r="O72" s="147"/>
      <c r="P72" s="147"/>
      <c r="Q72" s="147"/>
      <c r="R72" s="147"/>
      <c r="S72" s="147"/>
      <c r="T72" s="147"/>
      <c r="U72" s="147"/>
      <c r="V72" s="147"/>
      <c r="W72" s="147"/>
      <c r="X72" s="147"/>
    </row>
    <row r="73" spans="2:24" ht="16.5">
      <c r="B73" s="219"/>
      <c r="C73" s="147"/>
      <c r="D73" s="147"/>
      <c r="E73" s="147"/>
      <c r="F73" s="147"/>
      <c r="G73" s="147"/>
      <c r="H73" s="147"/>
      <c r="I73" s="147"/>
      <c r="J73" s="147"/>
      <c r="K73" s="147"/>
      <c r="L73" s="147"/>
      <c r="M73" s="147"/>
      <c r="N73" s="275"/>
      <c r="O73" s="147"/>
      <c r="P73" s="147"/>
      <c r="Q73" s="147"/>
      <c r="R73" s="147"/>
      <c r="S73" s="147"/>
      <c r="T73" s="147"/>
      <c r="U73" s="147"/>
      <c r="V73" s="147"/>
      <c r="W73" s="147"/>
      <c r="X73" s="147"/>
    </row>
    <row r="74" spans="2:24" ht="16.5">
      <c r="B74" s="219"/>
      <c r="C74" s="147"/>
      <c r="D74" s="147"/>
      <c r="E74" s="147"/>
      <c r="F74" s="147"/>
      <c r="G74" s="147"/>
      <c r="H74" s="147"/>
      <c r="I74" s="147"/>
      <c r="J74" s="147"/>
      <c r="K74" s="147"/>
      <c r="L74" s="147"/>
      <c r="M74" s="147"/>
      <c r="N74" s="275"/>
      <c r="O74" s="147"/>
      <c r="P74" s="147"/>
      <c r="Q74" s="147"/>
      <c r="R74" s="147"/>
      <c r="S74" s="147"/>
      <c r="T74" s="147"/>
      <c r="U74" s="147"/>
      <c r="V74" s="147"/>
      <c r="W74" s="147"/>
      <c r="X74" s="147"/>
    </row>
    <row r="75" spans="2:24" ht="16.5">
      <c r="B75" s="219"/>
      <c r="C75" s="147"/>
      <c r="D75" s="147"/>
      <c r="E75" s="147"/>
      <c r="F75" s="147"/>
      <c r="G75" s="147"/>
      <c r="H75" s="147"/>
      <c r="I75" s="147"/>
      <c r="J75" s="147"/>
      <c r="K75" s="147"/>
      <c r="L75" s="147"/>
      <c r="M75" s="147"/>
      <c r="N75" s="275"/>
      <c r="O75" s="147"/>
      <c r="P75" s="147"/>
      <c r="Q75" s="147"/>
      <c r="R75" s="147"/>
      <c r="S75" s="147"/>
      <c r="T75" s="147"/>
      <c r="U75" s="147"/>
      <c r="V75" s="147"/>
      <c r="W75" s="147"/>
      <c r="X75" s="147"/>
    </row>
    <row r="76" spans="2:24" ht="16.5">
      <c r="B76" s="219"/>
      <c r="C76" s="147"/>
      <c r="D76" s="147"/>
      <c r="E76" s="147"/>
      <c r="F76" s="147"/>
      <c r="G76" s="147"/>
      <c r="H76" s="147"/>
      <c r="I76" s="147"/>
      <c r="J76" s="147"/>
      <c r="K76" s="147"/>
      <c r="L76" s="147"/>
      <c r="M76" s="147"/>
      <c r="N76" s="275"/>
      <c r="O76" s="147"/>
      <c r="P76" s="147"/>
      <c r="Q76" s="147"/>
      <c r="R76" s="147"/>
      <c r="S76" s="147"/>
      <c r="T76" s="147"/>
      <c r="U76" s="147"/>
      <c r="V76" s="147"/>
      <c r="W76" s="147"/>
      <c r="X76" s="147"/>
    </row>
    <row r="77" spans="2:24" ht="16.5">
      <c r="B77" s="219"/>
      <c r="C77" s="147"/>
      <c r="D77" s="147"/>
      <c r="E77" s="147"/>
      <c r="F77" s="147"/>
      <c r="G77" s="147"/>
      <c r="H77" s="147"/>
      <c r="I77" s="147"/>
      <c r="J77" s="147"/>
      <c r="K77" s="147"/>
      <c r="L77" s="147"/>
      <c r="M77" s="147"/>
      <c r="N77" s="275"/>
      <c r="O77" s="147"/>
      <c r="P77" s="147"/>
      <c r="Q77" s="147"/>
      <c r="R77" s="147"/>
      <c r="S77" s="147"/>
      <c r="T77" s="147"/>
      <c r="U77" s="147"/>
      <c r="V77" s="147"/>
      <c r="W77" s="147"/>
      <c r="X77" s="147"/>
    </row>
    <row r="78" spans="2:24" ht="16.5">
      <c r="B78" s="219"/>
      <c r="C78" s="147"/>
      <c r="D78" s="147"/>
      <c r="E78" s="147"/>
      <c r="F78" s="147"/>
      <c r="G78" s="147"/>
      <c r="H78" s="147"/>
      <c r="I78" s="147"/>
      <c r="J78" s="147"/>
      <c r="K78" s="147"/>
      <c r="L78" s="147"/>
      <c r="M78" s="147"/>
      <c r="N78" s="275"/>
      <c r="O78" s="147"/>
      <c r="P78" s="147"/>
      <c r="Q78" s="147"/>
      <c r="R78" s="147"/>
      <c r="S78" s="147"/>
      <c r="T78" s="147"/>
      <c r="U78" s="147"/>
      <c r="V78" s="147"/>
      <c r="W78" s="147"/>
      <c r="X78" s="147"/>
    </row>
    <row r="79" spans="2:24" ht="16.5">
      <c r="B79" s="219"/>
      <c r="C79" s="147"/>
      <c r="D79" s="147"/>
      <c r="E79" s="147"/>
      <c r="F79" s="147"/>
      <c r="G79" s="147"/>
      <c r="H79" s="147"/>
      <c r="I79" s="147"/>
      <c r="J79" s="147"/>
      <c r="K79" s="147"/>
      <c r="L79" s="147"/>
      <c r="M79" s="147"/>
      <c r="N79" s="275"/>
      <c r="O79" s="147"/>
      <c r="P79" s="147"/>
      <c r="Q79" s="147"/>
      <c r="R79" s="147"/>
      <c r="S79" s="147"/>
      <c r="T79" s="147"/>
      <c r="U79" s="147"/>
      <c r="V79" s="147"/>
      <c r="W79" s="147"/>
      <c r="X79" s="147"/>
    </row>
    <row r="80" spans="2:24" ht="16.5">
      <c r="B80" s="219"/>
      <c r="C80" s="147"/>
      <c r="D80" s="147"/>
      <c r="E80" s="147"/>
      <c r="F80" s="147"/>
      <c r="G80" s="147"/>
      <c r="H80" s="147"/>
      <c r="I80" s="147"/>
      <c r="J80" s="147"/>
      <c r="K80" s="147"/>
      <c r="L80" s="147"/>
      <c r="M80" s="147"/>
      <c r="N80" s="275"/>
      <c r="O80" s="147"/>
      <c r="P80" s="147"/>
      <c r="Q80" s="147"/>
      <c r="R80" s="147"/>
      <c r="S80" s="147"/>
      <c r="T80" s="147"/>
      <c r="U80" s="147"/>
      <c r="V80" s="147"/>
      <c r="W80" s="147"/>
      <c r="X80" s="147"/>
    </row>
    <row r="81" spans="2:24" ht="16.5">
      <c r="B81" s="219"/>
      <c r="C81" s="147"/>
      <c r="D81" s="147"/>
      <c r="E81" s="147"/>
      <c r="F81" s="147"/>
      <c r="G81" s="147"/>
      <c r="H81" s="147"/>
      <c r="I81" s="147"/>
      <c r="J81" s="147"/>
      <c r="K81" s="147"/>
      <c r="L81" s="147"/>
      <c r="M81" s="147"/>
      <c r="N81" s="275"/>
      <c r="O81" s="147"/>
      <c r="P81" s="147"/>
      <c r="Q81" s="147"/>
      <c r="R81" s="147"/>
      <c r="S81" s="147"/>
      <c r="T81" s="147"/>
      <c r="U81" s="147"/>
      <c r="V81" s="147"/>
      <c r="W81" s="147"/>
      <c r="X81" s="147"/>
    </row>
    <row r="82" spans="2:24" ht="16.5">
      <c r="B82" s="219"/>
      <c r="C82" s="147"/>
      <c r="D82" s="147"/>
      <c r="E82" s="147"/>
      <c r="F82" s="147"/>
      <c r="G82" s="147"/>
      <c r="H82" s="147"/>
      <c r="I82" s="147"/>
      <c r="J82" s="147"/>
      <c r="K82" s="147"/>
      <c r="L82" s="147"/>
      <c r="M82" s="147"/>
      <c r="N82" s="275"/>
      <c r="O82" s="147"/>
      <c r="P82" s="147"/>
      <c r="Q82" s="147"/>
      <c r="R82" s="147"/>
      <c r="S82" s="147"/>
      <c r="T82" s="147"/>
      <c r="U82" s="147"/>
      <c r="V82" s="147"/>
      <c r="W82" s="147"/>
      <c r="X82" s="147"/>
    </row>
    <row r="83" spans="2:24" ht="16.5">
      <c r="B83" s="219"/>
      <c r="C83" s="147"/>
      <c r="D83" s="147"/>
      <c r="E83" s="147"/>
      <c r="F83" s="147"/>
      <c r="G83" s="147"/>
      <c r="H83" s="147"/>
      <c r="I83" s="147"/>
      <c r="J83" s="147"/>
      <c r="K83" s="147"/>
      <c r="L83" s="147"/>
      <c r="M83" s="147"/>
      <c r="N83" s="275"/>
      <c r="O83" s="147"/>
      <c r="P83" s="147"/>
      <c r="Q83" s="147"/>
      <c r="R83" s="147"/>
      <c r="S83" s="147"/>
      <c r="T83" s="147"/>
      <c r="U83" s="147"/>
      <c r="V83" s="147"/>
      <c r="W83" s="147"/>
      <c r="X83" s="147"/>
    </row>
    <row r="84" spans="2:24" ht="15.75" customHeight="1">
      <c r="B84" s="219"/>
      <c r="C84" s="147"/>
      <c r="D84" s="147"/>
      <c r="E84" s="147"/>
      <c r="F84" s="147"/>
      <c r="G84" s="147"/>
      <c r="H84" s="147"/>
      <c r="I84" s="147"/>
      <c r="J84" s="147"/>
      <c r="K84" s="147"/>
      <c r="L84" s="147"/>
      <c r="M84" s="147"/>
      <c r="N84" s="275"/>
      <c r="O84" s="147"/>
      <c r="P84" s="147"/>
      <c r="Q84" s="147"/>
      <c r="R84" s="147"/>
      <c r="S84" s="147"/>
      <c r="T84" s="147"/>
      <c r="U84" s="147"/>
      <c r="V84" s="147"/>
      <c r="W84" s="147"/>
      <c r="X84" s="147"/>
    </row>
    <row r="85" spans="2:24" ht="15.75" customHeight="1">
      <c r="B85" s="219"/>
      <c r="C85" s="147"/>
      <c r="D85" s="147"/>
      <c r="E85" s="147"/>
      <c r="F85" s="147"/>
      <c r="G85" s="147"/>
      <c r="H85" s="147"/>
      <c r="I85" s="147"/>
      <c r="J85" s="147"/>
      <c r="K85" s="147"/>
      <c r="L85" s="147"/>
      <c r="M85" s="147"/>
      <c r="N85" s="275"/>
      <c r="O85" s="147"/>
      <c r="P85" s="147"/>
      <c r="Q85" s="147"/>
      <c r="R85" s="147"/>
      <c r="S85" s="147"/>
      <c r="T85" s="147"/>
      <c r="U85" s="147"/>
      <c r="V85" s="147"/>
      <c r="W85" s="147"/>
      <c r="X85" s="147"/>
    </row>
    <row r="86" spans="2:24" ht="15.75" customHeight="1">
      <c r="B86" s="219"/>
      <c r="C86" s="147"/>
      <c r="D86" s="147"/>
      <c r="E86" s="147"/>
      <c r="F86" s="147"/>
      <c r="G86" s="147"/>
      <c r="H86" s="147"/>
      <c r="I86" s="147"/>
      <c r="J86" s="147"/>
      <c r="K86" s="147"/>
      <c r="L86" s="147"/>
      <c r="M86" s="147"/>
      <c r="N86" s="275"/>
      <c r="O86" s="147"/>
      <c r="P86" s="147"/>
      <c r="Q86" s="147"/>
      <c r="R86" s="147"/>
      <c r="S86" s="147"/>
      <c r="T86" s="147"/>
      <c r="U86" s="147"/>
      <c r="V86" s="147"/>
      <c r="W86" s="147"/>
      <c r="X86" s="147"/>
    </row>
    <row r="87" spans="2:24" ht="15.75" customHeight="1">
      <c r="B87" s="219"/>
      <c r="C87" s="147"/>
      <c r="D87" s="147"/>
      <c r="E87" s="147"/>
      <c r="F87" s="147"/>
      <c r="G87" s="147"/>
      <c r="H87" s="147"/>
      <c r="I87" s="147"/>
      <c r="J87" s="147"/>
      <c r="K87" s="147"/>
      <c r="L87" s="147"/>
      <c r="M87" s="147"/>
      <c r="N87" s="275"/>
      <c r="O87" s="147"/>
      <c r="P87" s="147"/>
      <c r="Q87" s="147"/>
      <c r="R87" s="147"/>
      <c r="S87" s="147"/>
      <c r="T87" s="147"/>
      <c r="U87" s="147"/>
      <c r="V87" s="147"/>
      <c r="W87" s="147"/>
      <c r="X87" s="147"/>
    </row>
    <row r="88" spans="2:24" ht="15.75" customHeight="1">
      <c r="B88" s="219"/>
      <c r="C88" s="147"/>
      <c r="D88" s="147"/>
      <c r="E88" s="147"/>
      <c r="F88" s="147"/>
      <c r="G88" s="147"/>
      <c r="H88" s="147"/>
      <c r="I88" s="147"/>
      <c r="J88" s="147"/>
      <c r="K88" s="147"/>
      <c r="L88" s="147"/>
      <c r="M88" s="147"/>
      <c r="N88" s="275"/>
      <c r="O88" s="147"/>
      <c r="P88" s="147"/>
      <c r="Q88" s="147"/>
      <c r="R88" s="147"/>
      <c r="S88" s="147"/>
      <c r="T88" s="147"/>
      <c r="U88" s="147"/>
      <c r="V88" s="147"/>
      <c r="W88" s="147"/>
      <c r="X88" s="147"/>
    </row>
    <row r="89" spans="2:24" ht="15.75" customHeight="1">
      <c r="B89" s="219"/>
      <c r="C89" s="147"/>
      <c r="D89" s="147"/>
      <c r="E89" s="147"/>
      <c r="F89" s="147"/>
      <c r="G89" s="147"/>
      <c r="H89" s="147"/>
      <c r="I89" s="147"/>
      <c r="J89" s="147"/>
      <c r="K89" s="147"/>
      <c r="L89" s="147"/>
      <c r="M89" s="147"/>
      <c r="N89" s="275"/>
      <c r="O89" s="147"/>
      <c r="P89" s="147"/>
      <c r="Q89" s="147"/>
      <c r="R89" s="147"/>
      <c r="S89" s="147"/>
      <c r="T89" s="147"/>
      <c r="U89" s="147"/>
      <c r="V89" s="147"/>
      <c r="W89" s="147"/>
      <c r="X89" s="147"/>
    </row>
    <row r="90" spans="2:24" ht="15.75" customHeight="1">
      <c r="B90" s="219"/>
      <c r="C90" s="147"/>
      <c r="D90" s="147"/>
      <c r="E90" s="147"/>
      <c r="F90" s="147"/>
      <c r="G90" s="147"/>
      <c r="H90" s="147"/>
      <c r="I90" s="147"/>
      <c r="J90" s="147"/>
      <c r="K90" s="147"/>
      <c r="L90" s="147"/>
      <c r="M90" s="147"/>
      <c r="N90" s="275"/>
      <c r="O90" s="147"/>
      <c r="P90" s="147"/>
      <c r="Q90" s="147"/>
      <c r="R90" s="147"/>
      <c r="S90" s="147"/>
      <c r="T90" s="147"/>
      <c r="U90" s="147"/>
      <c r="V90" s="147"/>
      <c r="W90" s="147"/>
      <c r="X90" s="147"/>
    </row>
    <row r="91" spans="2:24" ht="15.75" customHeight="1">
      <c r="B91" s="219"/>
      <c r="C91" s="147"/>
      <c r="D91" s="147"/>
      <c r="E91" s="147"/>
      <c r="F91" s="147"/>
      <c r="G91" s="147"/>
      <c r="H91" s="147"/>
      <c r="I91" s="147"/>
      <c r="J91" s="147"/>
      <c r="K91" s="147"/>
      <c r="L91" s="147"/>
      <c r="M91" s="147"/>
      <c r="N91" s="275"/>
      <c r="O91" s="147"/>
      <c r="P91" s="147"/>
      <c r="Q91" s="147"/>
      <c r="R91" s="147"/>
      <c r="S91" s="147"/>
      <c r="T91" s="147"/>
      <c r="U91" s="147"/>
      <c r="V91" s="147"/>
      <c r="W91" s="147"/>
      <c r="X91" s="147"/>
    </row>
    <row r="92" spans="2:24" ht="15.75" customHeight="1">
      <c r="B92" s="219"/>
      <c r="C92" s="147"/>
      <c r="D92" s="147"/>
      <c r="E92" s="147"/>
      <c r="F92" s="147"/>
      <c r="G92" s="147"/>
      <c r="H92" s="147"/>
      <c r="I92" s="147"/>
      <c r="J92" s="147"/>
      <c r="K92" s="147"/>
      <c r="L92" s="147"/>
      <c r="M92" s="147"/>
      <c r="N92" s="275"/>
      <c r="O92" s="147"/>
      <c r="P92" s="147"/>
      <c r="Q92" s="147"/>
      <c r="R92" s="147"/>
      <c r="S92" s="147"/>
      <c r="T92" s="147"/>
      <c r="U92" s="147"/>
      <c r="V92" s="147"/>
      <c r="W92" s="147"/>
      <c r="X92" s="147"/>
    </row>
    <row r="93" spans="2:24" ht="15.75" customHeight="1">
      <c r="B93" s="219"/>
      <c r="C93" s="147"/>
      <c r="D93" s="147"/>
      <c r="E93" s="147"/>
      <c r="F93" s="147"/>
      <c r="G93" s="147"/>
      <c r="H93" s="147"/>
      <c r="I93" s="147"/>
      <c r="J93" s="147"/>
      <c r="K93" s="147"/>
      <c r="L93" s="147"/>
      <c r="M93" s="147"/>
      <c r="N93" s="275"/>
      <c r="O93" s="147"/>
      <c r="P93" s="147"/>
      <c r="Q93" s="147"/>
      <c r="R93" s="147"/>
      <c r="S93" s="147"/>
      <c r="T93" s="147"/>
      <c r="U93" s="147"/>
      <c r="V93" s="147"/>
      <c r="W93" s="147"/>
      <c r="X93" s="147"/>
    </row>
    <row r="94" spans="2:24" ht="15.75" customHeight="1">
      <c r="B94" s="219"/>
      <c r="C94" s="147"/>
      <c r="D94" s="147"/>
      <c r="E94" s="147"/>
      <c r="F94" s="147"/>
      <c r="G94" s="147"/>
      <c r="H94" s="147"/>
      <c r="I94" s="147"/>
      <c r="J94" s="147"/>
      <c r="K94" s="147"/>
      <c r="L94" s="147"/>
      <c r="M94" s="147"/>
      <c r="N94" s="275"/>
      <c r="O94" s="147"/>
      <c r="P94" s="147"/>
      <c r="Q94" s="147"/>
      <c r="R94" s="147"/>
      <c r="S94" s="147"/>
      <c r="T94" s="147"/>
      <c r="U94" s="147"/>
      <c r="V94" s="147"/>
      <c r="W94" s="147"/>
      <c r="X94" s="147"/>
    </row>
    <row r="95" spans="2:24" ht="15.75" customHeight="1">
      <c r="B95" s="219"/>
      <c r="C95" s="147"/>
      <c r="D95" s="147"/>
      <c r="E95" s="147"/>
      <c r="F95" s="147"/>
      <c r="G95" s="147"/>
      <c r="H95" s="147"/>
      <c r="I95" s="147"/>
      <c r="J95" s="147"/>
      <c r="K95" s="147"/>
      <c r="L95" s="147"/>
      <c r="M95" s="147"/>
      <c r="N95" s="275"/>
      <c r="O95" s="147"/>
      <c r="P95" s="147"/>
      <c r="Q95" s="147"/>
      <c r="R95" s="147"/>
      <c r="S95" s="147"/>
      <c r="T95" s="147"/>
      <c r="U95" s="147"/>
      <c r="V95" s="147"/>
      <c r="W95" s="147"/>
      <c r="X95" s="147"/>
    </row>
    <row r="96" spans="2:24" ht="15.75" customHeight="1">
      <c r="B96" s="219"/>
      <c r="C96" s="147"/>
      <c r="D96" s="147"/>
      <c r="E96" s="147"/>
      <c r="F96" s="147"/>
      <c r="G96" s="147"/>
      <c r="H96" s="147"/>
      <c r="I96" s="147"/>
      <c r="J96" s="147"/>
      <c r="K96" s="147"/>
      <c r="L96" s="147"/>
      <c r="M96" s="147"/>
      <c r="N96" s="275"/>
      <c r="O96" s="147"/>
      <c r="P96" s="147"/>
      <c r="Q96" s="147"/>
      <c r="R96" s="147"/>
      <c r="S96" s="147"/>
      <c r="T96" s="147"/>
      <c r="U96" s="147"/>
      <c r="V96" s="147"/>
      <c r="W96" s="147"/>
      <c r="X96" s="147"/>
    </row>
    <row r="97" spans="2:24" ht="15.75" customHeight="1">
      <c r="B97" s="219"/>
      <c r="C97" s="147"/>
      <c r="D97" s="147"/>
      <c r="E97" s="147"/>
      <c r="F97" s="147"/>
      <c r="G97" s="147"/>
      <c r="H97" s="147"/>
      <c r="I97" s="147"/>
      <c r="J97" s="147"/>
      <c r="K97" s="147"/>
      <c r="L97" s="147"/>
      <c r="M97" s="147"/>
      <c r="N97" s="275"/>
      <c r="O97" s="147"/>
      <c r="P97" s="147"/>
      <c r="Q97" s="147"/>
      <c r="R97" s="147"/>
      <c r="S97" s="147"/>
      <c r="T97" s="147"/>
      <c r="U97" s="147"/>
      <c r="V97" s="147"/>
      <c r="W97" s="147"/>
      <c r="X97" s="147"/>
    </row>
    <row r="98" spans="2:24" ht="15.75" customHeight="1">
      <c r="B98" s="219"/>
      <c r="C98" s="147"/>
      <c r="D98" s="147"/>
      <c r="E98" s="147"/>
      <c r="F98" s="147"/>
      <c r="G98" s="147"/>
      <c r="H98" s="147"/>
      <c r="I98" s="147"/>
      <c r="J98" s="147"/>
      <c r="K98" s="147"/>
      <c r="L98" s="147"/>
      <c r="M98" s="147"/>
      <c r="N98" s="275"/>
      <c r="O98" s="147"/>
      <c r="P98" s="147"/>
      <c r="Q98" s="147"/>
      <c r="R98" s="147"/>
      <c r="S98" s="147"/>
      <c r="T98" s="147"/>
      <c r="U98" s="147"/>
      <c r="V98" s="147"/>
      <c r="W98" s="147"/>
      <c r="X98" s="147"/>
    </row>
    <row r="99" spans="2:24" ht="15.75" customHeight="1">
      <c r="B99" s="219"/>
      <c r="C99" s="147"/>
      <c r="D99" s="147"/>
      <c r="E99" s="147"/>
      <c r="F99" s="147"/>
      <c r="G99" s="147"/>
      <c r="H99" s="147"/>
      <c r="I99" s="147"/>
      <c r="J99" s="147"/>
      <c r="K99" s="147"/>
      <c r="L99" s="147"/>
      <c r="M99" s="147"/>
      <c r="N99" s="275"/>
      <c r="O99" s="147"/>
      <c r="P99" s="147"/>
      <c r="Q99" s="147"/>
      <c r="R99" s="147"/>
      <c r="S99" s="147"/>
      <c r="T99" s="147"/>
      <c r="U99" s="147"/>
      <c r="V99" s="147"/>
      <c r="W99" s="147"/>
      <c r="X99" s="147"/>
    </row>
    <row r="100" spans="2:24" ht="15.75" customHeight="1">
      <c r="B100" s="219"/>
      <c r="C100" s="147"/>
      <c r="D100" s="147"/>
      <c r="E100" s="147"/>
      <c r="F100" s="147"/>
      <c r="G100" s="147"/>
      <c r="H100" s="147"/>
      <c r="I100" s="147"/>
      <c r="J100" s="147"/>
      <c r="K100" s="147"/>
      <c r="L100" s="147"/>
      <c r="M100" s="147"/>
      <c r="N100" s="275"/>
      <c r="O100" s="147"/>
      <c r="P100" s="147"/>
      <c r="Q100" s="147"/>
      <c r="R100" s="147"/>
      <c r="S100" s="147"/>
      <c r="T100" s="147"/>
      <c r="U100" s="147"/>
      <c r="V100" s="147"/>
      <c r="W100" s="147"/>
      <c r="X100" s="147"/>
    </row>
    <row r="101" spans="2:24" ht="15.75" customHeight="1">
      <c r="B101" s="219"/>
      <c r="C101" s="147"/>
      <c r="D101" s="147"/>
      <c r="E101" s="147"/>
      <c r="F101" s="147"/>
      <c r="G101" s="147"/>
      <c r="H101" s="147"/>
      <c r="I101" s="147"/>
      <c r="J101" s="147"/>
      <c r="K101" s="147"/>
      <c r="L101" s="147"/>
      <c r="M101" s="147"/>
      <c r="N101" s="275"/>
      <c r="O101" s="147"/>
      <c r="P101" s="147"/>
      <c r="Q101" s="147"/>
      <c r="R101" s="147"/>
      <c r="S101" s="147"/>
      <c r="T101" s="147"/>
      <c r="U101" s="147"/>
      <c r="V101" s="147"/>
      <c r="W101" s="147"/>
      <c r="X101" s="147"/>
    </row>
    <row r="102" spans="2:24" ht="15.75" customHeight="1">
      <c r="B102" s="219"/>
      <c r="C102" s="147"/>
      <c r="D102" s="147"/>
      <c r="E102" s="147"/>
      <c r="F102" s="147"/>
      <c r="G102" s="147"/>
      <c r="H102" s="147"/>
      <c r="I102" s="147"/>
      <c r="J102" s="147"/>
      <c r="K102" s="147"/>
      <c r="L102" s="147"/>
      <c r="M102" s="147"/>
      <c r="N102" s="275"/>
      <c r="O102" s="147"/>
      <c r="P102" s="147"/>
      <c r="Q102" s="147"/>
      <c r="R102" s="147"/>
      <c r="S102" s="147"/>
      <c r="T102" s="147"/>
      <c r="U102" s="147"/>
      <c r="V102" s="147"/>
      <c r="W102" s="147"/>
      <c r="X102" s="147"/>
    </row>
    <row r="103" spans="2:24" ht="15.75" customHeight="1">
      <c r="B103" s="219"/>
      <c r="C103" s="147"/>
      <c r="D103" s="147"/>
      <c r="E103" s="147"/>
      <c r="F103" s="147"/>
      <c r="G103" s="147"/>
      <c r="H103" s="147"/>
      <c r="I103" s="147"/>
      <c r="J103" s="147"/>
      <c r="K103" s="147"/>
      <c r="L103" s="147"/>
      <c r="M103" s="147"/>
      <c r="N103" s="275"/>
      <c r="O103" s="147"/>
      <c r="P103" s="147"/>
      <c r="Q103" s="147"/>
      <c r="R103" s="147"/>
      <c r="S103" s="147"/>
      <c r="T103" s="147"/>
      <c r="U103" s="147"/>
      <c r="V103" s="147"/>
      <c r="W103" s="147"/>
      <c r="X103" s="147"/>
    </row>
    <row r="104" spans="2:24" ht="15.75" customHeight="1">
      <c r="B104" s="219"/>
      <c r="C104" s="147"/>
      <c r="D104" s="147"/>
      <c r="E104" s="147"/>
      <c r="F104" s="147"/>
      <c r="G104" s="147"/>
      <c r="H104" s="147"/>
      <c r="I104" s="147"/>
      <c r="J104" s="147"/>
      <c r="K104" s="147"/>
      <c r="L104" s="147"/>
      <c r="M104" s="147"/>
      <c r="N104" s="275"/>
      <c r="O104" s="147"/>
      <c r="P104" s="147"/>
      <c r="Q104" s="147"/>
      <c r="R104" s="147"/>
      <c r="S104" s="147"/>
      <c r="T104" s="147"/>
      <c r="U104" s="147"/>
      <c r="V104" s="147"/>
      <c r="W104" s="147"/>
      <c r="X104" s="147"/>
    </row>
    <row r="105" spans="2:24" ht="15.75" customHeight="1">
      <c r="B105" s="219"/>
      <c r="C105" s="147"/>
      <c r="D105" s="147"/>
      <c r="E105" s="147"/>
      <c r="F105" s="147"/>
      <c r="G105" s="147"/>
      <c r="H105" s="147"/>
      <c r="I105" s="147"/>
      <c r="J105" s="147"/>
      <c r="K105" s="147"/>
      <c r="L105" s="147"/>
      <c r="M105" s="147"/>
      <c r="N105" s="275"/>
      <c r="O105" s="147"/>
      <c r="P105" s="147"/>
      <c r="Q105" s="147"/>
      <c r="R105" s="147"/>
      <c r="S105" s="147"/>
      <c r="T105" s="147"/>
      <c r="U105" s="147"/>
      <c r="V105" s="147"/>
      <c r="W105" s="147"/>
      <c r="X105" s="147"/>
    </row>
    <row r="106" spans="2:24" ht="15.75" customHeight="1">
      <c r="B106" s="219"/>
      <c r="C106" s="147"/>
      <c r="D106" s="147"/>
      <c r="E106" s="147"/>
      <c r="F106" s="147"/>
      <c r="G106" s="147"/>
      <c r="H106" s="147"/>
      <c r="I106" s="147"/>
      <c r="J106" s="147"/>
      <c r="K106" s="147"/>
      <c r="L106" s="147"/>
      <c r="M106" s="147"/>
      <c r="N106" s="275"/>
      <c r="O106" s="147"/>
      <c r="P106" s="147"/>
      <c r="Q106" s="147"/>
      <c r="R106" s="147"/>
      <c r="S106" s="147"/>
      <c r="T106" s="147"/>
      <c r="U106" s="147"/>
      <c r="V106" s="147"/>
      <c r="W106" s="147"/>
      <c r="X106" s="147"/>
    </row>
    <row r="107" spans="2:24" ht="15.75" customHeight="1">
      <c r="B107" s="219"/>
      <c r="C107" s="147"/>
      <c r="D107" s="147"/>
      <c r="E107" s="147"/>
      <c r="F107" s="147"/>
      <c r="G107" s="147"/>
      <c r="H107" s="147"/>
      <c r="I107" s="147"/>
      <c r="J107" s="147"/>
      <c r="K107" s="147"/>
      <c r="L107" s="147"/>
      <c r="M107" s="147"/>
      <c r="N107" s="275"/>
      <c r="O107" s="147"/>
      <c r="P107" s="147"/>
      <c r="Q107" s="147"/>
      <c r="R107" s="147"/>
      <c r="S107" s="147"/>
      <c r="T107" s="147"/>
      <c r="U107" s="147"/>
      <c r="V107" s="147"/>
      <c r="W107" s="147"/>
      <c r="X107" s="147"/>
    </row>
    <row r="108" spans="2:24" ht="15.75" customHeight="1">
      <c r="B108" s="219"/>
      <c r="C108" s="147"/>
      <c r="D108" s="147"/>
      <c r="E108" s="147"/>
      <c r="F108" s="147"/>
      <c r="G108" s="147"/>
      <c r="H108" s="147"/>
      <c r="I108" s="147"/>
      <c r="J108" s="147"/>
      <c r="K108" s="147"/>
      <c r="L108" s="147"/>
      <c r="M108" s="147"/>
      <c r="N108" s="275"/>
      <c r="O108" s="147"/>
      <c r="P108" s="147"/>
      <c r="Q108" s="147"/>
      <c r="R108" s="147"/>
      <c r="S108" s="147"/>
      <c r="T108" s="147"/>
      <c r="U108" s="147"/>
      <c r="V108" s="147"/>
      <c r="W108" s="147"/>
      <c r="X108" s="147"/>
    </row>
    <row r="109" spans="2:24" ht="15.75" customHeight="1">
      <c r="B109" s="219"/>
      <c r="C109" s="147"/>
      <c r="D109" s="147"/>
      <c r="E109" s="147"/>
      <c r="F109" s="147"/>
      <c r="G109" s="147"/>
      <c r="H109" s="147"/>
      <c r="I109" s="147"/>
      <c r="J109" s="147"/>
      <c r="K109" s="147"/>
      <c r="L109" s="147"/>
      <c r="M109" s="147"/>
      <c r="N109" s="275"/>
      <c r="O109" s="147"/>
      <c r="P109" s="147"/>
      <c r="Q109" s="147"/>
      <c r="R109" s="147"/>
      <c r="S109" s="147"/>
      <c r="T109" s="147"/>
      <c r="U109" s="147"/>
      <c r="V109" s="147"/>
      <c r="W109" s="147"/>
      <c r="X109" s="147"/>
    </row>
    <row r="110" spans="2:24" ht="15.75" customHeight="1">
      <c r="B110" s="219"/>
      <c r="C110" s="147"/>
      <c r="D110" s="147"/>
      <c r="E110" s="147"/>
      <c r="F110" s="147"/>
      <c r="G110" s="147"/>
      <c r="H110" s="147"/>
      <c r="I110" s="147"/>
      <c r="J110" s="147"/>
      <c r="K110" s="147"/>
      <c r="L110" s="147"/>
      <c r="M110" s="147"/>
      <c r="N110" s="275"/>
      <c r="O110" s="147"/>
      <c r="P110" s="147"/>
      <c r="Q110" s="147"/>
      <c r="R110" s="147"/>
      <c r="S110" s="147"/>
      <c r="T110" s="147"/>
      <c r="U110" s="147"/>
      <c r="V110" s="147"/>
      <c r="W110" s="147"/>
      <c r="X110" s="147"/>
    </row>
    <row r="111" spans="2:24" ht="15.75" customHeight="1">
      <c r="B111" s="219"/>
      <c r="C111" s="147"/>
      <c r="D111" s="147"/>
      <c r="E111" s="147"/>
      <c r="F111" s="147"/>
      <c r="G111" s="147"/>
      <c r="H111" s="147"/>
      <c r="I111" s="147"/>
      <c r="J111" s="147"/>
      <c r="K111" s="147"/>
      <c r="L111" s="147"/>
      <c r="M111" s="147"/>
      <c r="N111" s="275"/>
      <c r="O111" s="147"/>
      <c r="P111" s="147"/>
      <c r="Q111" s="147"/>
      <c r="R111" s="147"/>
      <c r="S111" s="147"/>
      <c r="T111" s="147"/>
      <c r="U111" s="147"/>
      <c r="V111" s="147"/>
      <c r="W111" s="147"/>
      <c r="X111" s="147"/>
    </row>
    <row r="112" spans="2:24" ht="15.75" customHeight="1">
      <c r="B112" s="219"/>
      <c r="C112" s="147"/>
      <c r="D112" s="147"/>
      <c r="E112" s="147"/>
      <c r="F112" s="147"/>
      <c r="G112" s="147"/>
      <c r="H112" s="147"/>
      <c r="I112" s="147"/>
      <c r="J112" s="147"/>
      <c r="K112" s="147"/>
      <c r="L112" s="147"/>
      <c r="M112" s="147"/>
      <c r="N112" s="275"/>
      <c r="O112" s="147"/>
      <c r="P112" s="147"/>
      <c r="Q112" s="147"/>
      <c r="R112" s="147"/>
      <c r="S112" s="147"/>
      <c r="T112" s="147"/>
      <c r="U112" s="147"/>
      <c r="V112" s="147"/>
      <c r="W112" s="147"/>
      <c r="X112" s="147"/>
    </row>
    <row r="113" spans="2:24" ht="15.75" customHeight="1">
      <c r="B113" s="219"/>
      <c r="C113" s="147"/>
      <c r="D113" s="147"/>
      <c r="E113" s="147"/>
      <c r="F113" s="147"/>
      <c r="G113" s="147"/>
      <c r="H113" s="147"/>
      <c r="I113" s="147"/>
      <c r="J113" s="147"/>
      <c r="K113" s="147"/>
      <c r="L113" s="147"/>
      <c r="M113" s="147"/>
      <c r="N113" s="275"/>
      <c r="O113" s="147"/>
      <c r="P113" s="147"/>
      <c r="Q113" s="147"/>
      <c r="R113" s="147"/>
      <c r="S113" s="147"/>
      <c r="T113" s="147"/>
      <c r="U113" s="147"/>
      <c r="V113" s="147"/>
      <c r="W113" s="147"/>
      <c r="X113" s="147"/>
    </row>
    <row r="114" spans="2:24" ht="15.75" customHeight="1">
      <c r="B114" s="219"/>
      <c r="C114" s="147"/>
      <c r="D114" s="147"/>
      <c r="E114" s="147"/>
      <c r="F114" s="147"/>
      <c r="G114" s="147"/>
      <c r="H114" s="147"/>
      <c r="I114" s="147"/>
      <c r="J114" s="147"/>
      <c r="K114" s="147"/>
      <c r="L114" s="147"/>
      <c r="M114" s="147"/>
      <c r="N114" s="275"/>
      <c r="O114" s="147"/>
      <c r="P114" s="147"/>
      <c r="Q114" s="147"/>
      <c r="R114" s="147"/>
      <c r="S114" s="147"/>
      <c r="T114" s="147"/>
      <c r="U114" s="147"/>
      <c r="V114" s="147"/>
      <c r="W114" s="147"/>
      <c r="X114" s="147"/>
    </row>
    <row r="115" spans="2:24" ht="15.75" customHeight="1">
      <c r="B115" s="219"/>
      <c r="C115" s="147"/>
      <c r="D115" s="147"/>
      <c r="E115" s="147"/>
      <c r="F115" s="147"/>
      <c r="G115" s="147"/>
      <c r="H115" s="147"/>
      <c r="I115" s="147"/>
      <c r="J115" s="147"/>
      <c r="K115" s="147"/>
      <c r="L115" s="147"/>
      <c r="M115" s="147"/>
      <c r="N115" s="275"/>
      <c r="O115" s="147"/>
      <c r="P115" s="147"/>
      <c r="Q115" s="147"/>
      <c r="R115" s="147"/>
      <c r="S115" s="147"/>
      <c r="T115" s="147"/>
      <c r="U115" s="147"/>
      <c r="V115" s="147"/>
      <c r="W115" s="147"/>
      <c r="X115" s="147"/>
    </row>
    <row r="116" spans="2:24" ht="15.75" customHeight="1">
      <c r="B116" s="219"/>
      <c r="C116" s="147"/>
      <c r="D116" s="147"/>
      <c r="E116" s="147"/>
      <c r="F116" s="147"/>
      <c r="G116" s="147"/>
      <c r="H116" s="147"/>
      <c r="I116" s="147"/>
      <c r="J116" s="147"/>
      <c r="K116" s="147"/>
      <c r="L116" s="147"/>
      <c r="M116" s="147"/>
      <c r="N116" s="275"/>
      <c r="O116" s="147"/>
      <c r="P116" s="147"/>
      <c r="Q116" s="147"/>
      <c r="R116" s="147"/>
      <c r="S116" s="147"/>
      <c r="T116" s="147"/>
      <c r="U116" s="147"/>
      <c r="V116" s="147"/>
      <c r="W116" s="147"/>
      <c r="X116" s="147"/>
    </row>
    <row r="117" spans="2:24" ht="15.75" customHeight="1">
      <c r="B117" s="219"/>
      <c r="C117" s="147"/>
      <c r="D117" s="147"/>
      <c r="E117" s="147"/>
      <c r="F117" s="147"/>
      <c r="G117" s="147"/>
      <c r="H117" s="147"/>
      <c r="I117" s="147"/>
      <c r="J117" s="147"/>
      <c r="K117" s="147"/>
      <c r="L117" s="147"/>
      <c r="M117" s="147"/>
      <c r="N117" s="275"/>
      <c r="O117" s="147"/>
      <c r="P117" s="147"/>
      <c r="Q117" s="147"/>
      <c r="R117" s="147"/>
      <c r="S117" s="147"/>
      <c r="T117" s="147"/>
      <c r="U117" s="147"/>
      <c r="V117" s="147"/>
      <c r="W117" s="147"/>
      <c r="X117" s="147"/>
    </row>
    <row r="118" spans="2:24" ht="15.75" customHeight="1">
      <c r="B118" s="219"/>
      <c r="C118" s="147"/>
      <c r="D118" s="147"/>
      <c r="E118" s="147"/>
      <c r="F118" s="147"/>
      <c r="G118" s="147"/>
      <c r="H118" s="147"/>
      <c r="I118" s="147"/>
      <c r="J118" s="147"/>
      <c r="K118" s="147"/>
      <c r="L118" s="147"/>
      <c r="M118" s="147"/>
      <c r="N118" s="275"/>
      <c r="O118" s="147"/>
      <c r="P118" s="147"/>
      <c r="Q118" s="147"/>
      <c r="R118" s="147"/>
      <c r="S118" s="147"/>
      <c r="T118" s="147"/>
      <c r="U118" s="147"/>
      <c r="V118" s="147"/>
      <c r="W118" s="147"/>
      <c r="X118" s="147"/>
    </row>
    <row r="119" spans="2:24" ht="15.75" customHeight="1">
      <c r="B119" s="219"/>
      <c r="C119" s="147"/>
      <c r="D119" s="147"/>
      <c r="E119" s="147"/>
      <c r="F119" s="147"/>
      <c r="G119" s="147"/>
      <c r="H119" s="147"/>
      <c r="I119" s="147"/>
      <c r="J119" s="147"/>
      <c r="K119" s="147"/>
      <c r="L119" s="147"/>
      <c r="M119" s="147"/>
      <c r="N119" s="275"/>
      <c r="O119" s="147"/>
      <c r="P119" s="147"/>
      <c r="Q119" s="147"/>
      <c r="R119" s="147"/>
      <c r="S119" s="147"/>
      <c r="T119" s="147"/>
      <c r="U119" s="147"/>
      <c r="V119" s="147"/>
      <c r="W119" s="147"/>
      <c r="X119" s="147"/>
    </row>
    <row r="120" spans="2:24" ht="15.75" customHeight="1">
      <c r="B120" s="219"/>
      <c r="C120" s="147"/>
      <c r="D120" s="147"/>
      <c r="E120" s="147"/>
      <c r="F120" s="147"/>
      <c r="G120" s="147"/>
      <c r="H120" s="147"/>
      <c r="I120" s="147"/>
      <c r="J120" s="147"/>
      <c r="K120" s="147"/>
      <c r="L120" s="147"/>
      <c r="M120" s="147"/>
      <c r="N120" s="275"/>
      <c r="O120" s="147"/>
      <c r="P120" s="147"/>
      <c r="Q120" s="147"/>
      <c r="R120" s="147"/>
      <c r="S120" s="147"/>
      <c r="T120" s="147"/>
      <c r="U120" s="147"/>
      <c r="V120" s="147"/>
      <c r="W120" s="147"/>
      <c r="X120" s="147"/>
    </row>
    <row r="121" spans="2:24" ht="15.75" customHeight="1">
      <c r="B121" s="219"/>
      <c r="C121" s="147"/>
      <c r="D121" s="147"/>
      <c r="E121" s="147"/>
      <c r="F121" s="147"/>
      <c r="G121" s="147"/>
      <c r="H121" s="147"/>
      <c r="I121" s="147"/>
      <c r="J121" s="147"/>
      <c r="K121" s="147"/>
      <c r="L121" s="147"/>
      <c r="M121" s="147"/>
      <c r="N121" s="275"/>
      <c r="O121" s="147"/>
      <c r="P121" s="147"/>
      <c r="Q121" s="147"/>
      <c r="R121" s="147"/>
      <c r="S121" s="147"/>
      <c r="T121" s="147"/>
      <c r="U121" s="147"/>
      <c r="V121" s="147"/>
      <c r="W121" s="147"/>
      <c r="X121" s="147"/>
    </row>
    <row r="122" spans="2:24" ht="15.75" customHeight="1">
      <c r="B122" s="219"/>
      <c r="C122" s="147"/>
      <c r="D122" s="147"/>
      <c r="E122" s="147"/>
      <c r="F122" s="147"/>
      <c r="G122" s="147"/>
      <c r="H122" s="147"/>
      <c r="I122" s="147"/>
      <c r="J122" s="147"/>
      <c r="K122" s="147"/>
      <c r="L122" s="147"/>
      <c r="M122" s="147"/>
      <c r="N122" s="275"/>
      <c r="O122" s="147"/>
      <c r="P122" s="147"/>
      <c r="Q122" s="147"/>
      <c r="R122" s="147"/>
      <c r="S122" s="147"/>
      <c r="T122" s="147"/>
      <c r="U122" s="147"/>
      <c r="V122" s="147"/>
      <c r="W122" s="147"/>
      <c r="X122" s="147"/>
    </row>
    <row r="123" spans="2:24" ht="15.75" customHeight="1">
      <c r="B123" s="219"/>
      <c r="C123" s="147"/>
      <c r="D123" s="147"/>
      <c r="E123" s="147"/>
      <c r="F123" s="147"/>
      <c r="G123" s="147"/>
      <c r="H123" s="147"/>
      <c r="I123" s="147"/>
      <c r="J123" s="147"/>
      <c r="K123" s="147"/>
      <c r="L123" s="147"/>
      <c r="M123" s="147"/>
      <c r="N123" s="275"/>
      <c r="O123" s="147"/>
      <c r="P123" s="147"/>
      <c r="Q123" s="147"/>
      <c r="R123" s="147"/>
      <c r="S123" s="147"/>
      <c r="T123" s="147"/>
      <c r="U123" s="147"/>
      <c r="V123" s="147"/>
      <c r="W123" s="147"/>
      <c r="X123" s="147"/>
    </row>
    <row r="124" spans="2:24" ht="15.75" customHeight="1">
      <c r="B124" s="219"/>
      <c r="C124" s="147"/>
      <c r="D124" s="147"/>
      <c r="E124" s="147"/>
      <c r="F124" s="147"/>
      <c r="G124" s="147"/>
      <c r="H124" s="147"/>
      <c r="I124" s="147"/>
      <c r="J124" s="147"/>
      <c r="K124" s="147"/>
      <c r="L124" s="147"/>
      <c r="M124" s="147"/>
      <c r="N124" s="275"/>
      <c r="O124" s="147"/>
      <c r="P124" s="147"/>
      <c r="Q124" s="147"/>
      <c r="R124" s="147"/>
      <c r="S124" s="147"/>
      <c r="T124" s="147"/>
      <c r="U124" s="147"/>
      <c r="V124" s="147"/>
      <c r="W124" s="147"/>
      <c r="X124" s="147"/>
    </row>
    <row r="125" spans="2:24" ht="15.75" customHeight="1">
      <c r="B125" s="219"/>
      <c r="C125" s="147"/>
      <c r="D125" s="147"/>
      <c r="E125" s="147"/>
      <c r="F125" s="147"/>
      <c r="G125" s="147"/>
      <c r="H125" s="147"/>
      <c r="I125" s="147"/>
      <c r="J125" s="147"/>
      <c r="K125" s="147"/>
      <c r="L125" s="147"/>
      <c r="M125" s="147"/>
      <c r="N125" s="275"/>
      <c r="O125" s="147"/>
      <c r="P125" s="147"/>
      <c r="Q125" s="147"/>
      <c r="R125" s="147"/>
      <c r="S125" s="147"/>
      <c r="T125" s="147"/>
      <c r="U125" s="147"/>
      <c r="V125" s="147"/>
      <c r="W125" s="147"/>
      <c r="X125" s="147"/>
    </row>
    <row r="126" spans="2:24" ht="15.75" customHeight="1">
      <c r="B126" s="219"/>
      <c r="C126" s="147"/>
      <c r="D126" s="147"/>
      <c r="E126" s="147"/>
      <c r="F126" s="147"/>
      <c r="G126" s="147"/>
      <c r="H126" s="147"/>
      <c r="I126" s="147"/>
      <c r="J126" s="147"/>
      <c r="K126" s="147"/>
      <c r="L126" s="147"/>
      <c r="M126" s="147"/>
      <c r="N126" s="275"/>
      <c r="O126" s="147"/>
      <c r="P126" s="147"/>
      <c r="Q126" s="147"/>
      <c r="R126" s="147"/>
      <c r="S126" s="147"/>
      <c r="T126" s="147"/>
      <c r="U126" s="147"/>
      <c r="V126" s="147"/>
      <c r="W126" s="147"/>
      <c r="X126" s="147"/>
    </row>
    <row r="127" spans="2:24" ht="15.75" customHeight="1">
      <c r="B127" s="219"/>
      <c r="C127" s="147"/>
      <c r="D127" s="147"/>
      <c r="E127" s="147"/>
      <c r="F127" s="147"/>
      <c r="G127" s="147"/>
      <c r="H127" s="147"/>
      <c r="I127" s="147"/>
      <c r="J127" s="147"/>
      <c r="K127" s="147"/>
      <c r="L127" s="147"/>
      <c r="M127" s="147"/>
      <c r="N127" s="275"/>
      <c r="O127" s="147"/>
      <c r="P127" s="147"/>
      <c r="Q127" s="147"/>
      <c r="R127" s="147"/>
      <c r="S127" s="147"/>
      <c r="T127" s="147"/>
      <c r="U127" s="147"/>
      <c r="V127" s="147"/>
      <c r="W127" s="147"/>
      <c r="X127" s="147"/>
    </row>
    <row r="128" spans="2:24" ht="15.75" customHeight="1">
      <c r="B128" s="219"/>
      <c r="C128" s="147"/>
      <c r="D128" s="147"/>
      <c r="E128" s="147"/>
      <c r="F128" s="147"/>
      <c r="G128" s="147"/>
      <c r="H128" s="147"/>
      <c r="I128" s="147"/>
      <c r="J128" s="147"/>
      <c r="K128" s="147"/>
      <c r="L128" s="147"/>
      <c r="M128" s="147"/>
      <c r="N128" s="275"/>
      <c r="O128" s="147"/>
      <c r="P128" s="147"/>
      <c r="Q128" s="147"/>
      <c r="R128" s="147"/>
      <c r="S128" s="147"/>
      <c r="T128" s="147"/>
      <c r="U128" s="147"/>
      <c r="V128" s="147"/>
      <c r="W128" s="147"/>
      <c r="X128" s="147"/>
    </row>
    <row r="129" spans="2:24" ht="15.75" customHeight="1">
      <c r="B129" s="219"/>
      <c r="C129" s="147"/>
      <c r="D129" s="147"/>
      <c r="E129" s="147"/>
      <c r="F129" s="147"/>
      <c r="G129" s="147"/>
      <c r="H129" s="147"/>
      <c r="I129" s="147"/>
      <c r="J129" s="147"/>
      <c r="K129" s="147"/>
      <c r="L129" s="147"/>
      <c r="M129" s="147"/>
      <c r="N129" s="275"/>
      <c r="O129" s="147"/>
      <c r="P129" s="147"/>
      <c r="Q129" s="147"/>
      <c r="R129" s="147"/>
      <c r="S129" s="147"/>
      <c r="T129" s="147"/>
      <c r="U129" s="147"/>
      <c r="V129" s="147"/>
      <c r="W129" s="147"/>
      <c r="X129" s="147"/>
    </row>
    <row r="130" spans="2:24" ht="15.75" customHeight="1">
      <c r="B130" s="219"/>
      <c r="C130" s="147"/>
      <c r="D130" s="147"/>
      <c r="E130" s="147"/>
      <c r="F130" s="147"/>
      <c r="G130" s="147"/>
      <c r="H130" s="147"/>
      <c r="I130" s="147"/>
      <c r="J130" s="147"/>
      <c r="K130" s="147"/>
      <c r="L130" s="147"/>
      <c r="M130" s="147"/>
      <c r="N130" s="275"/>
      <c r="O130" s="147"/>
      <c r="P130" s="147"/>
      <c r="Q130" s="147"/>
      <c r="R130" s="147"/>
      <c r="S130" s="147"/>
      <c r="T130" s="147"/>
      <c r="U130" s="147"/>
      <c r="V130" s="147"/>
      <c r="W130" s="147"/>
      <c r="X130" s="147"/>
    </row>
    <row r="131" spans="2:24" ht="15.75" customHeight="1">
      <c r="B131" s="219"/>
      <c r="C131" s="147"/>
      <c r="D131" s="147"/>
      <c r="E131" s="147"/>
      <c r="F131" s="147"/>
      <c r="G131" s="147"/>
      <c r="H131" s="147"/>
      <c r="I131" s="147"/>
      <c r="J131" s="147"/>
      <c r="K131" s="147"/>
      <c r="L131" s="147"/>
      <c r="M131" s="147"/>
      <c r="N131" s="275"/>
      <c r="O131" s="147"/>
      <c r="P131" s="147"/>
      <c r="Q131" s="147"/>
      <c r="R131" s="147"/>
      <c r="S131" s="147"/>
      <c r="T131" s="147"/>
      <c r="U131" s="147"/>
      <c r="V131" s="147"/>
      <c r="W131" s="147"/>
      <c r="X131" s="147"/>
    </row>
    <row r="132" spans="2:24" ht="15.75" customHeight="1">
      <c r="B132" s="219"/>
      <c r="C132" s="147"/>
      <c r="D132" s="147"/>
      <c r="E132" s="147"/>
      <c r="F132" s="147"/>
      <c r="G132" s="147"/>
      <c r="H132" s="147"/>
      <c r="I132" s="147"/>
      <c r="J132" s="147"/>
      <c r="K132" s="147"/>
      <c r="L132" s="147"/>
      <c r="M132" s="147"/>
      <c r="N132" s="275"/>
      <c r="O132" s="147"/>
      <c r="P132" s="147"/>
      <c r="Q132" s="147"/>
      <c r="R132" s="147"/>
      <c r="S132" s="147"/>
      <c r="T132" s="147"/>
      <c r="U132" s="147"/>
      <c r="V132" s="147"/>
      <c r="W132" s="147"/>
      <c r="X132" s="147"/>
    </row>
    <row r="133" spans="2:24" ht="15.75" customHeight="1">
      <c r="B133" s="219"/>
      <c r="C133" s="147"/>
      <c r="D133" s="147"/>
      <c r="E133" s="147"/>
      <c r="F133" s="147"/>
      <c r="G133" s="147"/>
      <c r="H133" s="147"/>
      <c r="I133" s="147"/>
      <c r="J133" s="147"/>
      <c r="K133" s="147"/>
      <c r="L133" s="147"/>
      <c r="M133" s="147"/>
      <c r="N133" s="275"/>
      <c r="O133" s="147"/>
      <c r="P133" s="147"/>
      <c r="Q133" s="147"/>
      <c r="R133" s="147"/>
      <c r="S133" s="147"/>
      <c r="T133" s="147"/>
      <c r="U133" s="147"/>
      <c r="V133" s="147"/>
      <c r="W133" s="147"/>
      <c r="X133" s="147"/>
    </row>
    <row r="134" spans="2:24" ht="15.75" customHeight="1">
      <c r="B134" s="219"/>
      <c r="C134" s="147"/>
      <c r="D134" s="147"/>
      <c r="E134" s="147"/>
      <c r="F134" s="147"/>
      <c r="G134" s="147"/>
      <c r="H134" s="147"/>
      <c r="I134" s="147"/>
      <c r="J134" s="147"/>
      <c r="K134" s="147"/>
      <c r="L134" s="147"/>
      <c r="M134" s="147"/>
      <c r="N134" s="275"/>
      <c r="O134" s="147"/>
      <c r="P134" s="147"/>
      <c r="Q134" s="147"/>
      <c r="R134" s="147"/>
      <c r="S134" s="147"/>
      <c r="T134" s="147"/>
      <c r="U134" s="147"/>
      <c r="V134" s="147"/>
      <c r="W134" s="147"/>
      <c r="X134" s="147"/>
    </row>
    <row r="135" spans="2:24" ht="15.75" customHeight="1">
      <c r="B135" s="219"/>
      <c r="C135" s="147"/>
      <c r="D135" s="147"/>
      <c r="E135" s="147"/>
      <c r="F135" s="147"/>
      <c r="G135" s="147"/>
      <c r="H135" s="147"/>
      <c r="I135" s="147"/>
      <c r="J135" s="147"/>
      <c r="K135" s="147"/>
      <c r="L135" s="147"/>
      <c r="M135" s="147"/>
      <c r="N135" s="275"/>
      <c r="O135" s="147"/>
      <c r="P135" s="147"/>
      <c r="Q135" s="147"/>
      <c r="R135" s="147"/>
      <c r="S135" s="147"/>
      <c r="T135" s="147"/>
      <c r="U135" s="147"/>
      <c r="V135" s="147"/>
      <c r="W135" s="147"/>
      <c r="X135" s="147"/>
    </row>
    <row r="136" spans="2:24" ht="15.75" customHeight="1">
      <c r="B136" s="219"/>
      <c r="C136" s="147"/>
      <c r="D136" s="147"/>
      <c r="E136" s="147"/>
      <c r="F136" s="147"/>
      <c r="G136" s="147"/>
      <c r="H136" s="147"/>
      <c r="I136" s="147"/>
      <c r="J136" s="147"/>
      <c r="K136" s="147"/>
      <c r="L136" s="147"/>
      <c r="M136" s="147"/>
      <c r="N136" s="275"/>
      <c r="O136" s="147"/>
      <c r="P136" s="147"/>
      <c r="Q136" s="147"/>
      <c r="R136" s="147"/>
      <c r="S136" s="147"/>
      <c r="T136" s="147"/>
      <c r="U136" s="147"/>
      <c r="V136" s="147"/>
      <c r="W136" s="147"/>
      <c r="X136" s="147"/>
    </row>
    <row r="137" spans="2:24" ht="15.75" customHeight="1">
      <c r="B137" s="219"/>
      <c r="C137" s="147"/>
      <c r="D137" s="147"/>
      <c r="E137" s="147"/>
      <c r="F137" s="147"/>
      <c r="G137" s="147"/>
      <c r="H137" s="147"/>
      <c r="I137" s="147"/>
      <c r="J137" s="147"/>
      <c r="K137" s="147"/>
      <c r="L137" s="147"/>
      <c r="M137" s="147"/>
      <c r="N137" s="275"/>
      <c r="O137" s="147"/>
      <c r="P137" s="147"/>
      <c r="Q137" s="147"/>
      <c r="R137" s="147"/>
      <c r="S137" s="147"/>
      <c r="T137" s="147"/>
      <c r="U137" s="147"/>
      <c r="V137" s="147"/>
      <c r="W137" s="147"/>
      <c r="X137" s="147"/>
    </row>
    <row r="138" spans="2:24" ht="15.75" customHeight="1">
      <c r="B138" s="219"/>
      <c r="C138" s="147"/>
      <c r="D138" s="147"/>
      <c r="E138" s="147"/>
      <c r="F138" s="147"/>
      <c r="G138" s="147"/>
      <c r="H138" s="147"/>
      <c r="I138" s="147"/>
      <c r="J138" s="147"/>
      <c r="K138" s="147"/>
      <c r="L138" s="147"/>
      <c r="M138" s="147"/>
      <c r="N138" s="275"/>
      <c r="O138" s="147"/>
      <c r="P138" s="147"/>
      <c r="Q138" s="147"/>
      <c r="R138" s="147"/>
      <c r="S138" s="147"/>
      <c r="T138" s="147"/>
      <c r="U138" s="147"/>
      <c r="V138" s="147"/>
      <c r="W138" s="147"/>
      <c r="X138" s="147"/>
    </row>
    <row r="139" spans="2:24" ht="15.75" customHeight="1">
      <c r="B139" s="219"/>
      <c r="C139" s="147"/>
      <c r="D139" s="147"/>
      <c r="E139" s="147"/>
      <c r="F139" s="147"/>
      <c r="G139" s="147"/>
      <c r="H139" s="147"/>
      <c r="I139" s="147"/>
      <c r="J139" s="147"/>
      <c r="K139" s="147"/>
      <c r="L139" s="147"/>
      <c r="M139" s="147"/>
      <c r="N139" s="275"/>
      <c r="O139" s="147"/>
      <c r="P139" s="147"/>
      <c r="Q139" s="147"/>
      <c r="R139" s="147"/>
      <c r="S139" s="147"/>
      <c r="T139" s="147"/>
      <c r="U139" s="147"/>
      <c r="V139" s="147"/>
      <c r="W139" s="147"/>
      <c r="X139" s="147"/>
    </row>
    <row r="140" spans="2:24" ht="15.75" customHeight="1">
      <c r="B140" s="219"/>
      <c r="C140" s="147"/>
      <c r="D140" s="147"/>
      <c r="E140" s="147"/>
      <c r="F140" s="147"/>
      <c r="G140" s="147"/>
      <c r="H140" s="147"/>
      <c r="I140" s="147"/>
      <c r="J140" s="147"/>
      <c r="K140" s="147"/>
      <c r="L140" s="147"/>
      <c r="M140" s="147"/>
      <c r="N140" s="275"/>
      <c r="O140" s="147"/>
      <c r="P140" s="147"/>
      <c r="Q140" s="147"/>
      <c r="R140" s="147"/>
      <c r="S140" s="147"/>
      <c r="T140" s="147"/>
      <c r="U140" s="147"/>
      <c r="V140" s="147"/>
      <c r="W140" s="147"/>
      <c r="X140" s="147"/>
    </row>
    <row r="141" spans="2:24" ht="15.75" customHeight="1">
      <c r="B141" s="219"/>
      <c r="C141" s="147"/>
      <c r="D141" s="147"/>
      <c r="E141" s="147"/>
      <c r="F141" s="147"/>
      <c r="G141" s="147"/>
      <c r="H141" s="147"/>
      <c r="I141" s="147"/>
      <c r="J141" s="147"/>
      <c r="K141" s="147"/>
      <c r="L141" s="147"/>
      <c r="M141" s="147"/>
      <c r="N141" s="275"/>
      <c r="O141" s="147"/>
      <c r="P141" s="147"/>
      <c r="Q141" s="147"/>
      <c r="R141" s="147"/>
      <c r="S141" s="147"/>
      <c r="T141" s="147"/>
      <c r="U141" s="147"/>
      <c r="V141" s="147"/>
      <c r="W141" s="147"/>
      <c r="X141" s="147"/>
    </row>
    <row r="142" spans="2:24" ht="15.75" customHeight="1">
      <c r="B142" s="219"/>
      <c r="C142" s="147"/>
      <c r="D142" s="147"/>
      <c r="E142" s="147"/>
      <c r="F142" s="147"/>
      <c r="G142" s="147"/>
      <c r="H142" s="147"/>
      <c r="I142" s="147"/>
      <c r="J142" s="147"/>
      <c r="K142" s="147"/>
      <c r="L142" s="147"/>
      <c r="M142" s="147"/>
      <c r="N142" s="275"/>
      <c r="O142" s="147"/>
      <c r="P142" s="147"/>
      <c r="Q142" s="147"/>
      <c r="R142" s="147"/>
      <c r="S142" s="147"/>
      <c r="T142" s="147"/>
      <c r="U142" s="147"/>
      <c r="V142" s="147"/>
      <c r="W142" s="147"/>
      <c r="X142" s="147"/>
    </row>
    <row r="143" spans="2:24" ht="15.75" customHeight="1">
      <c r="B143" s="219"/>
      <c r="C143" s="147"/>
      <c r="D143" s="147"/>
      <c r="E143" s="147"/>
      <c r="F143" s="147"/>
      <c r="G143" s="147"/>
      <c r="H143" s="147"/>
      <c r="I143" s="147"/>
      <c r="J143" s="147"/>
      <c r="K143" s="147"/>
      <c r="L143" s="147"/>
      <c r="M143" s="147"/>
      <c r="N143" s="275"/>
      <c r="O143" s="147"/>
      <c r="P143" s="147"/>
      <c r="Q143" s="147"/>
      <c r="R143" s="147"/>
      <c r="S143" s="147"/>
      <c r="T143" s="147"/>
      <c r="U143" s="147"/>
      <c r="V143" s="147"/>
      <c r="W143" s="147"/>
      <c r="X143" s="147"/>
    </row>
    <row r="144" spans="2:24" ht="15.75" customHeight="1">
      <c r="B144" s="219"/>
      <c r="C144" s="147"/>
      <c r="D144" s="147"/>
      <c r="E144" s="147"/>
      <c r="F144" s="147"/>
      <c r="G144" s="147"/>
      <c r="H144" s="147"/>
      <c r="I144" s="147"/>
      <c r="J144" s="147"/>
      <c r="K144" s="147"/>
      <c r="L144" s="147"/>
      <c r="M144" s="147"/>
      <c r="N144" s="275"/>
      <c r="O144" s="147"/>
      <c r="P144" s="147"/>
      <c r="Q144" s="147"/>
      <c r="R144" s="147"/>
      <c r="S144" s="147"/>
      <c r="T144" s="147"/>
      <c r="U144" s="147"/>
      <c r="V144" s="147"/>
      <c r="W144" s="147"/>
      <c r="X144" s="147"/>
    </row>
    <row r="145" spans="2:24" ht="15.75" customHeight="1">
      <c r="B145" s="219"/>
      <c r="C145" s="147"/>
      <c r="D145" s="147"/>
      <c r="E145" s="147"/>
      <c r="F145" s="147"/>
      <c r="G145" s="147"/>
      <c r="H145" s="147"/>
      <c r="I145" s="147"/>
      <c r="J145" s="147"/>
      <c r="K145" s="147"/>
      <c r="L145" s="147"/>
      <c r="M145" s="147"/>
      <c r="N145" s="275"/>
      <c r="O145" s="147"/>
      <c r="P145" s="147"/>
      <c r="Q145" s="147"/>
      <c r="R145" s="147"/>
      <c r="S145" s="147"/>
      <c r="T145" s="147"/>
      <c r="U145" s="147"/>
      <c r="V145" s="147"/>
      <c r="W145" s="147"/>
      <c r="X145" s="147"/>
    </row>
    <row r="146" spans="2:24" ht="15.75" customHeight="1">
      <c r="B146" s="219"/>
      <c r="C146" s="147"/>
      <c r="D146" s="147"/>
      <c r="E146" s="147"/>
      <c r="F146" s="147"/>
      <c r="G146" s="147"/>
      <c r="H146" s="147"/>
      <c r="I146" s="147"/>
      <c r="J146" s="147"/>
      <c r="K146" s="147"/>
      <c r="L146" s="147"/>
      <c r="M146" s="147"/>
      <c r="N146" s="275"/>
      <c r="O146" s="147"/>
      <c r="P146" s="147"/>
      <c r="Q146" s="147"/>
      <c r="R146" s="147"/>
      <c r="S146" s="147"/>
      <c r="T146" s="147"/>
      <c r="U146" s="147"/>
      <c r="V146" s="147"/>
      <c r="W146" s="147"/>
      <c r="X146" s="147"/>
    </row>
    <row r="147" spans="2:24" ht="15.75" customHeight="1">
      <c r="B147" s="219"/>
      <c r="C147" s="147"/>
      <c r="D147" s="147"/>
      <c r="E147" s="147"/>
      <c r="F147" s="147"/>
      <c r="G147" s="147"/>
      <c r="H147" s="147"/>
      <c r="I147" s="147"/>
      <c r="J147" s="147"/>
      <c r="K147" s="147"/>
      <c r="L147" s="147"/>
      <c r="M147" s="147"/>
      <c r="N147" s="275"/>
      <c r="O147" s="147"/>
      <c r="P147" s="147"/>
      <c r="Q147" s="147"/>
      <c r="R147" s="147"/>
      <c r="S147" s="147"/>
      <c r="T147" s="147"/>
      <c r="U147" s="147"/>
      <c r="V147" s="147"/>
      <c r="W147" s="147"/>
      <c r="X147" s="147"/>
    </row>
    <row r="148" spans="2:24" ht="15.75" customHeight="1">
      <c r="B148" s="219"/>
      <c r="C148" s="147"/>
      <c r="D148" s="147"/>
      <c r="E148" s="147"/>
      <c r="F148" s="147"/>
      <c r="G148" s="147"/>
      <c r="H148" s="147"/>
      <c r="I148" s="147"/>
      <c r="J148" s="147"/>
      <c r="K148" s="147"/>
      <c r="L148" s="147"/>
      <c r="M148" s="147"/>
      <c r="N148" s="275"/>
      <c r="O148" s="147"/>
      <c r="P148" s="147"/>
      <c r="Q148" s="147"/>
      <c r="R148" s="147"/>
      <c r="S148" s="147"/>
      <c r="T148" s="147"/>
      <c r="U148" s="147"/>
      <c r="V148" s="147"/>
      <c r="W148" s="147"/>
      <c r="X148" s="147"/>
    </row>
    <row r="149" spans="2:24" ht="15.75" customHeight="1">
      <c r="B149" s="219"/>
      <c r="C149" s="147"/>
      <c r="D149" s="147"/>
      <c r="E149" s="147"/>
      <c r="F149" s="147"/>
      <c r="G149" s="147"/>
      <c r="H149" s="147"/>
      <c r="I149" s="147"/>
      <c r="J149" s="147"/>
      <c r="K149" s="147"/>
      <c r="L149" s="147"/>
      <c r="M149" s="147"/>
      <c r="N149" s="275"/>
      <c r="O149" s="147"/>
      <c r="P149" s="147"/>
      <c r="Q149" s="147"/>
      <c r="R149" s="147"/>
      <c r="S149" s="147"/>
      <c r="T149" s="147"/>
      <c r="U149" s="147"/>
      <c r="V149" s="147"/>
      <c r="W149" s="147"/>
      <c r="X149" s="147"/>
    </row>
    <row r="150" spans="2:24" ht="15.75" customHeight="1">
      <c r="B150" s="219"/>
      <c r="C150" s="147"/>
      <c r="D150" s="147"/>
      <c r="E150" s="147"/>
      <c r="F150" s="147"/>
      <c r="G150" s="147"/>
      <c r="H150" s="147"/>
      <c r="I150" s="147"/>
      <c r="J150" s="147"/>
      <c r="K150" s="147"/>
      <c r="L150" s="147"/>
      <c r="M150" s="147"/>
      <c r="N150" s="275"/>
      <c r="O150" s="147"/>
      <c r="P150" s="147"/>
      <c r="Q150" s="147"/>
      <c r="R150" s="147"/>
      <c r="S150" s="147"/>
      <c r="T150" s="147"/>
      <c r="U150" s="147"/>
      <c r="V150" s="147"/>
      <c r="W150" s="147"/>
      <c r="X150" s="147"/>
    </row>
    <row r="151" spans="2:24" ht="15.75" customHeight="1">
      <c r="B151" s="219"/>
      <c r="C151" s="147"/>
      <c r="D151" s="147"/>
      <c r="E151" s="147"/>
      <c r="F151" s="147"/>
      <c r="G151" s="147"/>
      <c r="H151" s="147"/>
      <c r="I151" s="147"/>
      <c r="J151" s="147"/>
      <c r="K151" s="147"/>
      <c r="L151" s="147"/>
      <c r="M151" s="147"/>
      <c r="N151" s="275"/>
      <c r="O151" s="147"/>
      <c r="P151" s="147"/>
      <c r="Q151" s="147"/>
      <c r="R151" s="147"/>
      <c r="S151" s="147"/>
      <c r="T151" s="147"/>
      <c r="U151" s="147"/>
      <c r="V151" s="147"/>
      <c r="W151" s="147"/>
      <c r="X151" s="147"/>
    </row>
    <row r="152" spans="2:24" ht="15.75" customHeight="1">
      <c r="B152" s="219"/>
      <c r="C152" s="147"/>
      <c r="D152" s="147"/>
      <c r="E152" s="147"/>
      <c r="F152" s="147"/>
      <c r="G152" s="147"/>
      <c r="H152" s="147"/>
      <c r="I152" s="147"/>
      <c r="J152" s="147"/>
      <c r="K152" s="147"/>
      <c r="L152" s="147"/>
      <c r="M152" s="147"/>
      <c r="N152" s="275"/>
      <c r="O152" s="147"/>
      <c r="P152" s="147"/>
      <c r="Q152" s="147"/>
      <c r="R152" s="147"/>
      <c r="S152" s="147"/>
      <c r="T152" s="147"/>
      <c r="U152" s="147"/>
      <c r="V152" s="147"/>
      <c r="W152" s="147"/>
      <c r="X152" s="147"/>
    </row>
    <row r="153" spans="2:24" ht="15.75" customHeight="1">
      <c r="B153" s="219"/>
      <c r="C153" s="147"/>
      <c r="D153" s="147"/>
      <c r="E153" s="147"/>
      <c r="F153" s="147"/>
      <c r="G153" s="147"/>
      <c r="H153" s="147"/>
      <c r="I153" s="147"/>
      <c r="J153" s="147"/>
      <c r="K153" s="147"/>
      <c r="L153" s="147"/>
      <c r="M153" s="147"/>
      <c r="N153" s="275"/>
      <c r="O153" s="147"/>
      <c r="P153" s="147"/>
      <c r="Q153" s="147"/>
      <c r="R153" s="147"/>
      <c r="S153" s="147"/>
      <c r="T153" s="147"/>
      <c r="U153" s="147"/>
      <c r="V153" s="147"/>
      <c r="W153" s="147"/>
      <c r="X153" s="147"/>
    </row>
    <row r="154" spans="2:24" ht="15.75" customHeight="1">
      <c r="B154" s="219"/>
      <c r="C154" s="147"/>
      <c r="D154" s="147"/>
      <c r="E154" s="147"/>
      <c r="F154" s="147"/>
      <c r="G154" s="147"/>
      <c r="H154" s="147"/>
      <c r="I154" s="147"/>
      <c r="J154" s="147"/>
      <c r="K154" s="147"/>
      <c r="L154" s="147"/>
      <c r="M154" s="147"/>
      <c r="N154" s="275"/>
      <c r="O154" s="147"/>
      <c r="P154" s="147"/>
      <c r="Q154" s="147"/>
      <c r="R154" s="147"/>
      <c r="S154" s="147"/>
      <c r="T154" s="147"/>
      <c r="U154" s="147"/>
      <c r="V154" s="147"/>
      <c r="W154" s="147"/>
      <c r="X154" s="147"/>
    </row>
    <row r="155" spans="2:24" ht="15.75" customHeight="1">
      <c r="B155" s="219"/>
      <c r="C155" s="147"/>
      <c r="D155" s="147"/>
      <c r="E155" s="147"/>
      <c r="F155" s="147"/>
      <c r="G155" s="147"/>
      <c r="H155" s="147"/>
      <c r="I155" s="147"/>
      <c r="J155" s="147"/>
      <c r="K155" s="147"/>
      <c r="L155" s="147"/>
      <c r="M155" s="147"/>
      <c r="N155" s="275"/>
      <c r="O155" s="147"/>
      <c r="P155" s="147"/>
      <c r="Q155" s="147"/>
      <c r="R155" s="147"/>
      <c r="S155" s="147"/>
      <c r="T155" s="147"/>
      <c r="U155" s="147"/>
      <c r="V155" s="147"/>
      <c r="W155" s="147"/>
      <c r="X155" s="147"/>
    </row>
    <row r="156" spans="2:24" ht="15.75" customHeight="1">
      <c r="B156" s="219"/>
      <c r="C156" s="147"/>
      <c r="D156" s="147"/>
      <c r="E156" s="147"/>
      <c r="F156" s="147"/>
      <c r="G156" s="147"/>
      <c r="H156" s="147"/>
      <c r="I156" s="147"/>
      <c r="J156" s="147"/>
      <c r="K156" s="147"/>
      <c r="L156" s="147"/>
      <c r="M156" s="147"/>
      <c r="N156" s="275"/>
      <c r="O156" s="147"/>
      <c r="P156" s="147"/>
      <c r="Q156" s="147"/>
      <c r="R156" s="147"/>
      <c r="S156" s="147"/>
      <c r="T156" s="147"/>
      <c r="U156" s="147"/>
      <c r="V156" s="147"/>
      <c r="W156" s="147"/>
      <c r="X156" s="147"/>
    </row>
    <row r="157" spans="2:24" ht="15.75" customHeight="1">
      <c r="B157" s="219"/>
      <c r="C157" s="147"/>
      <c r="D157" s="147"/>
      <c r="E157" s="147"/>
      <c r="F157" s="147"/>
      <c r="G157" s="147"/>
      <c r="H157" s="147"/>
      <c r="I157" s="147"/>
      <c r="J157" s="147"/>
      <c r="K157" s="147"/>
      <c r="L157" s="147"/>
      <c r="M157" s="147"/>
      <c r="N157" s="275"/>
      <c r="O157" s="147"/>
      <c r="P157" s="147"/>
      <c r="Q157" s="147"/>
      <c r="R157" s="147"/>
      <c r="S157" s="147"/>
      <c r="T157" s="147"/>
      <c r="U157" s="147"/>
      <c r="V157" s="147"/>
      <c r="W157" s="147"/>
      <c r="X157" s="147"/>
    </row>
    <row r="158" spans="2:24" ht="15.75" customHeight="1">
      <c r="B158" s="219"/>
      <c r="C158" s="147"/>
      <c r="D158" s="147"/>
      <c r="E158" s="147"/>
      <c r="F158" s="147"/>
      <c r="G158" s="147"/>
      <c r="H158" s="147"/>
      <c r="I158" s="147"/>
      <c r="J158" s="147"/>
      <c r="K158" s="147"/>
      <c r="L158" s="147"/>
      <c r="M158" s="147"/>
      <c r="N158" s="275"/>
      <c r="O158" s="147"/>
      <c r="P158" s="147"/>
      <c r="Q158" s="147"/>
      <c r="R158" s="147"/>
      <c r="S158" s="147"/>
      <c r="T158" s="147"/>
      <c r="U158" s="147"/>
      <c r="V158" s="147"/>
      <c r="W158" s="147"/>
      <c r="X158" s="147"/>
    </row>
    <row r="159" spans="2:24" ht="15.75" customHeight="1">
      <c r="B159" s="219"/>
      <c r="C159" s="147"/>
      <c r="D159" s="147"/>
      <c r="E159" s="147"/>
      <c r="F159" s="147"/>
      <c r="G159" s="147"/>
      <c r="H159" s="147"/>
      <c r="I159" s="147"/>
      <c r="J159" s="147"/>
      <c r="K159" s="147"/>
      <c r="L159" s="147"/>
      <c r="M159" s="147"/>
      <c r="N159" s="275"/>
      <c r="O159" s="147"/>
      <c r="P159" s="147"/>
      <c r="Q159" s="147"/>
      <c r="R159" s="147"/>
      <c r="S159" s="147"/>
      <c r="T159" s="147"/>
      <c r="U159" s="147"/>
      <c r="V159" s="147"/>
      <c r="W159" s="147"/>
      <c r="X159" s="147"/>
    </row>
    <row r="160" spans="2:24" ht="15.75" customHeight="1">
      <c r="B160" s="219"/>
      <c r="C160" s="147"/>
      <c r="D160" s="147"/>
      <c r="E160" s="147"/>
      <c r="F160" s="147"/>
      <c r="G160" s="147"/>
      <c r="H160" s="147"/>
      <c r="I160" s="147"/>
      <c r="J160" s="147"/>
      <c r="K160" s="147"/>
      <c r="L160" s="147"/>
      <c r="M160" s="147"/>
      <c r="N160" s="275"/>
      <c r="O160" s="147"/>
      <c r="P160" s="147"/>
      <c r="Q160" s="147"/>
      <c r="R160" s="147"/>
      <c r="S160" s="147"/>
      <c r="T160" s="147"/>
      <c r="U160" s="147"/>
      <c r="V160" s="147"/>
      <c r="W160" s="147"/>
      <c r="X160" s="147"/>
    </row>
    <row r="161" spans="2:24" ht="15.75" customHeight="1">
      <c r="B161" s="219"/>
      <c r="C161" s="147"/>
      <c r="D161" s="147"/>
      <c r="E161" s="147"/>
      <c r="F161" s="147"/>
      <c r="G161" s="147"/>
      <c r="H161" s="147"/>
      <c r="I161" s="147"/>
      <c r="J161" s="147"/>
      <c r="K161" s="147"/>
      <c r="L161" s="147"/>
      <c r="M161" s="147"/>
      <c r="N161" s="275"/>
      <c r="O161" s="147"/>
      <c r="P161" s="147"/>
      <c r="Q161" s="147"/>
      <c r="R161" s="147"/>
      <c r="S161" s="147"/>
      <c r="T161" s="147"/>
      <c r="U161" s="147"/>
      <c r="V161" s="147"/>
      <c r="W161" s="147"/>
      <c r="X161" s="147"/>
    </row>
    <row r="162" spans="2:24" ht="15.75" customHeight="1">
      <c r="B162" s="219"/>
      <c r="C162" s="147"/>
      <c r="D162" s="147"/>
      <c r="E162" s="147"/>
      <c r="F162" s="147"/>
      <c r="G162" s="147"/>
      <c r="H162" s="147"/>
      <c r="I162" s="147"/>
      <c r="J162" s="147"/>
      <c r="K162" s="147"/>
      <c r="L162" s="147"/>
      <c r="M162" s="147"/>
      <c r="N162" s="275"/>
      <c r="O162" s="147"/>
      <c r="P162" s="147"/>
      <c r="Q162" s="147"/>
      <c r="R162" s="147"/>
      <c r="S162" s="147"/>
      <c r="T162" s="147"/>
      <c r="U162" s="147"/>
      <c r="V162" s="147"/>
      <c r="W162" s="147"/>
      <c r="X162" s="147"/>
    </row>
    <row r="163" spans="2:24" ht="15.75" customHeight="1">
      <c r="B163" s="219"/>
      <c r="C163" s="147"/>
      <c r="D163" s="147"/>
      <c r="E163" s="147"/>
      <c r="F163" s="147"/>
      <c r="G163" s="147"/>
      <c r="H163" s="147"/>
      <c r="I163" s="147"/>
      <c r="J163" s="147"/>
      <c r="K163" s="147"/>
      <c r="L163" s="147"/>
      <c r="M163" s="147"/>
      <c r="N163" s="275"/>
      <c r="O163" s="147"/>
      <c r="P163" s="147"/>
      <c r="Q163" s="147"/>
      <c r="R163" s="147"/>
      <c r="S163" s="147"/>
      <c r="T163" s="147"/>
      <c r="U163" s="147"/>
      <c r="V163" s="147"/>
      <c r="W163" s="147"/>
      <c r="X163" s="147"/>
    </row>
    <row r="164" spans="2:24" ht="15.75" customHeight="1">
      <c r="B164" s="219"/>
      <c r="C164" s="147"/>
      <c r="D164" s="147"/>
      <c r="E164" s="147"/>
      <c r="F164" s="147"/>
      <c r="G164" s="147"/>
      <c r="H164" s="147"/>
      <c r="I164" s="147"/>
      <c r="J164" s="147"/>
      <c r="K164" s="147"/>
      <c r="L164" s="147"/>
      <c r="M164" s="147"/>
      <c r="N164" s="275"/>
      <c r="O164" s="147"/>
      <c r="P164" s="147"/>
      <c r="Q164" s="147"/>
      <c r="R164" s="147"/>
      <c r="S164" s="147"/>
      <c r="T164" s="147"/>
      <c r="U164" s="147"/>
      <c r="V164" s="147"/>
      <c r="W164" s="147"/>
      <c r="X164" s="147"/>
    </row>
    <row r="165" spans="2:24" ht="15.75" customHeight="1">
      <c r="B165" s="219"/>
      <c r="C165" s="147"/>
      <c r="D165" s="147"/>
      <c r="E165" s="147"/>
      <c r="F165" s="147"/>
      <c r="G165" s="147"/>
      <c r="H165" s="147"/>
      <c r="I165" s="147"/>
      <c r="J165" s="147"/>
      <c r="K165" s="147"/>
      <c r="L165" s="147"/>
      <c r="M165" s="147"/>
      <c r="N165" s="275"/>
      <c r="O165" s="147"/>
      <c r="P165" s="147"/>
      <c r="Q165" s="147"/>
      <c r="R165" s="147"/>
      <c r="S165" s="147"/>
      <c r="T165" s="147"/>
      <c r="U165" s="147"/>
      <c r="V165" s="147"/>
      <c r="W165" s="147"/>
      <c r="X165" s="147"/>
    </row>
    <row r="166" spans="2:24" ht="15.75" customHeight="1">
      <c r="B166" s="219"/>
      <c r="C166" s="147"/>
      <c r="D166" s="147"/>
      <c r="E166" s="147"/>
      <c r="F166" s="147"/>
      <c r="G166" s="147"/>
      <c r="H166" s="147"/>
      <c r="I166" s="147"/>
      <c r="J166" s="147"/>
      <c r="K166" s="147"/>
      <c r="L166" s="147"/>
      <c r="M166" s="147"/>
      <c r="N166" s="275"/>
      <c r="O166" s="147"/>
      <c r="P166" s="147"/>
      <c r="Q166" s="147"/>
      <c r="R166" s="147"/>
      <c r="S166" s="147"/>
      <c r="T166" s="147"/>
      <c r="U166" s="147"/>
      <c r="V166" s="147"/>
      <c r="W166" s="147"/>
      <c r="X166" s="147"/>
    </row>
    <row r="167" spans="2:24" ht="15.75" customHeight="1">
      <c r="B167" s="219"/>
      <c r="C167" s="147"/>
      <c r="D167" s="147"/>
      <c r="E167" s="147"/>
      <c r="F167" s="147"/>
      <c r="G167" s="147"/>
      <c r="H167" s="147"/>
      <c r="I167" s="147"/>
      <c r="J167" s="147"/>
      <c r="K167" s="147"/>
      <c r="L167" s="147"/>
      <c r="M167" s="147"/>
      <c r="N167" s="275"/>
      <c r="O167" s="147"/>
      <c r="P167" s="147"/>
      <c r="Q167" s="147"/>
      <c r="R167" s="147"/>
      <c r="S167" s="147"/>
      <c r="T167" s="147"/>
      <c r="U167" s="147"/>
      <c r="V167" s="147"/>
      <c r="W167" s="147"/>
      <c r="X167" s="147"/>
    </row>
    <row r="168" spans="2:24" ht="15.75" customHeight="1">
      <c r="B168" s="219"/>
      <c r="C168" s="147"/>
      <c r="D168" s="147"/>
      <c r="E168" s="147"/>
      <c r="F168" s="147"/>
      <c r="G168" s="147"/>
      <c r="H168" s="147"/>
      <c r="I168" s="147"/>
      <c r="J168" s="147"/>
      <c r="K168" s="147"/>
      <c r="L168" s="147"/>
      <c r="M168" s="147"/>
      <c r="N168" s="275"/>
      <c r="O168" s="147"/>
      <c r="P168" s="147"/>
      <c r="Q168" s="147"/>
      <c r="R168" s="147"/>
      <c r="S168" s="147"/>
      <c r="T168" s="147"/>
      <c r="U168" s="147"/>
      <c r="V168" s="147"/>
      <c r="W168" s="147"/>
      <c r="X168" s="147"/>
    </row>
    <row r="169" spans="2:24" ht="15.75" customHeight="1">
      <c r="B169" s="219"/>
      <c r="C169" s="147"/>
      <c r="D169" s="147"/>
      <c r="E169" s="147"/>
      <c r="F169" s="147"/>
      <c r="G169" s="147"/>
      <c r="H169" s="147"/>
      <c r="I169" s="147"/>
      <c r="J169" s="147"/>
      <c r="K169" s="147"/>
      <c r="L169" s="147"/>
      <c r="M169" s="147"/>
      <c r="N169" s="275"/>
      <c r="O169" s="147"/>
      <c r="P169" s="147"/>
      <c r="Q169" s="147"/>
      <c r="R169" s="147"/>
      <c r="S169" s="147"/>
      <c r="T169" s="147"/>
      <c r="U169" s="147"/>
      <c r="V169" s="147"/>
      <c r="W169" s="147"/>
      <c r="X169" s="147"/>
    </row>
    <row r="170" spans="2:24" ht="15.75" customHeight="1">
      <c r="B170" s="219"/>
      <c r="C170" s="147"/>
      <c r="D170" s="147"/>
      <c r="E170" s="147"/>
      <c r="F170" s="147"/>
      <c r="G170" s="147"/>
      <c r="H170" s="147"/>
      <c r="I170" s="147"/>
      <c r="J170" s="147"/>
      <c r="K170" s="147"/>
      <c r="L170" s="147"/>
      <c r="M170" s="147"/>
      <c r="N170" s="275"/>
      <c r="O170" s="147"/>
      <c r="P170" s="147"/>
      <c r="Q170" s="147"/>
      <c r="R170" s="147"/>
      <c r="S170" s="147"/>
      <c r="T170" s="147"/>
      <c r="U170" s="147"/>
      <c r="V170" s="147"/>
      <c r="W170" s="147"/>
      <c r="X170" s="147"/>
    </row>
    <row r="171" spans="2:24" ht="15.75" customHeight="1">
      <c r="B171" s="219"/>
      <c r="C171" s="147"/>
      <c r="D171" s="147"/>
      <c r="E171" s="147"/>
      <c r="F171" s="147"/>
      <c r="G171" s="147"/>
      <c r="H171" s="147"/>
      <c r="I171" s="147"/>
      <c r="J171" s="147"/>
      <c r="K171" s="147"/>
      <c r="L171" s="147"/>
      <c r="M171" s="147"/>
      <c r="N171" s="275"/>
      <c r="O171" s="147"/>
      <c r="P171" s="147"/>
      <c r="Q171" s="147"/>
      <c r="R171" s="147"/>
      <c r="S171" s="147"/>
      <c r="T171" s="147"/>
      <c r="U171" s="147"/>
      <c r="V171" s="147"/>
      <c r="W171" s="147"/>
      <c r="X171" s="147"/>
    </row>
    <row r="172" spans="2:24" ht="15.75" customHeight="1">
      <c r="B172" s="219"/>
      <c r="C172" s="147"/>
      <c r="D172" s="147"/>
      <c r="E172" s="147"/>
      <c r="F172" s="147"/>
      <c r="G172" s="147"/>
      <c r="H172" s="147"/>
      <c r="I172" s="147"/>
      <c r="J172" s="147"/>
      <c r="K172" s="147"/>
      <c r="L172" s="147"/>
      <c r="M172" s="147"/>
      <c r="N172" s="275"/>
      <c r="O172" s="147"/>
      <c r="P172" s="147"/>
      <c r="Q172" s="147"/>
      <c r="R172" s="147"/>
      <c r="S172" s="147"/>
      <c r="T172" s="147"/>
      <c r="U172" s="147"/>
      <c r="V172" s="147"/>
      <c r="W172" s="147"/>
      <c r="X172" s="147"/>
    </row>
    <row r="173" spans="2:24" ht="15.75" customHeight="1">
      <c r="B173" s="219"/>
      <c r="C173" s="147"/>
      <c r="D173" s="147"/>
      <c r="E173" s="147"/>
      <c r="F173" s="147"/>
      <c r="G173" s="147"/>
      <c r="H173" s="147"/>
      <c r="I173" s="147"/>
      <c r="J173" s="147"/>
      <c r="K173" s="147"/>
      <c r="L173" s="147"/>
      <c r="M173" s="147"/>
      <c r="N173" s="275"/>
      <c r="O173" s="147"/>
      <c r="P173" s="147"/>
      <c r="Q173" s="147"/>
      <c r="R173" s="147"/>
      <c r="S173" s="147"/>
      <c r="T173" s="147"/>
      <c r="U173" s="147"/>
      <c r="V173" s="147"/>
      <c r="W173" s="147"/>
      <c r="X173" s="147"/>
    </row>
    <row r="174" spans="2:24" ht="15.75" customHeight="1">
      <c r="B174" s="219"/>
      <c r="C174" s="147"/>
      <c r="D174" s="147"/>
      <c r="E174" s="147"/>
      <c r="F174" s="147"/>
      <c r="G174" s="147"/>
      <c r="H174" s="147"/>
      <c r="I174" s="147"/>
      <c r="J174" s="147"/>
      <c r="K174" s="147"/>
      <c r="L174" s="147"/>
      <c r="M174" s="147"/>
      <c r="N174" s="275"/>
      <c r="O174" s="147"/>
      <c r="P174" s="147"/>
      <c r="Q174" s="147"/>
      <c r="R174" s="147"/>
      <c r="S174" s="147"/>
      <c r="T174" s="147"/>
      <c r="U174" s="147"/>
      <c r="V174" s="147"/>
      <c r="W174" s="147"/>
      <c r="X174" s="147"/>
    </row>
    <row r="175" spans="2:24" ht="15.75" customHeight="1">
      <c r="B175" s="219"/>
      <c r="C175" s="147"/>
      <c r="D175" s="147"/>
      <c r="E175" s="147"/>
      <c r="F175" s="147"/>
      <c r="G175" s="147"/>
      <c r="H175" s="147"/>
      <c r="I175" s="147"/>
      <c r="J175" s="147"/>
      <c r="K175" s="147"/>
      <c r="L175" s="147"/>
      <c r="M175" s="147"/>
      <c r="N175" s="275"/>
      <c r="O175" s="147"/>
      <c r="P175" s="147"/>
      <c r="Q175" s="147"/>
      <c r="R175" s="147"/>
      <c r="S175" s="147"/>
      <c r="T175" s="147"/>
      <c r="U175" s="147"/>
      <c r="V175" s="147"/>
      <c r="W175" s="147"/>
      <c r="X175" s="147"/>
    </row>
    <row r="176" spans="2:24" ht="15.75" customHeight="1">
      <c r="B176" s="219"/>
      <c r="C176" s="147"/>
      <c r="D176" s="147"/>
      <c r="E176" s="147"/>
      <c r="F176" s="147"/>
      <c r="G176" s="147"/>
      <c r="H176" s="147"/>
      <c r="I176" s="147"/>
      <c r="J176" s="147"/>
      <c r="K176" s="147"/>
      <c r="L176" s="147"/>
      <c r="M176" s="147"/>
      <c r="N176" s="275"/>
      <c r="O176" s="147"/>
      <c r="P176" s="147"/>
      <c r="Q176" s="147"/>
      <c r="R176" s="147"/>
      <c r="S176" s="147"/>
      <c r="T176" s="147"/>
      <c r="U176" s="147"/>
      <c r="V176" s="147"/>
      <c r="W176" s="147"/>
      <c r="X176" s="147"/>
    </row>
    <row r="177" spans="2:24" ht="15.75" customHeight="1">
      <c r="B177" s="219"/>
      <c r="C177" s="147"/>
      <c r="D177" s="147"/>
      <c r="E177" s="147"/>
      <c r="F177" s="147"/>
      <c r="G177" s="147"/>
      <c r="H177" s="147"/>
      <c r="I177" s="147"/>
      <c r="J177" s="147"/>
      <c r="K177" s="147"/>
      <c r="L177" s="147"/>
      <c r="M177" s="147"/>
      <c r="N177" s="275"/>
      <c r="O177" s="147"/>
      <c r="P177" s="147"/>
      <c r="Q177" s="147"/>
      <c r="R177" s="147"/>
      <c r="S177" s="147"/>
      <c r="T177" s="147"/>
      <c r="U177" s="147"/>
      <c r="V177" s="147"/>
      <c r="W177" s="147"/>
      <c r="X177" s="147"/>
    </row>
    <row r="178" spans="2:24" ht="15.75" customHeight="1">
      <c r="B178" s="219"/>
      <c r="C178" s="147"/>
      <c r="D178" s="147"/>
      <c r="E178" s="147"/>
      <c r="F178" s="147"/>
      <c r="G178" s="147"/>
      <c r="H178" s="147"/>
      <c r="I178" s="147"/>
      <c r="J178" s="147"/>
      <c r="K178" s="147"/>
      <c r="L178" s="147"/>
      <c r="M178" s="147"/>
      <c r="N178" s="275"/>
      <c r="O178" s="147"/>
      <c r="P178" s="147"/>
      <c r="Q178" s="147"/>
      <c r="R178" s="147"/>
      <c r="S178" s="147"/>
      <c r="T178" s="147"/>
      <c r="U178" s="147"/>
      <c r="V178" s="147"/>
      <c r="W178" s="147"/>
      <c r="X178" s="147"/>
    </row>
    <row r="179" spans="2:24" ht="15.75" customHeight="1">
      <c r="B179" s="219"/>
      <c r="C179" s="147"/>
      <c r="D179" s="147"/>
      <c r="E179" s="147"/>
      <c r="F179" s="147"/>
      <c r="G179" s="147"/>
      <c r="H179" s="147"/>
      <c r="I179" s="147"/>
      <c r="J179" s="147"/>
      <c r="K179" s="147"/>
      <c r="L179" s="147"/>
      <c r="M179" s="147"/>
      <c r="N179" s="275"/>
      <c r="O179" s="147"/>
      <c r="P179" s="147"/>
      <c r="Q179" s="147"/>
      <c r="R179" s="147"/>
      <c r="S179" s="147"/>
      <c r="T179" s="147"/>
      <c r="U179" s="147"/>
      <c r="V179" s="147"/>
      <c r="W179" s="147"/>
      <c r="X179" s="147"/>
    </row>
    <row r="180" spans="2:24" ht="15.75" customHeight="1">
      <c r="B180" s="219"/>
      <c r="C180" s="147"/>
      <c r="D180" s="147"/>
      <c r="E180" s="147"/>
      <c r="F180" s="147"/>
      <c r="G180" s="147"/>
      <c r="H180" s="147"/>
      <c r="I180" s="147"/>
      <c r="J180" s="147"/>
      <c r="K180" s="147"/>
      <c r="L180" s="147"/>
      <c r="M180" s="147"/>
      <c r="N180" s="275"/>
      <c r="O180" s="147"/>
      <c r="P180" s="147"/>
      <c r="Q180" s="147"/>
      <c r="R180" s="147"/>
      <c r="S180" s="147"/>
      <c r="T180" s="147"/>
      <c r="U180" s="147"/>
      <c r="V180" s="147"/>
      <c r="W180" s="147"/>
      <c r="X180" s="147"/>
    </row>
    <row r="181" spans="2:24" ht="15.75" customHeight="1">
      <c r="B181" s="219"/>
      <c r="C181" s="147"/>
      <c r="D181" s="147"/>
      <c r="E181" s="147"/>
      <c r="F181" s="147"/>
      <c r="G181" s="147"/>
      <c r="H181" s="147"/>
      <c r="I181" s="147"/>
      <c r="J181" s="147"/>
      <c r="K181" s="147"/>
      <c r="L181" s="147"/>
      <c r="M181" s="147"/>
      <c r="N181" s="275"/>
      <c r="O181" s="147"/>
      <c r="P181" s="147"/>
      <c r="Q181" s="147"/>
      <c r="R181" s="147"/>
      <c r="S181" s="147"/>
      <c r="T181" s="147"/>
      <c r="U181" s="147"/>
      <c r="V181" s="147"/>
      <c r="W181" s="147"/>
      <c r="X181" s="147"/>
    </row>
    <row r="182" spans="2:24" ht="15.75" customHeight="1">
      <c r="B182" s="219"/>
      <c r="C182" s="147"/>
      <c r="D182" s="147"/>
      <c r="E182" s="147"/>
      <c r="F182" s="147"/>
      <c r="G182" s="147"/>
      <c r="H182" s="147"/>
      <c r="I182" s="147"/>
      <c r="J182" s="147"/>
      <c r="K182" s="147"/>
      <c r="L182" s="147"/>
      <c r="M182" s="147"/>
      <c r="N182" s="275"/>
      <c r="O182" s="147"/>
      <c r="P182" s="147"/>
      <c r="Q182" s="147"/>
      <c r="R182" s="147"/>
      <c r="S182" s="147"/>
      <c r="T182" s="147"/>
      <c r="U182" s="147"/>
      <c r="V182" s="147"/>
      <c r="W182" s="147"/>
      <c r="X182" s="147"/>
    </row>
    <row r="183" spans="2:24" ht="15.75" customHeight="1">
      <c r="B183" s="219"/>
      <c r="C183" s="147"/>
      <c r="D183" s="147"/>
      <c r="E183" s="147"/>
      <c r="F183" s="147"/>
      <c r="G183" s="147"/>
      <c r="H183" s="147"/>
      <c r="I183" s="147"/>
      <c r="J183" s="147"/>
      <c r="K183" s="147"/>
      <c r="L183" s="147"/>
      <c r="M183" s="147"/>
      <c r="N183" s="275"/>
      <c r="O183" s="147"/>
      <c r="P183" s="147"/>
      <c r="Q183" s="147"/>
      <c r="R183" s="147"/>
      <c r="S183" s="147"/>
      <c r="T183" s="147"/>
      <c r="U183" s="147"/>
      <c r="V183" s="147"/>
      <c r="W183" s="147"/>
      <c r="X183" s="147"/>
    </row>
    <row r="184" spans="2:24" ht="15.75" customHeight="1">
      <c r="B184" s="219"/>
      <c r="C184" s="147"/>
      <c r="D184" s="147"/>
      <c r="E184" s="147"/>
      <c r="F184" s="147"/>
      <c r="G184" s="147"/>
      <c r="H184" s="147"/>
      <c r="I184" s="147"/>
      <c r="J184" s="147"/>
      <c r="K184" s="147"/>
      <c r="L184" s="147"/>
      <c r="M184" s="147"/>
      <c r="N184" s="275"/>
      <c r="O184" s="147"/>
      <c r="P184" s="147"/>
      <c r="Q184" s="147"/>
      <c r="R184" s="147"/>
      <c r="S184" s="147"/>
      <c r="T184" s="147"/>
      <c r="U184" s="147"/>
      <c r="V184" s="147"/>
      <c r="W184" s="147"/>
      <c r="X184" s="147"/>
    </row>
    <row r="185" spans="2:24" ht="15.75" customHeight="1">
      <c r="B185" s="219"/>
      <c r="C185" s="147"/>
      <c r="D185" s="147"/>
      <c r="E185" s="147"/>
      <c r="F185" s="147"/>
      <c r="G185" s="147"/>
      <c r="H185" s="147"/>
      <c r="I185" s="147"/>
      <c r="J185" s="147"/>
      <c r="K185" s="147"/>
      <c r="L185" s="147"/>
      <c r="M185" s="147"/>
      <c r="N185" s="275"/>
      <c r="O185" s="147"/>
      <c r="P185" s="147"/>
      <c r="Q185" s="147"/>
      <c r="R185" s="147"/>
      <c r="S185" s="147"/>
      <c r="T185" s="147"/>
      <c r="U185" s="147"/>
      <c r="V185" s="147"/>
      <c r="W185" s="147"/>
      <c r="X185" s="147"/>
    </row>
    <row r="186" spans="2:24" ht="15.75" customHeight="1">
      <c r="B186" s="219"/>
      <c r="C186" s="147"/>
      <c r="D186" s="147"/>
      <c r="E186" s="147"/>
      <c r="F186" s="147"/>
      <c r="G186" s="147"/>
      <c r="H186" s="147"/>
      <c r="I186" s="147"/>
      <c r="J186" s="147"/>
      <c r="K186" s="147"/>
      <c r="L186" s="147"/>
      <c r="M186" s="147"/>
      <c r="N186" s="275"/>
      <c r="O186" s="147"/>
      <c r="P186" s="147"/>
      <c r="Q186" s="147"/>
      <c r="R186" s="147"/>
      <c r="S186" s="147"/>
      <c r="T186" s="147"/>
      <c r="U186" s="147"/>
      <c r="V186" s="147"/>
      <c r="W186" s="147"/>
      <c r="X186" s="147"/>
    </row>
    <row r="187" spans="2:24" ht="15.75" customHeight="1">
      <c r="B187" s="219"/>
      <c r="C187" s="147"/>
      <c r="D187" s="147"/>
      <c r="E187" s="147"/>
      <c r="F187" s="147"/>
      <c r="G187" s="147"/>
      <c r="H187" s="147"/>
      <c r="I187" s="147"/>
      <c r="J187" s="147"/>
      <c r="K187" s="147"/>
      <c r="L187" s="147"/>
      <c r="M187" s="147"/>
      <c r="N187" s="275"/>
      <c r="O187" s="147"/>
      <c r="P187" s="147"/>
      <c r="Q187" s="147"/>
      <c r="R187" s="147"/>
      <c r="S187" s="147"/>
      <c r="T187" s="147"/>
      <c r="U187" s="147"/>
      <c r="V187" s="147"/>
      <c r="W187" s="147"/>
      <c r="X187" s="147"/>
    </row>
    <row r="188" spans="2:24" ht="15.75" customHeight="1">
      <c r="B188" s="219"/>
      <c r="C188" s="147"/>
      <c r="D188" s="147"/>
      <c r="E188" s="147"/>
      <c r="F188" s="147"/>
      <c r="G188" s="147"/>
      <c r="H188" s="147"/>
      <c r="I188" s="147"/>
      <c r="J188" s="147"/>
      <c r="K188" s="147"/>
      <c r="L188" s="147"/>
      <c r="M188" s="147"/>
      <c r="N188" s="275"/>
      <c r="O188" s="147"/>
      <c r="P188" s="147"/>
      <c r="Q188" s="147"/>
      <c r="R188" s="147"/>
      <c r="S188" s="147"/>
      <c r="T188" s="147"/>
      <c r="U188" s="147"/>
      <c r="V188" s="147"/>
      <c r="W188" s="147"/>
      <c r="X188" s="147"/>
    </row>
    <row r="189" spans="2:24" ht="15.75" customHeight="1">
      <c r="B189" s="219"/>
      <c r="C189" s="147"/>
      <c r="D189" s="147"/>
      <c r="E189" s="147"/>
      <c r="F189" s="147"/>
      <c r="G189" s="147"/>
      <c r="H189" s="147"/>
      <c r="I189" s="147"/>
      <c r="J189" s="147"/>
      <c r="K189" s="147"/>
      <c r="L189" s="147"/>
      <c r="M189" s="147"/>
      <c r="N189" s="275"/>
      <c r="O189" s="147"/>
      <c r="P189" s="147"/>
      <c r="Q189" s="147"/>
      <c r="R189" s="147"/>
      <c r="S189" s="147"/>
      <c r="T189" s="147"/>
      <c r="U189" s="147"/>
      <c r="V189" s="147"/>
      <c r="W189" s="147"/>
      <c r="X189" s="147"/>
    </row>
    <row r="190" spans="2:24" ht="15.75" customHeight="1">
      <c r="B190" s="219"/>
      <c r="C190" s="147"/>
      <c r="D190" s="147"/>
      <c r="E190" s="147"/>
      <c r="F190" s="147"/>
      <c r="G190" s="147"/>
      <c r="H190" s="147"/>
      <c r="I190" s="147"/>
      <c r="J190" s="147"/>
      <c r="K190" s="147"/>
      <c r="L190" s="147"/>
      <c r="M190" s="147"/>
      <c r="N190" s="275"/>
      <c r="O190" s="147"/>
      <c r="P190" s="147"/>
      <c r="Q190" s="147"/>
      <c r="R190" s="147"/>
      <c r="S190" s="147"/>
      <c r="T190" s="147"/>
      <c r="U190" s="147"/>
      <c r="V190" s="147"/>
      <c r="W190" s="147"/>
      <c r="X190" s="147"/>
    </row>
    <row r="191" spans="2:24" ht="15.75" customHeight="1">
      <c r="B191" s="219"/>
      <c r="C191" s="147"/>
      <c r="D191" s="147"/>
      <c r="E191" s="147"/>
      <c r="F191" s="147"/>
      <c r="G191" s="147"/>
      <c r="H191" s="147"/>
      <c r="I191" s="147"/>
      <c r="J191" s="147"/>
      <c r="K191" s="147"/>
      <c r="L191" s="147"/>
      <c r="M191" s="147"/>
      <c r="N191" s="275"/>
      <c r="O191" s="147"/>
      <c r="P191" s="147"/>
      <c r="Q191" s="147"/>
      <c r="R191" s="147"/>
      <c r="S191" s="147"/>
      <c r="T191" s="147"/>
      <c r="U191" s="147"/>
      <c r="V191" s="147"/>
      <c r="W191" s="147"/>
      <c r="X191" s="147"/>
    </row>
    <row r="192" spans="2:24" ht="15.75" customHeight="1">
      <c r="B192" s="219"/>
      <c r="C192" s="147"/>
      <c r="D192" s="147"/>
      <c r="E192" s="147"/>
      <c r="F192" s="147"/>
      <c r="G192" s="147"/>
      <c r="H192" s="147"/>
      <c r="I192" s="147"/>
      <c r="J192" s="147"/>
      <c r="K192" s="147"/>
      <c r="L192" s="147"/>
      <c r="M192" s="147"/>
      <c r="N192" s="275"/>
      <c r="O192" s="147"/>
      <c r="P192" s="147"/>
      <c r="Q192" s="147"/>
      <c r="R192" s="147"/>
      <c r="S192" s="147"/>
      <c r="T192" s="147"/>
      <c r="U192" s="147"/>
      <c r="V192" s="147"/>
      <c r="W192" s="147"/>
      <c r="X192" s="147"/>
    </row>
    <row r="193" spans="2:24" ht="15.75" customHeight="1">
      <c r="B193" s="219"/>
      <c r="C193" s="147"/>
      <c r="D193" s="147"/>
      <c r="E193" s="147"/>
      <c r="F193" s="147"/>
      <c r="G193" s="147"/>
      <c r="H193" s="147"/>
      <c r="I193" s="147"/>
      <c r="J193" s="147"/>
      <c r="K193" s="147"/>
      <c r="L193" s="147"/>
      <c r="M193" s="147"/>
      <c r="N193" s="275"/>
      <c r="O193" s="147"/>
      <c r="P193" s="147"/>
      <c r="Q193" s="147"/>
      <c r="R193" s="147"/>
      <c r="S193" s="147"/>
      <c r="T193" s="147"/>
      <c r="U193" s="147"/>
      <c r="V193" s="147"/>
      <c r="W193" s="147"/>
      <c r="X193" s="147"/>
    </row>
    <row r="194" spans="2:24" ht="15.75" customHeight="1">
      <c r="B194" s="219"/>
      <c r="C194" s="147"/>
      <c r="D194" s="147"/>
      <c r="E194" s="147"/>
      <c r="F194" s="147"/>
      <c r="G194" s="147"/>
      <c r="H194" s="147"/>
      <c r="I194" s="147"/>
      <c r="J194" s="147"/>
      <c r="K194" s="147"/>
      <c r="L194" s="147"/>
      <c r="M194" s="147"/>
      <c r="N194" s="275"/>
      <c r="O194" s="147"/>
      <c r="P194" s="147"/>
      <c r="Q194" s="147"/>
      <c r="R194" s="147"/>
      <c r="S194" s="147"/>
      <c r="T194" s="147"/>
      <c r="U194" s="147"/>
      <c r="V194" s="147"/>
      <c r="W194" s="147"/>
      <c r="X194" s="147"/>
    </row>
    <row r="195" spans="2:24" ht="15.75" customHeight="1">
      <c r="B195" s="219"/>
      <c r="C195" s="147"/>
      <c r="D195" s="147"/>
      <c r="E195" s="147"/>
      <c r="F195" s="147"/>
      <c r="G195" s="147"/>
      <c r="H195" s="147"/>
      <c r="I195" s="147"/>
      <c r="J195" s="147"/>
      <c r="K195" s="147"/>
      <c r="L195" s="147"/>
      <c r="M195" s="147"/>
      <c r="N195" s="275"/>
      <c r="O195" s="147"/>
      <c r="P195" s="147"/>
      <c r="Q195" s="147"/>
      <c r="R195" s="147"/>
      <c r="S195" s="147"/>
      <c r="T195" s="147"/>
      <c r="U195" s="147"/>
      <c r="V195" s="147"/>
      <c r="W195" s="147"/>
      <c r="X195" s="147"/>
    </row>
    <row r="196" spans="2:24" ht="15.75" customHeight="1">
      <c r="B196" s="219"/>
      <c r="C196" s="147"/>
      <c r="D196" s="147"/>
      <c r="E196" s="147"/>
      <c r="F196" s="147"/>
      <c r="G196" s="147"/>
      <c r="H196" s="147"/>
      <c r="I196" s="147"/>
      <c r="J196" s="147"/>
      <c r="K196" s="147"/>
      <c r="L196" s="147"/>
      <c r="M196" s="147"/>
      <c r="N196" s="275"/>
      <c r="O196" s="147"/>
      <c r="P196" s="147"/>
      <c r="Q196" s="147"/>
      <c r="R196" s="147"/>
      <c r="S196" s="147"/>
      <c r="T196" s="147"/>
      <c r="U196" s="147"/>
      <c r="V196" s="147"/>
      <c r="W196" s="147"/>
      <c r="X196" s="147"/>
    </row>
    <row r="197" spans="2:24" ht="15.75" customHeight="1">
      <c r="B197" s="219"/>
      <c r="C197" s="147"/>
      <c r="D197" s="147"/>
      <c r="E197" s="147"/>
      <c r="F197" s="147"/>
      <c r="G197" s="147"/>
      <c r="H197" s="147"/>
      <c r="I197" s="147"/>
      <c r="J197" s="147"/>
      <c r="K197" s="147"/>
      <c r="L197" s="147"/>
      <c r="M197" s="147"/>
      <c r="N197" s="275"/>
      <c r="O197" s="147"/>
      <c r="P197" s="147"/>
      <c r="Q197" s="147"/>
      <c r="R197" s="147"/>
      <c r="S197" s="147"/>
      <c r="T197" s="147"/>
      <c r="U197" s="147"/>
      <c r="V197" s="147"/>
      <c r="W197" s="147"/>
      <c r="X197" s="147"/>
    </row>
    <row r="198" spans="2:24" ht="15.75" customHeight="1">
      <c r="B198" s="219"/>
      <c r="C198" s="147"/>
      <c r="D198" s="147"/>
      <c r="E198" s="147"/>
      <c r="F198" s="147"/>
      <c r="G198" s="147"/>
      <c r="H198" s="147"/>
      <c r="I198" s="147"/>
      <c r="J198" s="147"/>
      <c r="K198" s="147"/>
      <c r="L198" s="147"/>
      <c r="M198" s="147"/>
      <c r="N198" s="275"/>
      <c r="O198" s="147"/>
      <c r="P198" s="147"/>
      <c r="Q198" s="147"/>
      <c r="R198" s="147"/>
      <c r="S198" s="147"/>
      <c r="T198" s="147"/>
      <c r="U198" s="147"/>
      <c r="V198" s="147"/>
      <c r="W198" s="147"/>
      <c r="X198" s="147"/>
    </row>
    <row r="199" spans="2:24" ht="15.75" customHeight="1">
      <c r="B199" s="219"/>
      <c r="C199" s="147"/>
      <c r="D199" s="147"/>
      <c r="E199" s="147"/>
      <c r="F199" s="147"/>
      <c r="G199" s="147"/>
      <c r="H199" s="147"/>
      <c r="I199" s="147"/>
      <c r="J199" s="147"/>
      <c r="K199" s="147"/>
      <c r="L199" s="147"/>
      <c r="M199" s="147"/>
      <c r="N199" s="275"/>
      <c r="O199" s="147"/>
      <c r="P199" s="147"/>
      <c r="Q199" s="147"/>
      <c r="R199" s="147"/>
      <c r="S199" s="147"/>
      <c r="T199" s="147"/>
      <c r="U199" s="147"/>
      <c r="V199" s="147"/>
      <c r="W199" s="147"/>
      <c r="X199" s="147"/>
    </row>
    <row r="200" spans="2:24" ht="15.75" customHeight="1">
      <c r="B200" s="219"/>
      <c r="C200" s="147"/>
      <c r="D200" s="147"/>
      <c r="E200" s="147"/>
      <c r="F200" s="147"/>
      <c r="G200" s="147"/>
      <c r="H200" s="147"/>
      <c r="I200" s="147"/>
      <c r="J200" s="147"/>
      <c r="K200" s="147"/>
      <c r="L200" s="147"/>
      <c r="M200" s="147"/>
      <c r="N200" s="275"/>
      <c r="O200" s="147"/>
      <c r="P200" s="147"/>
      <c r="Q200" s="147"/>
      <c r="R200" s="147"/>
      <c r="S200" s="147"/>
      <c r="T200" s="147"/>
      <c r="U200" s="147"/>
      <c r="V200" s="147"/>
      <c r="W200" s="147"/>
      <c r="X200" s="147"/>
    </row>
    <row r="201" spans="2:24" ht="15.75" customHeight="1">
      <c r="B201" s="219"/>
      <c r="C201" s="147"/>
      <c r="D201" s="147"/>
      <c r="E201" s="147"/>
      <c r="F201" s="147"/>
      <c r="G201" s="147"/>
      <c r="H201" s="147"/>
      <c r="I201" s="147"/>
      <c r="J201" s="147"/>
      <c r="K201" s="147"/>
      <c r="L201" s="147"/>
      <c r="M201" s="147"/>
      <c r="N201" s="275"/>
      <c r="O201" s="147"/>
      <c r="P201" s="147"/>
      <c r="Q201" s="147"/>
      <c r="R201" s="147"/>
      <c r="S201" s="147"/>
      <c r="T201" s="147"/>
      <c r="U201" s="147"/>
      <c r="V201" s="147"/>
      <c r="W201" s="147"/>
      <c r="X201" s="147"/>
    </row>
    <row r="202" spans="2:24" ht="15.75" customHeight="1">
      <c r="B202" s="219"/>
      <c r="C202" s="147"/>
      <c r="D202" s="147"/>
      <c r="E202" s="147"/>
      <c r="F202" s="147"/>
      <c r="G202" s="147"/>
      <c r="H202" s="147"/>
      <c r="I202" s="147"/>
      <c r="J202" s="147"/>
      <c r="K202" s="147"/>
      <c r="L202" s="147"/>
      <c r="M202" s="147"/>
      <c r="N202" s="275"/>
      <c r="O202" s="147"/>
      <c r="P202" s="147"/>
      <c r="Q202" s="147"/>
      <c r="R202" s="147"/>
      <c r="S202" s="147"/>
      <c r="T202" s="147"/>
      <c r="U202" s="147"/>
      <c r="V202" s="147"/>
      <c r="W202" s="147"/>
      <c r="X202" s="147"/>
    </row>
    <row r="203" spans="2:24" ht="15.75" customHeight="1">
      <c r="B203" s="219"/>
      <c r="C203" s="147"/>
      <c r="D203" s="147"/>
      <c r="E203" s="147"/>
      <c r="F203" s="147"/>
      <c r="G203" s="147"/>
      <c r="H203" s="147"/>
      <c r="I203" s="147"/>
      <c r="J203" s="147"/>
      <c r="K203" s="147"/>
      <c r="L203" s="147"/>
      <c r="M203" s="147"/>
      <c r="N203" s="275"/>
      <c r="O203" s="147"/>
      <c r="P203" s="147"/>
      <c r="Q203" s="147"/>
      <c r="R203" s="147"/>
      <c r="S203" s="147"/>
      <c r="T203" s="147"/>
      <c r="U203" s="147"/>
      <c r="V203" s="147"/>
      <c r="W203" s="147"/>
      <c r="X203" s="147"/>
    </row>
    <row r="204" spans="2:24" ht="15.75" customHeight="1">
      <c r="B204" s="219"/>
      <c r="C204" s="147"/>
      <c r="D204" s="147"/>
      <c r="E204" s="147"/>
      <c r="F204" s="147"/>
      <c r="G204" s="147"/>
      <c r="H204" s="147"/>
      <c r="I204" s="147"/>
      <c r="J204" s="147"/>
      <c r="K204" s="147"/>
      <c r="L204" s="147"/>
      <c r="M204" s="147"/>
      <c r="N204" s="275"/>
      <c r="O204" s="147"/>
      <c r="P204" s="147"/>
      <c r="Q204" s="147"/>
      <c r="R204" s="147"/>
      <c r="S204" s="147"/>
      <c r="T204" s="147"/>
      <c r="U204" s="147"/>
      <c r="V204" s="147"/>
      <c r="W204" s="147"/>
      <c r="X204" s="147"/>
    </row>
    <row r="205" spans="2:24" ht="15.75" customHeight="1">
      <c r="B205" s="219"/>
      <c r="C205" s="147"/>
      <c r="D205" s="147"/>
      <c r="E205" s="147"/>
      <c r="F205" s="147"/>
      <c r="G205" s="147"/>
      <c r="H205" s="147"/>
      <c r="I205" s="147"/>
      <c r="J205" s="147"/>
      <c r="K205" s="147"/>
      <c r="L205" s="147"/>
      <c r="M205" s="147"/>
      <c r="N205" s="275"/>
      <c r="O205" s="147"/>
      <c r="P205" s="147"/>
      <c r="Q205" s="147"/>
      <c r="R205" s="147"/>
      <c r="S205" s="147"/>
      <c r="T205" s="147"/>
      <c r="U205" s="147"/>
      <c r="V205" s="147"/>
      <c r="W205" s="147"/>
      <c r="X205" s="147"/>
    </row>
    <row r="206" spans="2:24" ht="15.75" customHeight="1">
      <c r="B206" s="219"/>
      <c r="C206" s="147"/>
      <c r="D206" s="147"/>
      <c r="E206" s="147"/>
      <c r="F206" s="147"/>
      <c r="G206" s="147"/>
      <c r="H206" s="147"/>
      <c r="I206" s="147"/>
      <c r="J206" s="147"/>
      <c r="K206" s="147"/>
      <c r="L206" s="147"/>
      <c r="M206" s="147"/>
      <c r="N206" s="275"/>
      <c r="O206" s="147"/>
      <c r="P206" s="147"/>
      <c r="Q206" s="147"/>
      <c r="R206" s="147"/>
      <c r="S206" s="147"/>
      <c r="T206" s="147"/>
      <c r="U206" s="147"/>
      <c r="V206" s="147"/>
      <c r="W206" s="147"/>
      <c r="X206" s="147"/>
    </row>
    <row r="207" spans="2:24" ht="15.75" customHeight="1">
      <c r="B207" s="219"/>
      <c r="C207" s="147"/>
      <c r="D207" s="147"/>
      <c r="E207" s="147"/>
      <c r="F207" s="147"/>
      <c r="G207" s="147"/>
      <c r="H207" s="147"/>
      <c r="I207" s="147"/>
      <c r="J207" s="147"/>
      <c r="K207" s="147"/>
      <c r="L207" s="147"/>
      <c r="M207" s="147"/>
      <c r="N207" s="275"/>
      <c r="O207" s="147"/>
      <c r="P207" s="147"/>
      <c r="Q207" s="147"/>
      <c r="R207" s="147"/>
      <c r="S207" s="147"/>
      <c r="T207" s="147"/>
      <c r="U207" s="147"/>
      <c r="V207" s="147"/>
      <c r="W207" s="147"/>
      <c r="X207" s="147"/>
    </row>
    <row r="208" spans="2:24" ht="15.75" customHeight="1">
      <c r="B208" s="219"/>
      <c r="C208" s="147"/>
      <c r="D208" s="147"/>
      <c r="E208" s="147"/>
      <c r="F208" s="147"/>
      <c r="G208" s="147"/>
      <c r="H208" s="147"/>
      <c r="I208" s="147"/>
      <c r="J208" s="147"/>
      <c r="K208" s="147"/>
      <c r="L208" s="147"/>
      <c r="M208" s="147"/>
      <c r="N208" s="275"/>
      <c r="O208" s="147"/>
      <c r="P208" s="147"/>
      <c r="Q208" s="147"/>
      <c r="R208" s="147"/>
      <c r="S208" s="147"/>
      <c r="T208" s="147"/>
      <c r="U208" s="147"/>
      <c r="V208" s="147"/>
      <c r="W208" s="147"/>
      <c r="X208" s="147"/>
    </row>
    <row r="209" spans="2:24" ht="15.75" customHeight="1">
      <c r="B209" s="219"/>
      <c r="C209" s="147"/>
      <c r="D209" s="147"/>
      <c r="E209" s="147"/>
      <c r="F209" s="147"/>
      <c r="G209" s="147"/>
      <c r="H209" s="147"/>
      <c r="I209" s="147"/>
      <c r="J209" s="147"/>
      <c r="K209" s="147"/>
      <c r="L209" s="147"/>
      <c r="M209" s="147"/>
      <c r="N209" s="275"/>
      <c r="O209" s="147"/>
      <c r="P209" s="147"/>
      <c r="Q209" s="147"/>
      <c r="R209" s="147"/>
      <c r="S209" s="147"/>
      <c r="T209" s="147"/>
      <c r="U209" s="147"/>
      <c r="V209" s="147"/>
      <c r="W209" s="147"/>
      <c r="X209" s="147"/>
    </row>
    <row r="210" spans="2:24" ht="15.75" customHeight="1">
      <c r="B210" s="219"/>
      <c r="C210" s="147"/>
      <c r="D210" s="147"/>
      <c r="E210" s="147"/>
      <c r="F210" s="147"/>
      <c r="G210" s="147"/>
      <c r="H210" s="147"/>
      <c r="I210" s="147"/>
      <c r="J210" s="147"/>
      <c r="K210" s="147"/>
      <c r="L210" s="147"/>
      <c r="M210" s="147"/>
      <c r="N210" s="275"/>
      <c r="O210" s="147"/>
      <c r="P210" s="147"/>
      <c r="Q210" s="147"/>
      <c r="R210" s="147"/>
      <c r="S210" s="147"/>
      <c r="T210" s="147"/>
      <c r="U210" s="147"/>
      <c r="V210" s="147"/>
      <c r="W210" s="147"/>
      <c r="X210" s="147"/>
    </row>
    <row r="211" spans="2:24" ht="15.75" customHeight="1">
      <c r="B211" s="219"/>
      <c r="C211" s="147"/>
      <c r="D211" s="147"/>
      <c r="E211" s="147"/>
      <c r="F211" s="147"/>
      <c r="G211" s="147"/>
      <c r="H211" s="147"/>
      <c r="I211" s="147"/>
      <c r="J211" s="147"/>
      <c r="K211" s="147"/>
      <c r="L211" s="147"/>
      <c r="M211" s="147"/>
      <c r="N211" s="275"/>
      <c r="O211" s="147"/>
      <c r="P211" s="147"/>
      <c r="Q211" s="147"/>
      <c r="R211" s="147"/>
      <c r="S211" s="147"/>
      <c r="T211" s="147"/>
      <c r="U211" s="147"/>
      <c r="V211" s="147"/>
      <c r="W211" s="147"/>
      <c r="X211" s="147"/>
    </row>
    <row r="212" spans="2:24" ht="15.75" customHeight="1">
      <c r="B212" s="219"/>
      <c r="C212" s="147"/>
      <c r="D212" s="147"/>
      <c r="E212" s="147"/>
      <c r="F212" s="147"/>
      <c r="G212" s="147"/>
      <c r="H212" s="147"/>
      <c r="I212" s="147"/>
      <c r="J212" s="147"/>
      <c r="K212" s="147"/>
      <c r="L212" s="147"/>
      <c r="M212" s="147"/>
      <c r="N212" s="275"/>
      <c r="O212" s="147"/>
      <c r="P212" s="147"/>
      <c r="Q212" s="147"/>
      <c r="R212" s="147"/>
      <c r="S212" s="147"/>
      <c r="T212" s="147"/>
      <c r="U212" s="147"/>
      <c r="V212" s="147"/>
      <c r="W212" s="147"/>
      <c r="X212" s="147"/>
    </row>
    <row r="213" spans="2:24" ht="15.75" customHeight="1">
      <c r="B213" s="219"/>
      <c r="C213" s="147"/>
      <c r="D213" s="147"/>
      <c r="E213" s="147"/>
      <c r="F213" s="147"/>
      <c r="G213" s="147"/>
      <c r="H213" s="147"/>
      <c r="I213" s="147"/>
      <c r="J213" s="147"/>
      <c r="K213" s="147"/>
      <c r="L213" s="147"/>
      <c r="M213" s="147"/>
      <c r="N213" s="275"/>
      <c r="O213" s="147"/>
      <c r="P213" s="147"/>
      <c r="Q213" s="147"/>
      <c r="R213" s="147"/>
      <c r="S213" s="147"/>
      <c r="T213" s="147"/>
      <c r="U213" s="147"/>
      <c r="V213" s="147"/>
      <c r="W213" s="147"/>
      <c r="X213" s="147"/>
    </row>
    <row r="214" spans="2:24" ht="15.75" customHeight="1">
      <c r="B214" s="219"/>
      <c r="C214" s="147"/>
      <c r="D214" s="147"/>
      <c r="E214" s="147"/>
      <c r="F214" s="147"/>
      <c r="G214" s="147"/>
      <c r="H214" s="147"/>
      <c r="I214" s="147"/>
      <c r="J214" s="147"/>
      <c r="K214" s="147"/>
      <c r="L214" s="147"/>
      <c r="M214" s="147"/>
      <c r="N214" s="275"/>
      <c r="O214" s="147"/>
      <c r="P214" s="147"/>
      <c r="Q214" s="147"/>
      <c r="R214" s="147"/>
      <c r="S214" s="147"/>
      <c r="T214" s="147"/>
      <c r="U214" s="147"/>
      <c r="V214" s="147"/>
      <c r="W214" s="147"/>
      <c r="X214" s="147"/>
    </row>
    <row r="215" spans="2:24" ht="15.75" customHeight="1">
      <c r="B215" s="219"/>
      <c r="C215" s="147"/>
      <c r="D215" s="147"/>
      <c r="E215" s="147"/>
      <c r="F215" s="147"/>
      <c r="G215" s="147"/>
      <c r="H215" s="147"/>
      <c r="I215" s="147"/>
      <c r="J215" s="147"/>
      <c r="K215" s="147"/>
      <c r="L215" s="147"/>
      <c r="M215" s="147"/>
      <c r="N215" s="275"/>
      <c r="O215" s="147"/>
      <c r="P215" s="147"/>
      <c r="Q215" s="147"/>
      <c r="R215" s="147"/>
      <c r="S215" s="147"/>
      <c r="T215" s="147"/>
      <c r="U215" s="147"/>
      <c r="V215" s="147"/>
      <c r="W215" s="147"/>
      <c r="X215" s="147"/>
    </row>
    <row r="216" spans="2:24" ht="15.75" customHeight="1">
      <c r="B216" s="219"/>
      <c r="C216" s="147"/>
      <c r="D216" s="147"/>
      <c r="E216" s="147"/>
      <c r="F216" s="147"/>
      <c r="G216" s="147"/>
      <c r="H216" s="147"/>
      <c r="I216" s="147"/>
      <c r="J216" s="147"/>
      <c r="K216" s="147"/>
      <c r="L216" s="147"/>
      <c r="M216" s="147"/>
      <c r="N216" s="275"/>
      <c r="O216" s="147"/>
      <c r="P216" s="147"/>
      <c r="Q216" s="147"/>
      <c r="R216" s="147"/>
      <c r="S216" s="147"/>
      <c r="T216" s="147"/>
      <c r="U216" s="147"/>
      <c r="V216" s="147"/>
      <c r="W216" s="147"/>
      <c r="X216" s="147"/>
    </row>
    <row r="217" spans="2:24" ht="15.75" customHeight="1">
      <c r="B217" s="219"/>
      <c r="C217" s="147"/>
      <c r="D217" s="147"/>
      <c r="E217" s="147"/>
      <c r="F217" s="147"/>
      <c r="G217" s="147"/>
      <c r="H217" s="147"/>
      <c r="I217" s="147"/>
      <c r="J217" s="147"/>
      <c r="K217" s="147"/>
      <c r="L217" s="147"/>
      <c r="M217" s="147"/>
      <c r="N217" s="275"/>
      <c r="O217" s="147"/>
      <c r="P217" s="147"/>
      <c r="Q217" s="147"/>
      <c r="R217" s="147"/>
      <c r="S217" s="147"/>
      <c r="T217" s="147"/>
      <c r="U217" s="147"/>
      <c r="V217" s="147"/>
      <c r="W217" s="147"/>
      <c r="X217" s="147"/>
    </row>
    <row r="218" spans="2:24" ht="15.75" customHeight="1">
      <c r="B218" s="219"/>
      <c r="C218" s="147"/>
      <c r="D218" s="147"/>
      <c r="E218" s="147"/>
      <c r="F218" s="147"/>
      <c r="G218" s="147"/>
      <c r="H218" s="147"/>
      <c r="I218" s="147"/>
      <c r="J218" s="147"/>
      <c r="K218" s="147"/>
      <c r="L218" s="147"/>
      <c r="M218" s="147"/>
      <c r="N218" s="275"/>
      <c r="O218" s="147"/>
      <c r="P218" s="147"/>
      <c r="Q218" s="147"/>
      <c r="R218" s="147"/>
      <c r="S218" s="147"/>
      <c r="T218" s="147"/>
      <c r="U218" s="147"/>
      <c r="V218" s="147"/>
      <c r="W218" s="147"/>
      <c r="X218" s="147"/>
    </row>
    <row r="219" spans="2:24" ht="15.75" customHeight="1">
      <c r="B219" s="219"/>
      <c r="C219" s="147"/>
      <c r="D219" s="147"/>
      <c r="E219" s="147"/>
      <c r="F219" s="147"/>
      <c r="G219" s="147"/>
      <c r="H219" s="147"/>
      <c r="I219" s="147"/>
      <c r="J219" s="147"/>
      <c r="K219" s="147"/>
      <c r="L219" s="147"/>
      <c r="M219" s="147"/>
      <c r="N219" s="275"/>
      <c r="O219" s="147"/>
      <c r="P219" s="147"/>
      <c r="Q219" s="147"/>
      <c r="R219" s="147"/>
      <c r="S219" s="147"/>
      <c r="T219" s="147"/>
      <c r="U219" s="147"/>
      <c r="V219" s="147"/>
      <c r="W219" s="147"/>
      <c r="X219" s="147"/>
    </row>
    <row r="220" spans="2:24" ht="15.75" customHeight="1">
      <c r="B220" s="219"/>
      <c r="C220" s="147"/>
      <c r="D220" s="147"/>
      <c r="E220" s="147"/>
      <c r="F220" s="147"/>
      <c r="G220" s="147"/>
      <c r="H220" s="147"/>
      <c r="I220" s="147"/>
      <c r="J220" s="147"/>
      <c r="K220" s="147"/>
      <c r="L220" s="147"/>
      <c r="M220" s="147"/>
      <c r="N220" s="275"/>
      <c r="O220" s="147"/>
      <c r="P220" s="147"/>
      <c r="Q220" s="147"/>
      <c r="R220" s="147"/>
      <c r="S220" s="147"/>
      <c r="T220" s="147"/>
      <c r="U220" s="147"/>
      <c r="V220" s="147"/>
      <c r="W220" s="147"/>
      <c r="X220" s="147"/>
    </row>
    <row r="221" spans="2:24" ht="15.75" customHeight="1">
      <c r="B221" s="219"/>
      <c r="C221" s="147"/>
      <c r="D221" s="147"/>
      <c r="E221" s="147"/>
      <c r="F221" s="147"/>
      <c r="G221" s="147"/>
      <c r="H221" s="147"/>
      <c r="I221" s="147"/>
      <c r="J221" s="147"/>
      <c r="K221" s="147"/>
      <c r="L221" s="147"/>
      <c r="M221" s="147"/>
      <c r="N221" s="275"/>
      <c r="O221" s="147"/>
      <c r="P221" s="147"/>
      <c r="Q221" s="147"/>
      <c r="R221" s="147"/>
      <c r="S221" s="147"/>
      <c r="T221" s="147"/>
      <c r="U221" s="147"/>
      <c r="V221" s="147"/>
      <c r="W221" s="147"/>
      <c r="X221" s="147"/>
    </row>
    <row r="222" spans="2:24" ht="15.75" customHeight="1">
      <c r="B222" s="219"/>
      <c r="C222" s="147"/>
      <c r="D222" s="147"/>
      <c r="E222" s="147"/>
      <c r="F222" s="147"/>
      <c r="G222" s="147"/>
      <c r="H222" s="147"/>
      <c r="I222" s="147"/>
      <c r="J222" s="147"/>
      <c r="K222" s="147"/>
      <c r="L222" s="147"/>
      <c r="M222" s="147"/>
      <c r="N222" s="275"/>
      <c r="O222" s="147"/>
      <c r="P222" s="147"/>
      <c r="Q222" s="147"/>
      <c r="R222" s="147"/>
      <c r="S222" s="147"/>
      <c r="T222" s="147"/>
      <c r="U222" s="147"/>
      <c r="V222" s="147"/>
      <c r="W222" s="147"/>
      <c r="X222" s="147"/>
    </row>
    <row r="223" spans="2:24" ht="15.75" customHeight="1">
      <c r="B223" s="219"/>
      <c r="C223" s="147"/>
      <c r="D223" s="147"/>
      <c r="E223" s="147"/>
      <c r="F223" s="147"/>
      <c r="G223" s="147"/>
      <c r="H223" s="147"/>
      <c r="I223" s="147"/>
      <c r="J223" s="147"/>
      <c r="K223" s="147"/>
      <c r="L223" s="147"/>
      <c r="M223" s="147"/>
      <c r="N223" s="275"/>
      <c r="O223" s="147"/>
      <c r="P223" s="147"/>
      <c r="Q223" s="147"/>
      <c r="R223" s="147"/>
      <c r="S223" s="147"/>
      <c r="T223" s="147"/>
      <c r="U223" s="147"/>
      <c r="V223" s="147"/>
      <c r="W223" s="147"/>
      <c r="X223" s="147"/>
    </row>
    <row r="224" spans="2:24" ht="15.75" customHeight="1">
      <c r="B224" s="219"/>
      <c r="C224" s="147"/>
      <c r="D224" s="147"/>
      <c r="E224" s="147"/>
      <c r="F224" s="147"/>
      <c r="G224" s="147"/>
      <c r="H224" s="147"/>
      <c r="I224" s="147"/>
      <c r="J224" s="147"/>
      <c r="K224" s="147"/>
      <c r="L224" s="147"/>
      <c r="M224" s="147"/>
      <c r="N224" s="275"/>
      <c r="O224" s="147"/>
      <c r="P224" s="147"/>
      <c r="Q224" s="147"/>
      <c r="R224" s="147"/>
      <c r="S224" s="147"/>
      <c r="T224" s="147"/>
      <c r="U224" s="147"/>
      <c r="V224" s="147"/>
      <c r="W224" s="147"/>
      <c r="X224" s="147"/>
    </row>
    <row r="225" spans="2:24" ht="15.75" customHeight="1">
      <c r="B225" s="219"/>
      <c r="C225" s="147"/>
      <c r="D225" s="147"/>
      <c r="E225" s="147"/>
      <c r="F225" s="147"/>
      <c r="G225" s="147"/>
      <c r="H225" s="147"/>
      <c r="I225" s="147"/>
      <c r="J225" s="147"/>
      <c r="K225" s="147"/>
      <c r="L225" s="147"/>
      <c r="M225" s="147"/>
      <c r="N225" s="275"/>
      <c r="O225" s="147"/>
      <c r="P225" s="147"/>
      <c r="Q225" s="147"/>
      <c r="R225" s="147"/>
      <c r="S225" s="147"/>
      <c r="T225" s="147"/>
      <c r="U225" s="147"/>
      <c r="V225" s="147"/>
      <c r="W225" s="147"/>
      <c r="X225" s="147"/>
    </row>
    <row r="226" spans="2:24" ht="15.75" customHeight="1">
      <c r="B226" s="219"/>
      <c r="C226" s="147"/>
      <c r="D226" s="147"/>
      <c r="E226" s="147"/>
      <c r="F226" s="147"/>
      <c r="G226" s="147"/>
      <c r="H226" s="147"/>
      <c r="I226" s="147"/>
      <c r="J226" s="147"/>
      <c r="K226" s="147"/>
      <c r="L226" s="147"/>
      <c r="M226" s="147"/>
      <c r="N226" s="275"/>
      <c r="O226" s="147"/>
      <c r="P226" s="147"/>
      <c r="Q226" s="147"/>
      <c r="R226" s="147"/>
      <c r="S226" s="147"/>
      <c r="T226" s="147"/>
      <c r="U226" s="147"/>
      <c r="V226" s="147"/>
      <c r="W226" s="147"/>
      <c r="X226" s="147"/>
    </row>
    <row r="227" spans="2:24" ht="15.75" customHeight="1">
      <c r="B227" s="219"/>
      <c r="C227" s="147"/>
      <c r="D227" s="147"/>
      <c r="E227" s="147"/>
      <c r="F227" s="147"/>
      <c r="G227" s="147"/>
      <c r="H227" s="147"/>
      <c r="I227" s="147"/>
      <c r="J227" s="147"/>
      <c r="K227" s="147"/>
      <c r="L227" s="147"/>
      <c r="M227" s="147"/>
      <c r="N227" s="275"/>
      <c r="O227" s="147"/>
      <c r="P227" s="147"/>
      <c r="Q227" s="147"/>
      <c r="R227" s="147"/>
      <c r="S227" s="147"/>
      <c r="T227" s="147"/>
      <c r="U227" s="147"/>
      <c r="V227" s="147"/>
      <c r="W227" s="147"/>
      <c r="X227" s="147"/>
    </row>
    <row r="228" spans="2:24" ht="15.75" customHeight="1">
      <c r="B228" s="219"/>
      <c r="C228" s="147"/>
      <c r="D228" s="147"/>
      <c r="E228" s="147"/>
      <c r="F228" s="147"/>
      <c r="G228" s="147"/>
      <c r="H228" s="147"/>
      <c r="I228" s="147"/>
      <c r="J228" s="147"/>
      <c r="K228" s="147"/>
      <c r="L228" s="147"/>
      <c r="M228" s="147"/>
      <c r="N228" s="275"/>
      <c r="O228" s="147"/>
      <c r="P228" s="147"/>
      <c r="Q228" s="147"/>
      <c r="R228" s="147"/>
      <c r="S228" s="147"/>
      <c r="T228" s="147"/>
      <c r="U228" s="147"/>
      <c r="V228" s="147"/>
      <c r="W228" s="147"/>
      <c r="X228" s="147"/>
    </row>
    <row r="229" spans="2:24" ht="15.75" customHeight="1">
      <c r="B229" s="219"/>
      <c r="C229" s="147"/>
      <c r="D229" s="147"/>
      <c r="E229" s="147"/>
      <c r="F229" s="147"/>
      <c r="G229" s="147"/>
      <c r="H229" s="147"/>
      <c r="I229" s="147"/>
      <c r="J229" s="147"/>
      <c r="K229" s="147"/>
      <c r="L229" s="147"/>
      <c r="M229" s="147"/>
      <c r="N229" s="275"/>
      <c r="O229" s="147"/>
      <c r="P229" s="147"/>
      <c r="Q229" s="147"/>
      <c r="R229" s="147"/>
      <c r="S229" s="147"/>
      <c r="T229" s="147"/>
      <c r="U229" s="147"/>
      <c r="V229" s="147"/>
      <c r="W229" s="147"/>
      <c r="X229" s="147"/>
    </row>
    <row r="230" spans="2:24" ht="15.75" customHeight="1">
      <c r="B230" s="219"/>
      <c r="C230" s="147"/>
      <c r="D230" s="147"/>
      <c r="E230" s="147"/>
      <c r="F230" s="147"/>
      <c r="G230" s="147"/>
      <c r="H230" s="147"/>
      <c r="I230" s="147"/>
      <c r="J230" s="147"/>
      <c r="K230" s="147"/>
      <c r="L230" s="147"/>
      <c r="M230" s="147"/>
      <c r="N230" s="275"/>
      <c r="O230" s="147"/>
      <c r="P230" s="147"/>
      <c r="Q230" s="147"/>
      <c r="R230" s="147"/>
      <c r="S230" s="147"/>
      <c r="T230" s="147"/>
      <c r="U230" s="147"/>
      <c r="V230" s="147"/>
      <c r="W230" s="147"/>
      <c r="X230" s="147"/>
    </row>
    <row r="231" spans="2:24" ht="15.75" customHeight="1">
      <c r="B231" s="219"/>
      <c r="C231" s="147"/>
      <c r="D231" s="147"/>
      <c r="E231" s="147"/>
      <c r="F231" s="147"/>
      <c r="G231" s="147"/>
      <c r="H231" s="147"/>
      <c r="I231" s="147"/>
      <c r="J231" s="147"/>
      <c r="K231" s="147"/>
      <c r="L231" s="147"/>
      <c r="M231" s="147"/>
      <c r="N231" s="275"/>
      <c r="O231" s="147"/>
      <c r="P231" s="147"/>
      <c r="Q231" s="147"/>
      <c r="R231" s="147"/>
      <c r="S231" s="147"/>
      <c r="T231" s="147"/>
      <c r="U231" s="147"/>
      <c r="V231" s="147"/>
      <c r="W231" s="147"/>
      <c r="X231" s="147"/>
    </row>
    <row r="232" spans="2:24" ht="15.75" customHeight="1">
      <c r="B232" s="219"/>
      <c r="C232" s="147"/>
      <c r="D232" s="147"/>
      <c r="E232" s="147"/>
      <c r="F232" s="147"/>
      <c r="G232" s="147"/>
      <c r="H232" s="147"/>
      <c r="I232" s="147"/>
      <c r="J232" s="147"/>
      <c r="K232" s="147"/>
      <c r="L232" s="147"/>
      <c r="M232" s="147"/>
      <c r="N232" s="275"/>
      <c r="O232" s="147"/>
      <c r="P232" s="147"/>
      <c r="Q232" s="147"/>
      <c r="R232" s="147"/>
      <c r="S232" s="147"/>
      <c r="T232" s="147"/>
      <c r="U232" s="147"/>
      <c r="V232" s="147"/>
      <c r="W232" s="147"/>
      <c r="X232" s="147"/>
    </row>
    <row r="233" spans="2:24" ht="15.75" customHeight="1">
      <c r="B233" s="219"/>
      <c r="C233" s="147"/>
      <c r="D233" s="147"/>
      <c r="E233" s="147"/>
      <c r="F233" s="147"/>
      <c r="G233" s="147"/>
      <c r="H233" s="147"/>
      <c r="I233" s="147"/>
      <c r="J233" s="147"/>
      <c r="K233" s="147"/>
      <c r="L233" s="147"/>
      <c r="M233" s="147"/>
      <c r="N233" s="275"/>
      <c r="O233" s="147"/>
      <c r="P233" s="147"/>
      <c r="Q233" s="147"/>
      <c r="R233" s="147"/>
      <c r="S233" s="147"/>
      <c r="T233" s="147"/>
      <c r="U233" s="147"/>
      <c r="V233" s="147"/>
      <c r="W233" s="147"/>
      <c r="X233" s="147"/>
    </row>
    <row r="234" spans="2:24" ht="15.75" customHeight="1">
      <c r="B234" s="219"/>
      <c r="C234" s="147"/>
      <c r="D234" s="147"/>
      <c r="E234" s="147"/>
      <c r="F234" s="147"/>
      <c r="G234" s="147"/>
      <c r="H234" s="147"/>
      <c r="I234" s="147"/>
      <c r="J234" s="147"/>
      <c r="K234" s="147"/>
      <c r="L234" s="147"/>
      <c r="M234" s="147"/>
      <c r="N234" s="275"/>
      <c r="O234" s="147"/>
      <c r="P234" s="147"/>
      <c r="Q234" s="147"/>
      <c r="R234" s="147"/>
      <c r="S234" s="147"/>
      <c r="T234" s="147"/>
      <c r="U234" s="147"/>
      <c r="V234" s="147"/>
      <c r="W234" s="147"/>
      <c r="X234" s="147"/>
    </row>
    <row r="235" spans="2:24" ht="15.75" customHeight="1"/>
    <row r="236" spans="2:24" ht="15.75" customHeight="1"/>
    <row r="237" spans="2:24" ht="15.75" customHeight="1"/>
    <row r="238" spans="2:24" ht="15.75" customHeight="1"/>
    <row r="239" spans="2:24" ht="15.75" customHeight="1"/>
    <row r="240" spans="2: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sheetData>
  <mergeCells count="28">
    <mergeCell ref="B1:C3"/>
    <mergeCell ref="D1:M1"/>
    <mergeCell ref="B8:K8"/>
    <mergeCell ref="L8:M8"/>
    <mergeCell ref="B12:B13"/>
    <mergeCell ref="C12:C13"/>
    <mergeCell ref="D12:D13"/>
    <mergeCell ref="E12:E13"/>
    <mergeCell ref="F12:F13"/>
    <mergeCell ref="G12:G13"/>
    <mergeCell ref="H12:H13"/>
    <mergeCell ref="I12:I13"/>
    <mergeCell ref="H17:H18"/>
    <mergeCell ref="I17:I18"/>
    <mergeCell ref="B19:B20"/>
    <mergeCell ref="C19:C20"/>
    <mergeCell ref="D19:D20"/>
    <mergeCell ref="B17:B18"/>
    <mergeCell ref="D17:D18"/>
    <mergeCell ref="E17:E18"/>
    <mergeCell ref="F17:F18"/>
    <mergeCell ref="G17:G18"/>
    <mergeCell ref="E19:E20"/>
    <mergeCell ref="F19:F20"/>
    <mergeCell ref="G19:G20"/>
    <mergeCell ref="H19:H20"/>
    <mergeCell ref="I19:I20"/>
    <mergeCell ref="C17:C18"/>
  </mergeCells>
  <dataValidations count="1">
    <dataValidation type="whole" operator="equal" allowBlank="1" showInputMessage="1" showErrorMessage="1" error="ERROR. NO DEBE DILIGENCIAR ESTAS CELDAS" sqref="N29:N32 D29:D32">
      <formula1>11111111111111100000</formula1>
    </dataValidation>
  </dataValidations>
  <pageMargins left="0.7" right="0.7" top="0.75" bottom="0.75" header="0" footer="0"/>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90"/>
  <sheetViews>
    <sheetView showGridLines="0" topLeftCell="D16" zoomScale="70" zoomScaleNormal="70" workbookViewId="0">
      <selection activeCell="L6" sqref="L6"/>
    </sheetView>
  </sheetViews>
  <sheetFormatPr baseColWidth="10" defaultColWidth="14.42578125" defaultRowHeight="15" customHeight="1"/>
  <cols>
    <col min="1" max="1" width="11.42578125" style="250" customWidth="1"/>
    <col min="2" max="2" width="3.5703125" style="250" customWidth="1"/>
    <col min="3" max="3" width="36.7109375" style="250" bestFit="1" customWidth="1"/>
    <col min="4" max="4" width="35.140625" style="250" bestFit="1" customWidth="1"/>
    <col min="5" max="5" width="39" style="250" bestFit="1" customWidth="1"/>
    <col min="6" max="6" width="19.140625" style="250" bestFit="1" customWidth="1"/>
    <col min="7" max="7" width="19.5703125" style="250" customWidth="1"/>
    <col min="8" max="8" width="20.42578125" style="250" customWidth="1"/>
    <col min="9" max="9" width="18.42578125" style="250" customWidth="1"/>
    <col min="10" max="10" width="38.5703125" style="250" customWidth="1"/>
    <col min="11" max="11" width="9.7109375" style="250" customWidth="1"/>
    <col min="12" max="12" width="50.28515625" style="250" customWidth="1"/>
    <col min="13" max="13" width="29.7109375" style="250" customWidth="1"/>
    <col min="14" max="14" width="22.7109375" style="250" customWidth="1"/>
    <col min="15" max="15" width="28.42578125" style="250" customWidth="1"/>
    <col min="16" max="16" width="23" style="250" customWidth="1"/>
    <col min="17" max="23" width="10.7109375" style="250" customWidth="1"/>
    <col min="24" max="16384" width="14.42578125" style="250"/>
  </cols>
  <sheetData>
    <row r="1" spans="1:23" ht="53.25" customHeight="1">
      <c r="A1" s="146"/>
      <c r="B1" s="146"/>
      <c r="C1" s="146"/>
      <c r="D1" s="829" t="s">
        <v>68</v>
      </c>
      <c r="E1" s="823"/>
      <c r="F1" s="823"/>
      <c r="G1" s="823"/>
      <c r="H1" s="823"/>
      <c r="I1" s="823"/>
      <c r="J1" s="823"/>
      <c r="K1" s="823"/>
      <c r="L1" s="823"/>
      <c r="M1" s="823"/>
      <c r="N1" s="146"/>
      <c r="O1" s="146"/>
      <c r="P1" s="146"/>
      <c r="Q1" s="146"/>
      <c r="R1" s="146"/>
      <c r="S1" s="146"/>
      <c r="T1" s="146"/>
      <c r="U1" s="146"/>
      <c r="V1" s="146"/>
      <c r="W1" s="146"/>
    </row>
    <row r="2" spans="1:23" ht="12" customHeight="1" thickBot="1">
      <c r="A2" s="146"/>
      <c r="B2" s="146"/>
      <c r="C2" s="146"/>
      <c r="D2" s="304"/>
      <c r="E2" s="305"/>
      <c r="F2" s="305"/>
      <c r="G2" s="305"/>
      <c r="H2" s="305"/>
      <c r="I2" s="305"/>
      <c r="J2" s="305"/>
      <c r="K2" s="305"/>
      <c r="L2" s="305"/>
      <c r="M2" s="305"/>
      <c r="N2" s="146"/>
      <c r="O2" s="146"/>
      <c r="P2" s="146"/>
      <c r="Q2" s="146"/>
      <c r="R2" s="146"/>
      <c r="S2" s="146"/>
      <c r="T2" s="146"/>
      <c r="U2" s="146"/>
      <c r="V2" s="146"/>
      <c r="W2" s="146"/>
    </row>
    <row r="3" spans="1:23" ht="45.75" customHeight="1" thickBot="1">
      <c r="A3" s="146"/>
      <c r="B3" s="147"/>
      <c r="C3" s="146"/>
      <c r="D3" s="306" t="s">
        <v>720</v>
      </c>
      <c r="E3" s="307">
        <f>100/17</f>
        <v>5.882352941176471</v>
      </c>
      <c r="F3" s="146"/>
      <c r="G3" s="146"/>
      <c r="H3" s="146"/>
      <c r="I3" s="309" t="s">
        <v>1167</v>
      </c>
      <c r="J3" s="310">
        <v>4</v>
      </c>
      <c r="K3" s="146"/>
      <c r="L3" s="151" t="s">
        <v>1169</v>
      </c>
      <c r="M3" s="308">
        <v>20</v>
      </c>
      <c r="N3" s="146"/>
      <c r="Q3" s="146"/>
      <c r="R3" s="146"/>
      <c r="S3" s="146"/>
      <c r="T3" s="146"/>
      <c r="U3" s="146"/>
      <c r="V3" s="146"/>
      <c r="W3" s="146"/>
    </row>
    <row r="4" spans="1:23" ht="27.75" customHeight="1" thickBot="1">
      <c r="A4" s="146"/>
      <c r="B4" s="153"/>
      <c r="C4" s="311"/>
      <c r="D4" s="306" t="s">
        <v>39</v>
      </c>
      <c r="E4" s="307">
        <f>+(M4*E3/M3)+0.59</f>
        <v>5.2958823529411765</v>
      </c>
      <c r="F4" s="146"/>
      <c r="G4" s="146"/>
      <c r="H4" s="146"/>
      <c r="I4" s="313" t="s">
        <v>1168</v>
      </c>
      <c r="J4" s="314">
        <v>2</v>
      </c>
      <c r="K4" s="146"/>
      <c r="L4" s="154" t="s">
        <v>77</v>
      </c>
      <c r="M4" s="312">
        <f>+M3-M5</f>
        <v>16</v>
      </c>
      <c r="N4" s="146"/>
      <c r="Q4" s="146"/>
      <c r="R4" s="146"/>
      <c r="S4" s="146"/>
      <c r="T4" s="146"/>
      <c r="U4" s="146"/>
      <c r="V4" s="146"/>
      <c r="W4" s="146"/>
    </row>
    <row r="5" spans="1:23" ht="27.75" customHeight="1" thickBot="1">
      <c r="A5" s="146"/>
      <c r="B5" s="153"/>
      <c r="C5" s="147"/>
      <c r="D5" s="306" t="s">
        <v>59</v>
      </c>
      <c r="E5" s="315" t="str">
        <f>Resp.!J5</f>
        <v>Grupo de Talento Humano</v>
      </c>
      <c r="F5" s="146"/>
      <c r="G5" s="146"/>
      <c r="H5" s="146"/>
      <c r="I5" s="285" t="s">
        <v>64</v>
      </c>
      <c r="J5" s="317">
        <f>+J3-J4</f>
        <v>2</v>
      </c>
      <c r="K5" s="146"/>
      <c r="L5" s="157" t="s">
        <v>79</v>
      </c>
      <c r="M5" s="317">
        <v>4</v>
      </c>
      <c r="N5" s="146"/>
      <c r="Q5" s="146"/>
      <c r="R5" s="146"/>
      <c r="S5" s="146"/>
      <c r="T5" s="146"/>
      <c r="U5" s="146"/>
      <c r="V5" s="146"/>
      <c r="W5" s="146"/>
    </row>
    <row r="6" spans="1:23" ht="16.5" customHeight="1">
      <c r="A6" s="146"/>
      <c r="B6" s="153"/>
      <c r="C6" s="147"/>
      <c r="D6" s="318"/>
      <c r="E6" s="319"/>
      <c r="F6" s="316"/>
      <c r="G6" s="146"/>
      <c r="H6" s="146"/>
      <c r="I6" s="146"/>
      <c r="J6" s="146"/>
      <c r="K6" s="147"/>
      <c r="L6" s="273"/>
      <c r="M6" s="147"/>
      <c r="N6" s="275"/>
      <c r="O6" s="146"/>
      <c r="P6" s="146"/>
      <c r="Q6" s="146"/>
      <c r="R6" s="146"/>
      <c r="S6" s="146"/>
      <c r="T6" s="146"/>
      <c r="U6" s="146"/>
      <c r="V6" s="146"/>
      <c r="W6" s="146"/>
    </row>
    <row r="7" spans="1:23" ht="16.5" customHeight="1">
      <c r="A7" s="146"/>
      <c r="B7" s="153"/>
      <c r="C7" s="147"/>
      <c r="D7" s="318"/>
      <c r="E7" s="319"/>
      <c r="F7" s="316"/>
      <c r="G7" s="146"/>
      <c r="H7" s="146"/>
      <c r="I7" s="146"/>
      <c r="J7" s="146"/>
      <c r="K7" s="147"/>
      <c r="L7" s="273"/>
      <c r="M7" s="147"/>
      <c r="N7" s="275"/>
      <c r="O7" s="146"/>
      <c r="P7" s="146"/>
      <c r="Q7" s="146"/>
      <c r="R7" s="146"/>
      <c r="S7" s="146"/>
      <c r="T7" s="146"/>
      <c r="U7" s="146"/>
      <c r="V7" s="146"/>
      <c r="W7" s="146"/>
    </row>
    <row r="8" spans="1:23" ht="16.5" customHeight="1">
      <c r="A8" s="146"/>
      <c r="B8" s="153"/>
      <c r="C8" s="147"/>
      <c r="D8" s="168"/>
      <c r="E8" s="146"/>
      <c r="F8" s="316"/>
      <c r="G8" s="146"/>
      <c r="H8" s="146"/>
      <c r="I8" s="146"/>
      <c r="J8" s="146"/>
      <c r="K8" s="288"/>
      <c r="L8" s="289"/>
      <c r="M8" s="290"/>
      <c r="N8" s="275"/>
      <c r="O8" s="146"/>
      <c r="P8" s="146"/>
      <c r="Q8" s="146"/>
      <c r="R8" s="146"/>
      <c r="S8" s="146"/>
      <c r="T8" s="146"/>
      <c r="U8" s="146"/>
      <c r="V8" s="146"/>
      <c r="W8" s="146"/>
    </row>
    <row r="9" spans="1:23" ht="20.25" customHeight="1">
      <c r="A9" s="146"/>
      <c r="B9" s="831" t="s">
        <v>65</v>
      </c>
      <c r="C9" s="831"/>
      <c r="D9" s="831"/>
      <c r="E9" s="831"/>
      <c r="F9" s="831"/>
      <c r="G9" s="831"/>
      <c r="H9" s="831"/>
      <c r="I9" s="831"/>
      <c r="J9" s="831"/>
      <c r="K9" s="831"/>
      <c r="L9" s="826" t="s">
        <v>66</v>
      </c>
      <c r="M9" s="830"/>
      <c r="N9" s="146"/>
      <c r="O9" s="146"/>
      <c r="P9" s="146"/>
      <c r="Q9" s="146"/>
      <c r="R9" s="146"/>
      <c r="S9" s="146"/>
      <c r="T9" s="146"/>
      <c r="U9" s="146"/>
      <c r="V9" s="146"/>
      <c r="W9" s="146"/>
    </row>
    <row r="10" spans="1:23" ht="73.5" customHeight="1">
      <c r="A10" s="146"/>
      <c r="B10" s="291" t="s">
        <v>67</v>
      </c>
      <c r="C10" s="291" t="s">
        <v>518</v>
      </c>
      <c r="D10" s="291" t="s">
        <v>519</v>
      </c>
      <c r="E10" s="291" t="s">
        <v>520</v>
      </c>
      <c r="F10" s="291" t="s">
        <v>521</v>
      </c>
      <c r="G10" s="291" t="s">
        <v>538</v>
      </c>
      <c r="H10" s="291" t="s">
        <v>535</v>
      </c>
      <c r="I10" s="291" t="s">
        <v>536</v>
      </c>
      <c r="J10" s="291" t="s">
        <v>537</v>
      </c>
      <c r="K10" s="291" t="s">
        <v>81</v>
      </c>
      <c r="L10" s="178" t="s">
        <v>74</v>
      </c>
      <c r="M10" s="178" t="s">
        <v>539</v>
      </c>
      <c r="N10" s="146"/>
      <c r="O10" s="146"/>
      <c r="P10" s="146"/>
      <c r="Q10" s="146"/>
      <c r="R10" s="146"/>
      <c r="S10" s="146"/>
      <c r="T10" s="146"/>
      <c r="U10" s="146"/>
      <c r="V10" s="146"/>
      <c r="W10" s="146"/>
    </row>
    <row r="11" spans="1:23" ht="204.75" customHeight="1">
      <c r="A11" s="146"/>
      <c r="B11" s="164">
        <v>1</v>
      </c>
      <c r="C11" s="199" t="s">
        <v>730</v>
      </c>
      <c r="D11" s="199" t="s">
        <v>730</v>
      </c>
      <c r="E11" s="246" t="s">
        <v>731</v>
      </c>
      <c r="F11" s="169" t="s">
        <v>522</v>
      </c>
      <c r="G11" s="247" t="s">
        <v>970</v>
      </c>
      <c r="H11" s="248">
        <v>43678</v>
      </c>
      <c r="I11" s="248">
        <v>43861</v>
      </c>
      <c r="J11" s="246" t="s">
        <v>735</v>
      </c>
      <c r="K11" s="217">
        <v>0.3</v>
      </c>
      <c r="L11" s="252" t="s">
        <v>1055</v>
      </c>
      <c r="M11" s="257" t="s">
        <v>621</v>
      </c>
      <c r="N11" s="146"/>
      <c r="O11" s="146"/>
      <c r="P11" s="146"/>
      <c r="Q11" s="146"/>
      <c r="R11" s="146"/>
      <c r="S11" s="146"/>
      <c r="T11" s="146"/>
      <c r="U11" s="146"/>
      <c r="V11" s="146"/>
      <c r="W11" s="146"/>
    </row>
    <row r="12" spans="1:23" ht="76.5">
      <c r="A12" s="146"/>
      <c r="B12" s="164">
        <v>2</v>
      </c>
      <c r="C12" s="199" t="s">
        <v>88</v>
      </c>
      <c r="D12" s="199" t="s">
        <v>88</v>
      </c>
      <c r="E12" s="246" t="s">
        <v>732</v>
      </c>
      <c r="F12" s="169" t="s">
        <v>522</v>
      </c>
      <c r="G12" s="247" t="s">
        <v>970</v>
      </c>
      <c r="H12" s="248">
        <v>43678</v>
      </c>
      <c r="I12" s="248">
        <v>43861</v>
      </c>
      <c r="J12" s="246" t="s">
        <v>736</v>
      </c>
      <c r="K12" s="217">
        <v>0.3</v>
      </c>
      <c r="L12" s="252" t="s">
        <v>1051</v>
      </c>
      <c r="M12" s="257" t="s">
        <v>976</v>
      </c>
      <c r="N12" s="146"/>
      <c r="O12" s="146"/>
      <c r="P12" s="146"/>
      <c r="Q12" s="146"/>
      <c r="R12" s="146"/>
      <c r="S12" s="146"/>
      <c r="T12" s="146"/>
      <c r="U12" s="146"/>
      <c r="V12" s="146"/>
      <c r="W12" s="146"/>
    </row>
    <row r="13" spans="1:23" ht="97.5" customHeight="1">
      <c r="A13" s="146"/>
      <c r="B13" s="164">
        <v>3</v>
      </c>
      <c r="C13" s="199" t="s">
        <v>91</v>
      </c>
      <c r="D13" s="199" t="s">
        <v>91</v>
      </c>
      <c r="E13" s="246" t="s">
        <v>732</v>
      </c>
      <c r="F13" s="169" t="s">
        <v>522</v>
      </c>
      <c r="G13" s="247" t="s">
        <v>970</v>
      </c>
      <c r="H13" s="248">
        <v>43678</v>
      </c>
      <c r="I13" s="248">
        <v>43861</v>
      </c>
      <c r="J13" s="246" t="s">
        <v>737</v>
      </c>
      <c r="K13" s="217">
        <v>0.28999999999999998</v>
      </c>
      <c r="L13" s="246" t="s">
        <v>1052</v>
      </c>
      <c r="M13" s="257" t="s">
        <v>1053</v>
      </c>
      <c r="N13" s="146"/>
      <c r="O13" s="146"/>
      <c r="P13" s="146"/>
      <c r="Q13" s="146"/>
      <c r="R13" s="146"/>
      <c r="S13" s="146"/>
      <c r="T13" s="146"/>
      <c r="U13" s="146"/>
      <c r="V13" s="146"/>
      <c r="W13" s="146"/>
    </row>
    <row r="14" spans="1:23" ht="102">
      <c r="A14" s="146"/>
      <c r="B14" s="164">
        <v>4</v>
      </c>
      <c r="C14" s="200" t="s">
        <v>733</v>
      </c>
      <c r="D14" s="200" t="s">
        <v>733</v>
      </c>
      <c r="E14" s="196" t="s">
        <v>734</v>
      </c>
      <c r="F14" s="169" t="s">
        <v>522</v>
      </c>
      <c r="G14" s="247" t="s">
        <v>970</v>
      </c>
      <c r="H14" s="248">
        <v>43678</v>
      </c>
      <c r="I14" s="248">
        <v>44012</v>
      </c>
      <c r="J14" s="246" t="s">
        <v>738</v>
      </c>
      <c r="K14" s="217">
        <v>0.28999999999999998</v>
      </c>
      <c r="L14" s="246" t="s">
        <v>1054</v>
      </c>
      <c r="M14" s="257" t="s">
        <v>976</v>
      </c>
      <c r="N14" s="146"/>
      <c r="O14" s="146"/>
      <c r="P14" s="146"/>
      <c r="Q14" s="146"/>
      <c r="R14" s="146"/>
      <c r="S14" s="146"/>
      <c r="T14" s="146"/>
      <c r="U14" s="146"/>
      <c r="V14" s="146"/>
      <c r="W14" s="146"/>
    </row>
    <row r="15" spans="1:23" ht="15.75" customHeight="1">
      <c r="A15" s="146"/>
      <c r="B15" s="166"/>
      <c r="C15" s="167"/>
      <c r="D15" s="167"/>
      <c r="E15" s="167"/>
      <c r="F15" s="167"/>
      <c r="G15" s="167"/>
      <c r="J15" s="320"/>
      <c r="K15" s="321">
        <f>SUM(K11:K14)</f>
        <v>1.18</v>
      </c>
      <c r="L15" s="322"/>
      <c r="M15" s="167"/>
      <c r="N15" s="146"/>
      <c r="O15" s="146"/>
      <c r="P15" s="146"/>
      <c r="Q15" s="146"/>
      <c r="R15" s="146"/>
      <c r="S15" s="146"/>
      <c r="T15" s="146"/>
      <c r="U15" s="146"/>
      <c r="V15" s="146"/>
      <c r="W15" s="146"/>
    </row>
    <row r="16" spans="1:23" ht="15.75" customHeight="1">
      <c r="A16" s="146"/>
      <c r="B16" s="168"/>
      <c r="C16" s="168"/>
      <c r="D16" s="168"/>
      <c r="E16" s="168"/>
      <c r="F16" s="168"/>
      <c r="G16" s="168"/>
      <c r="H16" s="168"/>
      <c r="I16" s="168"/>
      <c r="J16" s="168"/>
      <c r="K16" s="168"/>
      <c r="L16" s="168"/>
      <c r="M16" s="168"/>
      <c r="N16" s="146"/>
      <c r="O16" s="146"/>
      <c r="P16" s="146"/>
      <c r="Q16" s="146"/>
      <c r="R16" s="146"/>
      <c r="S16" s="146"/>
      <c r="T16" s="146"/>
      <c r="U16" s="146"/>
      <c r="V16" s="146"/>
      <c r="W16" s="146"/>
    </row>
    <row r="17" spans="1:23" ht="15.75" customHeight="1">
      <c r="A17" s="146"/>
      <c r="B17" s="146"/>
      <c r="C17" s="146"/>
      <c r="D17" s="168"/>
      <c r="E17" s="146"/>
      <c r="F17" s="146"/>
      <c r="G17" s="146"/>
      <c r="H17" s="146"/>
      <c r="I17" s="146"/>
      <c r="J17" s="146"/>
      <c r="K17" s="146"/>
      <c r="L17" s="146"/>
      <c r="M17" s="146"/>
      <c r="N17" s="146"/>
      <c r="O17" s="146"/>
      <c r="P17" s="146"/>
      <c r="Q17" s="146"/>
      <c r="R17" s="146"/>
      <c r="S17" s="146"/>
      <c r="T17" s="146"/>
      <c r="U17" s="146"/>
      <c r="V17" s="146"/>
      <c r="W17" s="146"/>
    </row>
    <row r="18" spans="1:23" ht="15.75" customHeight="1">
      <c r="A18" s="146"/>
      <c r="B18" s="146"/>
      <c r="C18" s="146"/>
      <c r="D18" s="168"/>
      <c r="E18" s="146"/>
      <c r="F18" s="146"/>
      <c r="G18" s="146"/>
      <c r="H18" s="146"/>
      <c r="I18" s="146"/>
      <c r="J18" s="146"/>
      <c r="K18" s="146"/>
      <c r="L18" s="146"/>
      <c r="M18" s="146"/>
      <c r="N18" s="146"/>
      <c r="O18" s="146"/>
      <c r="P18" s="146"/>
      <c r="Q18" s="146"/>
      <c r="R18" s="146"/>
      <c r="S18" s="146"/>
      <c r="T18" s="146"/>
      <c r="U18" s="146"/>
      <c r="V18" s="146"/>
      <c r="W18" s="146"/>
    </row>
    <row r="19" spans="1:23" ht="15.75" customHeight="1">
      <c r="A19" s="146"/>
      <c r="B19" s="146"/>
      <c r="C19" s="146"/>
      <c r="D19" s="168"/>
      <c r="E19" s="146"/>
      <c r="F19" s="146"/>
      <c r="G19" s="146"/>
      <c r="H19" s="146"/>
      <c r="I19" s="146"/>
      <c r="J19" s="146"/>
      <c r="K19" s="146"/>
      <c r="L19" s="146"/>
      <c r="M19" s="146"/>
      <c r="N19" s="146"/>
      <c r="O19" s="146"/>
      <c r="P19" s="146"/>
      <c r="Q19" s="146"/>
      <c r="R19" s="146"/>
      <c r="S19" s="146"/>
      <c r="T19" s="146"/>
      <c r="U19" s="146"/>
      <c r="V19" s="146"/>
      <c r="W19" s="146"/>
    </row>
    <row r="20" spans="1:23" ht="15.75" customHeight="1">
      <c r="A20" s="146"/>
      <c r="B20" s="146"/>
      <c r="C20" s="146"/>
      <c r="D20" s="168"/>
      <c r="E20" s="146"/>
      <c r="F20" s="146"/>
      <c r="G20" s="146"/>
      <c r="H20" s="146"/>
      <c r="I20" s="146"/>
      <c r="J20" s="146"/>
      <c r="K20" s="146"/>
      <c r="L20" s="146"/>
      <c r="M20" s="146"/>
      <c r="N20" s="146"/>
      <c r="O20" s="146"/>
      <c r="P20" s="146"/>
      <c r="Q20" s="146"/>
      <c r="R20" s="146"/>
      <c r="S20" s="146"/>
      <c r="T20" s="146"/>
      <c r="U20" s="146"/>
      <c r="V20" s="146"/>
      <c r="W20" s="146"/>
    </row>
    <row r="21" spans="1:23" ht="15.75" customHeight="1">
      <c r="A21" s="146"/>
      <c r="B21" s="146"/>
      <c r="C21" s="146"/>
      <c r="D21" s="168"/>
      <c r="E21" s="146"/>
      <c r="F21" s="146"/>
      <c r="G21" s="146"/>
      <c r="H21" s="146"/>
      <c r="I21" s="146"/>
      <c r="J21" s="146"/>
      <c r="K21" s="146"/>
      <c r="L21" s="146"/>
      <c r="M21" s="146"/>
      <c r="N21" s="146"/>
      <c r="O21" s="146"/>
      <c r="P21" s="146"/>
      <c r="Q21" s="146"/>
      <c r="R21" s="146"/>
      <c r="S21" s="146"/>
      <c r="T21" s="146"/>
      <c r="U21" s="146"/>
      <c r="V21" s="146"/>
      <c r="W21" s="146"/>
    </row>
    <row r="22" spans="1:23" ht="15.75" customHeight="1">
      <c r="A22" s="146"/>
      <c r="B22" s="146"/>
      <c r="C22" s="146"/>
      <c r="D22" s="168"/>
      <c r="E22" s="146"/>
      <c r="F22" s="146"/>
      <c r="G22" s="146"/>
      <c r="H22" s="146"/>
      <c r="I22" s="146"/>
      <c r="J22" s="146"/>
      <c r="K22" s="146"/>
      <c r="L22" s="146"/>
      <c r="M22" s="146"/>
      <c r="N22" s="146"/>
      <c r="O22" s="146"/>
      <c r="P22" s="146"/>
      <c r="Q22" s="146"/>
      <c r="R22" s="146"/>
      <c r="S22" s="146"/>
      <c r="T22" s="146"/>
      <c r="U22" s="146"/>
      <c r="V22" s="146"/>
      <c r="W22" s="146"/>
    </row>
    <row r="23" spans="1:23" ht="15.75" customHeight="1">
      <c r="A23" s="146"/>
      <c r="B23" s="146"/>
      <c r="C23" s="146"/>
      <c r="D23" s="168"/>
      <c r="E23" s="146"/>
      <c r="F23" s="146"/>
      <c r="G23" s="146"/>
      <c r="H23" s="146"/>
      <c r="I23" s="146"/>
      <c r="J23" s="146"/>
      <c r="K23" s="146"/>
      <c r="L23" s="146"/>
      <c r="M23" s="146"/>
      <c r="N23" s="146"/>
      <c r="O23" s="146"/>
      <c r="P23" s="146"/>
      <c r="Q23" s="146"/>
      <c r="R23" s="146"/>
      <c r="S23" s="146"/>
      <c r="T23" s="146"/>
      <c r="U23" s="146"/>
      <c r="V23" s="146"/>
      <c r="W23" s="146"/>
    </row>
    <row r="24" spans="1:23" ht="15.75" customHeight="1">
      <c r="A24" s="146"/>
      <c r="B24" s="146"/>
      <c r="C24" s="146"/>
      <c r="D24" s="168"/>
      <c r="E24" s="146"/>
      <c r="F24" s="146"/>
      <c r="G24" s="146"/>
      <c r="H24" s="146"/>
      <c r="I24" s="146"/>
      <c r="J24" s="146"/>
      <c r="K24" s="146"/>
      <c r="L24" s="146"/>
      <c r="M24" s="146"/>
      <c r="N24" s="146"/>
      <c r="O24" s="146"/>
      <c r="P24" s="146"/>
      <c r="Q24" s="146"/>
      <c r="R24" s="146"/>
      <c r="S24" s="146"/>
      <c r="T24" s="146"/>
      <c r="U24" s="146"/>
      <c r="V24" s="146"/>
      <c r="W24" s="146"/>
    </row>
    <row r="25" spans="1:23" ht="15.75" customHeight="1">
      <c r="A25" s="146"/>
      <c r="B25" s="146"/>
      <c r="C25" s="146"/>
      <c r="D25" s="168"/>
      <c r="E25" s="146"/>
      <c r="F25" s="146"/>
      <c r="G25" s="146"/>
      <c r="H25" s="146"/>
      <c r="I25" s="146"/>
      <c r="J25" s="146"/>
      <c r="K25" s="146"/>
      <c r="L25" s="146"/>
      <c r="M25" s="146"/>
      <c r="N25" s="146"/>
      <c r="O25" s="146"/>
      <c r="P25" s="146"/>
      <c r="Q25" s="146"/>
      <c r="R25" s="146"/>
      <c r="S25" s="146"/>
      <c r="T25" s="146"/>
      <c r="U25" s="146"/>
      <c r="V25" s="146"/>
      <c r="W25" s="146"/>
    </row>
    <row r="26" spans="1:23" ht="15.75" customHeight="1">
      <c r="A26" s="146"/>
      <c r="B26" s="146"/>
      <c r="C26" s="146"/>
      <c r="D26" s="168"/>
      <c r="E26" s="146"/>
      <c r="F26" s="146"/>
      <c r="G26" s="146"/>
      <c r="H26" s="146"/>
      <c r="I26" s="146"/>
      <c r="J26" s="146"/>
      <c r="K26" s="146"/>
      <c r="L26" s="146"/>
      <c r="M26" s="146"/>
      <c r="N26" s="146"/>
      <c r="O26" s="146"/>
      <c r="P26" s="146"/>
      <c r="Q26" s="146"/>
      <c r="R26" s="146"/>
      <c r="S26" s="146"/>
      <c r="T26" s="146"/>
      <c r="U26" s="146"/>
      <c r="V26" s="146"/>
      <c r="W26" s="146"/>
    </row>
    <row r="27" spans="1:23" ht="15.75" customHeight="1">
      <c r="A27" s="146"/>
      <c r="B27" s="146"/>
      <c r="C27" s="146"/>
      <c r="D27" s="168"/>
      <c r="E27" s="146"/>
      <c r="F27" s="146"/>
      <c r="G27" s="146"/>
      <c r="H27" s="146"/>
      <c r="I27" s="146"/>
      <c r="J27" s="146"/>
      <c r="K27" s="146"/>
      <c r="L27" s="146"/>
      <c r="M27" s="146"/>
      <c r="N27" s="146"/>
      <c r="O27" s="146"/>
      <c r="P27" s="146"/>
      <c r="Q27" s="146"/>
      <c r="R27" s="146"/>
      <c r="S27" s="146"/>
      <c r="T27" s="146"/>
      <c r="U27" s="146"/>
      <c r="V27" s="146"/>
      <c r="W27" s="146"/>
    </row>
    <row r="28" spans="1:23" ht="15.75" customHeight="1">
      <c r="A28" s="146"/>
      <c r="B28" s="146"/>
      <c r="C28" s="146"/>
      <c r="D28" s="168"/>
      <c r="E28" s="146"/>
      <c r="F28" s="146"/>
      <c r="G28" s="146"/>
      <c r="H28" s="146"/>
      <c r="I28" s="146"/>
      <c r="J28" s="146"/>
      <c r="K28" s="146"/>
      <c r="L28" s="146"/>
      <c r="M28" s="146"/>
      <c r="N28" s="146"/>
      <c r="O28" s="146"/>
      <c r="P28" s="146"/>
      <c r="Q28" s="146"/>
      <c r="R28" s="146"/>
      <c r="S28" s="146"/>
      <c r="T28" s="146"/>
      <c r="U28" s="146"/>
      <c r="V28" s="146"/>
      <c r="W28" s="146"/>
    </row>
    <row r="29" spans="1:23" ht="15.75" customHeight="1">
      <c r="A29" s="146"/>
      <c r="B29" s="146"/>
      <c r="C29" s="146"/>
      <c r="D29" s="168"/>
      <c r="E29" s="146"/>
      <c r="F29" s="146"/>
      <c r="G29" s="146"/>
      <c r="H29" s="146"/>
      <c r="I29" s="146"/>
      <c r="J29" s="146"/>
      <c r="K29" s="146"/>
      <c r="L29" s="146"/>
      <c r="M29" s="146"/>
      <c r="N29" s="146"/>
      <c r="O29" s="146"/>
      <c r="P29" s="146"/>
      <c r="Q29" s="146"/>
      <c r="R29" s="146"/>
      <c r="S29" s="146"/>
      <c r="T29" s="146"/>
      <c r="U29" s="146"/>
      <c r="V29" s="146"/>
      <c r="W29" s="146"/>
    </row>
    <row r="30" spans="1:23" ht="15.75" customHeight="1">
      <c r="A30" s="146"/>
      <c r="B30" s="146"/>
      <c r="C30" s="146"/>
      <c r="D30" s="168"/>
      <c r="E30" s="146"/>
      <c r="F30" s="146"/>
      <c r="G30" s="146"/>
      <c r="H30" s="146"/>
      <c r="I30" s="146"/>
      <c r="J30" s="146"/>
      <c r="K30" s="146"/>
      <c r="L30" s="146"/>
      <c r="M30" s="146"/>
      <c r="N30" s="146"/>
      <c r="O30" s="146"/>
      <c r="P30" s="146"/>
      <c r="Q30" s="146"/>
      <c r="R30" s="146"/>
      <c r="S30" s="146"/>
      <c r="T30" s="146"/>
      <c r="U30" s="146"/>
      <c r="V30" s="146"/>
      <c r="W30" s="146"/>
    </row>
    <row r="31" spans="1:23" ht="15.75" customHeight="1">
      <c r="A31" s="146"/>
      <c r="B31" s="146"/>
      <c r="C31" s="146"/>
      <c r="D31" s="168"/>
      <c r="E31" s="146"/>
      <c r="F31" s="146"/>
      <c r="G31" s="146"/>
      <c r="H31" s="146"/>
      <c r="I31" s="146"/>
      <c r="J31" s="146"/>
      <c r="K31" s="146"/>
      <c r="L31" s="146"/>
      <c r="M31" s="146"/>
      <c r="N31" s="146"/>
      <c r="O31" s="146"/>
      <c r="P31" s="146"/>
      <c r="Q31" s="146"/>
      <c r="R31" s="146"/>
      <c r="S31" s="146"/>
      <c r="T31" s="146"/>
      <c r="U31" s="146"/>
      <c r="V31" s="146"/>
      <c r="W31" s="146"/>
    </row>
    <row r="32" spans="1:23" ht="15.75" customHeight="1">
      <c r="A32" s="146"/>
      <c r="B32" s="146"/>
      <c r="C32" s="146"/>
      <c r="D32" s="168"/>
      <c r="E32" s="146"/>
      <c r="F32" s="146"/>
      <c r="G32" s="146"/>
      <c r="H32" s="146"/>
      <c r="I32" s="146"/>
      <c r="J32" s="146"/>
      <c r="K32" s="146"/>
      <c r="L32" s="146"/>
      <c r="M32" s="146"/>
      <c r="N32" s="146"/>
      <c r="O32" s="146"/>
      <c r="P32" s="146"/>
      <c r="Q32" s="146"/>
      <c r="R32" s="146"/>
      <c r="S32" s="146"/>
      <c r="T32" s="146"/>
      <c r="U32" s="146"/>
      <c r="V32" s="146"/>
      <c r="W32" s="146"/>
    </row>
    <row r="33" spans="1:23" ht="15.75" customHeight="1">
      <c r="A33" s="146"/>
      <c r="B33" s="146"/>
      <c r="C33" s="146"/>
      <c r="D33" s="168"/>
      <c r="E33" s="146"/>
      <c r="F33" s="146"/>
      <c r="G33" s="146"/>
      <c r="H33" s="146"/>
      <c r="I33" s="146"/>
      <c r="J33" s="146"/>
      <c r="K33" s="146"/>
      <c r="L33" s="146"/>
      <c r="M33" s="146"/>
      <c r="N33" s="146"/>
      <c r="O33" s="146"/>
      <c r="P33" s="146"/>
      <c r="Q33" s="146"/>
      <c r="R33" s="146"/>
      <c r="S33" s="146"/>
      <c r="T33" s="146"/>
      <c r="U33" s="146"/>
      <c r="V33" s="146"/>
      <c r="W33" s="146"/>
    </row>
    <row r="34" spans="1:23" ht="15.75" customHeight="1">
      <c r="A34" s="146"/>
      <c r="B34" s="146"/>
      <c r="C34" s="146"/>
      <c r="D34" s="168"/>
      <c r="E34" s="146"/>
      <c r="F34" s="146"/>
      <c r="G34" s="146"/>
      <c r="H34" s="146"/>
      <c r="I34" s="146"/>
      <c r="J34" s="146"/>
      <c r="K34" s="146"/>
      <c r="L34" s="146"/>
      <c r="M34" s="146"/>
      <c r="N34" s="146"/>
      <c r="O34" s="146"/>
      <c r="P34" s="146"/>
      <c r="Q34" s="146"/>
      <c r="R34" s="146"/>
      <c r="S34" s="146"/>
      <c r="T34" s="146"/>
      <c r="U34" s="146"/>
      <c r="V34" s="146"/>
      <c r="W34" s="146"/>
    </row>
    <row r="35" spans="1:23" ht="15.75" customHeight="1">
      <c r="A35" s="146"/>
      <c r="B35" s="146"/>
      <c r="C35" s="146"/>
      <c r="D35" s="168"/>
      <c r="E35" s="146"/>
      <c r="F35" s="146"/>
      <c r="G35" s="146"/>
      <c r="H35" s="146"/>
      <c r="I35" s="146"/>
      <c r="J35" s="146"/>
      <c r="K35" s="146"/>
      <c r="L35" s="146"/>
      <c r="M35" s="146"/>
      <c r="N35" s="146"/>
      <c r="O35" s="146"/>
      <c r="P35" s="146"/>
      <c r="Q35" s="146"/>
      <c r="R35" s="146"/>
      <c r="S35" s="146"/>
      <c r="T35" s="146"/>
      <c r="U35" s="146"/>
      <c r="V35" s="146"/>
      <c r="W35" s="146"/>
    </row>
    <row r="36" spans="1:23" ht="15.75" customHeight="1">
      <c r="A36" s="146"/>
      <c r="B36" s="146"/>
      <c r="C36" s="146"/>
      <c r="D36" s="168"/>
      <c r="E36" s="146"/>
      <c r="F36" s="146"/>
      <c r="G36" s="146"/>
      <c r="H36" s="146"/>
      <c r="I36" s="146"/>
      <c r="J36" s="146"/>
      <c r="K36" s="146"/>
      <c r="L36" s="146"/>
      <c r="M36" s="146"/>
      <c r="N36" s="146"/>
      <c r="O36" s="146"/>
      <c r="P36" s="146"/>
      <c r="Q36" s="146"/>
      <c r="R36" s="146"/>
      <c r="S36" s="146"/>
      <c r="T36" s="146"/>
      <c r="U36" s="146"/>
      <c r="V36" s="146"/>
      <c r="W36" s="146"/>
    </row>
    <row r="37" spans="1:23" ht="15.75" customHeight="1">
      <c r="A37" s="146"/>
      <c r="B37" s="146"/>
      <c r="C37" s="146"/>
      <c r="D37" s="168"/>
      <c r="E37" s="146"/>
      <c r="F37" s="146"/>
      <c r="G37" s="146"/>
      <c r="H37" s="146"/>
      <c r="I37" s="146"/>
      <c r="J37" s="146"/>
      <c r="K37" s="146"/>
      <c r="L37" s="146"/>
      <c r="M37" s="146"/>
      <c r="N37" s="146"/>
      <c r="O37" s="146"/>
      <c r="P37" s="146"/>
      <c r="Q37" s="146"/>
      <c r="R37" s="146"/>
      <c r="S37" s="146"/>
      <c r="T37" s="146"/>
      <c r="U37" s="146"/>
      <c r="V37" s="146"/>
      <c r="W37" s="146"/>
    </row>
    <row r="38" spans="1:23" ht="15.75" customHeight="1">
      <c r="A38" s="146"/>
      <c r="B38" s="146"/>
      <c r="C38" s="146"/>
      <c r="D38" s="168"/>
      <c r="E38" s="146"/>
      <c r="F38" s="146"/>
      <c r="G38" s="146"/>
      <c r="H38" s="146"/>
      <c r="I38" s="146"/>
      <c r="J38" s="146"/>
      <c r="K38" s="146"/>
      <c r="L38" s="146"/>
      <c r="M38" s="146"/>
      <c r="N38" s="146"/>
      <c r="O38" s="146"/>
      <c r="P38" s="146"/>
      <c r="Q38" s="146"/>
      <c r="R38" s="146"/>
      <c r="S38" s="146"/>
      <c r="T38" s="146"/>
      <c r="U38" s="146"/>
      <c r="V38" s="146"/>
      <c r="W38" s="146"/>
    </row>
    <row r="39" spans="1:23" ht="15.75" customHeight="1">
      <c r="A39" s="146"/>
      <c r="B39" s="146"/>
      <c r="C39" s="146"/>
      <c r="D39" s="168"/>
      <c r="E39" s="146"/>
      <c r="F39" s="146"/>
      <c r="G39" s="146"/>
      <c r="H39" s="146"/>
      <c r="I39" s="146"/>
      <c r="J39" s="146"/>
      <c r="K39" s="146"/>
      <c r="L39" s="146"/>
      <c r="M39" s="146"/>
      <c r="N39" s="146"/>
      <c r="O39" s="146"/>
      <c r="P39" s="146"/>
      <c r="Q39" s="146"/>
      <c r="R39" s="146"/>
      <c r="S39" s="146"/>
      <c r="T39" s="146"/>
      <c r="U39" s="146"/>
      <c r="V39" s="146"/>
      <c r="W39" s="146"/>
    </row>
    <row r="40" spans="1:23" ht="15.75" customHeight="1">
      <c r="A40" s="146"/>
      <c r="B40" s="146"/>
      <c r="C40" s="146"/>
      <c r="D40" s="168"/>
      <c r="E40" s="146"/>
      <c r="F40" s="146"/>
      <c r="G40" s="146"/>
      <c r="H40" s="146"/>
      <c r="I40" s="146"/>
      <c r="J40" s="146"/>
      <c r="K40" s="146"/>
      <c r="L40" s="146"/>
      <c r="M40" s="146"/>
      <c r="N40" s="146"/>
      <c r="O40" s="146"/>
      <c r="P40" s="146"/>
      <c r="Q40" s="146"/>
      <c r="R40" s="146"/>
      <c r="S40" s="146"/>
      <c r="T40" s="146"/>
      <c r="U40" s="146"/>
      <c r="V40" s="146"/>
      <c r="W40" s="146"/>
    </row>
    <row r="41" spans="1:23" ht="15.75" customHeight="1">
      <c r="A41" s="146"/>
      <c r="B41" s="146"/>
      <c r="C41" s="146"/>
      <c r="D41" s="168"/>
      <c r="E41" s="146"/>
      <c r="F41" s="146"/>
      <c r="G41" s="146"/>
      <c r="H41" s="146"/>
      <c r="I41" s="146"/>
      <c r="J41" s="146"/>
      <c r="K41" s="146"/>
      <c r="L41" s="146"/>
      <c r="M41" s="146"/>
      <c r="N41" s="146"/>
      <c r="O41" s="146"/>
      <c r="P41" s="146"/>
      <c r="Q41" s="146"/>
      <c r="R41" s="146"/>
      <c r="S41" s="146"/>
      <c r="T41" s="146"/>
      <c r="U41" s="146"/>
      <c r="V41" s="146"/>
      <c r="W41" s="146"/>
    </row>
    <row r="42" spans="1:23" ht="15.75" customHeight="1">
      <c r="A42" s="146"/>
      <c r="B42" s="146"/>
      <c r="C42" s="146"/>
      <c r="D42" s="168"/>
      <c r="E42" s="146"/>
      <c r="F42" s="146"/>
      <c r="G42" s="146"/>
      <c r="H42" s="146"/>
      <c r="I42" s="146"/>
      <c r="J42" s="146"/>
      <c r="K42" s="146"/>
      <c r="L42" s="146"/>
      <c r="M42" s="146"/>
      <c r="N42" s="146"/>
      <c r="O42" s="146"/>
      <c r="P42" s="146"/>
      <c r="Q42" s="146"/>
      <c r="R42" s="146"/>
      <c r="S42" s="146"/>
      <c r="T42" s="146"/>
      <c r="U42" s="146"/>
      <c r="V42" s="146"/>
      <c r="W42" s="146"/>
    </row>
    <row r="43" spans="1:23" ht="15.75" customHeight="1">
      <c r="A43" s="146"/>
      <c r="B43" s="146"/>
      <c r="C43" s="146"/>
      <c r="D43" s="168"/>
      <c r="E43" s="146"/>
      <c r="F43" s="146"/>
      <c r="G43" s="146"/>
      <c r="H43" s="146"/>
      <c r="I43" s="146"/>
      <c r="J43" s="146"/>
      <c r="K43" s="146"/>
      <c r="L43" s="146"/>
      <c r="M43" s="146"/>
      <c r="N43" s="146"/>
      <c r="O43" s="146"/>
      <c r="P43" s="146"/>
      <c r="Q43" s="146"/>
      <c r="R43" s="146"/>
      <c r="S43" s="146"/>
      <c r="T43" s="146"/>
      <c r="U43" s="146"/>
      <c r="V43" s="146"/>
      <c r="W43" s="146"/>
    </row>
    <row r="44" spans="1:23" ht="15.75" customHeight="1">
      <c r="A44" s="146"/>
      <c r="B44" s="146"/>
      <c r="C44" s="146"/>
      <c r="D44" s="168"/>
      <c r="E44" s="146"/>
      <c r="F44" s="146"/>
      <c r="G44" s="146"/>
      <c r="H44" s="146"/>
      <c r="I44" s="146"/>
      <c r="J44" s="146"/>
      <c r="K44" s="146"/>
      <c r="L44" s="146"/>
      <c r="M44" s="146"/>
      <c r="N44" s="146"/>
      <c r="O44" s="146"/>
      <c r="P44" s="146"/>
      <c r="Q44" s="146"/>
      <c r="R44" s="146"/>
      <c r="S44" s="146"/>
      <c r="T44" s="146"/>
      <c r="U44" s="146"/>
      <c r="V44" s="146"/>
      <c r="W44" s="146"/>
    </row>
    <row r="45" spans="1:23" ht="15.75" customHeight="1">
      <c r="A45" s="146"/>
      <c r="B45" s="146"/>
      <c r="C45" s="146"/>
      <c r="D45" s="168"/>
      <c r="E45" s="146"/>
      <c r="F45" s="146"/>
      <c r="G45" s="146"/>
      <c r="H45" s="146"/>
      <c r="I45" s="146"/>
      <c r="J45" s="146"/>
      <c r="K45" s="146"/>
      <c r="L45" s="146"/>
      <c r="M45" s="146"/>
      <c r="N45" s="146"/>
      <c r="O45" s="146"/>
      <c r="P45" s="146"/>
      <c r="Q45" s="146"/>
      <c r="R45" s="146"/>
      <c r="S45" s="146"/>
      <c r="T45" s="146"/>
      <c r="U45" s="146"/>
      <c r="V45" s="146"/>
      <c r="W45" s="146"/>
    </row>
    <row r="46" spans="1:23" ht="15.75" customHeight="1">
      <c r="A46" s="146"/>
      <c r="B46" s="146"/>
      <c r="C46" s="146"/>
      <c r="D46" s="168"/>
      <c r="E46" s="146"/>
      <c r="F46" s="146"/>
      <c r="G46" s="146"/>
      <c r="H46" s="146"/>
      <c r="I46" s="146"/>
      <c r="J46" s="146"/>
      <c r="K46" s="146"/>
      <c r="L46" s="146"/>
      <c r="M46" s="146"/>
      <c r="N46" s="146"/>
      <c r="O46" s="146"/>
      <c r="P46" s="146"/>
      <c r="Q46" s="146"/>
      <c r="R46" s="146"/>
      <c r="S46" s="146"/>
      <c r="T46" s="146"/>
      <c r="U46" s="146"/>
      <c r="V46" s="146"/>
      <c r="W46" s="146"/>
    </row>
    <row r="47" spans="1:23" ht="15.75" customHeight="1">
      <c r="A47" s="146"/>
      <c r="B47" s="146"/>
      <c r="C47" s="146"/>
      <c r="D47" s="168"/>
      <c r="E47" s="146"/>
      <c r="F47" s="146"/>
      <c r="G47" s="146"/>
      <c r="H47" s="146"/>
      <c r="I47" s="146"/>
      <c r="J47" s="146"/>
      <c r="K47" s="146"/>
      <c r="L47" s="146"/>
      <c r="M47" s="146"/>
      <c r="N47" s="146"/>
      <c r="O47" s="146"/>
      <c r="P47" s="146"/>
      <c r="Q47" s="146"/>
      <c r="R47" s="146"/>
      <c r="S47" s="146"/>
      <c r="T47" s="146"/>
      <c r="U47" s="146"/>
      <c r="V47" s="146"/>
      <c r="W47" s="146"/>
    </row>
    <row r="48" spans="1:23" ht="15.75" customHeight="1">
      <c r="A48" s="146"/>
      <c r="B48" s="146"/>
      <c r="C48" s="146"/>
      <c r="D48" s="168"/>
      <c r="E48" s="146"/>
      <c r="F48" s="146"/>
      <c r="G48" s="146"/>
      <c r="H48" s="146"/>
      <c r="I48" s="146"/>
      <c r="J48" s="146"/>
      <c r="K48" s="146"/>
      <c r="L48" s="146"/>
      <c r="M48" s="146"/>
      <c r="N48" s="146"/>
      <c r="O48" s="146"/>
      <c r="P48" s="146"/>
      <c r="Q48" s="146"/>
      <c r="R48" s="146"/>
      <c r="S48" s="146"/>
      <c r="T48" s="146"/>
      <c r="U48" s="146"/>
      <c r="V48" s="146"/>
      <c r="W48" s="146"/>
    </row>
    <row r="49" spans="1:23" ht="15.75" customHeight="1">
      <c r="A49" s="146"/>
      <c r="B49" s="146"/>
      <c r="C49" s="146"/>
      <c r="D49" s="168"/>
      <c r="E49" s="146"/>
      <c r="F49" s="146"/>
      <c r="G49" s="146"/>
      <c r="H49" s="146"/>
      <c r="I49" s="146"/>
      <c r="J49" s="146"/>
      <c r="K49" s="146"/>
      <c r="L49" s="146"/>
      <c r="M49" s="146"/>
      <c r="N49" s="146"/>
      <c r="O49" s="146"/>
      <c r="P49" s="146"/>
      <c r="Q49" s="146"/>
      <c r="R49" s="146"/>
      <c r="S49" s="146"/>
      <c r="T49" s="146"/>
      <c r="U49" s="146"/>
      <c r="V49" s="146"/>
      <c r="W49" s="146"/>
    </row>
    <row r="50" spans="1:23" ht="15.75" customHeight="1">
      <c r="A50" s="146"/>
      <c r="B50" s="146"/>
      <c r="C50" s="146"/>
      <c r="D50" s="168"/>
      <c r="E50" s="146"/>
      <c r="F50" s="146"/>
      <c r="G50" s="146"/>
      <c r="H50" s="146"/>
      <c r="I50" s="146"/>
      <c r="J50" s="146"/>
      <c r="K50" s="146"/>
      <c r="L50" s="146"/>
      <c r="M50" s="146"/>
      <c r="N50" s="146"/>
      <c r="O50" s="146"/>
      <c r="P50" s="146"/>
      <c r="Q50" s="146"/>
      <c r="R50" s="146"/>
      <c r="S50" s="146"/>
      <c r="T50" s="146"/>
      <c r="U50" s="146"/>
      <c r="V50" s="146"/>
      <c r="W50" s="146"/>
    </row>
    <row r="51" spans="1:23" ht="15.75" customHeight="1">
      <c r="A51" s="146"/>
      <c r="B51" s="146"/>
      <c r="C51" s="146"/>
      <c r="D51" s="168"/>
      <c r="E51" s="146"/>
      <c r="F51" s="146"/>
      <c r="G51" s="146"/>
      <c r="H51" s="146"/>
      <c r="I51" s="146"/>
      <c r="J51" s="146"/>
      <c r="K51" s="146"/>
      <c r="L51" s="146"/>
      <c r="M51" s="146"/>
      <c r="N51" s="146"/>
      <c r="O51" s="146"/>
      <c r="P51" s="146"/>
      <c r="Q51" s="146"/>
      <c r="R51" s="146"/>
      <c r="S51" s="146"/>
      <c r="T51" s="146"/>
      <c r="U51" s="146"/>
      <c r="V51" s="146"/>
      <c r="W51" s="146"/>
    </row>
    <row r="52" spans="1:23" ht="15.75" customHeight="1">
      <c r="A52" s="146"/>
      <c r="B52" s="146"/>
      <c r="C52" s="146"/>
      <c r="D52" s="168"/>
      <c r="E52" s="146"/>
      <c r="F52" s="146"/>
      <c r="G52" s="146"/>
      <c r="H52" s="146"/>
      <c r="I52" s="146"/>
      <c r="J52" s="146"/>
      <c r="K52" s="146"/>
      <c r="L52" s="146"/>
      <c r="M52" s="146"/>
      <c r="N52" s="146"/>
      <c r="O52" s="146"/>
      <c r="P52" s="146"/>
      <c r="Q52" s="146"/>
      <c r="R52" s="146"/>
      <c r="S52" s="146"/>
      <c r="T52" s="146"/>
      <c r="U52" s="146"/>
      <c r="V52" s="146"/>
      <c r="W52" s="146"/>
    </row>
    <row r="53" spans="1:23" ht="15.75" customHeight="1">
      <c r="A53" s="146"/>
      <c r="B53" s="146"/>
      <c r="C53" s="146"/>
      <c r="D53" s="168"/>
      <c r="E53" s="146"/>
      <c r="F53" s="146"/>
      <c r="G53" s="146"/>
      <c r="H53" s="146"/>
      <c r="I53" s="146"/>
      <c r="J53" s="146"/>
      <c r="K53" s="146"/>
      <c r="L53" s="146"/>
      <c r="M53" s="146"/>
      <c r="N53" s="146"/>
      <c r="O53" s="146"/>
      <c r="P53" s="146"/>
      <c r="Q53" s="146"/>
      <c r="R53" s="146"/>
      <c r="S53" s="146"/>
      <c r="T53" s="146"/>
      <c r="U53" s="146"/>
      <c r="V53" s="146"/>
      <c r="W53" s="146"/>
    </row>
    <row r="54" spans="1:23" ht="15.75" customHeight="1">
      <c r="A54" s="146"/>
      <c r="B54" s="146"/>
      <c r="C54" s="146"/>
      <c r="D54" s="168"/>
      <c r="E54" s="146"/>
      <c r="F54" s="146"/>
      <c r="G54" s="146"/>
      <c r="H54" s="146"/>
      <c r="I54" s="146"/>
      <c r="J54" s="146"/>
      <c r="K54" s="146"/>
      <c r="L54" s="146"/>
      <c r="M54" s="146"/>
      <c r="N54" s="146"/>
      <c r="O54" s="146"/>
      <c r="P54" s="146"/>
      <c r="Q54" s="146"/>
      <c r="R54" s="146"/>
      <c r="S54" s="146"/>
      <c r="T54" s="146"/>
      <c r="U54" s="146"/>
      <c r="V54" s="146"/>
      <c r="W54" s="146"/>
    </row>
    <row r="55" spans="1:23" ht="15.75" customHeight="1">
      <c r="A55" s="146"/>
      <c r="B55" s="146"/>
      <c r="C55" s="146"/>
      <c r="D55" s="168"/>
      <c r="E55" s="146"/>
      <c r="F55" s="146"/>
      <c r="G55" s="146"/>
      <c r="H55" s="146"/>
      <c r="I55" s="146"/>
      <c r="J55" s="146"/>
      <c r="K55" s="146"/>
      <c r="L55" s="146"/>
      <c r="M55" s="146"/>
      <c r="N55" s="146"/>
      <c r="O55" s="146"/>
      <c r="P55" s="146"/>
      <c r="Q55" s="146"/>
      <c r="R55" s="146"/>
      <c r="S55" s="146"/>
      <c r="T55" s="146"/>
      <c r="U55" s="146"/>
      <c r="V55" s="146"/>
      <c r="W55" s="146"/>
    </row>
    <row r="56" spans="1:23" ht="15.75" customHeight="1">
      <c r="A56" s="146"/>
      <c r="B56" s="146"/>
      <c r="C56" s="146"/>
      <c r="D56" s="168"/>
      <c r="E56" s="146"/>
      <c r="F56" s="146"/>
      <c r="G56" s="146"/>
      <c r="H56" s="146"/>
      <c r="I56" s="146"/>
      <c r="J56" s="146"/>
      <c r="K56" s="146"/>
      <c r="L56" s="146"/>
      <c r="M56" s="146"/>
      <c r="N56" s="146"/>
      <c r="O56" s="146"/>
      <c r="P56" s="146"/>
      <c r="Q56" s="146"/>
      <c r="R56" s="146"/>
      <c r="S56" s="146"/>
      <c r="T56" s="146"/>
      <c r="U56" s="146"/>
      <c r="V56" s="146"/>
      <c r="W56" s="146"/>
    </row>
    <row r="57" spans="1:23" ht="15.75" customHeight="1">
      <c r="A57" s="146"/>
      <c r="B57" s="146"/>
      <c r="C57" s="146"/>
      <c r="D57" s="168"/>
      <c r="E57" s="146"/>
      <c r="F57" s="146"/>
      <c r="G57" s="146"/>
      <c r="H57" s="146"/>
      <c r="I57" s="146"/>
      <c r="J57" s="146"/>
      <c r="K57" s="146"/>
      <c r="L57" s="146"/>
      <c r="M57" s="146"/>
      <c r="N57" s="146"/>
      <c r="O57" s="146"/>
      <c r="P57" s="146"/>
      <c r="Q57" s="146"/>
      <c r="R57" s="146"/>
      <c r="S57" s="146"/>
      <c r="T57" s="146"/>
      <c r="U57" s="146"/>
      <c r="V57" s="146"/>
      <c r="W57" s="146"/>
    </row>
    <row r="58" spans="1:23" ht="15.75" customHeight="1">
      <c r="A58" s="146"/>
      <c r="B58" s="146"/>
      <c r="C58" s="146"/>
      <c r="D58" s="168"/>
      <c r="E58" s="146"/>
      <c r="F58" s="146"/>
      <c r="G58" s="146"/>
      <c r="H58" s="146"/>
      <c r="I58" s="146"/>
      <c r="J58" s="146"/>
      <c r="K58" s="146"/>
      <c r="L58" s="146"/>
      <c r="M58" s="146"/>
      <c r="N58" s="146"/>
      <c r="O58" s="146"/>
      <c r="P58" s="146"/>
      <c r="Q58" s="146"/>
      <c r="R58" s="146"/>
      <c r="S58" s="146"/>
      <c r="T58" s="146"/>
      <c r="U58" s="146"/>
      <c r="V58" s="146"/>
      <c r="W58" s="146"/>
    </row>
    <row r="59" spans="1:23" ht="15.75" customHeight="1">
      <c r="A59" s="146"/>
      <c r="B59" s="146"/>
      <c r="C59" s="146"/>
      <c r="D59" s="168"/>
      <c r="E59" s="146"/>
      <c r="F59" s="146"/>
      <c r="G59" s="146"/>
      <c r="H59" s="146"/>
      <c r="I59" s="146"/>
      <c r="J59" s="146"/>
      <c r="K59" s="146"/>
      <c r="L59" s="146"/>
      <c r="M59" s="146"/>
      <c r="N59" s="146"/>
      <c r="O59" s="146"/>
      <c r="P59" s="146"/>
      <c r="Q59" s="146"/>
      <c r="R59" s="146"/>
      <c r="S59" s="146"/>
      <c r="T59" s="146"/>
      <c r="U59" s="146"/>
      <c r="V59" s="146"/>
      <c r="W59" s="146"/>
    </row>
    <row r="60" spans="1:23" ht="15.75" customHeight="1">
      <c r="A60" s="146"/>
      <c r="B60" s="146"/>
      <c r="C60" s="146"/>
      <c r="D60" s="168"/>
      <c r="E60" s="146"/>
      <c r="F60" s="146"/>
      <c r="G60" s="146"/>
      <c r="H60" s="146"/>
      <c r="I60" s="146"/>
      <c r="J60" s="146"/>
      <c r="K60" s="146"/>
      <c r="L60" s="146"/>
      <c r="M60" s="146"/>
      <c r="N60" s="146"/>
      <c r="O60" s="146"/>
      <c r="P60" s="146"/>
      <c r="Q60" s="146"/>
      <c r="R60" s="146"/>
      <c r="S60" s="146"/>
      <c r="T60" s="146"/>
      <c r="U60" s="146"/>
      <c r="V60" s="146"/>
      <c r="W60" s="146"/>
    </row>
    <row r="61" spans="1:23" ht="15.75" customHeight="1">
      <c r="A61" s="146"/>
      <c r="B61" s="146"/>
      <c r="C61" s="146"/>
      <c r="D61" s="168"/>
      <c r="E61" s="146"/>
      <c r="F61" s="146"/>
      <c r="G61" s="146"/>
      <c r="H61" s="146"/>
      <c r="I61" s="146"/>
      <c r="J61" s="146"/>
      <c r="K61" s="146"/>
      <c r="L61" s="146"/>
      <c r="M61" s="146"/>
      <c r="N61" s="146"/>
      <c r="O61" s="146"/>
      <c r="P61" s="146"/>
      <c r="Q61" s="146"/>
      <c r="R61" s="146"/>
      <c r="S61" s="146"/>
      <c r="T61" s="146"/>
      <c r="U61" s="146"/>
      <c r="V61" s="146"/>
      <c r="W61" s="146"/>
    </row>
    <row r="62" spans="1:23" ht="15.75" customHeight="1">
      <c r="A62" s="146"/>
      <c r="B62" s="146"/>
      <c r="C62" s="146"/>
      <c r="D62" s="168"/>
      <c r="E62" s="146"/>
      <c r="F62" s="146"/>
      <c r="G62" s="146"/>
      <c r="H62" s="146"/>
      <c r="I62" s="146"/>
      <c r="J62" s="146"/>
      <c r="K62" s="146"/>
      <c r="L62" s="146"/>
      <c r="M62" s="146"/>
      <c r="N62" s="146"/>
      <c r="O62" s="146"/>
      <c r="P62" s="146"/>
      <c r="Q62" s="146"/>
      <c r="R62" s="146"/>
      <c r="S62" s="146"/>
      <c r="T62" s="146"/>
      <c r="U62" s="146"/>
      <c r="V62" s="146"/>
      <c r="W62" s="146"/>
    </row>
    <row r="63" spans="1:23" ht="15.75" customHeight="1">
      <c r="A63" s="146"/>
      <c r="B63" s="146"/>
      <c r="C63" s="146"/>
      <c r="D63" s="168"/>
      <c r="E63" s="146"/>
      <c r="F63" s="146"/>
      <c r="G63" s="146"/>
      <c r="H63" s="146"/>
      <c r="I63" s="146"/>
      <c r="J63" s="146"/>
      <c r="K63" s="146"/>
      <c r="L63" s="146"/>
      <c r="M63" s="146"/>
      <c r="N63" s="146"/>
      <c r="O63" s="146"/>
      <c r="P63" s="146"/>
      <c r="Q63" s="146"/>
      <c r="R63" s="146"/>
      <c r="S63" s="146"/>
      <c r="T63" s="146"/>
      <c r="U63" s="146"/>
      <c r="V63" s="146"/>
      <c r="W63" s="146"/>
    </row>
    <row r="64" spans="1:23" ht="15.75" customHeight="1">
      <c r="A64" s="146"/>
      <c r="B64" s="146"/>
      <c r="C64" s="146"/>
      <c r="D64" s="168"/>
      <c r="E64" s="146"/>
      <c r="F64" s="146"/>
      <c r="G64" s="146"/>
      <c r="H64" s="146"/>
      <c r="I64" s="146"/>
      <c r="J64" s="146"/>
      <c r="K64" s="146"/>
      <c r="L64" s="146"/>
      <c r="M64" s="146"/>
      <c r="N64" s="146"/>
      <c r="O64" s="146"/>
      <c r="P64" s="146"/>
      <c r="Q64" s="146"/>
      <c r="R64" s="146"/>
      <c r="S64" s="146"/>
      <c r="T64" s="146"/>
      <c r="U64" s="146"/>
      <c r="V64" s="146"/>
      <c r="W64" s="146"/>
    </row>
    <row r="65" spans="1:23" ht="15.75" customHeight="1">
      <c r="A65" s="146"/>
      <c r="B65" s="146"/>
      <c r="C65" s="146"/>
      <c r="D65" s="168"/>
      <c r="E65" s="146"/>
      <c r="F65" s="146"/>
      <c r="G65" s="146"/>
      <c r="H65" s="146"/>
      <c r="I65" s="146"/>
      <c r="J65" s="146"/>
      <c r="K65" s="146"/>
      <c r="L65" s="146"/>
      <c r="M65" s="146"/>
      <c r="N65" s="146"/>
      <c r="O65" s="146"/>
      <c r="P65" s="146"/>
      <c r="Q65" s="146"/>
      <c r="R65" s="146"/>
      <c r="S65" s="146"/>
      <c r="T65" s="146"/>
      <c r="U65" s="146"/>
      <c r="V65" s="146"/>
      <c r="W65" s="146"/>
    </row>
    <row r="66" spans="1:23" ht="15.75" customHeight="1">
      <c r="A66" s="146"/>
      <c r="B66" s="146"/>
      <c r="C66" s="146"/>
      <c r="D66" s="168"/>
      <c r="E66" s="146"/>
      <c r="F66" s="146"/>
      <c r="G66" s="146"/>
      <c r="H66" s="146"/>
      <c r="I66" s="146"/>
      <c r="J66" s="146"/>
      <c r="K66" s="146"/>
      <c r="L66" s="146"/>
      <c r="M66" s="146"/>
      <c r="N66" s="146"/>
      <c r="O66" s="146"/>
      <c r="P66" s="146"/>
      <c r="Q66" s="146"/>
      <c r="R66" s="146"/>
      <c r="S66" s="146"/>
      <c r="T66" s="146"/>
      <c r="U66" s="146"/>
      <c r="V66" s="146"/>
      <c r="W66" s="146"/>
    </row>
    <row r="67" spans="1:23" ht="15.75" customHeight="1">
      <c r="A67" s="146"/>
      <c r="B67" s="146"/>
      <c r="C67" s="146"/>
      <c r="D67" s="168"/>
      <c r="E67" s="146"/>
      <c r="F67" s="146"/>
      <c r="G67" s="146"/>
      <c r="H67" s="146"/>
      <c r="I67" s="146"/>
      <c r="J67" s="146"/>
      <c r="K67" s="146"/>
      <c r="L67" s="146"/>
      <c r="M67" s="146"/>
      <c r="N67" s="146"/>
      <c r="O67" s="146"/>
      <c r="P67" s="146"/>
      <c r="Q67" s="146"/>
      <c r="R67" s="146"/>
      <c r="S67" s="146"/>
      <c r="T67" s="146"/>
      <c r="U67" s="146"/>
      <c r="V67" s="146"/>
      <c r="W67" s="146"/>
    </row>
    <row r="68" spans="1:23" ht="15.75" customHeight="1">
      <c r="A68" s="146"/>
      <c r="B68" s="146"/>
      <c r="C68" s="146"/>
      <c r="D68" s="168"/>
      <c r="E68" s="146"/>
      <c r="F68" s="146"/>
      <c r="G68" s="146"/>
      <c r="H68" s="146"/>
      <c r="I68" s="146"/>
      <c r="J68" s="146"/>
      <c r="K68" s="146"/>
      <c r="L68" s="146"/>
      <c r="M68" s="146"/>
      <c r="N68" s="146"/>
      <c r="O68" s="146"/>
      <c r="P68" s="146"/>
      <c r="Q68" s="146"/>
      <c r="R68" s="146"/>
      <c r="S68" s="146"/>
      <c r="T68" s="146"/>
      <c r="U68" s="146"/>
      <c r="V68" s="146"/>
      <c r="W68" s="146"/>
    </row>
    <row r="69" spans="1:23" ht="15.75" customHeight="1">
      <c r="A69" s="146"/>
      <c r="B69" s="146"/>
      <c r="C69" s="146"/>
      <c r="D69" s="168"/>
      <c r="E69" s="146"/>
      <c r="F69" s="146"/>
      <c r="G69" s="146"/>
      <c r="H69" s="146"/>
      <c r="I69" s="146"/>
      <c r="J69" s="146"/>
      <c r="K69" s="146"/>
      <c r="L69" s="146"/>
      <c r="M69" s="146"/>
      <c r="N69" s="146"/>
      <c r="O69" s="146"/>
      <c r="P69" s="146"/>
      <c r="Q69" s="146"/>
      <c r="R69" s="146"/>
      <c r="S69" s="146"/>
      <c r="T69" s="146"/>
      <c r="U69" s="146"/>
      <c r="V69" s="146"/>
      <c r="W69" s="146"/>
    </row>
    <row r="70" spans="1:23" ht="15.75" customHeight="1">
      <c r="A70" s="146"/>
      <c r="B70" s="146"/>
      <c r="C70" s="146"/>
      <c r="D70" s="168"/>
      <c r="E70" s="146"/>
      <c r="F70" s="146"/>
      <c r="G70" s="146"/>
      <c r="H70" s="146"/>
      <c r="I70" s="146"/>
      <c r="J70" s="146"/>
      <c r="K70" s="146"/>
      <c r="L70" s="146"/>
      <c r="M70" s="146"/>
      <c r="N70" s="146"/>
      <c r="O70" s="146"/>
      <c r="P70" s="146"/>
      <c r="Q70" s="146"/>
      <c r="R70" s="146"/>
      <c r="S70" s="146"/>
      <c r="T70" s="146"/>
      <c r="U70" s="146"/>
      <c r="V70" s="146"/>
      <c r="W70" s="146"/>
    </row>
    <row r="71" spans="1:23" ht="15.75" customHeight="1">
      <c r="A71" s="146"/>
      <c r="B71" s="146"/>
      <c r="C71" s="146"/>
      <c r="D71" s="168"/>
      <c r="E71" s="146"/>
      <c r="F71" s="146"/>
      <c r="G71" s="146"/>
      <c r="H71" s="146"/>
      <c r="I71" s="146"/>
      <c r="J71" s="146"/>
      <c r="K71" s="146"/>
      <c r="L71" s="146"/>
      <c r="M71" s="146"/>
      <c r="N71" s="146"/>
      <c r="O71" s="146"/>
      <c r="P71" s="146"/>
      <c r="Q71" s="146"/>
      <c r="R71" s="146"/>
      <c r="S71" s="146"/>
      <c r="T71" s="146"/>
      <c r="U71" s="146"/>
      <c r="V71" s="146"/>
      <c r="W71" s="146"/>
    </row>
    <row r="72" spans="1:23" ht="15.75" customHeight="1">
      <c r="A72" s="146"/>
      <c r="B72" s="146"/>
      <c r="C72" s="146"/>
      <c r="D72" s="168"/>
      <c r="E72" s="146"/>
      <c r="F72" s="146"/>
      <c r="G72" s="146"/>
      <c r="H72" s="146"/>
      <c r="I72" s="146"/>
      <c r="J72" s="146"/>
      <c r="K72" s="146"/>
      <c r="L72" s="146"/>
      <c r="M72" s="146"/>
      <c r="N72" s="146"/>
      <c r="O72" s="146"/>
      <c r="P72" s="146"/>
      <c r="Q72" s="146"/>
      <c r="R72" s="146"/>
      <c r="S72" s="146"/>
      <c r="T72" s="146"/>
      <c r="U72" s="146"/>
      <c r="V72" s="146"/>
      <c r="W72" s="146"/>
    </row>
    <row r="73" spans="1:23" ht="15.75" customHeight="1">
      <c r="A73" s="146"/>
      <c r="B73" s="146"/>
      <c r="C73" s="146"/>
      <c r="D73" s="168"/>
      <c r="E73" s="146"/>
      <c r="F73" s="146"/>
      <c r="G73" s="146"/>
      <c r="H73" s="146"/>
      <c r="I73" s="146"/>
      <c r="J73" s="146"/>
      <c r="K73" s="146"/>
      <c r="L73" s="146"/>
      <c r="M73" s="146"/>
      <c r="N73" s="146"/>
      <c r="O73" s="146"/>
      <c r="P73" s="146"/>
      <c r="Q73" s="146"/>
      <c r="R73" s="146"/>
      <c r="S73" s="146"/>
      <c r="T73" s="146"/>
      <c r="U73" s="146"/>
      <c r="V73" s="146"/>
      <c r="W73" s="146"/>
    </row>
    <row r="74" spans="1:23" ht="15.75" customHeight="1">
      <c r="A74" s="146"/>
      <c r="B74" s="146"/>
      <c r="C74" s="146"/>
      <c r="D74" s="168"/>
      <c r="E74" s="146"/>
      <c r="F74" s="146"/>
      <c r="G74" s="146"/>
      <c r="H74" s="146"/>
      <c r="I74" s="146"/>
      <c r="J74" s="146"/>
      <c r="K74" s="146"/>
      <c r="L74" s="146"/>
      <c r="M74" s="146"/>
      <c r="N74" s="146"/>
      <c r="O74" s="146"/>
      <c r="P74" s="146"/>
      <c r="Q74" s="146"/>
      <c r="R74" s="146"/>
      <c r="S74" s="146"/>
      <c r="T74" s="146"/>
      <c r="U74" s="146"/>
      <c r="V74" s="146"/>
      <c r="W74" s="146"/>
    </row>
    <row r="75" spans="1:23" ht="15.75" customHeight="1">
      <c r="A75" s="146"/>
      <c r="B75" s="146"/>
      <c r="C75" s="146"/>
      <c r="D75" s="168"/>
      <c r="E75" s="146"/>
      <c r="F75" s="146"/>
      <c r="G75" s="146"/>
      <c r="H75" s="146"/>
      <c r="I75" s="146"/>
      <c r="J75" s="146"/>
      <c r="K75" s="146"/>
      <c r="L75" s="146"/>
      <c r="M75" s="146"/>
      <c r="N75" s="146"/>
      <c r="O75" s="146"/>
      <c r="P75" s="146"/>
      <c r="Q75" s="146"/>
      <c r="R75" s="146"/>
      <c r="S75" s="146"/>
      <c r="T75" s="146"/>
      <c r="U75" s="146"/>
      <c r="V75" s="146"/>
      <c r="W75" s="146"/>
    </row>
    <row r="76" spans="1:23" ht="15.75" customHeight="1">
      <c r="A76" s="146"/>
      <c r="B76" s="146"/>
      <c r="C76" s="146"/>
      <c r="D76" s="168"/>
      <c r="E76" s="146"/>
      <c r="F76" s="146"/>
      <c r="G76" s="146"/>
      <c r="H76" s="146"/>
      <c r="I76" s="146"/>
      <c r="J76" s="146"/>
      <c r="K76" s="146"/>
      <c r="L76" s="146"/>
      <c r="M76" s="146"/>
      <c r="N76" s="146"/>
      <c r="O76" s="146"/>
      <c r="P76" s="146"/>
      <c r="Q76" s="146"/>
      <c r="R76" s="146"/>
      <c r="S76" s="146"/>
      <c r="T76" s="146"/>
      <c r="U76" s="146"/>
      <c r="V76" s="146"/>
      <c r="W76" s="146"/>
    </row>
    <row r="77" spans="1:23" ht="15.75" customHeight="1">
      <c r="A77" s="146"/>
      <c r="B77" s="146"/>
      <c r="C77" s="146"/>
      <c r="D77" s="168"/>
      <c r="E77" s="146"/>
      <c r="F77" s="146"/>
      <c r="G77" s="146"/>
      <c r="H77" s="146"/>
      <c r="I77" s="146"/>
      <c r="J77" s="146"/>
      <c r="K77" s="146"/>
      <c r="L77" s="146"/>
      <c r="M77" s="146"/>
      <c r="N77" s="146"/>
      <c r="O77" s="146"/>
      <c r="P77" s="146"/>
      <c r="Q77" s="146"/>
      <c r="R77" s="146"/>
      <c r="S77" s="146"/>
      <c r="T77" s="146"/>
      <c r="U77" s="146"/>
      <c r="V77" s="146"/>
      <c r="W77" s="146"/>
    </row>
    <row r="78" spans="1:23" ht="15.75" customHeight="1">
      <c r="A78" s="146"/>
      <c r="B78" s="146"/>
      <c r="C78" s="146"/>
      <c r="D78" s="168"/>
      <c r="E78" s="146"/>
      <c r="F78" s="146"/>
      <c r="G78" s="146"/>
      <c r="H78" s="146"/>
      <c r="I78" s="146"/>
      <c r="J78" s="146"/>
      <c r="K78" s="146"/>
      <c r="L78" s="146"/>
      <c r="M78" s="146"/>
      <c r="N78" s="146"/>
      <c r="O78" s="146"/>
      <c r="P78" s="146"/>
      <c r="Q78" s="146"/>
      <c r="R78" s="146"/>
      <c r="S78" s="146"/>
      <c r="T78" s="146"/>
      <c r="U78" s="146"/>
      <c r="V78" s="146"/>
      <c r="W78" s="146"/>
    </row>
    <row r="79" spans="1:23" ht="15.75" customHeight="1">
      <c r="A79" s="146"/>
      <c r="B79" s="146"/>
      <c r="C79" s="146"/>
      <c r="D79" s="168">
        <f>2.65+1.71</f>
        <v>4.3599999999999994</v>
      </c>
      <c r="E79" s="146"/>
      <c r="F79" s="146"/>
      <c r="G79" s="146"/>
      <c r="H79" s="146"/>
      <c r="I79" s="146"/>
      <c r="J79" s="146"/>
      <c r="K79" s="146"/>
      <c r="L79" s="146"/>
      <c r="M79" s="146"/>
      <c r="N79" s="146"/>
      <c r="O79" s="146"/>
      <c r="P79" s="146"/>
      <c r="Q79" s="146"/>
      <c r="R79" s="146"/>
      <c r="S79" s="146"/>
      <c r="T79" s="146"/>
      <c r="U79" s="146"/>
      <c r="V79" s="146"/>
      <c r="W79" s="146"/>
    </row>
    <row r="80" spans="1:23" ht="15.75" customHeight="1">
      <c r="A80" s="146"/>
      <c r="B80" s="146"/>
      <c r="C80" s="146"/>
      <c r="D80" s="168"/>
      <c r="E80" s="146"/>
      <c r="F80" s="146"/>
      <c r="G80" s="146"/>
      <c r="H80" s="146"/>
      <c r="I80" s="146"/>
      <c r="J80" s="146"/>
      <c r="K80" s="146"/>
      <c r="L80" s="146"/>
      <c r="M80" s="146"/>
      <c r="N80" s="146"/>
      <c r="O80" s="146"/>
      <c r="P80" s="146"/>
      <c r="Q80" s="146"/>
      <c r="R80" s="146"/>
      <c r="S80" s="146"/>
      <c r="T80" s="146"/>
      <c r="U80" s="146"/>
      <c r="V80" s="146"/>
      <c r="W80" s="146"/>
    </row>
    <row r="81" spans="1:23" ht="15.75" customHeight="1">
      <c r="A81" s="146"/>
      <c r="B81" s="146"/>
      <c r="C81" s="146"/>
      <c r="D81" s="168"/>
      <c r="E81" s="146"/>
      <c r="F81" s="146"/>
      <c r="G81" s="146"/>
      <c r="H81" s="146"/>
      <c r="I81" s="146"/>
      <c r="J81" s="146"/>
      <c r="K81" s="146"/>
      <c r="L81" s="146"/>
      <c r="M81" s="146"/>
      <c r="N81" s="146"/>
      <c r="O81" s="146"/>
      <c r="P81" s="146"/>
      <c r="Q81" s="146"/>
      <c r="R81" s="146"/>
      <c r="S81" s="146"/>
      <c r="T81" s="146"/>
      <c r="U81" s="146"/>
      <c r="V81" s="146"/>
      <c r="W81" s="146"/>
    </row>
    <row r="82" spans="1:23" ht="15.75" customHeight="1">
      <c r="A82" s="146"/>
      <c r="B82" s="146"/>
      <c r="C82" s="146"/>
      <c r="D82" s="168"/>
      <c r="E82" s="146"/>
      <c r="F82" s="146"/>
      <c r="G82" s="146"/>
      <c r="H82" s="146"/>
      <c r="I82" s="146"/>
      <c r="J82" s="146"/>
      <c r="K82" s="146"/>
      <c r="L82" s="146"/>
      <c r="M82" s="146"/>
      <c r="N82" s="146"/>
      <c r="O82" s="146"/>
      <c r="P82" s="146"/>
      <c r="Q82" s="146"/>
      <c r="R82" s="146"/>
      <c r="S82" s="146"/>
      <c r="T82" s="146"/>
      <c r="U82" s="146"/>
      <c r="V82" s="146"/>
      <c r="W82" s="146"/>
    </row>
    <row r="83" spans="1:23" ht="15.75" customHeight="1">
      <c r="A83" s="146"/>
      <c r="B83" s="146"/>
      <c r="C83" s="146"/>
      <c r="D83" s="168"/>
      <c r="E83" s="146"/>
      <c r="F83" s="146"/>
      <c r="G83" s="146"/>
      <c r="H83" s="146"/>
      <c r="I83" s="146"/>
      <c r="J83" s="146"/>
      <c r="K83" s="146"/>
      <c r="L83" s="146"/>
      <c r="M83" s="146"/>
      <c r="N83" s="146"/>
      <c r="O83" s="146"/>
      <c r="P83" s="146"/>
      <c r="Q83" s="146"/>
      <c r="R83" s="146"/>
      <c r="S83" s="146"/>
      <c r="T83" s="146"/>
      <c r="U83" s="146"/>
      <c r="V83" s="146"/>
      <c r="W83" s="146"/>
    </row>
    <row r="84" spans="1:23" ht="15.75" customHeight="1">
      <c r="A84" s="146"/>
      <c r="B84" s="146"/>
      <c r="C84" s="146"/>
      <c r="D84" s="168"/>
      <c r="E84" s="146"/>
      <c r="F84" s="146"/>
      <c r="G84" s="146"/>
      <c r="H84" s="146"/>
      <c r="I84" s="146"/>
      <c r="J84" s="146"/>
      <c r="K84" s="146"/>
      <c r="L84" s="146"/>
      <c r="M84" s="146"/>
      <c r="N84" s="146"/>
      <c r="O84" s="146"/>
      <c r="P84" s="146"/>
      <c r="Q84" s="146"/>
      <c r="R84" s="146"/>
      <c r="S84" s="146"/>
      <c r="T84" s="146"/>
      <c r="U84" s="146"/>
      <c r="V84" s="146"/>
      <c r="W84" s="146"/>
    </row>
    <row r="85" spans="1:23" ht="15.75" customHeight="1">
      <c r="A85" s="146"/>
      <c r="B85" s="146"/>
      <c r="C85" s="146"/>
      <c r="D85" s="168"/>
      <c r="E85" s="146"/>
      <c r="F85" s="146"/>
      <c r="G85" s="146"/>
      <c r="H85" s="146"/>
      <c r="I85" s="146"/>
      <c r="J85" s="146"/>
      <c r="K85" s="146"/>
      <c r="L85" s="146"/>
      <c r="M85" s="146"/>
      <c r="N85" s="146"/>
      <c r="O85" s="146"/>
      <c r="P85" s="146"/>
      <c r="Q85" s="146"/>
      <c r="R85" s="146"/>
      <c r="S85" s="146"/>
      <c r="T85" s="146"/>
      <c r="U85" s="146"/>
      <c r="V85" s="146"/>
      <c r="W85" s="146"/>
    </row>
    <row r="86" spans="1:23" ht="15.75" customHeight="1">
      <c r="A86" s="146"/>
      <c r="B86" s="146"/>
      <c r="C86" s="146"/>
      <c r="D86" s="168"/>
      <c r="E86" s="146"/>
      <c r="F86" s="146"/>
      <c r="G86" s="146"/>
      <c r="H86" s="146"/>
      <c r="I86" s="146"/>
      <c r="J86" s="146"/>
      <c r="K86" s="146"/>
      <c r="L86" s="146"/>
      <c r="M86" s="146"/>
      <c r="N86" s="146"/>
      <c r="O86" s="146"/>
      <c r="P86" s="146"/>
      <c r="Q86" s="146"/>
      <c r="R86" s="146"/>
      <c r="S86" s="146"/>
      <c r="T86" s="146"/>
      <c r="U86" s="146"/>
      <c r="V86" s="146"/>
      <c r="W86" s="146"/>
    </row>
    <row r="87" spans="1:23" ht="15.75" customHeight="1">
      <c r="A87" s="146"/>
      <c r="B87" s="146"/>
      <c r="C87" s="146"/>
      <c r="D87" s="168"/>
      <c r="E87" s="146"/>
      <c r="F87" s="146"/>
      <c r="G87" s="146"/>
      <c r="H87" s="146"/>
      <c r="I87" s="146"/>
      <c r="J87" s="146"/>
      <c r="K87" s="146"/>
      <c r="L87" s="146"/>
      <c r="M87" s="146"/>
      <c r="N87" s="146"/>
      <c r="O87" s="146"/>
      <c r="P87" s="146"/>
      <c r="Q87" s="146"/>
      <c r="R87" s="146"/>
      <c r="S87" s="146"/>
      <c r="T87" s="146"/>
      <c r="U87" s="146"/>
      <c r="V87" s="146"/>
      <c r="W87" s="146"/>
    </row>
    <row r="88" spans="1:23" ht="15.75" customHeight="1">
      <c r="A88" s="146"/>
      <c r="B88" s="146"/>
      <c r="C88" s="146"/>
      <c r="D88" s="168"/>
      <c r="E88" s="146"/>
      <c r="F88" s="146"/>
      <c r="G88" s="146"/>
      <c r="H88" s="146"/>
      <c r="I88" s="146"/>
      <c r="J88" s="146"/>
      <c r="K88" s="146"/>
      <c r="L88" s="146"/>
      <c r="M88" s="146"/>
      <c r="N88" s="146"/>
      <c r="O88" s="146"/>
      <c r="P88" s="146"/>
      <c r="Q88" s="146"/>
      <c r="R88" s="146"/>
      <c r="S88" s="146"/>
      <c r="T88" s="146"/>
      <c r="U88" s="146"/>
      <c r="V88" s="146"/>
      <c r="W88" s="146"/>
    </row>
    <row r="89" spans="1:23" ht="15.75" customHeight="1">
      <c r="A89" s="146"/>
      <c r="B89" s="146"/>
      <c r="C89" s="146"/>
      <c r="D89" s="168"/>
      <c r="E89" s="146"/>
      <c r="F89" s="146"/>
      <c r="G89" s="146"/>
      <c r="H89" s="146"/>
      <c r="I89" s="146"/>
      <c r="J89" s="146"/>
      <c r="K89" s="146"/>
      <c r="L89" s="146"/>
      <c r="M89" s="146"/>
      <c r="N89" s="146"/>
      <c r="O89" s="146"/>
      <c r="P89" s="146"/>
      <c r="Q89" s="146"/>
      <c r="R89" s="146"/>
      <c r="S89" s="146"/>
      <c r="T89" s="146"/>
      <c r="U89" s="146"/>
      <c r="V89" s="146"/>
      <c r="W89" s="146"/>
    </row>
    <row r="90" spans="1:23" ht="15.75" customHeight="1">
      <c r="A90" s="146"/>
      <c r="B90" s="146"/>
      <c r="C90" s="146"/>
      <c r="D90" s="168"/>
      <c r="E90" s="146"/>
      <c r="F90" s="146"/>
      <c r="G90" s="146"/>
      <c r="H90" s="146"/>
      <c r="I90" s="146"/>
      <c r="J90" s="146"/>
      <c r="K90" s="146"/>
      <c r="L90" s="146"/>
      <c r="M90" s="146"/>
      <c r="N90" s="146"/>
      <c r="O90" s="146"/>
      <c r="P90" s="146"/>
      <c r="Q90" s="146"/>
      <c r="R90" s="146"/>
      <c r="S90" s="146"/>
      <c r="T90" s="146"/>
      <c r="U90" s="146"/>
      <c r="V90" s="146"/>
      <c r="W90" s="146"/>
    </row>
    <row r="91" spans="1:23" ht="15.75" customHeight="1">
      <c r="A91" s="146"/>
      <c r="B91" s="146"/>
      <c r="C91" s="146"/>
      <c r="D91" s="168"/>
      <c r="E91" s="146"/>
      <c r="F91" s="146"/>
      <c r="G91" s="146"/>
      <c r="H91" s="146"/>
      <c r="I91" s="146"/>
      <c r="J91" s="146"/>
      <c r="K91" s="146"/>
      <c r="L91" s="146"/>
      <c r="M91" s="146"/>
      <c r="N91" s="146"/>
      <c r="O91" s="146"/>
      <c r="P91" s="146"/>
      <c r="Q91" s="146"/>
      <c r="R91" s="146"/>
      <c r="S91" s="146"/>
      <c r="T91" s="146"/>
      <c r="U91" s="146"/>
      <c r="V91" s="146"/>
      <c r="W91" s="146"/>
    </row>
    <row r="92" spans="1:23" ht="15.75" customHeight="1">
      <c r="A92" s="146"/>
      <c r="B92" s="146"/>
      <c r="C92" s="146"/>
      <c r="D92" s="168"/>
      <c r="E92" s="146"/>
      <c r="F92" s="146"/>
      <c r="G92" s="146"/>
      <c r="H92" s="146"/>
      <c r="I92" s="146"/>
      <c r="J92" s="146"/>
      <c r="K92" s="146"/>
      <c r="L92" s="146"/>
      <c r="M92" s="146"/>
      <c r="N92" s="146"/>
      <c r="O92" s="146"/>
      <c r="P92" s="146"/>
      <c r="Q92" s="146"/>
      <c r="R92" s="146"/>
      <c r="S92" s="146"/>
      <c r="T92" s="146"/>
      <c r="U92" s="146"/>
      <c r="V92" s="146"/>
      <c r="W92" s="146"/>
    </row>
    <row r="93" spans="1:23" ht="15.75" customHeight="1">
      <c r="A93" s="146"/>
      <c r="B93" s="146"/>
      <c r="C93" s="146"/>
      <c r="D93" s="168"/>
      <c r="E93" s="146"/>
      <c r="F93" s="146"/>
      <c r="G93" s="146"/>
      <c r="H93" s="146"/>
      <c r="I93" s="146"/>
      <c r="J93" s="146"/>
      <c r="K93" s="146"/>
      <c r="L93" s="146"/>
      <c r="M93" s="146"/>
      <c r="N93" s="146"/>
      <c r="O93" s="146"/>
      <c r="P93" s="146"/>
      <c r="Q93" s="146"/>
      <c r="R93" s="146"/>
      <c r="S93" s="146"/>
      <c r="T93" s="146"/>
      <c r="U93" s="146"/>
      <c r="V93" s="146"/>
      <c r="W93" s="146"/>
    </row>
    <row r="94" spans="1:23" ht="15.75" customHeight="1">
      <c r="A94" s="146"/>
      <c r="B94" s="146"/>
      <c r="C94" s="146"/>
      <c r="D94" s="168"/>
      <c r="E94" s="146"/>
      <c r="F94" s="146"/>
      <c r="G94" s="146"/>
      <c r="H94" s="146"/>
      <c r="I94" s="146"/>
      <c r="J94" s="146"/>
      <c r="K94" s="146"/>
      <c r="L94" s="146"/>
      <c r="M94" s="146"/>
      <c r="N94" s="146"/>
      <c r="O94" s="146"/>
      <c r="P94" s="146"/>
      <c r="Q94" s="146"/>
      <c r="R94" s="146"/>
      <c r="S94" s="146"/>
      <c r="T94" s="146"/>
      <c r="U94" s="146"/>
      <c r="V94" s="146"/>
      <c r="W94" s="146"/>
    </row>
    <row r="95" spans="1:23" ht="15.75" customHeight="1">
      <c r="A95" s="146"/>
      <c r="B95" s="146"/>
      <c r="C95" s="146"/>
      <c r="D95" s="168"/>
      <c r="E95" s="146"/>
      <c r="F95" s="146"/>
      <c r="G95" s="146"/>
      <c r="H95" s="146"/>
      <c r="I95" s="146"/>
      <c r="J95" s="146"/>
      <c r="K95" s="146"/>
      <c r="L95" s="146"/>
      <c r="M95" s="146"/>
      <c r="N95" s="146"/>
      <c r="O95" s="146"/>
      <c r="P95" s="146"/>
      <c r="Q95" s="146"/>
      <c r="R95" s="146"/>
      <c r="S95" s="146"/>
      <c r="T95" s="146"/>
      <c r="U95" s="146"/>
      <c r="V95" s="146"/>
      <c r="W95" s="146"/>
    </row>
    <row r="96" spans="1:23" ht="15.75" customHeight="1">
      <c r="A96" s="146"/>
      <c r="B96" s="146"/>
      <c r="C96" s="146"/>
      <c r="D96" s="168"/>
      <c r="E96" s="146"/>
      <c r="F96" s="146"/>
      <c r="G96" s="146"/>
      <c r="H96" s="146"/>
      <c r="I96" s="146"/>
      <c r="J96" s="146"/>
      <c r="K96" s="146"/>
      <c r="L96" s="146"/>
      <c r="M96" s="146"/>
      <c r="N96" s="146"/>
      <c r="O96" s="146"/>
      <c r="P96" s="146"/>
      <c r="Q96" s="146"/>
      <c r="R96" s="146"/>
      <c r="S96" s="146"/>
      <c r="T96" s="146"/>
      <c r="U96" s="146"/>
      <c r="V96" s="146"/>
      <c r="W96" s="146"/>
    </row>
    <row r="97" spans="1:23" ht="15.75" customHeight="1">
      <c r="A97" s="146"/>
      <c r="B97" s="146"/>
      <c r="C97" s="146"/>
      <c r="D97" s="168"/>
      <c r="E97" s="146"/>
      <c r="F97" s="146"/>
      <c r="G97" s="146"/>
      <c r="H97" s="146"/>
      <c r="I97" s="146"/>
      <c r="J97" s="146"/>
      <c r="K97" s="146"/>
      <c r="L97" s="146"/>
      <c r="M97" s="146"/>
      <c r="N97" s="146"/>
      <c r="O97" s="146"/>
      <c r="P97" s="146"/>
      <c r="Q97" s="146"/>
      <c r="R97" s="146"/>
      <c r="S97" s="146"/>
      <c r="T97" s="146"/>
      <c r="U97" s="146"/>
      <c r="V97" s="146"/>
      <c r="W97" s="146"/>
    </row>
    <row r="98" spans="1:23" ht="15.75" customHeight="1">
      <c r="A98" s="146"/>
      <c r="B98" s="146"/>
      <c r="C98" s="146"/>
      <c r="D98" s="168"/>
      <c r="E98" s="146"/>
      <c r="F98" s="146"/>
      <c r="G98" s="146"/>
      <c r="H98" s="146"/>
      <c r="I98" s="146"/>
      <c r="J98" s="146"/>
      <c r="K98" s="146"/>
      <c r="L98" s="146"/>
      <c r="M98" s="146"/>
      <c r="N98" s="146"/>
      <c r="O98" s="146"/>
      <c r="P98" s="146"/>
      <c r="Q98" s="146"/>
      <c r="R98" s="146"/>
      <c r="S98" s="146"/>
      <c r="T98" s="146"/>
      <c r="U98" s="146"/>
      <c r="V98" s="146"/>
      <c r="W98" s="146"/>
    </row>
    <row r="99" spans="1:23" ht="15.75" customHeight="1">
      <c r="A99" s="146"/>
      <c r="B99" s="146"/>
      <c r="C99" s="146"/>
      <c r="D99" s="168"/>
      <c r="E99" s="146"/>
      <c r="F99" s="146"/>
      <c r="G99" s="146"/>
      <c r="H99" s="146"/>
      <c r="I99" s="146"/>
      <c r="J99" s="146"/>
      <c r="K99" s="146"/>
      <c r="L99" s="146"/>
      <c r="M99" s="146"/>
      <c r="N99" s="146"/>
      <c r="O99" s="146"/>
      <c r="P99" s="146"/>
      <c r="Q99" s="146"/>
      <c r="R99" s="146"/>
      <c r="S99" s="146"/>
      <c r="T99" s="146"/>
      <c r="U99" s="146"/>
      <c r="V99" s="146"/>
      <c r="W99" s="146"/>
    </row>
    <row r="100" spans="1:23" ht="15.75" customHeight="1">
      <c r="A100" s="146"/>
      <c r="B100" s="146"/>
      <c r="C100" s="146"/>
      <c r="D100" s="168"/>
      <c r="E100" s="146"/>
      <c r="F100" s="146"/>
      <c r="G100" s="146"/>
      <c r="H100" s="146"/>
      <c r="I100" s="146"/>
      <c r="J100" s="146"/>
      <c r="K100" s="146"/>
      <c r="L100" s="146"/>
      <c r="M100" s="146"/>
      <c r="N100" s="146"/>
      <c r="O100" s="146"/>
      <c r="P100" s="146"/>
      <c r="Q100" s="146"/>
      <c r="R100" s="146"/>
      <c r="S100" s="146"/>
      <c r="T100" s="146"/>
      <c r="U100" s="146"/>
      <c r="V100" s="146"/>
      <c r="W100" s="146"/>
    </row>
    <row r="101" spans="1:23" ht="15.75" customHeight="1">
      <c r="A101" s="146"/>
      <c r="B101" s="146"/>
      <c r="C101" s="146"/>
      <c r="D101" s="168"/>
      <c r="E101" s="146"/>
      <c r="F101" s="146"/>
      <c r="G101" s="146"/>
      <c r="H101" s="146"/>
      <c r="I101" s="146"/>
      <c r="J101" s="146"/>
      <c r="K101" s="146"/>
      <c r="L101" s="146"/>
      <c r="M101" s="146"/>
      <c r="N101" s="146"/>
      <c r="O101" s="146"/>
      <c r="P101" s="146"/>
      <c r="Q101" s="146"/>
      <c r="R101" s="146"/>
      <c r="S101" s="146"/>
      <c r="T101" s="146"/>
      <c r="U101" s="146"/>
      <c r="V101" s="146"/>
      <c r="W101" s="146"/>
    </row>
    <row r="102" spans="1:23" ht="15.75" customHeight="1">
      <c r="A102" s="146"/>
      <c r="B102" s="146"/>
      <c r="C102" s="146"/>
      <c r="D102" s="168"/>
      <c r="E102" s="146"/>
      <c r="F102" s="146"/>
      <c r="G102" s="146"/>
      <c r="H102" s="146"/>
      <c r="I102" s="146"/>
      <c r="J102" s="146"/>
      <c r="K102" s="146"/>
      <c r="L102" s="146"/>
      <c r="M102" s="146"/>
      <c r="N102" s="146"/>
      <c r="O102" s="146"/>
      <c r="P102" s="146"/>
      <c r="Q102" s="146"/>
      <c r="R102" s="146"/>
      <c r="S102" s="146"/>
      <c r="T102" s="146"/>
      <c r="U102" s="146"/>
      <c r="V102" s="146"/>
      <c r="W102" s="146"/>
    </row>
    <row r="103" spans="1:23" ht="15.75" customHeight="1">
      <c r="A103" s="146"/>
      <c r="B103" s="146"/>
      <c r="C103" s="146"/>
      <c r="D103" s="168"/>
      <c r="E103" s="146"/>
      <c r="F103" s="146"/>
      <c r="G103" s="146"/>
      <c r="H103" s="146"/>
      <c r="I103" s="146"/>
      <c r="J103" s="146"/>
      <c r="K103" s="146"/>
      <c r="L103" s="146"/>
      <c r="M103" s="146"/>
      <c r="N103" s="146"/>
      <c r="O103" s="146"/>
      <c r="P103" s="146"/>
      <c r="Q103" s="146"/>
      <c r="R103" s="146"/>
      <c r="S103" s="146"/>
      <c r="T103" s="146"/>
      <c r="U103" s="146"/>
      <c r="V103" s="146"/>
      <c r="W103" s="146"/>
    </row>
    <row r="104" spans="1:23" ht="15.75" customHeight="1">
      <c r="A104" s="146"/>
      <c r="B104" s="146"/>
      <c r="C104" s="146"/>
      <c r="D104" s="168"/>
      <c r="E104" s="146"/>
      <c r="F104" s="146"/>
      <c r="G104" s="146"/>
      <c r="H104" s="146"/>
      <c r="I104" s="146"/>
      <c r="J104" s="146"/>
      <c r="K104" s="146"/>
      <c r="L104" s="146"/>
      <c r="M104" s="146"/>
      <c r="N104" s="146"/>
      <c r="O104" s="146"/>
      <c r="P104" s="146"/>
      <c r="Q104" s="146"/>
      <c r="R104" s="146"/>
      <c r="S104" s="146"/>
      <c r="T104" s="146"/>
      <c r="U104" s="146"/>
      <c r="V104" s="146"/>
      <c r="W104" s="146"/>
    </row>
    <row r="105" spans="1:23" ht="15.75" customHeight="1">
      <c r="A105" s="146"/>
      <c r="B105" s="146"/>
      <c r="C105" s="146"/>
      <c r="D105" s="168"/>
      <c r="E105" s="146"/>
      <c r="F105" s="146"/>
      <c r="G105" s="146"/>
      <c r="H105" s="146"/>
      <c r="I105" s="146"/>
      <c r="J105" s="146"/>
      <c r="K105" s="146"/>
      <c r="L105" s="146"/>
      <c r="M105" s="146"/>
      <c r="N105" s="146"/>
      <c r="O105" s="146"/>
      <c r="P105" s="146"/>
      <c r="Q105" s="146"/>
      <c r="R105" s="146"/>
      <c r="S105" s="146"/>
      <c r="T105" s="146"/>
      <c r="U105" s="146"/>
      <c r="V105" s="146"/>
      <c r="W105" s="146"/>
    </row>
    <row r="106" spans="1:23" ht="15.75" customHeight="1">
      <c r="A106" s="146"/>
      <c r="B106" s="146"/>
      <c r="C106" s="146"/>
      <c r="D106" s="168"/>
      <c r="E106" s="146"/>
      <c r="F106" s="146"/>
      <c r="G106" s="146"/>
      <c r="H106" s="146"/>
      <c r="I106" s="146"/>
      <c r="J106" s="146"/>
      <c r="K106" s="146"/>
      <c r="L106" s="146"/>
      <c r="M106" s="146"/>
      <c r="N106" s="146"/>
      <c r="O106" s="146"/>
      <c r="P106" s="146"/>
      <c r="Q106" s="146"/>
      <c r="R106" s="146"/>
      <c r="S106" s="146"/>
      <c r="T106" s="146"/>
      <c r="U106" s="146"/>
      <c r="V106" s="146"/>
      <c r="W106" s="146"/>
    </row>
    <row r="107" spans="1:23" ht="15.75" customHeight="1">
      <c r="A107" s="146"/>
      <c r="B107" s="146"/>
      <c r="C107" s="146"/>
      <c r="D107" s="168"/>
      <c r="E107" s="146"/>
      <c r="F107" s="146"/>
      <c r="G107" s="146"/>
      <c r="H107" s="146"/>
      <c r="I107" s="146"/>
      <c r="J107" s="146"/>
      <c r="K107" s="146"/>
      <c r="L107" s="146"/>
      <c r="M107" s="146"/>
      <c r="N107" s="146"/>
      <c r="O107" s="146"/>
      <c r="P107" s="146"/>
      <c r="Q107" s="146"/>
      <c r="R107" s="146"/>
      <c r="S107" s="146"/>
      <c r="T107" s="146"/>
      <c r="U107" s="146"/>
      <c r="V107" s="146"/>
      <c r="W107" s="146"/>
    </row>
    <row r="108" spans="1:23" ht="15.75" customHeight="1">
      <c r="A108" s="146"/>
      <c r="B108" s="146"/>
      <c r="C108" s="146"/>
      <c r="D108" s="168"/>
      <c r="E108" s="146"/>
      <c r="F108" s="146"/>
      <c r="G108" s="146"/>
      <c r="H108" s="146"/>
      <c r="I108" s="146"/>
      <c r="J108" s="146"/>
      <c r="K108" s="146"/>
      <c r="L108" s="146"/>
      <c r="M108" s="146"/>
      <c r="N108" s="146"/>
      <c r="O108" s="146"/>
      <c r="P108" s="146"/>
      <c r="Q108" s="146"/>
      <c r="R108" s="146"/>
      <c r="S108" s="146"/>
      <c r="T108" s="146"/>
      <c r="U108" s="146"/>
      <c r="V108" s="146"/>
      <c r="W108" s="146"/>
    </row>
    <row r="109" spans="1:23" ht="15.75" customHeight="1">
      <c r="A109" s="146"/>
      <c r="B109" s="146"/>
      <c r="C109" s="146"/>
      <c r="D109" s="168"/>
      <c r="E109" s="146"/>
      <c r="F109" s="146"/>
      <c r="G109" s="146"/>
      <c r="H109" s="146"/>
      <c r="I109" s="146"/>
      <c r="J109" s="146"/>
      <c r="K109" s="146"/>
      <c r="L109" s="146"/>
      <c r="M109" s="146"/>
      <c r="N109" s="146"/>
      <c r="O109" s="146"/>
      <c r="P109" s="146"/>
      <c r="Q109" s="146"/>
      <c r="R109" s="146"/>
      <c r="S109" s="146"/>
      <c r="T109" s="146"/>
      <c r="U109" s="146"/>
      <c r="V109" s="146"/>
      <c r="W109" s="146"/>
    </row>
    <row r="110" spans="1:23" ht="15.75" customHeight="1">
      <c r="A110" s="146"/>
      <c r="B110" s="146"/>
      <c r="C110" s="146"/>
      <c r="D110" s="168"/>
      <c r="E110" s="146"/>
      <c r="F110" s="146"/>
      <c r="G110" s="146"/>
      <c r="H110" s="146"/>
      <c r="I110" s="146"/>
      <c r="J110" s="146"/>
      <c r="K110" s="146"/>
      <c r="L110" s="146"/>
      <c r="M110" s="146"/>
      <c r="N110" s="146"/>
      <c r="O110" s="146"/>
      <c r="P110" s="146"/>
      <c r="Q110" s="146"/>
      <c r="R110" s="146"/>
      <c r="S110" s="146"/>
      <c r="T110" s="146"/>
      <c r="U110" s="146"/>
      <c r="V110" s="146"/>
      <c r="W110" s="146"/>
    </row>
    <row r="111" spans="1:23" ht="15.75" customHeight="1">
      <c r="A111" s="146"/>
      <c r="B111" s="146"/>
      <c r="C111" s="146"/>
      <c r="D111" s="168"/>
      <c r="E111" s="146"/>
      <c r="F111" s="146"/>
      <c r="G111" s="146"/>
      <c r="H111" s="146"/>
      <c r="I111" s="146"/>
      <c r="J111" s="146"/>
      <c r="K111" s="146"/>
      <c r="L111" s="146"/>
      <c r="M111" s="146"/>
      <c r="N111" s="146"/>
      <c r="O111" s="146"/>
      <c r="P111" s="146"/>
      <c r="Q111" s="146"/>
      <c r="R111" s="146"/>
      <c r="S111" s="146"/>
      <c r="T111" s="146"/>
      <c r="U111" s="146"/>
      <c r="V111" s="146"/>
      <c r="W111" s="146"/>
    </row>
    <row r="112" spans="1:23" ht="15.75" customHeight="1">
      <c r="A112" s="146"/>
      <c r="B112" s="146"/>
      <c r="C112" s="146"/>
      <c r="D112" s="168"/>
      <c r="E112" s="146"/>
      <c r="F112" s="146"/>
      <c r="G112" s="146"/>
      <c r="H112" s="146"/>
      <c r="I112" s="146"/>
      <c r="J112" s="146"/>
      <c r="K112" s="146"/>
      <c r="L112" s="146"/>
      <c r="M112" s="146"/>
      <c r="N112" s="146"/>
      <c r="O112" s="146"/>
      <c r="P112" s="146"/>
      <c r="Q112" s="146"/>
      <c r="R112" s="146"/>
      <c r="S112" s="146"/>
      <c r="T112" s="146"/>
      <c r="U112" s="146"/>
      <c r="V112" s="146"/>
      <c r="W112" s="146"/>
    </row>
    <row r="113" spans="1:23" ht="15.75" customHeight="1">
      <c r="A113" s="146"/>
      <c r="B113" s="146"/>
      <c r="C113" s="146"/>
      <c r="D113" s="168"/>
      <c r="E113" s="146"/>
      <c r="F113" s="146"/>
      <c r="G113" s="146"/>
      <c r="H113" s="146"/>
      <c r="I113" s="146"/>
      <c r="J113" s="146"/>
      <c r="K113" s="146"/>
      <c r="L113" s="146"/>
      <c r="M113" s="146"/>
      <c r="N113" s="146"/>
      <c r="O113" s="146"/>
      <c r="P113" s="146"/>
      <c r="Q113" s="146"/>
      <c r="R113" s="146"/>
      <c r="S113" s="146"/>
      <c r="T113" s="146"/>
      <c r="U113" s="146"/>
      <c r="V113" s="146"/>
      <c r="W113" s="146"/>
    </row>
    <row r="114" spans="1:23" ht="15.75" customHeight="1">
      <c r="A114" s="146"/>
      <c r="B114" s="146"/>
      <c r="C114" s="146"/>
      <c r="D114" s="168"/>
      <c r="E114" s="146"/>
      <c r="F114" s="146"/>
      <c r="G114" s="146"/>
      <c r="H114" s="146"/>
      <c r="I114" s="146"/>
      <c r="J114" s="146"/>
      <c r="K114" s="146"/>
      <c r="L114" s="146"/>
      <c r="M114" s="146"/>
      <c r="N114" s="146"/>
      <c r="O114" s="146"/>
      <c r="P114" s="146"/>
      <c r="Q114" s="146"/>
      <c r="R114" s="146"/>
      <c r="S114" s="146"/>
      <c r="T114" s="146"/>
      <c r="U114" s="146"/>
      <c r="V114" s="146"/>
      <c r="W114" s="146"/>
    </row>
    <row r="115" spans="1:23" ht="15.75" customHeight="1">
      <c r="A115" s="146"/>
      <c r="B115" s="146"/>
      <c r="C115" s="146"/>
      <c r="D115" s="168"/>
      <c r="E115" s="146"/>
      <c r="F115" s="146"/>
      <c r="G115" s="146"/>
      <c r="H115" s="146"/>
      <c r="I115" s="146"/>
      <c r="J115" s="146"/>
      <c r="K115" s="146"/>
      <c r="L115" s="146"/>
      <c r="M115" s="146"/>
      <c r="N115" s="146"/>
      <c r="O115" s="146"/>
      <c r="P115" s="146"/>
      <c r="Q115" s="146"/>
      <c r="R115" s="146"/>
      <c r="S115" s="146"/>
      <c r="T115" s="146"/>
      <c r="U115" s="146"/>
      <c r="V115" s="146"/>
      <c r="W115" s="146"/>
    </row>
    <row r="116" spans="1:23" ht="15.75" customHeight="1">
      <c r="A116" s="146"/>
      <c r="B116" s="146"/>
      <c r="C116" s="146"/>
      <c r="D116" s="168"/>
      <c r="E116" s="146"/>
      <c r="F116" s="146"/>
      <c r="G116" s="146"/>
      <c r="H116" s="146"/>
      <c r="I116" s="146"/>
      <c r="J116" s="146"/>
      <c r="K116" s="146"/>
      <c r="L116" s="146"/>
      <c r="M116" s="146"/>
      <c r="N116" s="146"/>
      <c r="O116" s="146"/>
      <c r="P116" s="146"/>
      <c r="Q116" s="146"/>
      <c r="R116" s="146"/>
      <c r="S116" s="146"/>
      <c r="T116" s="146"/>
      <c r="U116" s="146"/>
      <c r="V116" s="146"/>
      <c r="W116" s="146"/>
    </row>
    <row r="117" spans="1:23" ht="15.75" customHeight="1">
      <c r="A117" s="146"/>
      <c r="B117" s="146"/>
      <c r="C117" s="146"/>
      <c r="D117" s="168"/>
      <c r="E117" s="146"/>
      <c r="F117" s="146"/>
      <c r="G117" s="146"/>
      <c r="H117" s="146"/>
      <c r="I117" s="146"/>
      <c r="J117" s="146"/>
      <c r="K117" s="146"/>
      <c r="L117" s="146"/>
      <c r="M117" s="146"/>
      <c r="N117" s="146"/>
      <c r="O117" s="146"/>
      <c r="P117" s="146"/>
      <c r="Q117" s="146"/>
      <c r="R117" s="146"/>
      <c r="S117" s="146"/>
      <c r="T117" s="146"/>
      <c r="U117" s="146"/>
      <c r="V117" s="146"/>
      <c r="W117" s="146"/>
    </row>
    <row r="118" spans="1:23" ht="15.75" customHeight="1">
      <c r="A118" s="146"/>
      <c r="B118" s="146"/>
      <c r="C118" s="146"/>
      <c r="D118" s="168"/>
      <c r="E118" s="146"/>
      <c r="F118" s="146"/>
      <c r="G118" s="146"/>
      <c r="H118" s="146"/>
      <c r="I118" s="146"/>
      <c r="J118" s="146"/>
      <c r="K118" s="146"/>
      <c r="L118" s="146"/>
      <c r="M118" s="146"/>
      <c r="N118" s="146"/>
      <c r="O118" s="146"/>
      <c r="P118" s="146"/>
      <c r="Q118" s="146"/>
      <c r="R118" s="146"/>
      <c r="S118" s="146"/>
      <c r="T118" s="146"/>
      <c r="U118" s="146"/>
      <c r="V118" s="146"/>
      <c r="W118" s="146"/>
    </row>
    <row r="119" spans="1:23" ht="15.75" customHeight="1">
      <c r="A119" s="146"/>
      <c r="B119" s="146"/>
      <c r="C119" s="146"/>
      <c r="D119" s="168"/>
      <c r="E119" s="146"/>
      <c r="F119" s="146"/>
      <c r="G119" s="146"/>
      <c r="H119" s="146"/>
      <c r="I119" s="146"/>
      <c r="J119" s="146"/>
      <c r="K119" s="146"/>
      <c r="L119" s="146"/>
      <c r="M119" s="146"/>
      <c r="N119" s="146"/>
      <c r="O119" s="146"/>
      <c r="P119" s="146"/>
      <c r="Q119" s="146"/>
      <c r="R119" s="146"/>
      <c r="S119" s="146"/>
      <c r="T119" s="146"/>
      <c r="U119" s="146"/>
      <c r="V119" s="146"/>
      <c r="W119" s="146"/>
    </row>
    <row r="120" spans="1:23" ht="15.75" customHeight="1">
      <c r="A120" s="146"/>
      <c r="B120" s="146"/>
      <c r="C120" s="146"/>
      <c r="D120" s="168"/>
      <c r="E120" s="146"/>
      <c r="F120" s="146"/>
      <c r="G120" s="146"/>
      <c r="H120" s="146"/>
      <c r="I120" s="146"/>
      <c r="J120" s="146"/>
      <c r="K120" s="146"/>
      <c r="L120" s="146"/>
      <c r="M120" s="146"/>
      <c r="N120" s="146"/>
      <c r="O120" s="146"/>
      <c r="P120" s="146"/>
      <c r="Q120" s="146"/>
      <c r="R120" s="146"/>
      <c r="S120" s="146"/>
      <c r="T120" s="146"/>
      <c r="U120" s="146"/>
      <c r="V120" s="146"/>
      <c r="W120" s="146"/>
    </row>
    <row r="121" spans="1:23" ht="15.75" customHeight="1">
      <c r="A121" s="146"/>
      <c r="B121" s="146"/>
      <c r="C121" s="146"/>
      <c r="D121" s="168"/>
      <c r="E121" s="146"/>
      <c r="F121" s="146"/>
      <c r="G121" s="146"/>
      <c r="H121" s="146"/>
      <c r="I121" s="146"/>
      <c r="J121" s="146"/>
      <c r="K121" s="146"/>
      <c r="L121" s="146"/>
      <c r="M121" s="146"/>
      <c r="N121" s="146"/>
      <c r="O121" s="146"/>
      <c r="P121" s="146"/>
      <c r="Q121" s="146"/>
      <c r="R121" s="146"/>
      <c r="S121" s="146"/>
      <c r="T121" s="146"/>
      <c r="U121" s="146"/>
      <c r="V121" s="146"/>
      <c r="W121" s="146"/>
    </row>
    <row r="122" spans="1:23" ht="15.75" customHeight="1">
      <c r="A122" s="146"/>
      <c r="B122" s="146"/>
      <c r="C122" s="146"/>
      <c r="D122" s="168"/>
      <c r="E122" s="146"/>
      <c r="F122" s="146"/>
      <c r="G122" s="146"/>
      <c r="H122" s="146"/>
      <c r="I122" s="146"/>
      <c r="J122" s="146"/>
      <c r="K122" s="146"/>
      <c r="L122" s="146"/>
      <c r="M122" s="146"/>
      <c r="N122" s="146"/>
      <c r="O122" s="146"/>
      <c r="P122" s="146"/>
      <c r="Q122" s="146"/>
      <c r="R122" s="146"/>
      <c r="S122" s="146"/>
      <c r="T122" s="146"/>
      <c r="U122" s="146"/>
      <c r="V122" s="146"/>
      <c r="W122" s="146"/>
    </row>
    <row r="123" spans="1:23" ht="15.75" customHeight="1"/>
    <row r="124" spans="1:23" ht="15.75" customHeight="1"/>
    <row r="125" spans="1:23" ht="15.75" customHeight="1"/>
    <row r="126" spans="1:23" ht="15.75" customHeight="1"/>
    <row r="127" spans="1:23" ht="15.75" customHeight="1"/>
    <row r="128" spans="1:23"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sheetData>
  <protectedRanges>
    <protectedRange sqref="E14" name="Simulado"/>
  </protectedRanges>
  <mergeCells count="3">
    <mergeCell ref="D1:M1"/>
    <mergeCell ref="L9:M9"/>
    <mergeCell ref="B9:K9"/>
  </mergeCells>
  <pageMargins left="0.7" right="0.7" top="0.75" bottom="0.75" header="0" footer="0"/>
  <pageSetup paperSize="9"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1:N955"/>
  <sheetViews>
    <sheetView showGridLines="0" topLeftCell="D13" zoomScale="80" zoomScaleNormal="80" workbookViewId="0">
      <selection activeCell="E5" sqref="E5"/>
    </sheetView>
  </sheetViews>
  <sheetFormatPr baseColWidth="10" defaultColWidth="14.42578125" defaultRowHeight="15" customHeight="1"/>
  <cols>
    <col min="1" max="1" width="7" style="250" customWidth="1"/>
    <col min="2" max="2" width="3.28515625" style="250" customWidth="1"/>
    <col min="3" max="3" width="43.28515625" style="250" customWidth="1"/>
    <col min="4" max="4" width="29.140625" style="250" customWidth="1"/>
    <col min="5" max="5" width="31.7109375" style="250" customWidth="1"/>
    <col min="6" max="6" width="15.28515625" style="250" customWidth="1"/>
    <col min="7" max="9" width="19" style="250" customWidth="1"/>
    <col min="10" max="10" width="36.42578125" style="250" customWidth="1"/>
    <col min="11" max="11" width="12.7109375" style="250" customWidth="1"/>
    <col min="12" max="12" width="44.7109375" style="250" customWidth="1"/>
    <col min="13" max="13" width="25.140625" style="250" customWidth="1"/>
    <col min="14" max="16384" width="14.42578125" style="250"/>
  </cols>
  <sheetData>
    <row r="1" spans="2:14" ht="57" customHeight="1" thickBot="1">
      <c r="B1" s="146"/>
      <c r="D1" s="833" t="s">
        <v>72</v>
      </c>
      <c r="E1" s="823"/>
      <c r="F1" s="823"/>
      <c r="G1" s="823"/>
      <c r="H1" s="823"/>
      <c r="I1" s="823"/>
      <c r="J1" s="823"/>
      <c r="K1" s="823"/>
      <c r="L1" s="823"/>
      <c r="M1" s="823"/>
    </row>
    <row r="2" spans="2:14" ht="33.75" thickBot="1">
      <c r="B2" s="147"/>
      <c r="D2" s="148" t="s">
        <v>720</v>
      </c>
      <c r="E2" s="149">
        <f>100/17</f>
        <v>5.882352941176471</v>
      </c>
      <c r="F2" s="150"/>
      <c r="G2" s="150"/>
      <c r="H2" s="151" t="s">
        <v>1169</v>
      </c>
      <c r="I2" s="152">
        <v>56</v>
      </c>
      <c r="L2" s="309" t="s">
        <v>1167</v>
      </c>
      <c r="M2" s="274">
        <v>13</v>
      </c>
    </row>
    <row r="3" spans="2:14" ht="18" customHeight="1" thickBot="1">
      <c r="B3" s="153"/>
      <c r="C3" s="147"/>
      <c r="D3" s="148" t="s">
        <v>39</v>
      </c>
      <c r="E3" s="149">
        <f>(I3*E2/I2)+0.97</f>
        <v>5.801932773109244</v>
      </c>
      <c r="F3" s="150"/>
      <c r="G3" s="150"/>
      <c r="H3" s="154" t="s">
        <v>77</v>
      </c>
      <c r="I3" s="152">
        <f>+I2-I4</f>
        <v>46</v>
      </c>
      <c r="J3" s="153"/>
      <c r="L3" s="323" t="s">
        <v>1168</v>
      </c>
      <c r="M3" s="274">
        <v>12</v>
      </c>
    </row>
    <row r="4" spans="2:14" ht="26.25" customHeight="1" thickBot="1">
      <c r="B4" s="153"/>
      <c r="C4" s="147"/>
      <c r="D4" s="148" t="s">
        <v>78</v>
      </c>
      <c r="E4" s="155" t="str">
        <f>Resp.!J6</f>
        <v>Grupo de Planeación</v>
      </c>
      <c r="F4" s="156"/>
      <c r="G4" s="156"/>
      <c r="H4" s="157" t="s">
        <v>79</v>
      </c>
      <c r="I4" s="152">
        <v>10</v>
      </c>
      <c r="L4" s="324" t="s">
        <v>64</v>
      </c>
      <c r="M4" s="274">
        <f>+M2-M3</f>
        <v>1</v>
      </c>
    </row>
    <row r="5" spans="2:14" ht="26.25" customHeight="1">
      <c r="B5" s="153"/>
      <c r="C5" s="147"/>
      <c r="D5" s="237"/>
      <c r="E5" s="238"/>
      <c r="F5" s="156"/>
      <c r="G5" s="156"/>
      <c r="H5" s="270"/>
      <c r="I5" s="239"/>
    </row>
    <row r="6" spans="2:14" ht="26.25" customHeight="1">
      <c r="B6" s="153"/>
      <c r="C6" s="147"/>
      <c r="D6" s="237"/>
      <c r="E6" s="238"/>
      <c r="F6" s="156"/>
      <c r="G6" s="156"/>
      <c r="H6" s="270"/>
      <c r="I6" s="239"/>
    </row>
    <row r="7" spans="2:14" ht="17.25" thickBot="1">
      <c r="B7" s="147"/>
      <c r="C7" s="147"/>
      <c r="D7" s="147"/>
      <c r="E7" s="147"/>
      <c r="F7" s="147"/>
      <c r="G7" s="147"/>
      <c r="H7" s="273"/>
      <c r="I7" s="147"/>
      <c r="J7" s="147"/>
      <c r="K7" s="147"/>
      <c r="L7" s="147"/>
      <c r="M7" s="147"/>
    </row>
    <row r="8" spans="2:14" ht="19.5" customHeight="1" thickBot="1">
      <c r="B8" s="834" t="s">
        <v>65</v>
      </c>
      <c r="C8" s="835"/>
      <c r="D8" s="835"/>
      <c r="E8" s="835"/>
      <c r="F8" s="835"/>
      <c r="G8" s="835"/>
      <c r="H8" s="835"/>
      <c r="I8" s="835"/>
      <c r="J8" s="835"/>
      <c r="K8" s="836"/>
      <c r="L8" s="837" t="s">
        <v>66</v>
      </c>
      <c r="M8" s="838"/>
    </row>
    <row r="9" spans="2:14" ht="30" customHeight="1">
      <c r="B9" s="158" t="s">
        <v>67</v>
      </c>
      <c r="C9" s="159" t="s">
        <v>518</v>
      </c>
      <c r="D9" s="159" t="s">
        <v>519</v>
      </c>
      <c r="E9" s="159" t="s">
        <v>520</v>
      </c>
      <c r="F9" s="159" t="s">
        <v>521</v>
      </c>
      <c r="G9" s="160" t="s">
        <v>538</v>
      </c>
      <c r="H9" s="160" t="s">
        <v>535</v>
      </c>
      <c r="I9" s="160" t="s">
        <v>536</v>
      </c>
      <c r="J9" s="159" t="s">
        <v>537</v>
      </c>
      <c r="K9" s="161" t="s">
        <v>81</v>
      </c>
      <c r="L9" s="162" t="s">
        <v>74</v>
      </c>
      <c r="M9" s="163" t="s">
        <v>539</v>
      </c>
    </row>
    <row r="10" spans="2:14" ht="165.75">
      <c r="B10" s="164">
        <v>1</v>
      </c>
      <c r="C10" s="247" t="s">
        <v>85</v>
      </c>
      <c r="D10" s="247" t="s">
        <v>500</v>
      </c>
      <c r="E10" s="246" t="s">
        <v>501</v>
      </c>
      <c r="F10" s="247" t="s">
        <v>522</v>
      </c>
      <c r="G10" s="247" t="s">
        <v>523</v>
      </c>
      <c r="H10" s="144">
        <v>43648</v>
      </c>
      <c r="I10" s="248">
        <v>43814</v>
      </c>
      <c r="J10" s="246" t="s">
        <v>524</v>
      </c>
      <c r="K10" s="271">
        <v>8.1000000000000003E-2</v>
      </c>
      <c r="L10" s="245" t="s">
        <v>992</v>
      </c>
      <c r="M10" s="164" t="s">
        <v>621</v>
      </c>
      <c r="N10" s="226"/>
    </row>
    <row r="11" spans="2:14" ht="76.5">
      <c r="B11" s="164">
        <v>2</v>
      </c>
      <c r="C11" s="247" t="s">
        <v>502</v>
      </c>
      <c r="D11" s="247" t="s">
        <v>503</v>
      </c>
      <c r="E11" s="246" t="s">
        <v>504</v>
      </c>
      <c r="F11" s="247" t="s">
        <v>522</v>
      </c>
      <c r="G11" s="247" t="s">
        <v>523</v>
      </c>
      <c r="H11" s="144">
        <v>43648</v>
      </c>
      <c r="I11" s="248">
        <v>43814</v>
      </c>
      <c r="J11" s="246" t="s">
        <v>981</v>
      </c>
      <c r="K11" s="271">
        <v>8.1000000000000003E-2</v>
      </c>
      <c r="L11" s="245" t="s">
        <v>982</v>
      </c>
      <c r="M11" s="164" t="s">
        <v>621</v>
      </c>
      <c r="N11" s="226"/>
    </row>
    <row r="12" spans="2:14" ht="229.5">
      <c r="B12" s="164">
        <v>3</v>
      </c>
      <c r="C12" s="247" t="s">
        <v>505</v>
      </c>
      <c r="D12" s="245" t="s">
        <v>506</v>
      </c>
      <c r="E12" s="252" t="s">
        <v>507</v>
      </c>
      <c r="F12" s="247" t="s">
        <v>522</v>
      </c>
      <c r="G12" s="247" t="s">
        <v>523</v>
      </c>
      <c r="H12" s="144">
        <v>43648</v>
      </c>
      <c r="I12" s="248">
        <v>43815</v>
      </c>
      <c r="J12" s="246" t="s">
        <v>525</v>
      </c>
      <c r="K12" s="271">
        <v>8.1000000000000003E-2</v>
      </c>
      <c r="L12" s="245" t="s">
        <v>983</v>
      </c>
      <c r="M12" s="164" t="s">
        <v>621</v>
      </c>
      <c r="N12" s="226"/>
    </row>
    <row r="13" spans="2:14" ht="255">
      <c r="B13" s="164">
        <v>4</v>
      </c>
      <c r="C13" s="247" t="s">
        <v>86</v>
      </c>
      <c r="D13" s="245" t="s">
        <v>508</v>
      </c>
      <c r="E13" s="246" t="s">
        <v>507</v>
      </c>
      <c r="F13" s="247" t="s">
        <v>522</v>
      </c>
      <c r="G13" s="247" t="s">
        <v>523</v>
      </c>
      <c r="H13" s="144">
        <v>43648</v>
      </c>
      <c r="I13" s="248">
        <v>43815</v>
      </c>
      <c r="J13" s="246" t="s">
        <v>526</v>
      </c>
      <c r="K13" s="271">
        <v>8.1000000000000003E-2</v>
      </c>
      <c r="L13" s="245" t="s">
        <v>984</v>
      </c>
      <c r="M13" s="164" t="s">
        <v>621</v>
      </c>
      <c r="N13" s="226"/>
    </row>
    <row r="14" spans="2:14" ht="140.25">
      <c r="B14" s="164">
        <v>5</v>
      </c>
      <c r="C14" s="247" t="s">
        <v>87</v>
      </c>
      <c r="D14" s="245" t="s">
        <v>985</v>
      </c>
      <c r="E14" s="246" t="s">
        <v>509</v>
      </c>
      <c r="F14" s="247" t="s">
        <v>522</v>
      </c>
      <c r="G14" s="247" t="s">
        <v>523</v>
      </c>
      <c r="H14" s="144">
        <v>43648</v>
      </c>
      <c r="I14" s="248">
        <v>43814</v>
      </c>
      <c r="J14" s="246" t="s">
        <v>527</v>
      </c>
      <c r="K14" s="271">
        <v>8.1000000000000003E-2</v>
      </c>
      <c r="L14" s="245" t="s">
        <v>999</v>
      </c>
      <c r="M14" s="191" t="s">
        <v>998</v>
      </c>
    </row>
    <row r="15" spans="2:14" ht="280.5">
      <c r="B15" s="164">
        <v>6</v>
      </c>
      <c r="C15" s="247" t="s">
        <v>89</v>
      </c>
      <c r="D15" s="245" t="s">
        <v>986</v>
      </c>
      <c r="E15" s="246" t="s">
        <v>510</v>
      </c>
      <c r="F15" s="247" t="s">
        <v>522</v>
      </c>
      <c r="G15" s="247" t="s">
        <v>523</v>
      </c>
      <c r="H15" s="144">
        <v>43648</v>
      </c>
      <c r="I15" s="248">
        <v>43814</v>
      </c>
      <c r="J15" s="246" t="s">
        <v>528</v>
      </c>
      <c r="K15" s="271">
        <v>8.1000000000000003E-2</v>
      </c>
      <c r="L15" s="245" t="s">
        <v>987</v>
      </c>
      <c r="M15" s="236" t="s">
        <v>621</v>
      </c>
    </row>
    <row r="16" spans="2:14" ht="57" customHeight="1">
      <c r="B16" s="839">
        <v>7</v>
      </c>
      <c r="C16" s="820" t="s">
        <v>90</v>
      </c>
      <c r="D16" s="820" t="s">
        <v>511</v>
      </c>
      <c r="E16" s="819" t="s">
        <v>512</v>
      </c>
      <c r="F16" s="832" t="s">
        <v>522</v>
      </c>
      <c r="G16" s="832" t="s">
        <v>523</v>
      </c>
      <c r="H16" s="815">
        <v>43648</v>
      </c>
      <c r="I16" s="248">
        <v>43814</v>
      </c>
      <c r="J16" s="246" t="s">
        <v>529</v>
      </c>
      <c r="K16" s="271">
        <v>8.1000000000000003E-2</v>
      </c>
      <c r="L16" s="247" t="s">
        <v>988</v>
      </c>
      <c r="M16" s="164" t="s">
        <v>621</v>
      </c>
    </row>
    <row r="17" spans="2:14" ht="216.75">
      <c r="B17" s="840"/>
      <c r="C17" s="820"/>
      <c r="D17" s="820"/>
      <c r="E17" s="819"/>
      <c r="F17" s="832"/>
      <c r="G17" s="832"/>
      <c r="H17" s="815"/>
      <c r="I17" s="248">
        <v>43814</v>
      </c>
      <c r="J17" s="246" t="s">
        <v>530</v>
      </c>
      <c r="K17" s="271">
        <v>8.1000000000000003E-2</v>
      </c>
      <c r="L17" s="245" t="s">
        <v>989</v>
      </c>
      <c r="M17" s="164" t="s">
        <v>621</v>
      </c>
      <c r="N17" s="226"/>
    </row>
    <row r="18" spans="2:14" ht="63.75">
      <c r="B18" s="839">
        <v>8</v>
      </c>
      <c r="C18" s="820" t="s">
        <v>98</v>
      </c>
      <c r="D18" s="820" t="s">
        <v>513</v>
      </c>
      <c r="E18" s="819" t="s">
        <v>514</v>
      </c>
      <c r="F18" s="247" t="s">
        <v>522</v>
      </c>
      <c r="G18" s="247" t="s">
        <v>523</v>
      </c>
      <c r="H18" s="144">
        <v>43648</v>
      </c>
      <c r="I18" s="248">
        <v>43738</v>
      </c>
      <c r="J18" s="246" t="s">
        <v>531</v>
      </c>
      <c r="K18" s="271">
        <v>8.1000000000000003E-2</v>
      </c>
      <c r="L18" s="247" t="s">
        <v>781</v>
      </c>
      <c r="M18" s="233" t="s">
        <v>621</v>
      </c>
      <c r="N18" s="231"/>
    </row>
    <row r="19" spans="2:14" ht="88.5" customHeight="1">
      <c r="B19" s="841"/>
      <c r="C19" s="820"/>
      <c r="D19" s="820"/>
      <c r="E19" s="819"/>
      <c r="F19" s="247" t="s">
        <v>522</v>
      </c>
      <c r="G19" s="247" t="s">
        <v>523</v>
      </c>
      <c r="H19" s="144">
        <v>43648</v>
      </c>
      <c r="I19" s="248">
        <v>43769</v>
      </c>
      <c r="J19" s="252" t="s">
        <v>532</v>
      </c>
      <c r="K19" s="271">
        <v>8.1000000000000003E-2</v>
      </c>
      <c r="L19" s="247" t="s">
        <v>791</v>
      </c>
      <c r="M19" s="165" t="s">
        <v>621</v>
      </c>
      <c r="N19" s="232"/>
    </row>
    <row r="20" spans="2:14" ht="147" customHeight="1">
      <c r="B20" s="840"/>
      <c r="C20" s="820"/>
      <c r="D20" s="820"/>
      <c r="E20" s="819"/>
      <c r="F20" s="247" t="s">
        <v>522</v>
      </c>
      <c r="G20" s="247" t="s">
        <v>523</v>
      </c>
      <c r="H20" s="144">
        <v>43648</v>
      </c>
      <c r="I20" s="248">
        <v>43799</v>
      </c>
      <c r="J20" s="252" t="s">
        <v>533</v>
      </c>
      <c r="K20" s="271">
        <v>8.1000000000000003E-2</v>
      </c>
      <c r="L20" s="245" t="s">
        <v>980</v>
      </c>
      <c r="M20" s="165" t="s">
        <v>621</v>
      </c>
      <c r="N20" s="232"/>
    </row>
    <row r="21" spans="2:14" ht="306">
      <c r="B21" s="164">
        <v>9</v>
      </c>
      <c r="C21" s="247" t="s">
        <v>92</v>
      </c>
      <c r="D21" s="245" t="s">
        <v>515</v>
      </c>
      <c r="E21" s="246" t="s">
        <v>516</v>
      </c>
      <c r="F21" s="247" t="s">
        <v>522</v>
      </c>
      <c r="G21" s="247" t="s">
        <v>523</v>
      </c>
      <c r="H21" s="144">
        <v>43648</v>
      </c>
      <c r="I21" s="248">
        <v>43814</v>
      </c>
      <c r="J21" s="246" t="s">
        <v>534</v>
      </c>
      <c r="K21" s="271">
        <v>8.1000000000000003E-2</v>
      </c>
      <c r="L21" s="245" t="s">
        <v>990</v>
      </c>
      <c r="M21" s="165" t="s">
        <v>621</v>
      </c>
      <c r="N21" s="226"/>
    </row>
    <row r="22" spans="2:14" ht="306">
      <c r="B22" s="164">
        <v>10</v>
      </c>
      <c r="C22" s="247" t="s">
        <v>99</v>
      </c>
      <c r="D22" s="245" t="s">
        <v>517</v>
      </c>
      <c r="E22" s="246" t="s">
        <v>516</v>
      </c>
      <c r="F22" s="247" t="s">
        <v>522</v>
      </c>
      <c r="G22" s="247" t="s">
        <v>523</v>
      </c>
      <c r="H22" s="144">
        <v>43648</v>
      </c>
      <c r="I22" s="248">
        <v>43814</v>
      </c>
      <c r="J22" s="246" t="s">
        <v>517</v>
      </c>
      <c r="K22" s="271">
        <v>8.1000000000000003E-2</v>
      </c>
      <c r="L22" s="245" t="s">
        <v>991</v>
      </c>
      <c r="M22" s="165" t="s">
        <v>621</v>
      </c>
      <c r="N22" s="226"/>
    </row>
    <row r="23" spans="2:14" ht="16.5">
      <c r="B23" s="166"/>
      <c r="C23" s="167"/>
      <c r="D23" s="167"/>
      <c r="E23" s="167"/>
      <c r="F23" s="167"/>
      <c r="G23" s="167"/>
      <c r="H23" s="167"/>
      <c r="I23" s="167"/>
      <c r="J23" s="234"/>
      <c r="K23" s="235">
        <f>SUM(K10:K22)</f>
        <v>1.0529999999999999</v>
      </c>
    </row>
    <row r="24" spans="2:14" ht="16.5">
      <c r="B24" s="168"/>
      <c r="C24" s="168"/>
      <c r="D24" s="168"/>
      <c r="E24" s="168"/>
      <c r="F24" s="168"/>
      <c r="G24" s="168"/>
      <c r="H24" s="168"/>
      <c r="I24" s="168"/>
      <c r="J24" s="234"/>
      <c r="K24" s="235"/>
      <c r="L24" s="168"/>
      <c r="M24" s="168"/>
    </row>
    <row r="25" spans="2:14" ht="15.75" customHeight="1"/>
    <row r="26" spans="2:14" ht="15.75" customHeight="1"/>
    <row r="27" spans="2:14" ht="15.75" customHeight="1"/>
    <row r="28" spans="2:14" ht="15.75" customHeight="1"/>
    <row r="29" spans="2:14" ht="15.75" customHeight="1"/>
    <row r="30" spans="2:14" ht="15.75" customHeight="1"/>
    <row r="31" spans="2:14" ht="15.75" customHeight="1"/>
    <row r="32" spans="2: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sheetData>
  <mergeCells count="14">
    <mergeCell ref="B18:B20"/>
    <mergeCell ref="C18:C20"/>
    <mergeCell ref="D18:D20"/>
    <mergeCell ref="E18:E20"/>
    <mergeCell ref="F16:F17"/>
    <mergeCell ref="G16:G17"/>
    <mergeCell ref="H16:H17"/>
    <mergeCell ref="D1:M1"/>
    <mergeCell ref="B8:K8"/>
    <mergeCell ref="L8:M8"/>
    <mergeCell ref="C16:C17"/>
    <mergeCell ref="D16:D17"/>
    <mergeCell ref="E16:E17"/>
    <mergeCell ref="B16:B17"/>
  </mergeCells>
  <pageMargins left="0.7" right="0.7" top="0.75" bottom="0.75" header="0" footer="0"/>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80"/>
  <sheetViews>
    <sheetView showGridLines="0" topLeftCell="E1" zoomScale="70" zoomScaleNormal="70" workbookViewId="0">
      <selection activeCell="J4" sqref="J4"/>
    </sheetView>
  </sheetViews>
  <sheetFormatPr baseColWidth="10" defaultColWidth="14.42578125" defaultRowHeight="15" customHeight="1"/>
  <cols>
    <col min="1" max="1" width="7" style="250" customWidth="1"/>
    <col min="2" max="2" width="3.7109375" style="250" customWidth="1"/>
    <col min="3" max="3" width="3.42578125" style="250" customWidth="1"/>
    <col min="4" max="4" width="36.7109375" style="250" customWidth="1"/>
    <col min="5" max="5" width="34.140625" style="250" customWidth="1"/>
    <col min="6" max="6" width="36.140625" style="250" customWidth="1"/>
    <col min="7" max="7" width="23.28515625" style="250" customWidth="1"/>
    <col min="8" max="8" width="18.140625" style="250" customWidth="1"/>
    <col min="9" max="9" width="16.85546875" style="250" customWidth="1"/>
    <col min="10" max="10" width="20.140625" style="250" customWidth="1"/>
    <col min="11" max="11" width="24.28515625" style="250" customWidth="1"/>
    <col min="12" max="12" width="27.7109375" style="250" customWidth="1"/>
    <col min="13" max="13" width="24.7109375" style="250" customWidth="1"/>
    <col min="14" max="14" width="17.5703125" style="250" customWidth="1"/>
    <col min="15" max="15" width="15.7109375" style="250" customWidth="1"/>
    <col min="16" max="16384" width="14.42578125" style="250"/>
  </cols>
  <sheetData>
    <row r="1" spans="1:14" ht="63" customHeight="1">
      <c r="A1" s="146"/>
      <c r="B1" s="146"/>
      <c r="C1" s="147"/>
      <c r="D1" s="842" t="s">
        <v>100</v>
      </c>
      <c r="E1" s="823"/>
      <c r="F1" s="823"/>
      <c r="G1" s="823"/>
      <c r="H1" s="823"/>
      <c r="I1" s="823"/>
      <c r="J1" s="823"/>
      <c r="K1" s="823"/>
      <c r="L1" s="823"/>
      <c r="M1" s="823"/>
      <c r="N1" s="823"/>
    </row>
    <row r="2" spans="1:14" ht="46.5" customHeight="1">
      <c r="A2" s="146"/>
      <c r="B2" s="146"/>
      <c r="C2" s="153"/>
      <c r="D2" s="153"/>
      <c r="E2" s="148" t="s">
        <v>720</v>
      </c>
      <c r="F2" s="325">
        <f>100/17</f>
        <v>5.882352941176471</v>
      </c>
      <c r="G2" s="153"/>
      <c r="H2" s="153"/>
      <c r="I2" s="153"/>
      <c r="J2" s="153"/>
      <c r="K2" s="147"/>
      <c r="L2" s="151" t="s">
        <v>1171</v>
      </c>
      <c r="M2" s="326">
        <f>M3+M4</f>
        <v>43</v>
      </c>
      <c r="N2" s="147"/>
    </row>
    <row r="3" spans="1:14" ht="19.5" customHeight="1">
      <c r="A3" s="146"/>
      <c r="B3" s="146"/>
      <c r="C3" s="153"/>
      <c r="D3" s="153"/>
      <c r="E3" s="148" t="s">
        <v>39</v>
      </c>
      <c r="F3" s="325">
        <f>+M3*F2/M2</f>
        <v>5.882352941176471</v>
      </c>
      <c r="H3" s="147"/>
      <c r="L3" s="154" t="s">
        <v>77</v>
      </c>
      <c r="M3" s="326">
        <v>43</v>
      </c>
    </row>
    <row r="4" spans="1:14" ht="29.25" customHeight="1">
      <c r="A4" s="146"/>
      <c r="B4" s="146"/>
      <c r="C4" s="153"/>
      <c r="D4" s="153"/>
      <c r="E4" s="148" t="s">
        <v>19</v>
      </c>
      <c r="F4" s="327" t="str">
        <f>Resp.!J7</f>
        <v>Grupo de Gestión Financiera</v>
      </c>
      <c r="H4" s="147"/>
      <c r="L4" s="157" t="s">
        <v>79</v>
      </c>
      <c r="M4" s="326">
        <v>0</v>
      </c>
    </row>
    <row r="6" spans="1:14" ht="15.75" customHeight="1" thickBot="1"/>
    <row r="7" spans="1:14" ht="15.75" customHeight="1" thickBot="1">
      <c r="C7" s="834" t="s">
        <v>65</v>
      </c>
      <c r="D7" s="835"/>
      <c r="E7" s="835"/>
      <c r="F7" s="835"/>
      <c r="G7" s="835"/>
      <c r="H7" s="835"/>
      <c r="I7" s="835"/>
      <c r="J7" s="835"/>
      <c r="K7" s="835"/>
      <c r="L7" s="836"/>
      <c r="M7" s="837" t="s">
        <v>66</v>
      </c>
      <c r="N7" s="838"/>
    </row>
    <row r="8" spans="1:14" ht="45" customHeight="1">
      <c r="C8" s="158" t="s">
        <v>67</v>
      </c>
      <c r="D8" s="159" t="s">
        <v>518</v>
      </c>
      <c r="E8" s="159" t="s">
        <v>519</v>
      </c>
      <c r="F8" s="159" t="s">
        <v>520</v>
      </c>
      <c r="G8" s="159" t="s">
        <v>521</v>
      </c>
      <c r="H8" s="160" t="s">
        <v>538</v>
      </c>
      <c r="I8" s="160" t="s">
        <v>535</v>
      </c>
      <c r="J8" s="160" t="s">
        <v>536</v>
      </c>
      <c r="K8" s="159" t="s">
        <v>537</v>
      </c>
      <c r="L8" s="161" t="s">
        <v>81</v>
      </c>
      <c r="M8" s="162" t="s">
        <v>74</v>
      </c>
      <c r="N8" s="163" t="s">
        <v>539</v>
      </c>
    </row>
    <row r="9" spans="1:14" ht="84.75" customHeight="1">
      <c r="C9" s="164">
        <v>1</v>
      </c>
      <c r="D9" s="843" t="s">
        <v>782</v>
      </c>
      <c r="E9" s="843" t="s">
        <v>788</v>
      </c>
      <c r="F9" s="843" t="s">
        <v>788</v>
      </c>
      <c r="G9" s="843" t="s">
        <v>789</v>
      </c>
      <c r="H9" s="843" t="s">
        <v>785</v>
      </c>
      <c r="I9" s="258">
        <v>43430</v>
      </c>
      <c r="J9" s="258">
        <v>43553</v>
      </c>
      <c r="K9" s="218" t="s">
        <v>783</v>
      </c>
      <c r="L9" s="217" t="s">
        <v>786</v>
      </c>
      <c r="M9" s="218" t="s">
        <v>787</v>
      </c>
      <c r="N9" s="220" t="s">
        <v>621</v>
      </c>
    </row>
    <row r="10" spans="1:14" ht="156.75" customHeight="1">
      <c r="C10" s="164">
        <v>2</v>
      </c>
      <c r="D10" s="844"/>
      <c r="E10" s="844"/>
      <c r="F10" s="844"/>
      <c r="G10" s="844"/>
      <c r="H10" s="844"/>
      <c r="I10" s="258">
        <v>43430</v>
      </c>
      <c r="J10" s="258">
        <v>43553</v>
      </c>
      <c r="K10" s="218" t="s">
        <v>784</v>
      </c>
      <c r="L10" s="217" t="s">
        <v>786</v>
      </c>
      <c r="M10" s="218" t="s">
        <v>790</v>
      </c>
      <c r="N10" s="220" t="s">
        <v>621</v>
      </c>
    </row>
    <row r="11" spans="1:14" ht="15.75" customHeight="1"/>
    <row r="12" spans="1:14" ht="15.75" customHeight="1"/>
    <row r="13" spans="1:14" ht="15.75" customHeight="1"/>
    <row r="14" spans="1:14" ht="15.75" customHeight="1"/>
    <row r="15" spans="1:14" ht="15.75" customHeight="1"/>
    <row r="16" spans="1:14"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sheetData>
  <mergeCells count="8">
    <mergeCell ref="D1:N1"/>
    <mergeCell ref="C7:L7"/>
    <mergeCell ref="M7:N7"/>
    <mergeCell ref="H9:H10"/>
    <mergeCell ref="D9:D10"/>
    <mergeCell ref="E9:E10"/>
    <mergeCell ref="F9:F10"/>
    <mergeCell ref="G9:G10"/>
  </mergeCells>
  <pageMargins left="0.7" right="0.7" top="0.75" bottom="0.75" header="0" footer="0"/>
  <pageSetup paperSize="9"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P1000"/>
  <sheetViews>
    <sheetView showGridLines="0" topLeftCell="B1" zoomScale="80" zoomScaleNormal="80" workbookViewId="0">
      <selection activeCell="F121" sqref="F121"/>
    </sheetView>
  </sheetViews>
  <sheetFormatPr baseColWidth="10" defaultColWidth="14.42578125" defaultRowHeight="15" customHeight="1"/>
  <cols>
    <col min="1" max="1" width="10.7109375" style="250" customWidth="1"/>
    <col min="2" max="2" width="3.5703125" style="250" customWidth="1"/>
    <col min="3" max="3" width="3.28515625" style="250" customWidth="1"/>
    <col min="4" max="4" width="26" style="250" customWidth="1"/>
    <col min="5" max="5" width="25.140625" style="250" customWidth="1"/>
    <col min="6" max="6" width="27.28515625" style="250" customWidth="1"/>
    <col min="7" max="7" width="8.42578125" style="250" customWidth="1"/>
    <col min="8" max="8" width="23" style="250" customWidth="1"/>
    <col min="9" max="9" width="22.140625" style="250" customWidth="1"/>
    <col min="10" max="10" width="11.28515625" style="250" customWidth="1"/>
    <col min="11" max="11" width="10.28515625" style="250" customWidth="1"/>
    <col min="12" max="12" width="27.85546875" style="250" customWidth="1"/>
    <col min="13" max="13" width="23.28515625" style="250" customWidth="1"/>
    <col min="14" max="14" width="17.28515625" style="250" customWidth="1"/>
    <col min="15" max="15" width="16.85546875" style="250" customWidth="1"/>
    <col min="16" max="16384" width="14.42578125" style="250"/>
  </cols>
  <sheetData>
    <row r="1" spans="1:16" ht="115.5" customHeight="1" thickBot="1">
      <c r="A1" s="146"/>
      <c r="B1" s="146"/>
      <c r="D1" s="848" t="s">
        <v>103</v>
      </c>
      <c r="E1" s="823"/>
      <c r="F1" s="823"/>
      <c r="G1" s="823"/>
      <c r="H1" s="823"/>
      <c r="I1" s="823"/>
      <c r="J1" s="823"/>
      <c r="K1" s="823"/>
      <c r="L1" s="823"/>
      <c r="M1" s="823"/>
      <c r="N1" s="823"/>
      <c r="O1" s="854"/>
      <c r="P1" s="854"/>
    </row>
    <row r="2" spans="1:16" ht="22.5" customHeight="1" thickBot="1">
      <c r="A2" s="146"/>
      <c r="B2" s="146"/>
      <c r="C2" s="153"/>
      <c r="D2" s="153"/>
      <c r="E2" s="148" t="s">
        <v>720</v>
      </c>
      <c r="F2" s="328">
        <f>100/17</f>
        <v>5.882352941176471</v>
      </c>
      <c r="H2" s="852"/>
      <c r="I2" s="823"/>
      <c r="K2" s="147"/>
      <c r="L2" s="151" t="s">
        <v>75</v>
      </c>
      <c r="M2" s="329">
        <v>5.88</v>
      </c>
      <c r="N2" s="147"/>
      <c r="O2" s="330"/>
      <c r="P2" s="302"/>
    </row>
    <row r="3" spans="1:16" ht="18.75" customHeight="1" thickBot="1">
      <c r="A3" s="146"/>
      <c r="B3" s="146"/>
      <c r="C3" s="153"/>
      <c r="D3" s="153"/>
      <c r="E3" s="148" t="s">
        <v>39</v>
      </c>
      <c r="F3" s="328">
        <f>((M3*F2)/M2)+K13</f>
        <v>4.2016806722689077</v>
      </c>
      <c r="H3" s="823"/>
      <c r="I3" s="823"/>
      <c r="L3" s="154" t="s">
        <v>77</v>
      </c>
      <c r="M3" s="329">
        <v>4.2</v>
      </c>
      <c r="O3" s="219"/>
      <c r="P3" s="302"/>
    </row>
    <row r="4" spans="1:16" ht="27.75" customHeight="1" thickBot="1">
      <c r="A4" s="146"/>
      <c r="B4" s="146"/>
      <c r="C4" s="153"/>
      <c r="D4" s="153"/>
      <c r="E4" s="148" t="s">
        <v>19</v>
      </c>
      <c r="F4" s="331">
        <f>Resp.!J9</f>
        <v>0</v>
      </c>
      <c r="H4" s="823"/>
      <c r="I4" s="823"/>
      <c r="L4" s="157" t="s">
        <v>79</v>
      </c>
      <c r="M4" s="332">
        <v>0</v>
      </c>
      <c r="O4" s="219"/>
      <c r="P4" s="302"/>
    </row>
    <row r="5" spans="1:16" ht="15" hidden="1" customHeight="1" thickBot="1"/>
    <row r="6" spans="1:16" ht="19.5" hidden="1" customHeight="1" thickBot="1">
      <c r="C6" s="849" t="s">
        <v>65</v>
      </c>
      <c r="D6" s="850"/>
      <c r="E6" s="850"/>
      <c r="F6" s="850"/>
      <c r="G6" s="850"/>
      <c r="H6" s="850"/>
      <c r="I6" s="850"/>
      <c r="J6" s="851"/>
      <c r="K6" s="837" t="s">
        <v>66</v>
      </c>
      <c r="L6" s="838"/>
      <c r="M6" s="838"/>
      <c r="N6" s="838"/>
      <c r="O6" s="853"/>
    </row>
    <row r="7" spans="1:16" ht="30.75" hidden="1" customHeight="1" thickBot="1">
      <c r="C7" s="333" t="s">
        <v>67</v>
      </c>
      <c r="D7" s="334" t="s">
        <v>80</v>
      </c>
      <c r="E7" s="335" t="s">
        <v>69</v>
      </c>
      <c r="F7" s="335" t="s">
        <v>101</v>
      </c>
      <c r="G7" s="335" t="s">
        <v>102</v>
      </c>
      <c r="H7" s="335" t="s">
        <v>71</v>
      </c>
      <c r="I7" s="336" t="s">
        <v>19</v>
      </c>
      <c r="J7" s="337" t="s">
        <v>81</v>
      </c>
      <c r="K7" s="338" t="s">
        <v>82</v>
      </c>
      <c r="L7" s="339" t="s">
        <v>74</v>
      </c>
      <c r="M7" s="339" t="s">
        <v>71</v>
      </c>
      <c r="N7" s="163" t="s">
        <v>19</v>
      </c>
      <c r="O7" s="163" t="s">
        <v>76</v>
      </c>
    </row>
    <row r="8" spans="1:16" ht="15" hidden="1" customHeight="1">
      <c r="B8" s="845" t="s">
        <v>83</v>
      </c>
      <c r="C8" s="340">
        <v>1</v>
      </c>
      <c r="D8" s="341"/>
      <c r="E8" s="342"/>
      <c r="F8" s="342"/>
      <c r="G8" s="342"/>
      <c r="H8" s="342"/>
      <c r="I8" s="343"/>
      <c r="J8" s="344">
        <f t="shared" ref="J8:J12" si="0">$F$2/$M$2</f>
        <v>1.0004001600640258</v>
      </c>
      <c r="K8" s="345"/>
      <c r="L8" s="346"/>
      <c r="M8" s="346"/>
      <c r="N8" s="347"/>
      <c r="O8" s="347"/>
    </row>
    <row r="9" spans="1:16" ht="16.5" hidden="1">
      <c r="B9" s="846"/>
      <c r="C9" s="348">
        <v>2</v>
      </c>
      <c r="D9" s="349"/>
      <c r="E9" s="350"/>
      <c r="F9" s="350"/>
      <c r="G9" s="350"/>
      <c r="H9" s="350"/>
      <c r="I9" s="351"/>
      <c r="J9" s="344">
        <f t="shared" si="0"/>
        <v>1.0004001600640258</v>
      </c>
      <c r="K9" s="352"/>
      <c r="L9" s="350"/>
      <c r="M9" s="350"/>
      <c r="N9" s="353"/>
      <c r="O9" s="353"/>
    </row>
    <row r="10" spans="1:16" ht="16.5" hidden="1">
      <c r="B10" s="846"/>
      <c r="C10" s="348">
        <v>3</v>
      </c>
      <c r="D10" s="349"/>
      <c r="E10" s="350"/>
      <c r="F10" s="350"/>
      <c r="G10" s="350"/>
      <c r="H10" s="350"/>
      <c r="I10" s="351"/>
      <c r="J10" s="344">
        <f t="shared" si="0"/>
        <v>1.0004001600640258</v>
      </c>
      <c r="K10" s="352"/>
      <c r="L10" s="350"/>
      <c r="M10" s="350"/>
      <c r="N10" s="353"/>
      <c r="O10" s="353"/>
    </row>
    <row r="11" spans="1:16" ht="16.5" hidden="1">
      <c r="B11" s="846"/>
      <c r="C11" s="348">
        <v>4</v>
      </c>
      <c r="D11" s="349"/>
      <c r="E11" s="350"/>
      <c r="F11" s="350"/>
      <c r="G11" s="350"/>
      <c r="H11" s="350"/>
      <c r="I11" s="351"/>
      <c r="J11" s="344">
        <f t="shared" si="0"/>
        <v>1.0004001600640258</v>
      </c>
      <c r="K11" s="352"/>
      <c r="L11" s="350"/>
      <c r="M11" s="350"/>
      <c r="N11" s="353"/>
      <c r="O11" s="353"/>
    </row>
    <row r="12" spans="1:16" ht="17.25" hidden="1" thickBot="1">
      <c r="B12" s="847"/>
      <c r="C12" s="354">
        <v>5</v>
      </c>
      <c r="D12" s="355"/>
      <c r="E12" s="356"/>
      <c r="F12" s="356"/>
      <c r="G12" s="356"/>
      <c r="H12" s="356"/>
      <c r="I12" s="357"/>
      <c r="J12" s="358">
        <f t="shared" si="0"/>
        <v>1.0004001600640258</v>
      </c>
      <c r="K12" s="359"/>
      <c r="L12" s="356"/>
      <c r="M12" s="356"/>
      <c r="N12" s="360"/>
      <c r="O12" s="360"/>
    </row>
    <row r="13" spans="1:16" ht="18.75" hidden="1" thickBot="1">
      <c r="C13" s="147"/>
      <c r="D13" s="147"/>
      <c r="E13" s="147"/>
      <c r="F13" s="147"/>
      <c r="G13" s="147"/>
      <c r="H13" s="147"/>
      <c r="I13" s="361" t="s">
        <v>93</v>
      </c>
      <c r="J13" s="362">
        <f t="shared" ref="J13:K13" si="1">SUM(J8:J12)</f>
        <v>5.0020008003201291</v>
      </c>
      <c r="K13" s="154">
        <f t="shared" si="1"/>
        <v>0</v>
      </c>
      <c r="L13" s="147"/>
      <c r="M13" s="147"/>
      <c r="N13" s="147"/>
    </row>
    <row r="14" spans="1:16" ht="15" hidden="1" customHeight="1" thickBot="1"/>
    <row r="15" spans="1:16" ht="35.25" hidden="1" customHeight="1" thickBot="1">
      <c r="B15" s="146"/>
      <c r="C15" s="333" t="s">
        <v>67</v>
      </c>
      <c r="D15" s="334" t="s">
        <v>80</v>
      </c>
      <c r="E15" s="334" t="s">
        <v>94</v>
      </c>
      <c r="F15" s="334" t="s">
        <v>19</v>
      </c>
      <c r="G15" s="334" t="s">
        <v>70</v>
      </c>
      <c r="H15" s="334" t="s">
        <v>95</v>
      </c>
      <c r="I15" s="363" t="s">
        <v>104</v>
      </c>
    </row>
    <row r="16" spans="1:16" ht="15" hidden="1" customHeight="1">
      <c r="B16" s="845" t="s">
        <v>97</v>
      </c>
      <c r="C16" s="364">
        <v>1</v>
      </c>
      <c r="D16" s="365"/>
      <c r="E16" s="346"/>
      <c r="F16" s="346"/>
      <c r="G16" s="346">
        <v>100</v>
      </c>
      <c r="H16" s="366">
        <f t="shared" ref="H16:H19" si="2">$F$2/$M$2</f>
        <v>1.0004001600640258</v>
      </c>
      <c r="I16" s="367"/>
    </row>
    <row r="17" spans="2:9" ht="16.5" hidden="1">
      <c r="B17" s="846"/>
      <c r="C17" s="368">
        <v>2</v>
      </c>
      <c r="D17" s="369"/>
      <c r="E17" s="350"/>
      <c r="F17" s="350"/>
      <c r="G17" s="350">
        <v>100</v>
      </c>
      <c r="H17" s="370">
        <f t="shared" si="2"/>
        <v>1.0004001600640258</v>
      </c>
      <c r="I17" s="371"/>
    </row>
    <row r="18" spans="2:9" ht="16.5" hidden="1">
      <c r="B18" s="846"/>
      <c r="C18" s="372">
        <v>3</v>
      </c>
      <c r="D18" s="372"/>
      <c r="E18" s="373"/>
      <c r="F18" s="373"/>
      <c r="G18" s="373">
        <v>100</v>
      </c>
      <c r="H18" s="374">
        <f t="shared" si="2"/>
        <v>1.0004001600640258</v>
      </c>
      <c r="I18" s="375"/>
    </row>
    <row r="19" spans="2:9" ht="17.25" hidden="1" thickBot="1">
      <c r="B19" s="847"/>
      <c r="C19" s="376">
        <v>4</v>
      </c>
      <c r="D19" s="376"/>
      <c r="E19" s="356"/>
      <c r="F19" s="356"/>
      <c r="G19" s="356">
        <v>100</v>
      </c>
      <c r="H19" s="377">
        <f t="shared" si="2"/>
        <v>1.0004001600640258</v>
      </c>
      <c r="I19" s="378"/>
    </row>
    <row r="20" spans="2:9" ht="15.75" hidden="1" customHeight="1" thickBot="1">
      <c r="B20" s="146"/>
      <c r="C20" s="146"/>
      <c r="D20" s="146"/>
      <c r="E20" s="146"/>
      <c r="F20" s="146"/>
      <c r="G20" s="379" t="s">
        <v>93</v>
      </c>
      <c r="H20" s="380">
        <f>SUM(H16:H19)</f>
        <v>4.0016006402561031</v>
      </c>
      <c r="I20" s="146"/>
    </row>
    <row r="21" spans="2:9" ht="15.75" hidden="1" customHeight="1"/>
    <row r="22" spans="2:9" ht="15.75" hidden="1" customHeight="1"/>
    <row r="23" spans="2:9" ht="15.75" hidden="1" customHeight="1"/>
    <row r="24" spans="2:9" ht="15.75" hidden="1" customHeight="1"/>
    <row r="25" spans="2:9" ht="15.75" hidden="1" customHeight="1"/>
    <row r="26" spans="2:9" ht="15.75" hidden="1" customHeight="1"/>
    <row r="27" spans="2:9" ht="15.75" hidden="1" customHeight="1"/>
    <row r="28" spans="2:9" ht="15.75" hidden="1" customHeight="1"/>
    <row r="29" spans="2:9" ht="15.75" hidden="1" customHeight="1"/>
    <row r="30" spans="2:9" ht="15.75" hidden="1" customHeight="1"/>
    <row r="31" spans="2:9" ht="15.75" hidden="1" customHeight="1"/>
    <row r="32" spans="2:9" ht="15.75" hidden="1" customHeight="1"/>
    <row r="33" ht="15.75" hidden="1" customHeight="1"/>
    <row r="34" ht="15.75" hidden="1" customHeight="1"/>
    <row r="35" ht="15.75" hidden="1" customHeight="1"/>
    <row r="36" ht="15.75" hidden="1" customHeight="1"/>
    <row r="37" ht="15.75" hidden="1" customHeight="1"/>
    <row r="38" ht="15.75" hidden="1" customHeight="1"/>
    <row r="39" ht="15.75" hidden="1" customHeight="1"/>
    <row r="40" ht="15.75" hidden="1" customHeight="1"/>
    <row r="41" ht="15.75" hidden="1" customHeight="1"/>
    <row r="42" ht="15.75" hidden="1" customHeight="1"/>
    <row r="43" ht="15.75" hidden="1" customHeight="1"/>
    <row r="44" ht="15.75" hidden="1" customHeight="1"/>
    <row r="45" ht="15.75" hidden="1" customHeight="1"/>
    <row r="46" ht="15.75" hidden="1" customHeight="1"/>
    <row r="47" ht="15.75" hidden="1" customHeight="1"/>
    <row r="48" ht="15.75" hidden="1" customHeight="1"/>
    <row r="49" ht="15.75" hidden="1" customHeight="1"/>
    <row r="50" ht="15.75" hidden="1" customHeight="1"/>
    <row r="51" ht="15.75" hidden="1" customHeight="1"/>
    <row r="52" ht="15.75" hidden="1" customHeight="1"/>
    <row r="53" ht="15.75" hidden="1" customHeight="1"/>
    <row r="54" ht="15.75" hidden="1" customHeight="1"/>
    <row r="55" ht="15.75" hidden="1" customHeight="1"/>
    <row r="56" ht="15.75" hidden="1" customHeight="1"/>
    <row r="57" ht="15.75" hidden="1" customHeight="1"/>
    <row r="58" ht="15.75" hidden="1" customHeight="1"/>
    <row r="59" ht="15.75" hidden="1" customHeight="1"/>
    <row r="60" ht="15.75" hidden="1" customHeight="1"/>
    <row r="61" ht="15.75" hidden="1" customHeight="1"/>
    <row r="62" ht="15.75" hidden="1" customHeight="1"/>
    <row r="63" ht="15.75" hidden="1" customHeight="1"/>
    <row r="64" ht="15.75" hidden="1" customHeight="1"/>
    <row r="65" ht="15.75" hidden="1" customHeight="1"/>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row r="101" ht="15.75" hidden="1" customHeight="1"/>
    <row r="102" ht="15.75" hidden="1" customHeight="1"/>
    <row r="103" ht="15.75" hidden="1" customHeight="1"/>
    <row r="104" ht="15.75" hidden="1" customHeight="1"/>
    <row r="105" ht="15.75" hidden="1" customHeight="1"/>
    <row r="106" ht="15.75" hidden="1" customHeight="1"/>
    <row r="107" ht="15.75" hidden="1" customHeight="1"/>
    <row r="108" ht="15.75" hidden="1" customHeight="1"/>
    <row r="109" ht="15.75" hidden="1" customHeight="1"/>
    <row r="110" ht="15.75" hidden="1" customHeight="1"/>
    <row r="111" ht="15.75" hidden="1" customHeight="1"/>
    <row r="112" ht="15.75" hidden="1" customHeight="1"/>
    <row r="113" spans="4:4" ht="15.75" hidden="1" customHeight="1"/>
    <row r="114" spans="4:4" ht="15.75" hidden="1" customHeight="1"/>
    <row r="115" spans="4:4" ht="15.75" customHeight="1"/>
    <row r="116" spans="4:4" ht="15.75" customHeight="1"/>
    <row r="117" spans="4:4" ht="15.75" customHeight="1">
      <c r="D117" s="381" t="s">
        <v>979</v>
      </c>
    </row>
    <row r="118" spans="4:4" ht="15.75" customHeight="1"/>
    <row r="119" spans="4:4" ht="15.75" customHeight="1"/>
    <row r="120" spans="4:4" ht="15.75" customHeight="1"/>
    <row r="121" spans="4:4" ht="15.75" customHeight="1"/>
    <row r="122" spans="4:4" ht="15.75" customHeight="1"/>
    <row r="123" spans="4:4" ht="15.75" customHeight="1"/>
    <row r="124" spans="4:4" ht="15.75" customHeight="1"/>
    <row r="125" spans="4:4" ht="15.75" customHeight="1"/>
    <row r="126" spans="4:4" ht="15.75" customHeight="1"/>
    <row r="127" spans="4:4" ht="15.75" customHeight="1"/>
    <row r="128" spans="4:4"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B16:B19"/>
    <mergeCell ref="D1:N1"/>
    <mergeCell ref="C6:J6"/>
    <mergeCell ref="H2:I4"/>
    <mergeCell ref="K6:O6"/>
    <mergeCell ref="B8:B12"/>
    <mergeCell ref="O1:P1"/>
  </mergeCells>
  <pageMargins left="0.7" right="0.7" top="0.75" bottom="0.75" header="0" footer="0"/>
  <pageSetup paperSize="9"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2"/>
  <sheetViews>
    <sheetView showGridLines="0" zoomScaleNormal="100" workbookViewId="0">
      <selection activeCell="D9" sqref="D9"/>
    </sheetView>
  </sheetViews>
  <sheetFormatPr baseColWidth="10" defaultColWidth="11.42578125" defaultRowHeight="15"/>
  <cols>
    <col min="1" max="1" width="2.5703125" style="583" customWidth="1"/>
    <col min="2" max="2" width="11.140625" style="583" customWidth="1"/>
    <col min="3" max="3" width="18.42578125" style="583" customWidth="1"/>
    <col min="4" max="4" width="17.85546875" style="583" customWidth="1"/>
    <col min="5" max="5" width="19.140625" style="583" customWidth="1"/>
    <col min="6" max="6" width="16.85546875" style="583" customWidth="1"/>
    <col min="7" max="7" width="17.5703125" style="583" customWidth="1"/>
    <col min="8" max="8" width="17" style="583" customWidth="1"/>
    <col min="9" max="9" width="18" style="583" customWidth="1"/>
    <col min="10" max="10" width="17.85546875" style="583" customWidth="1"/>
    <col min="11" max="11" width="17.5703125" style="583" customWidth="1"/>
    <col min="12" max="12" width="17.85546875" style="583" customWidth="1"/>
    <col min="13" max="13" width="19.7109375" style="583" customWidth="1"/>
    <col min="14" max="14" width="19.85546875" style="583" customWidth="1"/>
    <col min="15" max="15" width="18.140625" style="583" customWidth="1"/>
    <col min="16" max="16" width="17.28515625" style="583" customWidth="1"/>
    <col min="17" max="17" width="17.140625" style="583" customWidth="1"/>
    <col min="18" max="18" width="16.28515625" style="583" customWidth="1"/>
    <col min="19" max="19" width="17.5703125" style="583" customWidth="1"/>
    <col min="20" max="21" width="14.7109375" style="583" customWidth="1"/>
    <col min="22" max="16384" width="11.42578125" style="583"/>
  </cols>
  <sheetData>
    <row r="1" spans="2:20" ht="28.5">
      <c r="B1" s="751" t="s">
        <v>1238</v>
      </c>
      <c r="C1" s="751"/>
      <c r="D1" s="751"/>
      <c r="E1" s="751"/>
      <c r="F1" s="751"/>
      <c r="G1" s="751"/>
      <c r="H1" s="751"/>
      <c r="I1" s="751"/>
      <c r="J1" s="751"/>
      <c r="K1" s="751"/>
      <c r="L1" s="751"/>
      <c r="M1" s="751"/>
      <c r="N1" s="751"/>
      <c r="O1" s="751"/>
      <c r="P1" s="751"/>
      <c r="Q1" s="751"/>
      <c r="R1" s="751"/>
      <c r="S1" s="751"/>
      <c r="T1" s="751"/>
    </row>
    <row r="2" spans="2:20" ht="23.25">
      <c r="B2" s="584"/>
      <c r="C2" s="752" t="s">
        <v>1239</v>
      </c>
      <c r="D2" s="753"/>
      <c r="E2" s="753"/>
      <c r="F2" s="753"/>
      <c r="G2" s="753"/>
      <c r="H2" s="753"/>
      <c r="I2" s="753"/>
      <c r="J2" s="753"/>
      <c r="K2" s="753"/>
      <c r="L2" s="753"/>
      <c r="M2" s="753"/>
      <c r="N2" s="753"/>
      <c r="O2" s="753"/>
      <c r="P2" s="753"/>
      <c r="Q2" s="753"/>
      <c r="R2" s="753"/>
      <c r="S2" s="753"/>
      <c r="T2" s="585"/>
    </row>
    <row r="3" spans="2:20" ht="11.25" customHeight="1" thickBot="1">
      <c r="B3" s="586"/>
      <c r="C3" s="586"/>
      <c r="D3" s="586"/>
      <c r="E3" s="586"/>
      <c r="S3" s="586"/>
      <c r="T3" s="586"/>
    </row>
    <row r="4" spans="2:20" s="587" customFormat="1" ht="26.25" thickBot="1">
      <c r="C4" s="681" t="s">
        <v>1181</v>
      </c>
      <c r="D4" s="682" t="s">
        <v>1183</v>
      </c>
      <c r="E4" s="682" t="s">
        <v>1185</v>
      </c>
      <c r="F4" s="682" t="s">
        <v>1187</v>
      </c>
      <c r="G4" s="682" t="s">
        <v>1189</v>
      </c>
      <c r="H4" s="682" t="s">
        <v>1191</v>
      </c>
      <c r="I4" s="682" t="s">
        <v>1193</v>
      </c>
      <c r="J4" s="683" t="s">
        <v>1195</v>
      </c>
      <c r="L4" s="684" t="s">
        <v>1240</v>
      </c>
    </row>
    <row r="5" spans="2:20">
      <c r="B5" s="685" t="s">
        <v>1197</v>
      </c>
      <c r="C5" s="686"/>
      <c r="D5" s="687"/>
      <c r="E5" s="687"/>
      <c r="F5" s="687"/>
      <c r="G5" s="687"/>
      <c r="H5" s="687"/>
      <c r="I5" s="687"/>
      <c r="J5" s="688"/>
      <c r="L5" s="689" t="s">
        <v>1241</v>
      </c>
    </row>
    <row r="6" spans="2:20">
      <c r="B6" s="690" t="s">
        <v>1198</v>
      </c>
      <c r="C6" s="691" t="s">
        <v>1241</v>
      </c>
      <c r="D6" s="692" t="s">
        <v>1241</v>
      </c>
      <c r="E6" s="692" t="s">
        <v>1241</v>
      </c>
      <c r="F6" s="693" t="s">
        <v>1242</v>
      </c>
      <c r="G6" s="693" t="s">
        <v>1241</v>
      </c>
      <c r="H6" s="693" t="s">
        <v>1241</v>
      </c>
      <c r="I6" s="693" t="s">
        <v>1242</v>
      </c>
      <c r="J6" s="694" t="s">
        <v>1241</v>
      </c>
      <c r="L6" s="695" t="s">
        <v>1242</v>
      </c>
    </row>
    <row r="7" spans="2:20" ht="15.75" thickBot="1">
      <c r="B7" s="696" t="s">
        <v>1199</v>
      </c>
      <c r="C7" s="697"/>
      <c r="D7" s="698"/>
      <c r="E7" s="698"/>
      <c r="F7" s="698"/>
      <c r="G7" s="698"/>
      <c r="H7" s="698"/>
      <c r="I7" s="698"/>
      <c r="J7" s="699"/>
      <c r="L7" s="700" t="s">
        <v>1243</v>
      </c>
    </row>
    <row r="8" spans="2:20">
      <c r="B8" s="696" t="s">
        <v>1200</v>
      </c>
      <c r="C8" s="697"/>
      <c r="D8" s="698"/>
      <c r="E8" s="698"/>
      <c r="F8" s="698"/>
      <c r="G8" s="698"/>
      <c r="H8" s="698"/>
      <c r="I8" s="698"/>
      <c r="J8" s="699"/>
    </row>
    <row r="9" spans="2:20">
      <c r="B9" s="696" t="s">
        <v>1201</v>
      </c>
      <c r="C9" s="697"/>
      <c r="D9" s="698"/>
      <c r="E9" s="698"/>
      <c r="F9" s="698"/>
      <c r="G9" s="698"/>
      <c r="H9" s="698"/>
      <c r="I9" s="698"/>
      <c r="J9" s="699"/>
    </row>
    <row r="10" spans="2:20">
      <c r="B10" s="696" t="s">
        <v>1202</v>
      </c>
      <c r="C10" s="697"/>
      <c r="D10" s="698"/>
      <c r="E10" s="698"/>
      <c r="F10" s="698"/>
      <c r="G10" s="698"/>
      <c r="H10" s="698"/>
      <c r="I10" s="698"/>
      <c r="J10" s="699"/>
    </row>
    <row r="11" spans="2:20" ht="15.75" thickBot="1">
      <c r="B11" s="701" t="s">
        <v>1203</v>
      </c>
      <c r="C11" s="702"/>
      <c r="D11" s="703"/>
      <c r="E11" s="703"/>
      <c r="F11" s="703"/>
      <c r="G11" s="703"/>
      <c r="H11" s="703"/>
      <c r="I11" s="703"/>
      <c r="J11" s="704"/>
    </row>
    <row r="12" spans="2:20" ht="15.75" thickBot="1"/>
    <row r="13" spans="2:20" s="587" customFormat="1" ht="26.25" thickBot="1">
      <c r="C13" s="705" t="s">
        <v>1204</v>
      </c>
      <c r="D13" s="706" t="s">
        <v>1206</v>
      </c>
      <c r="E13" s="706" t="s">
        <v>1208</v>
      </c>
      <c r="F13" s="706" t="s">
        <v>1210</v>
      </c>
      <c r="G13" s="706" t="s">
        <v>1212</v>
      </c>
      <c r="H13" s="706" t="s">
        <v>1214</v>
      </c>
      <c r="I13" s="706" t="s">
        <v>1216</v>
      </c>
      <c r="J13" s="706" t="s">
        <v>1218</v>
      </c>
      <c r="K13" s="706" t="s">
        <v>1220</v>
      </c>
      <c r="L13" s="706" t="s">
        <v>1222</v>
      </c>
      <c r="M13" s="706" t="s">
        <v>1224</v>
      </c>
      <c r="N13" s="706" t="s">
        <v>1226</v>
      </c>
      <c r="O13" s="706" t="s">
        <v>1228</v>
      </c>
      <c r="P13" s="706" t="s">
        <v>1230</v>
      </c>
      <c r="Q13" s="706" t="s">
        <v>1232</v>
      </c>
      <c r="R13" s="706" t="s">
        <v>1234</v>
      </c>
      <c r="S13" s="707" t="s">
        <v>1236</v>
      </c>
    </row>
    <row r="14" spans="2:20">
      <c r="B14" s="685" t="s">
        <v>1197</v>
      </c>
      <c r="C14" s="686"/>
      <c r="D14" s="687"/>
      <c r="E14" s="687"/>
      <c r="F14" s="687"/>
      <c r="G14" s="687"/>
      <c r="H14" s="687"/>
      <c r="I14" s="687"/>
      <c r="J14" s="687"/>
      <c r="K14" s="687"/>
      <c r="L14" s="687"/>
      <c r="M14" s="687"/>
      <c r="N14" s="687"/>
      <c r="O14" s="687"/>
      <c r="P14" s="687"/>
      <c r="Q14" s="687"/>
      <c r="R14" s="687"/>
      <c r="S14" s="688"/>
    </row>
    <row r="15" spans="2:20">
      <c r="B15" s="690" t="s">
        <v>1198</v>
      </c>
      <c r="C15" s="708" t="s">
        <v>1241</v>
      </c>
      <c r="D15" s="693" t="s">
        <v>1241</v>
      </c>
      <c r="E15" s="693" t="s">
        <v>1241</v>
      </c>
      <c r="F15" s="693" t="s">
        <v>1241</v>
      </c>
      <c r="G15" s="693" t="s">
        <v>1241</v>
      </c>
      <c r="H15" s="693" t="s">
        <v>1241</v>
      </c>
      <c r="I15" s="693" t="s">
        <v>1241</v>
      </c>
      <c r="J15" s="693" t="s">
        <v>1241</v>
      </c>
      <c r="K15" s="693" t="s">
        <v>1242</v>
      </c>
      <c r="L15" s="693" t="s">
        <v>1241</v>
      </c>
      <c r="M15" s="693" t="s">
        <v>1242</v>
      </c>
      <c r="N15" s="693" t="s">
        <v>1241</v>
      </c>
      <c r="O15" s="693" t="s">
        <v>1241</v>
      </c>
      <c r="P15" s="693" t="s">
        <v>1241</v>
      </c>
      <c r="Q15" s="693" t="s">
        <v>1242</v>
      </c>
      <c r="R15" s="693" t="s">
        <v>1241</v>
      </c>
      <c r="S15" s="694" t="s">
        <v>1241</v>
      </c>
    </row>
    <row r="16" spans="2:20">
      <c r="B16" s="696" t="s">
        <v>1199</v>
      </c>
      <c r="C16" s="697"/>
      <c r="D16" s="698"/>
      <c r="E16" s="698"/>
      <c r="F16" s="698"/>
      <c r="G16" s="698"/>
      <c r="H16" s="698"/>
      <c r="I16" s="698"/>
      <c r="J16" s="698"/>
      <c r="K16" s="698"/>
      <c r="L16" s="698"/>
      <c r="M16" s="698"/>
      <c r="N16" s="698"/>
      <c r="O16" s="698"/>
      <c r="P16" s="698"/>
      <c r="Q16" s="698"/>
      <c r="R16" s="698"/>
      <c r="S16" s="699"/>
    </row>
    <row r="17" spans="2:19">
      <c r="B17" s="696" t="s">
        <v>1200</v>
      </c>
      <c r="C17" s="697"/>
      <c r="D17" s="698"/>
      <c r="E17" s="698"/>
      <c r="F17" s="698"/>
      <c r="G17" s="698"/>
      <c r="H17" s="698"/>
      <c r="I17" s="698"/>
      <c r="J17" s="698"/>
      <c r="K17" s="698"/>
      <c r="L17" s="698"/>
      <c r="M17" s="698"/>
      <c r="N17" s="698"/>
      <c r="O17" s="698"/>
      <c r="P17" s="698"/>
      <c r="Q17" s="698"/>
      <c r="R17" s="698"/>
      <c r="S17" s="699"/>
    </row>
    <row r="18" spans="2:19">
      <c r="B18" s="696" t="s">
        <v>1201</v>
      </c>
      <c r="C18" s="697"/>
      <c r="D18" s="698"/>
      <c r="E18" s="698"/>
      <c r="F18" s="698"/>
      <c r="G18" s="698"/>
      <c r="H18" s="698"/>
      <c r="I18" s="698"/>
      <c r="J18" s="698"/>
      <c r="K18" s="698"/>
      <c r="L18" s="698"/>
      <c r="M18" s="698"/>
      <c r="N18" s="698"/>
      <c r="O18" s="698"/>
      <c r="P18" s="698"/>
      <c r="Q18" s="698"/>
      <c r="R18" s="698"/>
      <c r="S18" s="699"/>
    </row>
    <row r="19" spans="2:19">
      <c r="B19" s="696" t="s">
        <v>1202</v>
      </c>
      <c r="C19" s="697"/>
      <c r="D19" s="698"/>
      <c r="E19" s="698"/>
      <c r="F19" s="698"/>
      <c r="G19" s="698"/>
      <c r="H19" s="698"/>
      <c r="I19" s="698"/>
      <c r="J19" s="698"/>
      <c r="K19" s="698"/>
      <c r="L19" s="698"/>
      <c r="M19" s="698"/>
      <c r="N19" s="698"/>
      <c r="O19" s="698"/>
      <c r="P19" s="698"/>
      <c r="Q19" s="698"/>
      <c r="R19" s="698"/>
      <c r="S19" s="699"/>
    </row>
    <row r="20" spans="2:19" ht="15.75" thickBot="1">
      <c r="B20" s="701" t="s">
        <v>1203</v>
      </c>
      <c r="C20" s="702"/>
      <c r="D20" s="703"/>
      <c r="E20" s="703"/>
      <c r="F20" s="703"/>
      <c r="G20" s="703"/>
      <c r="H20" s="703"/>
      <c r="I20" s="703"/>
      <c r="J20" s="703"/>
      <c r="K20" s="703"/>
      <c r="L20" s="703"/>
      <c r="M20" s="703"/>
      <c r="N20" s="703"/>
      <c r="O20" s="703"/>
      <c r="P20" s="703"/>
      <c r="Q20" s="703"/>
      <c r="R20" s="703"/>
      <c r="S20" s="704"/>
    </row>
    <row r="22" spans="2:19">
      <c r="P22" s="658"/>
    </row>
  </sheetData>
  <sheetProtection algorithmName="SHA-512" hashValue="P68mIFmDKB73DBLRt0SUzXJ4TEZZHuHxuwU0wYPMqhtLl8JNRutLPOS8NbyDY+m5MrqDdDLq3xzLlVoyiNtgag==" saltValue="aQd86hzF9F0ZzqVhJ+ajgQ==" spinCount="100000" sheet="1" objects="1" scenarios="1" formatCells="0" pivotTables="0"/>
  <protectedRanges>
    <protectedRange sqref="C5:J11 C14:S20" name="Rango1"/>
  </protectedRanges>
  <mergeCells count="2">
    <mergeCell ref="B1:T1"/>
    <mergeCell ref="C2:S2"/>
  </mergeCells>
  <dataValidations count="1">
    <dataValidation type="list" allowBlank="1" showInputMessage="1" showErrorMessage="1" sqref="C5:J11 C14:S20">
      <formula1>$L$5:$L$7</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containsText" priority="4" operator="containsText" id="{2A7EB224-C059-47DA-BB1A-607EFAA140AE}">
            <xm:f>NOT(ISERROR(SEARCH($L$7,C5)))</xm:f>
            <xm:f>$L$7</xm:f>
            <x14:dxf>
              <font>
                <b val="0"/>
                <i/>
              </font>
              <fill>
                <patternFill>
                  <bgColor rgb="FFCC0000"/>
                </patternFill>
              </fill>
            </x14:dxf>
          </x14:cfRule>
          <x14:cfRule type="containsText" priority="5" operator="containsText" id="{895D18AC-BCF5-4BFB-81B6-7638867A841E}">
            <xm:f>NOT(ISERROR(SEARCH($L$6,C5)))</xm:f>
            <xm:f>$L$6</xm:f>
            <x14:dxf>
              <font>
                <b val="0"/>
                <i/>
              </font>
              <fill>
                <patternFill>
                  <bgColor theme="7" tint="0.39994506668294322"/>
                </patternFill>
              </fill>
            </x14:dxf>
          </x14:cfRule>
          <x14:cfRule type="containsText" priority="6" operator="containsText" id="{84FBD6DD-BD48-4766-B427-647ABEBD441B}">
            <xm:f>NOT(ISERROR(SEARCH($L$5,C5)))</xm:f>
            <xm:f>$L$5</xm:f>
            <x14:dxf>
              <font>
                <b val="0"/>
                <i/>
                <color auto="1"/>
              </font>
              <fill>
                <patternFill>
                  <bgColor theme="9"/>
                </patternFill>
              </fill>
            </x14:dxf>
          </x14:cfRule>
          <xm:sqref>C5:J11</xm:sqref>
        </x14:conditionalFormatting>
        <x14:conditionalFormatting xmlns:xm="http://schemas.microsoft.com/office/excel/2006/main">
          <x14:cfRule type="containsText" priority="1" operator="containsText" id="{161B4B2E-5967-406B-BC28-9E0F66D327BB}">
            <xm:f>NOT(ISERROR(SEARCH($L$7,C14)))</xm:f>
            <xm:f>$L$7</xm:f>
            <x14:dxf>
              <font>
                <b val="0"/>
                <i/>
              </font>
              <fill>
                <patternFill>
                  <bgColor rgb="FFCC0000"/>
                </patternFill>
              </fill>
            </x14:dxf>
          </x14:cfRule>
          <x14:cfRule type="containsText" priority="2" operator="containsText" id="{DF1A13F2-95EB-4190-8EF8-DB52DA2B7807}">
            <xm:f>NOT(ISERROR(SEARCH($L$6,C14)))</xm:f>
            <xm:f>$L$6</xm:f>
            <x14:dxf>
              <font>
                <b val="0"/>
                <i/>
              </font>
              <fill>
                <patternFill>
                  <bgColor theme="7" tint="0.39994506668294322"/>
                </patternFill>
              </fill>
            </x14:dxf>
          </x14:cfRule>
          <x14:cfRule type="containsText" priority="3" operator="containsText" id="{CE9BA89F-D9AD-4F20-9412-3B911D613508}">
            <xm:f>NOT(ISERROR(SEARCH($L$5,C14)))</xm:f>
            <xm:f>$L$5</xm:f>
            <x14:dxf>
              <font>
                <b val="0"/>
                <i/>
                <color auto="1"/>
              </font>
              <fill>
                <patternFill>
                  <bgColor theme="9"/>
                </patternFill>
              </fill>
            </x14:dxf>
          </x14:cfRule>
          <xm:sqref>C14:S20</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622"/>
  <sheetViews>
    <sheetView showGridLines="0" topLeftCell="E1" zoomScale="70" zoomScaleNormal="70" workbookViewId="0">
      <selection activeCell="E6" sqref="E6"/>
    </sheetView>
  </sheetViews>
  <sheetFormatPr baseColWidth="10" defaultColWidth="14.42578125" defaultRowHeight="15" customHeight="1"/>
  <cols>
    <col min="1" max="1" width="7.140625" style="250" customWidth="1"/>
    <col min="2" max="2" width="3.28515625" style="250" customWidth="1"/>
    <col min="3" max="3" width="3" style="250" customWidth="1"/>
    <col min="4" max="4" width="6.5703125" style="250" customWidth="1"/>
    <col min="5" max="5" width="56.28515625" style="250" customWidth="1"/>
    <col min="6" max="6" width="27.28515625" style="250" customWidth="1"/>
    <col min="7" max="7" width="42.7109375" style="250" customWidth="1"/>
    <col min="8" max="9" width="23" style="250" customWidth="1"/>
    <col min="10" max="10" width="12" style="250" customWidth="1"/>
    <col min="11" max="11" width="11.140625" style="250" customWidth="1"/>
    <col min="12" max="12" width="44" style="250" customWidth="1"/>
    <col min="13" max="13" width="15.5703125" style="250" customWidth="1"/>
    <col min="14" max="14" width="66" style="250" customWidth="1"/>
    <col min="15" max="15" width="23.85546875" style="250" customWidth="1"/>
    <col min="16" max="17" width="0" style="250" hidden="1" customWidth="1"/>
    <col min="18" max="18" width="19.5703125" style="250" customWidth="1"/>
    <col min="19" max="16384" width="14.42578125" style="250"/>
  </cols>
  <sheetData>
    <row r="1" spans="1:19" ht="49.5" customHeight="1" thickBot="1">
      <c r="A1" s="146"/>
      <c r="B1" s="146"/>
      <c r="D1" s="855" t="s">
        <v>1107</v>
      </c>
      <c r="E1" s="823"/>
      <c r="F1" s="823"/>
      <c r="G1" s="823"/>
      <c r="H1" s="823"/>
      <c r="I1" s="823"/>
      <c r="J1" s="823"/>
      <c r="K1" s="823"/>
      <c r="L1" s="823"/>
      <c r="M1" s="823"/>
      <c r="N1" s="823"/>
    </row>
    <row r="2" spans="1:19" ht="40.5" customHeight="1" thickBot="1">
      <c r="A2" s="146"/>
      <c r="B2" s="146"/>
      <c r="C2" s="153"/>
      <c r="D2" s="153"/>
      <c r="E2" s="148" t="s">
        <v>720</v>
      </c>
      <c r="F2" s="382">
        <f>100/17</f>
        <v>5.882352941176471</v>
      </c>
      <c r="H2" s="153"/>
      <c r="K2" s="147"/>
      <c r="L2" s="151" t="s">
        <v>1170</v>
      </c>
      <c r="M2" s="383">
        <v>78</v>
      </c>
      <c r="N2" s="147"/>
      <c r="O2" s="279" t="s">
        <v>1167</v>
      </c>
      <c r="P2" s="384">
        <f>P3+P4</f>
        <v>43</v>
      </c>
      <c r="R2" s="383">
        <v>18</v>
      </c>
    </row>
    <row r="3" spans="1:19" ht="18" customHeight="1" thickBot="1">
      <c r="A3" s="146"/>
      <c r="B3" s="146"/>
      <c r="C3" s="153"/>
      <c r="D3" s="153"/>
      <c r="E3" s="148" t="s">
        <v>39</v>
      </c>
      <c r="F3" s="382">
        <f>+(M3*F2/M2)*1.27</f>
        <v>5.6508295625942688</v>
      </c>
      <c r="L3" s="154" t="s">
        <v>77</v>
      </c>
      <c r="M3" s="383">
        <f>+M2-M4</f>
        <v>59</v>
      </c>
      <c r="O3" s="154" t="s">
        <v>77</v>
      </c>
      <c r="P3" s="384">
        <v>43</v>
      </c>
      <c r="R3" s="383">
        <v>16</v>
      </c>
    </row>
    <row r="4" spans="1:19" ht="63" customHeight="1" thickBot="1">
      <c r="A4" s="146"/>
      <c r="B4" s="146"/>
      <c r="C4" s="153"/>
      <c r="D4" s="153"/>
      <c r="E4" s="148" t="s">
        <v>19</v>
      </c>
      <c r="F4" s="385" t="str">
        <f>Resp.!J10</f>
        <v>Oficina de tecnologías de información y comunicaciones</v>
      </c>
      <c r="L4" s="157" t="s">
        <v>79</v>
      </c>
      <c r="M4" s="383">
        <v>19</v>
      </c>
      <c r="N4" s="386"/>
      <c r="O4" s="157" t="s">
        <v>79</v>
      </c>
      <c r="P4" s="384">
        <v>0</v>
      </c>
      <c r="R4" s="383">
        <f>+R2-R3</f>
        <v>2</v>
      </c>
    </row>
    <row r="5" spans="1:19" ht="15.75" customHeight="1">
      <c r="E5" s="387"/>
      <c r="F5" s="388"/>
      <c r="G5" s="386"/>
      <c r="H5" s="386"/>
      <c r="N5" s="389"/>
    </row>
    <row r="6" spans="1:19" ht="15.75" customHeight="1">
      <c r="F6" s="386"/>
      <c r="G6" s="386"/>
      <c r="H6" s="390"/>
      <c r="L6" s="391"/>
      <c r="N6" s="389"/>
    </row>
    <row r="7" spans="1:19" ht="15.75" customHeight="1" thickBot="1">
      <c r="L7" s="386"/>
      <c r="N7" s="389"/>
    </row>
    <row r="8" spans="1:19" ht="34.5" customHeight="1" thickBot="1">
      <c r="D8" s="856" t="s">
        <v>65</v>
      </c>
      <c r="E8" s="857"/>
      <c r="F8" s="857"/>
      <c r="G8" s="857"/>
      <c r="H8" s="857"/>
      <c r="I8" s="857"/>
      <c r="J8" s="857"/>
      <c r="K8" s="857"/>
      <c r="L8" s="857"/>
      <c r="M8" s="858"/>
      <c r="N8" s="859" t="s">
        <v>66</v>
      </c>
      <c r="O8" s="860"/>
      <c r="P8" s="860"/>
      <c r="Q8" s="861"/>
    </row>
    <row r="9" spans="1:19" ht="30.75" customHeight="1">
      <c r="D9" s="201" t="s">
        <v>67</v>
      </c>
      <c r="E9" s="202" t="s">
        <v>518</v>
      </c>
      <c r="F9" s="202" t="s">
        <v>519</v>
      </c>
      <c r="G9" s="202" t="s">
        <v>520</v>
      </c>
      <c r="H9" s="202" t="s">
        <v>521</v>
      </c>
      <c r="I9" s="203" t="s">
        <v>538</v>
      </c>
      <c r="J9" s="203" t="s">
        <v>535</v>
      </c>
      <c r="K9" s="203" t="s">
        <v>536</v>
      </c>
      <c r="L9" s="202" t="s">
        <v>537</v>
      </c>
      <c r="M9" s="204" t="s">
        <v>81</v>
      </c>
      <c r="N9" s="205" t="s">
        <v>74</v>
      </c>
      <c r="O9" s="206" t="s">
        <v>539</v>
      </c>
      <c r="P9" s="206" t="s">
        <v>76</v>
      </c>
      <c r="Q9" s="206" t="s">
        <v>539</v>
      </c>
    </row>
    <row r="10" spans="1:19" ht="108" customHeight="1">
      <c r="D10" s="164">
        <v>1</v>
      </c>
      <c r="E10" s="246" t="s">
        <v>739</v>
      </c>
      <c r="F10" s="246" t="s">
        <v>740</v>
      </c>
      <c r="G10" s="252" t="s">
        <v>741</v>
      </c>
      <c r="H10" s="246" t="s">
        <v>522</v>
      </c>
      <c r="I10" s="252" t="s">
        <v>523</v>
      </c>
      <c r="J10" s="171">
        <v>43662</v>
      </c>
      <c r="K10" s="171">
        <v>43830</v>
      </c>
      <c r="L10" s="252" t="s">
        <v>766</v>
      </c>
      <c r="M10" s="240">
        <v>7.9000000000000001E-2</v>
      </c>
      <c r="N10" s="242" t="s">
        <v>1094</v>
      </c>
      <c r="O10" s="172" t="s">
        <v>976</v>
      </c>
      <c r="P10" s="172"/>
      <c r="Q10" s="172"/>
      <c r="R10" s="241"/>
      <c r="S10" s="241"/>
    </row>
    <row r="11" spans="1:19" ht="108" customHeight="1">
      <c r="D11" s="164">
        <v>2</v>
      </c>
      <c r="E11" s="246" t="s">
        <v>742</v>
      </c>
      <c r="F11" s="246" t="s">
        <v>743</v>
      </c>
      <c r="G11" s="246" t="s">
        <v>744</v>
      </c>
      <c r="H11" s="246" t="s">
        <v>745</v>
      </c>
      <c r="I11" s="246" t="s">
        <v>523</v>
      </c>
      <c r="J11" s="171">
        <v>43662</v>
      </c>
      <c r="K11" s="171">
        <v>43830</v>
      </c>
      <c r="L11" s="246" t="s">
        <v>1095</v>
      </c>
      <c r="M11" s="240">
        <v>7.9000000000000001E-2</v>
      </c>
      <c r="N11" s="246" t="s">
        <v>1096</v>
      </c>
      <c r="O11" s="172" t="s">
        <v>976</v>
      </c>
      <c r="P11" s="172"/>
      <c r="Q11" s="172"/>
      <c r="R11" s="241"/>
      <c r="S11" s="241"/>
    </row>
    <row r="12" spans="1:19" ht="191.25">
      <c r="D12" s="164">
        <v>3</v>
      </c>
      <c r="E12" s="246" t="s">
        <v>746</v>
      </c>
      <c r="F12" s="246" t="s">
        <v>747</v>
      </c>
      <c r="G12" s="246" t="s">
        <v>748</v>
      </c>
      <c r="H12" s="246" t="s">
        <v>522</v>
      </c>
      <c r="I12" s="246" t="s">
        <v>523</v>
      </c>
      <c r="J12" s="171">
        <v>43662</v>
      </c>
      <c r="K12" s="171">
        <v>43830</v>
      </c>
      <c r="L12" s="246" t="s">
        <v>767</v>
      </c>
      <c r="M12" s="240">
        <v>7.9000000000000001E-2</v>
      </c>
      <c r="N12" s="252" t="s">
        <v>1097</v>
      </c>
      <c r="O12" s="172" t="s">
        <v>1048</v>
      </c>
      <c r="P12" s="172"/>
      <c r="Q12" s="172"/>
      <c r="R12" s="241"/>
      <c r="S12" s="241"/>
    </row>
    <row r="13" spans="1:19" ht="108" customHeight="1">
      <c r="D13" s="164">
        <v>4</v>
      </c>
      <c r="E13" s="246" t="s">
        <v>749</v>
      </c>
      <c r="F13" s="246" t="s">
        <v>750</v>
      </c>
      <c r="G13" s="246" t="s">
        <v>748</v>
      </c>
      <c r="H13" s="246" t="s">
        <v>522</v>
      </c>
      <c r="I13" s="246" t="s">
        <v>523</v>
      </c>
      <c r="J13" s="171">
        <v>43662</v>
      </c>
      <c r="K13" s="171">
        <v>43830</v>
      </c>
      <c r="L13" s="246" t="s">
        <v>767</v>
      </c>
      <c r="M13" s="240">
        <v>7.9000000000000001E-2</v>
      </c>
      <c r="N13" s="252" t="s">
        <v>1098</v>
      </c>
      <c r="O13" s="172" t="s">
        <v>621</v>
      </c>
      <c r="P13" s="172"/>
      <c r="Q13" s="172"/>
      <c r="R13" s="241"/>
      <c r="S13" s="241"/>
    </row>
    <row r="14" spans="1:19" ht="155.25" customHeight="1">
      <c r="D14" s="839">
        <v>5</v>
      </c>
      <c r="E14" s="819" t="s">
        <v>751</v>
      </c>
      <c r="F14" s="819" t="s">
        <v>752</v>
      </c>
      <c r="G14" s="819" t="s">
        <v>748</v>
      </c>
      <c r="H14" s="862" t="s">
        <v>522</v>
      </c>
      <c r="I14" s="246" t="s">
        <v>523</v>
      </c>
      <c r="J14" s="254">
        <v>43662</v>
      </c>
      <c r="K14" s="254">
        <v>43830</v>
      </c>
      <c r="L14" s="252" t="s">
        <v>768</v>
      </c>
      <c r="M14" s="240">
        <v>7.9000000000000001E-2</v>
      </c>
      <c r="N14" s="252" t="s">
        <v>1099</v>
      </c>
      <c r="O14" s="172" t="s">
        <v>1048</v>
      </c>
      <c r="P14" s="172"/>
      <c r="Q14" s="172"/>
      <c r="R14" s="241"/>
      <c r="S14" s="241"/>
    </row>
    <row r="15" spans="1:19" ht="108" customHeight="1">
      <c r="D15" s="840"/>
      <c r="E15" s="843"/>
      <c r="F15" s="843"/>
      <c r="G15" s="843"/>
      <c r="H15" s="863"/>
      <c r="I15" s="251" t="s">
        <v>523</v>
      </c>
      <c r="J15" s="171">
        <v>43661</v>
      </c>
      <c r="K15" s="171">
        <v>43830</v>
      </c>
      <c r="L15" s="207" t="s">
        <v>769</v>
      </c>
      <c r="M15" s="240">
        <v>7.9000000000000001E-2</v>
      </c>
      <c r="N15" s="252" t="s">
        <v>1100</v>
      </c>
      <c r="O15" s="172" t="s">
        <v>1048</v>
      </c>
      <c r="P15" s="172"/>
      <c r="Q15" s="172"/>
      <c r="R15" s="241"/>
      <c r="S15" s="241"/>
    </row>
    <row r="16" spans="1:19" ht="191.25" customHeight="1">
      <c r="D16" s="839">
        <v>6</v>
      </c>
      <c r="E16" s="843" t="s">
        <v>753</v>
      </c>
      <c r="F16" s="865" t="s">
        <v>754</v>
      </c>
      <c r="G16" s="843" t="s">
        <v>755</v>
      </c>
      <c r="H16" s="843" t="s">
        <v>522</v>
      </c>
      <c r="I16" s="246" t="s">
        <v>765</v>
      </c>
      <c r="J16" s="171">
        <v>43661</v>
      </c>
      <c r="K16" s="171">
        <v>43830</v>
      </c>
      <c r="L16" s="252" t="s">
        <v>770</v>
      </c>
      <c r="M16" s="240">
        <v>7.9000000000000001E-2</v>
      </c>
      <c r="N16" s="246" t="s">
        <v>1049</v>
      </c>
      <c r="O16" s="172" t="s">
        <v>621</v>
      </c>
      <c r="P16" s="172"/>
      <c r="Q16" s="172"/>
      <c r="R16" s="241"/>
      <c r="S16" s="241"/>
    </row>
    <row r="17" spans="4:19" ht="108" customHeight="1">
      <c r="D17" s="840"/>
      <c r="E17" s="844"/>
      <c r="F17" s="866"/>
      <c r="G17" s="844"/>
      <c r="H17" s="844"/>
      <c r="I17" s="246" t="s">
        <v>765</v>
      </c>
      <c r="J17" s="171">
        <v>43661</v>
      </c>
      <c r="K17" s="171">
        <v>43830</v>
      </c>
      <c r="L17" s="252" t="s">
        <v>771</v>
      </c>
      <c r="M17" s="240">
        <v>7.9000000000000001E-2</v>
      </c>
      <c r="N17" s="246" t="s">
        <v>1101</v>
      </c>
      <c r="O17" s="172" t="s">
        <v>621</v>
      </c>
      <c r="P17" s="172"/>
      <c r="Q17" s="172"/>
      <c r="R17" s="241"/>
      <c r="S17" s="241"/>
    </row>
    <row r="18" spans="4:19" ht="108" customHeight="1">
      <c r="D18" s="839">
        <v>7</v>
      </c>
      <c r="E18" s="867" t="s">
        <v>756</v>
      </c>
      <c r="F18" s="865" t="s">
        <v>757</v>
      </c>
      <c r="G18" s="843" t="s">
        <v>755</v>
      </c>
      <c r="H18" s="843" t="s">
        <v>522</v>
      </c>
      <c r="I18" s="246" t="s">
        <v>765</v>
      </c>
      <c r="J18" s="171">
        <v>43661</v>
      </c>
      <c r="K18" s="171">
        <v>43830</v>
      </c>
      <c r="L18" s="252" t="s">
        <v>772</v>
      </c>
      <c r="M18" s="240">
        <v>7.9000000000000001E-2</v>
      </c>
      <c r="N18" s="246" t="s">
        <v>831</v>
      </c>
      <c r="O18" s="172" t="s">
        <v>621</v>
      </c>
      <c r="P18" s="172"/>
      <c r="Q18" s="172"/>
      <c r="R18" s="241"/>
      <c r="S18" s="241"/>
    </row>
    <row r="19" spans="4:19" ht="108" customHeight="1">
      <c r="D19" s="840"/>
      <c r="E19" s="868"/>
      <c r="F19" s="866"/>
      <c r="G19" s="844"/>
      <c r="H19" s="844"/>
      <c r="I19" s="246" t="s">
        <v>765</v>
      </c>
      <c r="J19" s="171">
        <v>43661</v>
      </c>
      <c r="K19" s="171">
        <v>43830</v>
      </c>
      <c r="L19" s="252" t="s">
        <v>773</v>
      </c>
      <c r="M19" s="240">
        <v>7.9000000000000001E-2</v>
      </c>
      <c r="N19" s="246" t="s">
        <v>1102</v>
      </c>
      <c r="O19" s="172" t="s">
        <v>621</v>
      </c>
      <c r="P19" s="172"/>
      <c r="Q19" s="172"/>
      <c r="R19" s="241"/>
      <c r="S19" s="241"/>
    </row>
    <row r="20" spans="4:19" s="255" customFormat="1" ht="108" customHeight="1">
      <c r="D20" s="839">
        <v>8</v>
      </c>
      <c r="E20" s="865" t="s">
        <v>758</v>
      </c>
      <c r="F20" s="865" t="s">
        <v>759</v>
      </c>
      <c r="G20" s="843" t="s">
        <v>755</v>
      </c>
      <c r="H20" s="843" t="s">
        <v>745</v>
      </c>
      <c r="I20" s="246" t="s">
        <v>765</v>
      </c>
      <c r="J20" s="171">
        <v>43661</v>
      </c>
      <c r="K20" s="171">
        <v>43830</v>
      </c>
      <c r="L20" s="252" t="s">
        <v>774</v>
      </c>
      <c r="M20" s="240">
        <v>7.9000000000000001E-2</v>
      </c>
      <c r="N20" s="246" t="s">
        <v>1103</v>
      </c>
      <c r="O20" s="172" t="s">
        <v>621</v>
      </c>
      <c r="P20" s="172"/>
      <c r="Q20" s="172"/>
      <c r="R20" s="241"/>
      <c r="S20" s="241"/>
    </row>
    <row r="21" spans="4:19" ht="108" customHeight="1">
      <c r="D21" s="840"/>
      <c r="E21" s="866"/>
      <c r="F21" s="866"/>
      <c r="G21" s="844"/>
      <c r="H21" s="844"/>
      <c r="I21" s="246" t="s">
        <v>765</v>
      </c>
      <c r="J21" s="171">
        <v>43661</v>
      </c>
      <c r="K21" s="171">
        <v>43830</v>
      </c>
      <c r="L21" s="252" t="s">
        <v>775</v>
      </c>
      <c r="M21" s="240">
        <v>7.9000000000000001E-2</v>
      </c>
      <c r="N21" s="246" t="s">
        <v>1104</v>
      </c>
      <c r="O21" s="172" t="s">
        <v>621</v>
      </c>
      <c r="P21" s="172"/>
      <c r="Q21" s="172"/>
      <c r="R21" s="241"/>
      <c r="S21" s="241"/>
    </row>
    <row r="22" spans="4:19" ht="108" customHeight="1">
      <c r="D22" s="839">
        <v>9</v>
      </c>
      <c r="E22" s="865" t="s">
        <v>760</v>
      </c>
      <c r="F22" s="865" t="s">
        <v>761</v>
      </c>
      <c r="G22" s="843" t="s">
        <v>755</v>
      </c>
      <c r="H22" s="843" t="s">
        <v>762</v>
      </c>
      <c r="I22" s="246" t="s">
        <v>765</v>
      </c>
      <c r="J22" s="171">
        <v>43661</v>
      </c>
      <c r="K22" s="171">
        <v>43830</v>
      </c>
      <c r="L22" s="252" t="s">
        <v>776</v>
      </c>
      <c r="M22" s="240">
        <v>7.9000000000000001E-2</v>
      </c>
      <c r="N22" s="246" t="s">
        <v>832</v>
      </c>
      <c r="O22" s="172" t="s">
        <v>621</v>
      </c>
      <c r="P22" s="172"/>
      <c r="Q22" s="172"/>
      <c r="R22" s="241"/>
      <c r="S22" s="241"/>
    </row>
    <row r="23" spans="4:19" ht="108" customHeight="1">
      <c r="D23" s="841"/>
      <c r="E23" s="870"/>
      <c r="F23" s="870"/>
      <c r="G23" s="864"/>
      <c r="H23" s="864"/>
      <c r="I23" s="246" t="s">
        <v>765</v>
      </c>
      <c r="J23" s="171">
        <v>43661</v>
      </c>
      <c r="K23" s="171">
        <v>43830</v>
      </c>
      <c r="L23" s="252" t="s">
        <v>1105</v>
      </c>
      <c r="M23" s="240">
        <v>7.9000000000000001E-2</v>
      </c>
      <c r="N23" s="246" t="s">
        <v>833</v>
      </c>
      <c r="O23" s="172" t="s">
        <v>621</v>
      </c>
      <c r="P23" s="172"/>
      <c r="Q23" s="172"/>
      <c r="R23" s="241"/>
      <c r="S23" s="241"/>
    </row>
    <row r="24" spans="4:19" ht="108" customHeight="1">
      <c r="D24" s="841"/>
      <c r="E24" s="870"/>
      <c r="F24" s="870"/>
      <c r="G24" s="864"/>
      <c r="H24" s="864"/>
      <c r="I24" s="246" t="s">
        <v>765</v>
      </c>
      <c r="J24" s="171">
        <v>43661</v>
      </c>
      <c r="K24" s="171">
        <v>43830</v>
      </c>
      <c r="L24" s="252" t="s">
        <v>777</v>
      </c>
      <c r="M24" s="240">
        <v>7.9000000000000001E-2</v>
      </c>
      <c r="N24" s="246" t="s">
        <v>834</v>
      </c>
      <c r="O24" s="172" t="s">
        <v>621</v>
      </c>
      <c r="P24" s="172"/>
      <c r="Q24" s="172"/>
      <c r="R24" s="241"/>
      <c r="S24" s="241"/>
    </row>
    <row r="25" spans="4:19" ht="108" customHeight="1">
      <c r="D25" s="840"/>
      <c r="E25" s="866"/>
      <c r="F25" s="866"/>
      <c r="G25" s="844"/>
      <c r="H25" s="844"/>
      <c r="I25" s="246" t="s">
        <v>765</v>
      </c>
      <c r="J25" s="171">
        <v>43661</v>
      </c>
      <c r="K25" s="171">
        <v>43830</v>
      </c>
      <c r="L25" s="252" t="s">
        <v>778</v>
      </c>
      <c r="M25" s="240">
        <v>7.9000000000000001E-2</v>
      </c>
      <c r="N25" s="246" t="s">
        <v>835</v>
      </c>
      <c r="O25" s="172" t="s">
        <v>621</v>
      </c>
      <c r="P25" s="172"/>
      <c r="Q25" s="172"/>
      <c r="R25" s="241"/>
      <c r="S25" s="241"/>
    </row>
    <row r="26" spans="4:19" ht="108" customHeight="1">
      <c r="D26" s="839">
        <v>10</v>
      </c>
      <c r="E26" s="869" t="s">
        <v>763</v>
      </c>
      <c r="F26" s="869" t="s">
        <v>764</v>
      </c>
      <c r="G26" s="819" t="s">
        <v>755</v>
      </c>
      <c r="H26" s="819" t="s">
        <v>745</v>
      </c>
      <c r="I26" s="246" t="s">
        <v>765</v>
      </c>
      <c r="J26" s="171">
        <v>43661</v>
      </c>
      <c r="K26" s="171">
        <v>43830</v>
      </c>
      <c r="L26" s="252" t="s">
        <v>779</v>
      </c>
      <c r="M26" s="240">
        <v>7.9000000000000001E-2</v>
      </c>
      <c r="N26" s="246" t="s">
        <v>836</v>
      </c>
      <c r="O26" s="172" t="s">
        <v>621</v>
      </c>
      <c r="P26" s="172"/>
      <c r="Q26" s="172"/>
      <c r="R26" s="241"/>
      <c r="S26" s="241"/>
    </row>
    <row r="27" spans="4:19" ht="252.75" customHeight="1">
      <c r="D27" s="840"/>
      <c r="E27" s="869"/>
      <c r="F27" s="869"/>
      <c r="G27" s="819"/>
      <c r="H27" s="819"/>
      <c r="I27" s="246" t="s">
        <v>765</v>
      </c>
      <c r="J27" s="171">
        <v>43661</v>
      </c>
      <c r="K27" s="171">
        <v>43830</v>
      </c>
      <c r="L27" s="246" t="s">
        <v>780</v>
      </c>
      <c r="M27" s="240">
        <v>7.9000000000000001E-2</v>
      </c>
      <c r="N27" s="252" t="s">
        <v>1106</v>
      </c>
      <c r="O27" s="172" t="s">
        <v>621</v>
      </c>
      <c r="P27" s="172"/>
      <c r="Q27" s="172"/>
      <c r="R27" s="241"/>
      <c r="S27" s="241"/>
    </row>
    <row r="28" spans="4:19" ht="16.5">
      <c r="J28" s="241"/>
      <c r="K28" s="241"/>
      <c r="L28" s="243"/>
      <c r="M28" s="235">
        <f>SUM(M10:M27)</f>
        <v>1.4219999999999997</v>
      </c>
      <c r="N28" s="241"/>
      <c r="O28" s="241"/>
      <c r="P28" s="241"/>
      <c r="Q28" s="241"/>
      <c r="R28" s="241"/>
      <c r="S28" s="241"/>
    </row>
    <row r="29" spans="4:19" ht="16.5">
      <c r="J29" s="241"/>
      <c r="K29" s="241"/>
      <c r="L29" s="243"/>
      <c r="M29" s="244"/>
      <c r="N29" s="241"/>
      <c r="O29" s="241"/>
      <c r="P29" s="241"/>
      <c r="Q29" s="241"/>
      <c r="R29" s="241"/>
      <c r="S29" s="241"/>
    </row>
    <row r="30" spans="4:19" ht="108" customHeight="1">
      <c r="J30" s="241"/>
      <c r="K30" s="241"/>
      <c r="L30" s="241"/>
      <c r="M30" s="241"/>
      <c r="N30" s="241"/>
      <c r="O30" s="241"/>
      <c r="P30" s="241"/>
      <c r="Q30" s="241"/>
      <c r="R30" s="241"/>
      <c r="S30" s="241"/>
    </row>
    <row r="31" spans="4:19" ht="108" customHeight="1"/>
    <row r="32" spans="4:19" ht="108" customHeight="1"/>
    <row r="33" ht="108" customHeight="1"/>
    <row r="34" ht="108" customHeight="1"/>
    <row r="35" ht="108" customHeight="1"/>
    <row r="36" ht="108" customHeight="1"/>
    <row r="37" ht="108" customHeight="1"/>
    <row r="38" ht="108" customHeight="1"/>
    <row r="39" ht="108" customHeight="1"/>
    <row r="40" ht="108" customHeight="1"/>
    <row r="41" ht="108" customHeight="1"/>
    <row r="42" ht="108" customHeight="1"/>
    <row r="43" ht="108" customHeight="1"/>
    <row r="44" ht="108" customHeight="1"/>
    <row r="45" ht="108" customHeight="1"/>
    <row r="46" ht="108" customHeight="1"/>
    <row r="47" ht="108" customHeight="1"/>
    <row r="48" ht="108" customHeight="1"/>
    <row r="49" ht="108" customHeight="1"/>
    <row r="50" ht="108" customHeight="1"/>
    <row r="51" ht="108" customHeight="1"/>
    <row r="52" ht="108" customHeight="1"/>
    <row r="53" ht="108" customHeight="1"/>
    <row r="54" ht="108" customHeight="1"/>
    <row r="55" ht="108" customHeight="1"/>
    <row r="56" ht="108" customHeight="1"/>
    <row r="57" ht="108" customHeight="1"/>
    <row r="58" ht="108" customHeight="1"/>
    <row r="59" ht="108" customHeight="1"/>
    <row r="60" ht="108" customHeight="1"/>
    <row r="61" ht="108" customHeight="1"/>
    <row r="62" ht="108" customHeight="1"/>
    <row r="63" ht="108" customHeight="1"/>
    <row r="64" ht="108" customHeight="1"/>
    <row r="65" ht="108" customHeight="1"/>
    <row r="66" ht="108" customHeight="1"/>
    <row r="67" ht="108" customHeight="1"/>
    <row r="68" ht="108" customHeight="1"/>
    <row r="69" ht="108" customHeight="1"/>
    <row r="70" ht="108" customHeight="1"/>
    <row r="71" ht="108" customHeight="1"/>
    <row r="72" ht="108" customHeight="1"/>
    <row r="73" ht="108" customHeight="1"/>
    <row r="74" ht="108" customHeight="1"/>
    <row r="75" ht="108" customHeight="1"/>
    <row r="76" ht="108" customHeight="1"/>
    <row r="77" ht="108" customHeight="1"/>
    <row r="78" ht="108" customHeight="1"/>
    <row r="79" ht="108" customHeight="1"/>
    <row r="80" ht="108" customHeight="1"/>
    <row r="81" ht="108" customHeight="1"/>
    <row r="82" ht="108" customHeight="1"/>
    <row r="83" ht="108" customHeight="1"/>
    <row r="84" ht="108" customHeight="1"/>
    <row r="85" ht="108" customHeight="1"/>
    <row r="86" ht="108" customHeight="1"/>
    <row r="87" ht="108" customHeight="1"/>
    <row r="88" ht="108" customHeight="1"/>
    <row r="89" ht="108" customHeight="1"/>
    <row r="90" ht="108" customHeight="1"/>
    <row r="91" ht="108" customHeight="1"/>
    <row r="92" ht="108" customHeight="1"/>
    <row r="93" ht="108" customHeight="1"/>
    <row r="94" ht="108" customHeight="1"/>
    <row r="95" ht="108" customHeight="1"/>
    <row r="96" ht="108" customHeight="1"/>
    <row r="97" ht="108" customHeight="1"/>
    <row r="98" ht="108" customHeight="1"/>
    <row r="99" ht="108" customHeight="1"/>
    <row r="100" ht="108" customHeight="1"/>
    <row r="101" ht="108" customHeight="1"/>
    <row r="102" ht="108" customHeight="1"/>
    <row r="103" ht="108" customHeight="1"/>
    <row r="104" ht="108" customHeight="1"/>
    <row r="105" ht="108" customHeight="1"/>
    <row r="106" ht="108" customHeight="1"/>
    <row r="107" ht="108" customHeight="1"/>
    <row r="108" ht="108" customHeight="1"/>
    <row r="109" ht="108" customHeight="1"/>
    <row r="110" ht="108" customHeight="1"/>
    <row r="111" ht="108" customHeight="1"/>
    <row r="112" ht="108"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sheetData>
  <mergeCells count="33">
    <mergeCell ref="E26:E27"/>
    <mergeCell ref="F26:F27"/>
    <mergeCell ref="G26:G27"/>
    <mergeCell ref="H26:H27"/>
    <mergeCell ref="D14:D15"/>
    <mergeCell ref="D16:D17"/>
    <mergeCell ref="D18:D19"/>
    <mergeCell ref="D20:D21"/>
    <mergeCell ref="D22:D25"/>
    <mergeCell ref="D26:D27"/>
    <mergeCell ref="E20:E21"/>
    <mergeCell ref="F20:F21"/>
    <mergeCell ref="G20:G21"/>
    <mergeCell ref="H20:H21"/>
    <mergeCell ref="E22:E25"/>
    <mergeCell ref="F22:F25"/>
    <mergeCell ref="G22:G25"/>
    <mergeCell ref="H22:H25"/>
    <mergeCell ref="E16:E17"/>
    <mergeCell ref="F16:F17"/>
    <mergeCell ref="G16:G17"/>
    <mergeCell ref="H16:H17"/>
    <mergeCell ref="E18:E19"/>
    <mergeCell ref="F18:F19"/>
    <mergeCell ref="G18:G19"/>
    <mergeCell ref="H18:H19"/>
    <mergeCell ref="D1:N1"/>
    <mergeCell ref="D8:M8"/>
    <mergeCell ref="N8:Q8"/>
    <mergeCell ref="E14:E15"/>
    <mergeCell ref="F14:F15"/>
    <mergeCell ref="G14:G15"/>
    <mergeCell ref="H14:H15"/>
  </mergeCells>
  <pageMargins left="0.7" right="0.7" top="0.75" bottom="0.75" header="0" footer="0"/>
  <pageSetup paperSize="9"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P1000"/>
  <sheetViews>
    <sheetView showGridLines="0" topLeftCell="E1" zoomScale="90" zoomScaleNormal="90" workbookViewId="0">
      <selection activeCell="E59" sqref="E59:M60"/>
    </sheetView>
  </sheetViews>
  <sheetFormatPr baseColWidth="10" defaultColWidth="14.42578125" defaultRowHeight="15" customHeight="1"/>
  <cols>
    <col min="1" max="1" width="7.140625" style="250" customWidth="1"/>
    <col min="2" max="2" width="2.7109375" style="250" customWidth="1"/>
    <col min="3" max="3" width="3" style="250" customWidth="1"/>
    <col min="4" max="4" width="39.42578125" style="250" customWidth="1"/>
    <col min="5" max="5" width="25.140625" style="250" customWidth="1"/>
    <col min="6" max="6" width="27.42578125" style="250" customWidth="1"/>
    <col min="7" max="7" width="8.42578125" style="250" customWidth="1"/>
    <col min="8" max="9" width="23" style="250" customWidth="1"/>
    <col min="10" max="10" width="13.42578125" style="250" customWidth="1"/>
    <col min="11" max="11" width="12.140625" style="250" customWidth="1"/>
    <col min="12" max="12" width="24.5703125" style="250" customWidth="1"/>
    <col min="13" max="13" width="21.140625" style="250" customWidth="1"/>
    <col min="14" max="14" width="20" style="250" customWidth="1"/>
    <col min="15" max="15" width="14.7109375" style="250" customWidth="1"/>
    <col min="16" max="16384" width="14.42578125" style="250"/>
  </cols>
  <sheetData>
    <row r="1" spans="1:16" ht="51" customHeight="1" thickBot="1">
      <c r="A1" s="146"/>
      <c r="B1" s="146"/>
      <c r="D1" s="872" t="s">
        <v>105</v>
      </c>
      <c r="E1" s="823"/>
      <c r="F1" s="823"/>
      <c r="G1" s="823"/>
      <c r="H1" s="823"/>
      <c r="I1" s="823"/>
      <c r="J1" s="823"/>
      <c r="K1" s="823"/>
      <c r="L1" s="823"/>
      <c r="M1" s="823"/>
      <c r="N1" s="823"/>
    </row>
    <row r="2" spans="1:16" ht="20.25" customHeight="1" thickBot="1">
      <c r="A2" s="146"/>
      <c r="B2" s="146"/>
      <c r="C2" s="153"/>
      <c r="D2" s="153"/>
      <c r="E2" s="148" t="s">
        <v>720</v>
      </c>
      <c r="F2" s="392">
        <f>100/17</f>
        <v>5.882352941176471</v>
      </c>
      <c r="G2" s="153"/>
      <c r="H2" s="852" t="s">
        <v>792</v>
      </c>
      <c r="I2" s="823"/>
      <c r="K2" s="147"/>
      <c r="L2" s="151" t="s">
        <v>75</v>
      </c>
      <c r="M2" s="393">
        <v>108</v>
      </c>
      <c r="N2" s="147"/>
      <c r="O2" s="854" t="s">
        <v>1166</v>
      </c>
      <c r="P2" s="854"/>
    </row>
    <row r="3" spans="1:16" ht="18" customHeight="1" thickBot="1">
      <c r="A3" s="146"/>
      <c r="B3" s="146"/>
      <c r="C3" s="153"/>
      <c r="D3" s="153"/>
      <c r="E3" s="148" t="s">
        <v>39</v>
      </c>
      <c r="F3" s="392">
        <f>((M3*F2)/M2)+K15</f>
        <v>5.3376906318082789</v>
      </c>
      <c r="H3" s="823"/>
      <c r="I3" s="823"/>
      <c r="L3" s="154" t="s">
        <v>77</v>
      </c>
      <c r="M3" s="393">
        <f>+M2-M4</f>
        <v>98</v>
      </c>
      <c r="O3" s="309" t="s">
        <v>1163</v>
      </c>
      <c r="P3" s="394"/>
    </row>
    <row r="4" spans="1:16" ht="30" customHeight="1" thickBot="1">
      <c r="A4" s="146"/>
      <c r="B4" s="146"/>
      <c r="C4" s="153"/>
      <c r="D4" s="153"/>
      <c r="E4" s="148" t="s">
        <v>19</v>
      </c>
      <c r="F4" s="395" t="str">
        <f>Resp.!J11</f>
        <v>Oficina de tecnologías de información y comunicaciones</v>
      </c>
      <c r="H4" s="823"/>
      <c r="I4" s="823"/>
      <c r="L4" s="157" t="s">
        <v>79</v>
      </c>
      <c r="M4" s="393">
        <v>10</v>
      </c>
      <c r="O4" s="323" t="s">
        <v>1164</v>
      </c>
      <c r="P4" s="396"/>
    </row>
    <row r="5" spans="1:16" ht="15" hidden="1" customHeight="1" thickBot="1">
      <c r="O5" s="324" t="s">
        <v>1165</v>
      </c>
      <c r="P5" s="397"/>
    </row>
    <row r="6" spans="1:16" ht="19.5" hidden="1" customHeight="1" thickBot="1">
      <c r="C6" s="873" t="s">
        <v>65</v>
      </c>
      <c r="D6" s="874"/>
      <c r="E6" s="874"/>
      <c r="F6" s="874"/>
      <c r="G6" s="874"/>
      <c r="H6" s="874"/>
      <c r="I6" s="874"/>
      <c r="J6" s="875"/>
      <c r="K6" s="837" t="s">
        <v>66</v>
      </c>
      <c r="L6" s="838"/>
      <c r="M6" s="838"/>
      <c r="N6" s="838"/>
      <c r="O6" s="853"/>
    </row>
    <row r="7" spans="1:16" ht="32.25" hidden="1" thickBot="1">
      <c r="C7" s="398" t="s">
        <v>67</v>
      </c>
      <c r="D7" s="399" t="s">
        <v>80</v>
      </c>
      <c r="E7" s="400" t="s">
        <v>69</v>
      </c>
      <c r="F7" s="400" t="s">
        <v>101</v>
      </c>
      <c r="G7" s="400" t="s">
        <v>102</v>
      </c>
      <c r="H7" s="400" t="s">
        <v>71</v>
      </c>
      <c r="I7" s="401" t="s">
        <v>19</v>
      </c>
      <c r="J7" s="402" t="s">
        <v>793</v>
      </c>
      <c r="K7" s="338" t="s">
        <v>73</v>
      </c>
      <c r="L7" s="339" t="s">
        <v>74</v>
      </c>
      <c r="M7" s="339" t="s">
        <v>71</v>
      </c>
      <c r="N7" s="163" t="s">
        <v>19</v>
      </c>
      <c r="O7" s="163" t="s">
        <v>76</v>
      </c>
    </row>
    <row r="8" spans="1:16" ht="15" hidden="1" customHeight="1">
      <c r="B8" s="845" t="s">
        <v>83</v>
      </c>
      <c r="C8" s="340">
        <v>1</v>
      </c>
      <c r="D8" s="403"/>
      <c r="E8" s="342"/>
      <c r="F8" s="342"/>
      <c r="G8" s="342"/>
      <c r="H8" s="342"/>
      <c r="I8" s="343"/>
      <c r="J8" s="404">
        <f t="shared" ref="J8:J14" si="0">$F$2/$M$2</f>
        <v>5.4466230936819175E-2</v>
      </c>
      <c r="K8" s="345"/>
      <c r="L8" s="346"/>
      <c r="M8" s="346"/>
      <c r="N8" s="347"/>
      <c r="O8" s="347"/>
    </row>
    <row r="9" spans="1:16" ht="16.5" hidden="1">
      <c r="B9" s="846"/>
      <c r="C9" s="348">
        <v>2</v>
      </c>
      <c r="D9" s="352"/>
      <c r="E9" s="350"/>
      <c r="F9" s="350"/>
      <c r="G9" s="350"/>
      <c r="H9" s="350"/>
      <c r="I9" s="351"/>
      <c r="J9" s="404">
        <f t="shared" si="0"/>
        <v>5.4466230936819175E-2</v>
      </c>
      <c r="K9" s="352"/>
      <c r="L9" s="350"/>
      <c r="M9" s="350"/>
      <c r="N9" s="353"/>
      <c r="O9" s="353"/>
    </row>
    <row r="10" spans="1:16" ht="16.5" hidden="1">
      <c r="B10" s="846"/>
      <c r="C10" s="348">
        <v>3</v>
      </c>
      <c r="D10" s="352"/>
      <c r="E10" s="350"/>
      <c r="F10" s="350"/>
      <c r="G10" s="350"/>
      <c r="H10" s="350"/>
      <c r="I10" s="351"/>
      <c r="J10" s="404">
        <f t="shared" si="0"/>
        <v>5.4466230936819175E-2</v>
      </c>
      <c r="K10" s="352"/>
      <c r="L10" s="350"/>
      <c r="M10" s="350"/>
      <c r="N10" s="353"/>
      <c r="O10" s="353"/>
    </row>
    <row r="11" spans="1:16" ht="16.5" hidden="1">
      <c r="B11" s="846"/>
      <c r="C11" s="340">
        <v>4</v>
      </c>
      <c r="D11" s="352"/>
      <c r="E11" s="350"/>
      <c r="F11" s="350"/>
      <c r="G11" s="350"/>
      <c r="H11" s="350"/>
      <c r="I11" s="351"/>
      <c r="J11" s="404">
        <f t="shared" si="0"/>
        <v>5.4466230936819175E-2</v>
      </c>
      <c r="K11" s="352"/>
      <c r="L11" s="350"/>
      <c r="M11" s="350"/>
      <c r="N11" s="353"/>
      <c r="O11" s="353"/>
    </row>
    <row r="12" spans="1:16" ht="16.5" hidden="1">
      <c r="B12" s="846"/>
      <c r="C12" s="348">
        <v>5</v>
      </c>
      <c r="D12" s="352"/>
      <c r="E12" s="350"/>
      <c r="F12" s="350"/>
      <c r="G12" s="350"/>
      <c r="H12" s="350"/>
      <c r="I12" s="351"/>
      <c r="J12" s="404">
        <f t="shared" si="0"/>
        <v>5.4466230936819175E-2</v>
      </c>
      <c r="K12" s="352"/>
      <c r="L12" s="350"/>
      <c r="M12" s="350"/>
      <c r="N12" s="353"/>
      <c r="O12" s="353"/>
    </row>
    <row r="13" spans="1:16" ht="16.5" hidden="1">
      <c r="B13" s="846"/>
      <c r="C13" s="348">
        <v>6</v>
      </c>
      <c r="D13" s="352"/>
      <c r="E13" s="350"/>
      <c r="F13" s="350"/>
      <c r="G13" s="350"/>
      <c r="H13" s="350"/>
      <c r="I13" s="351"/>
      <c r="J13" s="404">
        <f t="shared" si="0"/>
        <v>5.4466230936819175E-2</v>
      </c>
      <c r="K13" s="352"/>
      <c r="L13" s="350"/>
      <c r="M13" s="350"/>
      <c r="N13" s="353"/>
      <c r="O13" s="353"/>
    </row>
    <row r="14" spans="1:16" ht="17.25" hidden="1" thickBot="1">
      <c r="B14" s="847"/>
      <c r="C14" s="405">
        <v>7</v>
      </c>
      <c r="D14" s="359"/>
      <c r="E14" s="356"/>
      <c r="F14" s="356"/>
      <c r="G14" s="356"/>
      <c r="H14" s="356"/>
      <c r="I14" s="357"/>
      <c r="J14" s="406">
        <f t="shared" si="0"/>
        <v>5.4466230936819175E-2</v>
      </c>
      <c r="K14" s="359"/>
      <c r="L14" s="356"/>
      <c r="M14" s="356"/>
      <c r="N14" s="360"/>
      <c r="O14" s="360"/>
    </row>
    <row r="15" spans="1:16" ht="18.75" hidden="1" thickBot="1">
      <c r="C15" s="147"/>
      <c r="D15" s="147"/>
      <c r="E15" s="147"/>
      <c r="F15" s="147"/>
      <c r="G15" s="147"/>
      <c r="H15" s="147"/>
      <c r="I15" s="361" t="s">
        <v>93</v>
      </c>
      <c r="J15" s="407">
        <f t="shared" ref="J15:K15" si="1">SUM(J8:J14)</f>
        <v>0.38126361655773422</v>
      </c>
      <c r="K15" s="157">
        <f t="shared" si="1"/>
        <v>0</v>
      </c>
      <c r="L15" s="147"/>
      <c r="M15" s="147"/>
      <c r="N15" s="147"/>
    </row>
    <row r="16" spans="1:16" ht="15" hidden="1" customHeight="1" thickBot="1"/>
    <row r="17" spans="2:9" ht="32.25" hidden="1" thickBot="1">
      <c r="B17" s="146"/>
      <c r="C17" s="398" t="s">
        <v>67</v>
      </c>
      <c r="D17" s="399" t="s">
        <v>80</v>
      </c>
      <c r="E17" s="399" t="s">
        <v>106</v>
      </c>
      <c r="F17" s="399" t="s">
        <v>19</v>
      </c>
      <c r="G17" s="399" t="s">
        <v>70</v>
      </c>
      <c r="H17" s="399" t="s">
        <v>95</v>
      </c>
      <c r="I17" s="408" t="s">
        <v>96</v>
      </c>
    </row>
    <row r="18" spans="2:9" ht="15" hidden="1" customHeight="1">
      <c r="B18" s="845" t="s">
        <v>97</v>
      </c>
      <c r="C18" s="364">
        <v>1</v>
      </c>
      <c r="D18" s="365"/>
      <c r="E18" s="346"/>
      <c r="F18" s="346"/>
      <c r="G18" s="346">
        <v>100</v>
      </c>
      <c r="H18" s="409">
        <f t="shared" ref="H18:H21" si="2">$F$2/$M$2</f>
        <v>5.4466230936819175E-2</v>
      </c>
      <c r="I18" s="367"/>
    </row>
    <row r="19" spans="2:9" ht="16.5" hidden="1">
      <c r="B19" s="846"/>
      <c r="C19" s="368">
        <v>2</v>
      </c>
      <c r="D19" s="369"/>
      <c r="E19" s="350"/>
      <c r="F19" s="350"/>
      <c r="G19" s="350">
        <v>100</v>
      </c>
      <c r="H19" s="410">
        <f t="shared" si="2"/>
        <v>5.4466230936819175E-2</v>
      </c>
      <c r="I19" s="371"/>
    </row>
    <row r="20" spans="2:9" ht="15.75" hidden="1" customHeight="1">
      <c r="B20" s="846"/>
      <c r="C20" s="372">
        <v>3</v>
      </c>
      <c r="D20" s="372"/>
      <c r="E20" s="373"/>
      <c r="F20" s="373"/>
      <c r="G20" s="373">
        <v>100</v>
      </c>
      <c r="H20" s="411">
        <f t="shared" si="2"/>
        <v>5.4466230936819175E-2</v>
      </c>
      <c r="I20" s="375"/>
    </row>
    <row r="21" spans="2:9" ht="15.75" hidden="1" customHeight="1" thickBot="1">
      <c r="B21" s="847"/>
      <c r="C21" s="376">
        <v>4</v>
      </c>
      <c r="D21" s="376"/>
      <c r="E21" s="356"/>
      <c r="F21" s="356"/>
      <c r="G21" s="356">
        <v>100</v>
      </c>
      <c r="H21" s="412">
        <f t="shared" si="2"/>
        <v>5.4466230936819175E-2</v>
      </c>
      <c r="I21" s="378"/>
    </row>
    <row r="22" spans="2:9" ht="15.75" hidden="1" customHeight="1" thickBot="1">
      <c r="B22" s="146"/>
      <c r="C22" s="146"/>
      <c r="D22" s="146"/>
      <c r="E22" s="146"/>
      <c r="F22" s="146"/>
      <c r="G22" s="379" t="s">
        <v>93</v>
      </c>
      <c r="H22" s="380">
        <f>SUM(H18:H21)</f>
        <v>0.2178649237472767</v>
      </c>
      <c r="I22" s="146"/>
    </row>
    <row r="23" spans="2:9" ht="15.75" hidden="1" customHeight="1"/>
    <row r="24" spans="2:9" ht="15.75" hidden="1" customHeight="1"/>
    <row r="25" spans="2:9" ht="15.75" hidden="1" customHeight="1"/>
    <row r="26" spans="2:9" ht="15.75" hidden="1" customHeight="1"/>
    <row r="27" spans="2:9" ht="15.75" hidden="1" customHeight="1"/>
    <row r="28" spans="2:9" ht="15.75" hidden="1" customHeight="1"/>
    <row r="29" spans="2:9" ht="15.75" hidden="1" customHeight="1"/>
    <row r="30" spans="2:9" ht="15.75" hidden="1" customHeight="1"/>
    <row r="31" spans="2:9" ht="15.75" hidden="1" customHeight="1"/>
    <row r="32" spans="2:9" ht="15.75" hidden="1" customHeight="1"/>
    <row r="33" ht="15.75" hidden="1" customHeight="1"/>
    <row r="34" ht="15.75" hidden="1" customHeight="1"/>
    <row r="35" ht="15.75" hidden="1" customHeight="1"/>
    <row r="36" ht="15.75" hidden="1" customHeight="1"/>
    <row r="37" ht="15.75" hidden="1" customHeight="1"/>
    <row r="38" ht="15.75" hidden="1" customHeight="1"/>
    <row r="39" ht="15.75" hidden="1" customHeight="1"/>
    <row r="40" ht="15.75" hidden="1" customHeight="1"/>
    <row r="41" ht="15.75" hidden="1" customHeight="1"/>
    <row r="42" ht="15.75" hidden="1" customHeight="1"/>
    <row r="43" ht="15.75" hidden="1" customHeight="1"/>
    <row r="44" ht="15.75" hidden="1" customHeight="1"/>
    <row r="45" ht="15.75" hidden="1" customHeight="1"/>
    <row r="46" ht="15.75" hidden="1" customHeight="1"/>
    <row r="47" ht="15.75" hidden="1" customHeight="1"/>
    <row r="48" ht="15.75" hidden="1" customHeight="1"/>
    <row r="49" spans="5:13" ht="15.75" hidden="1" customHeight="1"/>
    <row r="50" spans="5:13" ht="15.75" hidden="1" customHeight="1"/>
    <row r="51" spans="5:13" ht="15.75" hidden="1" customHeight="1"/>
    <row r="52" spans="5:13" ht="15.75" hidden="1" customHeight="1"/>
    <row r="53" spans="5:13" ht="15.75" hidden="1" customHeight="1"/>
    <row r="54" spans="5:13" ht="15.75" hidden="1" customHeight="1"/>
    <row r="55" spans="5:13" ht="15.75" hidden="1" customHeight="1"/>
    <row r="56" spans="5:13" ht="15.75" hidden="1" customHeight="1"/>
    <row r="57" spans="5:13" ht="15.75" customHeight="1"/>
    <row r="58" spans="5:13" ht="15.75" customHeight="1"/>
    <row r="59" spans="5:13" ht="15.75" customHeight="1">
      <c r="E59" s="871" t="s">
        <v>1050</v>
      </c>
      <c r="F59" s="871"/>
      <c r="G59" s="871"/>
      <c r="H59" s="871"/>
      <c r="I59" s="871"/>
      <c r="J59" s="871"/>
      <c r="K59" s="871"/>
      <c r="L59" s="871"/>
      <c r="M59" s="871"/>
    </row>
    <row r="60" spans="5:13" ht="15.75" customHeight="1">
      <c r="E60" s="871"/>
      <c r="F60" s="871"/>
      <c r="G60" s="871"/>
      <c r="H60" s="871"/>
      <c r="I60" s="871"/>
      <c r="J60" s="871"/>
      <c r="K60" s="871"/>
      <c r="L60" s="871"/>
      <c r="M60" s="871"/>
    </row>
    <row r="61" spans="5:13" ht="15.75" customHeight="1"/>
    <row r="62" spans="5:13" ht="15.75" customHeight="1"/>
    <row r="63" spans="5:13" ht="15.75" customHeight="1"/>
    <row r="64" spans="5:13"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E59:M60"/>
    <mergeCell ref="B18:B21"/>
    <mergeCell ref="D1:N1"/>
    <mergeCell ref="C6:J6"/>
    <mergeCell ref="H2:I4"/>
    <mergeCell ref="K6:O6"/>
    <mergeCell ref="B8:B14"/>
    <mergeCell ref="O2:P2"/>
  </mergeCells>
  <pageMargins left="0.7" right="0.7" top="0.75" bottom="0.75" header="0" footer="0"/>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896"/>
  <sheetViews>
    <sheetView showGridLines="0" topLeftCell="C1" zoomScale="80" zoomScaleNormal="80" workbookViewId="0">
      <selection activeCell="C4" sqref="C4"/>
    </sheetView>
  </sheetViews>
  <sheetFormatPr baseColWidth="10" defaultColWidth="14.42578125" defaultRowHeight="15" customHeight="1"/>
  <cols>
    <col min="1" max="1" width="7.140625" style="250" customWidth="1"/>
    <col min="2" max="2" width="3" style="250" customWidth="1"/>
    <col min="3" max="3" width="41.28515625" style="250" customWidth="1"/>
    <col min="4" max="4" width="25.140625" style="250" customWidth="1"/>
    <col min="5" max="5" width="26.28515625" style="250" customWidth="1"/>
    <col min="6" max="6" width="19.7109375" style="250" customWidth="1"/>
    <col min="7" max="7" width="23" style="250" customWidth="1"/>
    <col min="8" max="8" width="21.140625" style="250" customWidth="1"/>
    <col min="9" max="9" width="24.85546875" style="250" customWidth="1"/>
    <col min="10" max="10" width="38.7109375" style="250" customWidth="1"/>
    <col min="11" max="11" width="13.42578125" style="250" customWidth="1"/>
    <col min="12" max="12" width="32.140625" style="250" customWidth="1"/>
    <col min="13" max="13" width="27.85546875" style="250" customWidth="1"/>
    <col min="14" max="14" width="14.42578125" style="250"/>
    <col min="15" max="15" width="30.7109375" style="250" customWidth="1"/>
    <col min="16" max="16384" width="14.42578125" style="250"/>
  </cols>
  <sheetData>
    <row r="1" spans="1:18" ht="56.25" customHeight="1" thickBot="1">
      <c r="A1" s="146"/>
      <c r="C1" s="876" t="s">
        <v>107</v>
      </c>
      <c r="D1" s="823"/>
      <c r="E1" s="823"/>
      <c r="F1" s="823"/>
      <c r="G1" s="823"/>
      <c r="H1" s="823"/>
      <c r="I1" s="823"/>
      <c r="J1" s="823"/>
      <c r="K1" s="823"/>
      <c r="L1" s="823"/>
      <c r="M1" s="823"/>
    </row>
    <row r="2" spans="1:18" ht="36.75" customHeight="1" thickBot="1">
      <c r="A2" s="146"/>
      <c r="B2" s="153"/>
      <c r="C2" s="413"/>
      <c r="D2" s="414" t="s">
        <v>720</v>
      </c>
      <c r="E2" s="415">
        <f>100/17</f>
        <v>5.882352941176471</v>
      </c>
      <c r="F2" s="153"/>
      <c r="G2" s="153"/>
      <c r="I2" s="279" t="s">
        <v>1167</v>
      </c>
      <c r="J2" s="417">
        <v>4</v>
      </c>
      <c r="L2" s="416" t="s">
        <v>1170</v>
      </c>
      <c r="M2" s="417">
        <v>105</v>
      </c>
      <c r="R2" s="418"/>
    </row>
    <row r="3" spans="1:18" ht="18" customHeight="1" thickBot="1">
      <c r="A3" s="146"/>
      <c r="B3" s="153"/>
      <c r="C3" s="153"/>
      <c r="D3" s="419" t="s">
        <v>39</v>
      </c>
      <c r="E3" s="420">
        <f>+(M3*E2/M2)+0.14</f>
        <v>5.7422408963585436</v>
      </c>
      <c r="I3" s="154" t="s">
        <v>77</v>
      </c>
      <c r="J3" s="422">
        <v>2</v>
      </c>
      <c r="L3" s="421" t="s">
        <v>77</v>
      </c>
      <c r="M3" s="422">
        <f>+M2-M4</f>
        <v>100</v>
      </c>
      <c r="R3" s="418"/>
    </row>
    <row r="4" spans="1:18" ht="26.25" customHeight="1" thickBot="1">
      <c r="A4" s="146"/>
      <c r="B4" s="423"/>
      <c r="C4" s="423"/>
      <c r="D4" s="424" t="s">
        <v>78</v>
      </c>
      <c r="E4" s="425" t="str">
        <f>Resp.!J12</f>
        <v>Oficina Asesora Jurídica</v>
      </c>
      <c r="F4" s="302"/>
      <c r="G4" s="302"/>
      <c r="H4" s="302"/>
      <c r="I4" s="157" t="s">
        <v>79</v>
      </c>
      <c r="J4" s="427">
        <v>2</v>
      </c>
      <c r="K4" s="302"/>
      <c r="L4" s="426" t="s">
        <v>79</v>
      </c>
      <c r="M4" s="427">
        <v>5</v>
      </c>
      <c r="R4" s="418"/>
    </row>
    <row r="5" spans="1:18" ht="26.25" customHeight="1">
      <c r="A5" s="146"/>
      <c r="B5" s="423"/>
      <c r="C5" s="423"/>
      <c r="D5" s="428"/>
      <c r="E5" s="429"/>
      <c r="F5" s="302"/>
      <c r="G5" s="302"/>
      <c r="H5" s="302"/>
      <c r="I5" s="302"/>
      <c r="J5" s="302"/>
      <c r="K5" s="302"/>
      <c r="L5" s="219"/>
      <c r="M5" s="430"/>
      <c r="R5" s="431"/>
    </row>
    <row r="6" spans="1:18" ht="26.25" customHeight="1">
      <c r="A6" s="146"/>
      <c r="B6" s="423"/>
      <c r="C6" s="423"/>
      <c r="D6" s="432"/>
      <c r="E6" s="433"/>
      <c r="F6" s="302"/>
      <c r="G6" s="302"/>
      <c r="H6" s="302"/>
      <c r="I6" s="302"/>
      <c r="J6" s="302"/>
      <c r="K6" s="302"/>
      <c r="L6" s="219"/>
      <c r="M6" s="430"/>
    </row>
    <row r="7" spans="1:18" ht="19.5" customHeight="1">
      <c r="B7" s="877" t="s">
        <v>65</v>
      </c>
      <c r="C7" s="877"/>
      <c r="D7" s="877"/>
      <c r="E7" s="877"/>
      <c r="F7" s="877"/>
      <c r="G7" s="877"/>
      <c r="H7" s="877"/>
      <c r="I7" s="877"/>
      <c r="J7" s="877"/>
      <c r="K7" s="877"/>
      <c r="L7" s="826" t="s">
        <v>66</v>
      </c>
      <c r="M7" s="830"/>
    </row>
    <row r="8" spans="1:18" ht="47.25">
      <c r="B8" s="434" t="s">
        <v>67</v>
      </c>
      <c r="C8" s="434" t="s">
        <v>518</v>
      </c>
      <c r="D8" s="434" t="s">
        <v>519</v>
      </c>
      <c r="E8" s="434" t="s">
        <v>520</v>
      </c>
      <c r="F8" s="434" t="s">
        <v>521</v>
      </c>
      <c r="G8" s="434" t="s">
        <v>538</v>
      </c>
      <c r="H8" s="434" t="s">
        <v>535</v>
      </c>
      <c r="I8" s="434" t="s">
        <v>536</v>
      </c>
      <c r="J8" s="434" t="s">
        <v>537</v>
      </c>
      <c r="K8" s="434" t="s">
        <v>81</v>
      </c>
      <c r="L8" s="178" t="s">
        <v>74</v>
      </c>
      <c r="M8" s="178" t="s">
        <v>539</v>
      </c>
    </row>
    <row r="9" spans="1:18" ht="87.75" customHeight="1">
      <c r="B9" s="293">
        <v>1</v>
      </c>
      <c r="C9" s="818" t="s">
        <v>540</v>
      </c>
      <c r="D9" s="820" t="s">
        <v>541</v>
      </c>
      <c r="E9" s="819" t="s">
        <v>542</v>
      </c>
      <c r="F9" s="820" t="s">
        <v>522</v>
      </c>
      <c r="G9" s="820" t="s">
        <v>547</v>
      </c>
      <c r="H9" s="248">
        <v>43663</v>
      </c>
      <c r="I9" s="248">
        <v>43861</v>
      </c>
      <c r="J9" s="264" t="s">
        <v>1108</v>
      </c>
      <c r="K9" s="582">
        <v>7.0000000000000007E-2</v>
      </c>
      <c r="L9" s="263" t="s">
        <v>1177</v>
      </c>
      <c r="M9" s="265" t="s">
        <v>1176</v>
      </c>
    </row>
    <row r="10" spans="1:18" ht="89.25" customHeight="1">
      <c r="B10" s="293">
        <v>2</v>
      </c>
      <c r="C10" s="818"/>
      <c r="D10" s="820"/>
      <c r="E10" s="819"/>
      <c r="F10" s="820"/>
      <c r="G10" s="820"/>
      <c r="H10" s="248">
        <v>43663</v>
      </c>
      <c r="I10" s="248">
        <v>44012</v>
      </c>
      <c r="J10" s="264" t="s">
        <v>548</v>
      </c>
      <c r="K10" s="582">
        <v>7.0000000000000007E-2</v>
      </c>
      <c r="L10" s="263" t="s">
        <v>1178</v>
      </c>
      <c r="M10" s="265" t="s">
        <v>1176</v>
      </c>
    </row>
    <row r="11" spans="1:18" ht="96" customHeight="1">
      <c r="B11" s="293">
        <v>3</v>
      </c>
      <c r="C11" s="246" t="s">
        <v>110</v>
      </c>
      <c r="D11" s="246" t="s">
        <v>543</v>
      </c>
      <c r="E11" s="246" t="s">
        <v>544</v>
      </c>
      <c r="F11" s="246" t="s">
        <v>522</v>
      </c>
      <c r="G11" s="247" t="s">
        <v>547</v>
      </c>
      <c r="H11" s="248">
        <v>43663</v>
      </c>
      <c r="I11" s="248">
        <v>43861</v>
      </c>
      <c r="J11" s="247" t="s">
        <v>549</v>
      </c>
      <c r="K11" s="435">
        <v>7.0000000000000007E-2</v>
      </c>
      <c r="L11" s="247" t="s">
        <v>1109</v>
      </c>
      <c r="M11" s="249" t="s">
        <v>621</v>
      </c>
    </row>
    <row r="12" spans="1:18" ht="119.25" customHeight="1">
      <c r="B12" s="293">
        <v>4</v>
      </c>
      <c r="C12" s="246" t="s">
        <v>111</v>
      </c>
      <c r="D12" s="246" t="s">
        <v>545</v>
      </c>
      <c r="E12" s="246" t="s">
        <v>546</v>
      </c>
      <c r="F12" s="246" t="s">
        <v>522</v>
      </c>
      <c r="G12" s="247" t="s">
        <v>547</v>
      </c>
      <c r="H12" s="248">
        <v>43663</v>
      </c>
      <c r="I12" s="248">
        <v>43759</v>
      </c>
      <c r="J12" s="247" t="s">
        <v>550</v>
      </c>
      <c r="K12" s="435">
        <v>7.0000000000000007E-2</v>
      </c>
      <c r="L12" s="247" t="s">
        <v>1076</v>
      </c>
      <c r="M12" s="249" t="s">
        <v>621</v>
      </c>
    </row>
    <row r="13" spans="1:18" ht="18">
      <c r="B13" s="147"/>
      <c r="C13" s="147"/>
      <c r="D13" s="147"/>
      <c r="E13" s="147"/>
      <c r="F13" s="147"/>
      <c r="G13" s="147"/>
      <c r="J13" s="298"/>
      <c r="K13" s="299"/>
      <c r="L13" s="219"/>
      <c r="M13" s="436"/>
    </row>
    <row r="14" spans="1:18" ht="16.5">
      <c r="M14" s="437"/>
    </row>
    <row r="15" spans="1:18" ht="15.75" customHeight="1"/>
    <row r="16" spans="1:18"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sheetData>
  <mergeCells count="8">
    <mergeCell ref="C1:M1"/>
    <mergeCell ref="L7:M7"/>
    <mergeCell ref="B7:K7"/>
    <mergeCell ref="C9:C10"/>
    <mergeCell ref="D9:D10"/>
    <mergeCell ref="E9:E10"/>
    <mergeCell ref="F9:F10"/>
    <mergeCell ref="G9:G10"/>
  </mergeCells>
  <pageMargins left="0.7" right="0.7" top="0.75" bottom="0.75" header="0" footer="0"/>
  <pageSetup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817"/>
  <sheetViews>
    <sheetView showGridLines="0" topLeftCell="E1" zoomScale="70" zoomScaleNormal="70" workbookViewId="0">
      <selection activeCell="E5" sqref="E5"/>
    </sheetView>
  </sheetViews>
  <sheetFormatPr baseColWidth="10" defaultColWidth="14.42578125" defaultRowHeight="15" customHeight="1"/>
  <cols>
    <col min="1" max="1" width="9" style="250" customWidth="1"/>
    <col min="2" max="2" width="3.42578125" style="250" customWidth="1"/>
    <col min="3" max="3" width="5" style="250" customWidth="1"/>
    <col min="4" max="4" width="31.140625" style="250" customWidth="1"/>
    <col min="5" max="5" width="25.140625" style="250" customWidth="1"/>
    <col min="6" max="6" width="38.5703125" style="250" customWidth="1"/>
    <col min="7" max="7" width="32" style="250" customWidth="1"/>
    <col min="8" max="8" width="23" style="250" customWidth="1"/>
    <col min="9" max="9" width="25" style="250" customWidth="1"/>
    <col min="10" max="10" width="24.7109375" style="250" customWidth="1"/>
    <col min="11" max="11" width="43.7109375" style="250" customWidth="1"/>
    <col min="12" max="12" width="14" style="250" customWidth="1"/>
    <col min="13" max="13" width="67.140625" style="250" customWidth="1"/>
    <col min="14" max="14" width="25.85546875" style="250" customWidth="1"/>
    <col min="15" max="15" width="20.42578125" style="250" customWidth="1"/>
    <col min="16" max="16" width="27.28515625" style="250" customWidth="1"/>
    <col min="17" max="16384" width="14.42578125" style="250"/>
  </cols>
  <sheetData>
    <row r="1" spans="1:14" ht="60.75" customHeight="1" thickBot="1">
      <c r="A1" s="146"/>
      <c r="B1" s="146"/>
      <c r="D1" s="878" t="s">
        <v>108</v>
      </c>
      <c r="E1" s="823"/>
      <c r="F1" s="823"/>
      <c r="G1" s="823"/>
      <c r="H1" s="823"/>
      <c r="I1" s="823"/>
      <c r="J1" s="823"/>
      <c r="K1" s="823"/>
      <c r="L1" s="823"/>
      <c r="M1" s="823"/>
      <c r="N1" s="823"/>
    </row>
    <row r="2" spans="1:14" ht="47.25" customHeight="1" thickBot="1">
      <c r="A2" s="146"/>
      <c r="B2" s="146"/>
      <c r="C2" s="153"/>
      <c r="D2" s="153"/>
      <c r="E2" s="148" t="s">
        <v>720</v>
      </c>
      <c r="F2" s="438">
        <f>100/17</f>
        <v>5.882352941176471</v>
      </c>
      <c r="G2" s="153"/>
      <c r="H2" s="153"/>
      <c r="J2" s="279" t="s">
        <v>1167</v>
      </c>
      <c r="K2" s="574">
        <v>10</v>
      </c>
      <c r="L2" s="147"/>
      <c r="M2" s="151" t="s">
        <v>1172</v>
      </c>
      <c r="N2" s="574">
        <v>53</v>
      </c>
    </row>
    <row r="3" spans="1:14" ht="21.75" customHeight="1" thickBot="1">
      <c r="A3" s="146"/>
      <c r="B3" s="146"/>
      <c r="C3" s="153"/>
      <c r="D3" s="153"/>
      <c r="E3" s="148" t="s">
        <v>39</v>
      </c>
      <c r="F3" s="438">
        <f>+(N3*F2/N2)+0.775</f>
        <v>5.1035238623751393</v>
      </c>
      <c r="J3" s="154" t="s">
        <v>77</v>
      </c>
      <c r="K3" s="574">
        <v>5</v>
      </c>
      <c r="M3" s="154" t="s">
        <v>77</v>
      </c>
      <c r="N3" s="574">
        <f>N2-N4</f>
        <v>39</v>
      </c>
    </row>
    <row r="4" spans="1:14" ht="39" thickBot="1">
      <c r="A4" s="146"/>
      <c r="B4" s="146"/>
      <c r="C4" s="153"/>
      <c r="D4" s="153"/>
      <c r="E4" s="148" t="s">
        <v>19</v>
      </c>
      <c r="F4" s="439" t="str">
        <f>Resp.!J13</f>
        <v xml:space="preserve">Grupo de Comunicación y Relacionamiento
Grupo Atención Integral y servicios a Grupos de Interés </v>
      </c>
      <c r="G4" s="386"/>
      <c r="J4" s="157" t="s">
        <v>79</v>
      </c>
      <c r="K4" s="574">
        <f>+K2-K3</f>
        <v>5</v>
      </c>
      <c r="M4" s="157" t="s">
        <v>79</v>
      </c>
      <c r="N4" s="574">
        <v>14</v>
      </c>
    </row>
    <row r="5" spans="1:14" ht="15.75" customHeight="1">
      <c r="E5" s="387"/>
      <c r="F5" s="222"/>
      <c r="G5" s="440"/>
    </row>
    <row r="6" spans="1:14" ht="15.75" customHeight="1">
      <c r="E6" s="441"/>
      <c r="F6" s="222"/>
      <c r="G6" s="440"/>
    </row>
    <row r="7" spans="1:14" ht="15.75" customHeight="1"/>
    <row r="8" spans="1:14" ht="15.75" customHeight="1">
      <c r="C8" s="877" t="s">
        <v>65</v>
      </c>
      <c r="D8" s="877"/>
      <c r="E8" s="877"/>
      <c r="F8" s="877"/>
      <c r="G8" s="877"/>
      <c r="H8" s="877"/>
      <c r="I8" s="877"/>
      <c r="J8" s="877"/>
      <c r="K8" s="877"/>
      <c r="L8" s="442"/>
      <c r="M8" s="826" t="s">
        <v>66</v>
      </c>
      <c r="N8" s="830"/>
    </row>
    <row r="9" spans="1:14" ht="52.5" customHeight="1">
      <c r="C9" s="434" t="s">
        <v>67</v>
      </c>
      <c r="D9" s="434" t="s">
        <v>518</v>
      </c>
      <c r="E9" s="434" t="s">
        <v>519</v>
      </c>
      <c r="F9" s="434" t="s">
        <v>520</v>
      </c>
      <c r="G9" s="434" t="s">
        <v>521</v>
      </c>
      <c r="H9" s="434" t="s">
        <v>538</v>
      </c>
      <c r="I9" s="434" t="s">
        <v>535</v>
      </c>
      <c r="J9" s="434" t="s">
        <v>536</v>
      </c>
      <c r="K9" s="434" t="s">
        <v>537</v>
      </c>
      <c r="L9" s="434" t="s">
        <v>81</v>
      </c>
      <c r="M9" s="178" t="s">
        <v>74</v>
      </c>
      <c r="N9" s="178" t="s">
        <v>539</v>
      </c>
    </row>
    <row r="10" spans="1:14" ht="153" customHeight="1">
      <c r="C10" s="879">
        <v>1</v>
      </c>
      <c r="D10" s="818" t="s">
        <v>816</v>
      </c>
      <c r="E10" s="820" t="s">
        <v>797</v>
      </c>
      <c r="F10" s="820" t="s">
        <v>798</v>
      </c>
      <c r="G10" s="818" t="s">
        <v>803</v>
      </c>
      <c r="H10" s="820" t="s">
        <v>523</v>
      </c>
      <c r="I10" s="258">
        <v>43709</v>
      </c>
      <c r="J10" s="258">
        <v>43830</v>
      </c>
      <c r="K10" s="252" t="s">
        <v>806</v>
      </c>
      <c r="L10" s="172">
        <v>0.155</v>
      </c>
      <c r="M10" s="252" t="s">
        <v>1084</v>
      </c>
      <c r="N10" s="257" t="s">
        <v>621</v>
      </c>
    </row>
    <row r="11" spans="1:14" ht="173.25" customHeight="1">
      <c r="C11" s="880"/>
      <c r="D11" s="818"/>
      <c r="E11" s="820"/>
      <c r="F11" s="820"/>
      <c r="G11" s="818"/>
      <c r="H11" s="820"/>
      <c r="I11" s="258">
        <v>43709</v>
      </c>
      <c r="J11" s="258">
        <v>43830</v>
      </c>
      <c r="K11" s="252" t="s">
        <v>807</v>
      </c>
      <c r="L11" s="172">
        <v>0.155</v>
      </c>
      <c r="M11" s="246" t="s">
        <v>1077</v>
      </c>
      <c r="N11" s="257" t="s">
        <v>621</v>
      </c>
    </row>
    <row r="12" spans="1:14" ht="67.5" customHeight="1">
      <c r="C12" s="879">
        <v>2</v>
      </c>
      <c r="D12" s="818" t="s">
        <v>794</v>
      </c>
      <c r="E12" s="820" t="s">
        <v>799</v>
      </c>
      <c r="F12" s="818" t="s">
        <v>1085</v>
      </c>
      <c r="G12" s="818" t="s">
        <v>803</v>
      </c>
      <c r="H12" s="820" t="s">
        <v>523</v>
      </c>
      <c r="I12" s="258">
        <v>43709</v>
      </c>
      <c r="J12" s="258">
        <v>43921</v>
      </c>
      <c r="K12" s="252" t="s">
        <v>808</v>
      </c>
      <c r="L12" s="172">
        <v>0.155</v>
      </c>
      <c r="M12" s="246" t="s">
        <v>1086</v>
      </c>
      <c r="N12" s="257" t="s">
        <v>621</v>
      </c>
    </row>
    <row r="13" spans="1:14" ht="120" customHeight="1">
      <c r="C13" s="880"/>
      <c r="D13" s="818"/>
      <c r="E13" s="820"/>
      <c r="F13" s="818"/>
      <c r="G13" s="818"/>
      <c r="H13" s="820"/>
      <c r="I13" s="258">
        <v>43709</v>
      </c>
      <c r="J13" s="258">
        <v>43921</v>
      </c>
      <c r="K13" s="252" t="s">
        <v>809</v>
      </c>
      <c r="L13" s="172">
        <v>0.155</v>
      </c>
      <c r="M13" s="252" t="s">
        <v>1078</v>
      </c>
      <c r="N13" s="257" t="s">
        <v>621</v>
      </c>
    </row>
    <row r="14" spans="1:14" ht="67.5" customHeight="1">
      <c r="C14" s="293">
        <v>3</v>
      </c>
      <c r="D14" s="196" t="s">
        <v>795</v>
      </c>
      <c r="E14" s="247" t="s">
        <v>800</v>
      </c>
      <c r="F14" s="247" t="s">
        <v>801</v>
      </c>
      <c r="G14" s="247" t="s">
        <v>804</v>
      </c>
      <c r="H14" s="247" t="s">
        <v>805</v>
      </c>
      <c r="I14" s="258">
        <v>43709</v>
      </c>
      <c r="J14" s="258">
        <v>43815</v>
      </c>
      <c r="K14" s="246" t="s">
        <v>810</v>
      </c>
      <c r="L14" s="172">
        <v>0.155</v>
      </c>
      <c r="M14" s="246" t="s">
        <v>1083</v>
      </c>
      <c r="N14" s="257" t="s">
        <v>976</v>
      </c>
    </row>
    <row r="15" spans="1:14" ht="93.75" customHeight="1">
      <c r="C15" s="879">
        <v>4</v>
      </c>
      <c r="D15" s="818" t="s">
        <v>796</v>
      </c>
      <c r="E15" s="820" t="s">
        <v>1087</v>
      </c>
      <c r="F15" s="820" t="s">
        <v>802</v>
      </c>
      <c r="G15" s="818" t="s">
        <v>803</v>
      </c>
      <c r="H15" s="247" t="s">
        <v>523</v>
      </c>
      <c r="I15" s="258">
        <v>43709</v>
      </c>
      <c r="J15" s="258">
        <v>43815</v>
      </c>
      <c r="K15" s="246" t="s">
        <v>811</v>
      </c>
      <c r="L15" s="172">
        <v>0.155</v>
      </c>
      <c r="M15" s="246" t="s">
        <v>1079</v>
      </c>
      <c r="N15" s="257" t="s">
        <v>976</v>
      </c>
    </row>
    <row r="16" spans="1:14" ht="90.75" customHeight="1">
      <c r="C16" s="881"/>
      <c r="D16" s="818"/>
      <c r="E16" s="820"/>
      <c r="F16" s="820"/>
      <c r="G16" s="820"/>
      <c r="H16" s="247" t="s">
        <v>523</v>
      </c>
      <c r="I16" s="258">
        <v>43709</v>
      </c>
      <c r="J16" s="258">
        <v>44012</v>
      </c>
      <c r="K16" s="246" t="s">
        <v>812</v>
      </c>
      <c r="L16" s="172">
        <v>0.155</v>
      </c>
      <c r="M16" s="246" t="s">
        <v>1080</v>
      </c>
      <c r="N16" s="257" t="s">
        <v>976</v>
      </c>
    </row>
    <row r="17" spans="3:14" ht="174.75" customHeight="1">
      <c r="C17" s="881"/>
      <c r="D17" s="818"/>
      <c r="E17" s="820"/>
      <c r="F17" s="820"/>
      <c r="G17" s="820"/>
      <c r="H17" s="820" t="s">
        <v>805</v>
      </c>
      <c r="I17" s="258">
        <v>43709</v>
      </c>
      <c r="J17" s="258">
        <v>43815</v>
      </c>
      <c r="K17" s="246" t="s">
        <v>813</v>
      </c>
      <c r="L17" s="172">
        <v>0.155</v>
      </c>
      <c r="M17" s="246" t="s">
        <v>1081</v>
      </c>
      <c r="N17" s="257" t="s">
        <v>976</v>
      </c>
    </row>
    <row r="18" spans="3:14" ht="205.5" customHeight="1">
      <c r="C18" s="881"/>
      <c r="D18" s="818"/>
      <c r="E18" s="820"/>
      <c r="F18" s="820"/>
      <c r="G18" s="820"/>
      <c r="H18" s="820"/>
      <c r="I18" s="258">
        <v>43709</v>
      </c>
      <c r="J18" s="258">
        <v>43830</v>
      </c>
      <c r="K18" s="246" t="s">
        <v>814</v>
      </c>
      <c r="L18" s="172">
        <v>0.155</v>
      </c>
      <c r="M18" s="246" t="s">
        <v>1088</v>
      </c>
      <c r="N18" s="257" t="s">
        <v>621</v>
      </c>
    </row>
    <row r="19" spans="3:14" ht="164.25" customHeight="1">
      <c r="C19" s="880"/>
      <c r="D19" s="818"/>
      <c r="E19" s="820"/>
      <c r="F19" s="820"/>
      <c r="G19" s="820"/>
      <c r="H19" s="820"/>
      <c r="I19" s="258">
        <v>43709</v>
      </c>
      <c r="J19" s="258">
        <v>44012</v>
      </c>
      <c r="K19" s="252" t="s">
        <v>815</v>
      </c>
      <c r="L19" s="172">
        <v>0.155</v>
      </c>
      <c r="M19" s="246" t="s">
        <v>1082</v>
      </c>
      <c r="N19" s="257" t="s">
        <v>976</v>
      </c>
    </row>
    <row r="20" spans="3:14" ht="16.5">
      <c r="K20" s="260"/>
      <c r="L20" s="443">
        <f>SUM(L10:L19)</f>
        <v>1.55</v>
      </c>
    </row>
    <row r="21" spans="3:14" ht="16.5"/>
    <row r="22" spans="3:14" ht="16.5"/>
    <row r="23" spans="3:14" ht="16.5"/>
    <row r="24" spans="3:14" ht="16.5"/>
    <row r="25" spans="3:14" ht="16.5"/>
    <row r="26" spans="3:14" ht="16.5"/>
    <row r="27" spans="3:14" ht="16.5"/>
    <row r="28" spans="3:14" ht="16.5"/>
    <row r="29" spans="3:14" ht="16.5"/>
    <row r="30" spans="3:14" ht="16.5"/>
    <row r="31" spans="3:14" ht="16.5"/>
    <row r="32" spans="3:14" ht="16.5"/>
    <row r="33" ht="16.5"/>
    <row r="34" ht="16.5"/>
    <row r="35" ht="16.5"/>
    <row r="36" ht="16.5"/>
    <row r="37" ht="16.5"/>
    <row r="38" ht="16.5"/>
    <row r="39" ht="16.5"/>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sheetData>
  <mergeCells count="21">
    <mergeCell ref="C12:C13"/>
    <mergeCell ref="C15:C19"/>
    <mergeCell ref="M8:N8"/>
    <mergeCell ref="D12:D13"/>
    <mergeCell ref="D15:D19"/>
    <mergeCell ref="E12:E13"/>
    <mergeCell ref="F12:F13"/>
    <mergeCell ref="E15:E19"/>
    <mergeCell ref="F15:F19"/>
    <mergeCell ref="G12:G13"/>
    <mergeCell ref="G15:G19"/>
    <mergeCell ref="H12:H13"/>
    <mergeCell ref="H17:H19"/>
    <mergeCell ref="C10:C11"/>
    <mergeCell ref="D1:N1"/>
    <mergeCell ref="E10:E11"/>
    <mergeCell ref="F10:F11"/>
    <mergeCell ref="G10:G11"/>
    <mergeCell ref="H10:H11"/>
    <mergeCell ref="D10:D11"/>
    <mergeCell ref="C8:K8"/>
  </mergeCells>
  <pageMargins left="0.7" right="0.7" top="0.75" bottom="0.75" header="0" footer="0"/>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M968"/>
  <sheetViews>
    <sheetView showGridLines="0" topLeftCell="D1" zoomScale="70" zoomScaleNormal="70" workbookViewId="0">
      <selection activeCell="E5" sqref="E5"/>
    </sheetView>
  </sheetViews>
  <sheetFormatPr baseColWidth="10" defaultColWidth="14.42578125" defaultRowHeight="15" customHeight="1"/>
  <cols>
    <col min="1" max="1" width="5.140625" style="250" customWidth="1"/>
    <col min="2" max="2" width="3" style="250" customWidth="1"/>
    <col min="3" max="3" width="40.140625" style="250" customWidth="1"/>
    <col min="4" max="4" width="26.28515625" style="250" customWidth="1"/>
    <col min="5" max="5" width="31.5703125" style="250" customWidth="1"/>
    <col min="6" max="6" width="23.85546875" style="250" customWidth="1"/>
    <col min="7" max="7" width="23" style="250" customWidth="1"/>
    <col min="8" max="9" width="21.42578125" style="250" customWidth="1"/>
    <col min="10" max="10" width="31.28515625" style="250" customWidth="1"/>
    <col min="11" max="11" width="12.28515625" style="250" customWidth="1"/>
    <col min="12" max="12" width="59.7109375" style="250" customWidth="1"/>
    <col min="13" max="13" width="27.85546875" style="250" customWidth="1"/>
    <col min="14" max="14" width="14.42578125" style="250"/>
    <col min="15" max="15" width="26.42578125" style="250" customWidth="1"/>
    <col min="16" max="16384" width="14.42578125" style="250"/>
  </cols>
  <sheetData>
    <row r="1" spans="2:13" ht="48.75" customHeight="1" thickBot="1">
      <c r="C1" s="848" t="s">
        <v>109</v>
      </c>
      <c r="D1" s="823"/>
      <c r="E1" s="823"/>
      <c r="F1" s="823"/>
      <c r="G1" s="823"/>
      <c r="H1" s="823"/>
      <c r="I1" s="823"/>
      <c r="J1" s="823"/>
      <c r="K1" s="823"/>
      <c r="L1" s="823"/>
      <c r="M1" s="823"/>
    </row>
    <row r="2" spans="2:13" ht="42.75" customHeight="1" thickBot="1">
      <c r="B2" s="153"/>
      <c r="C2" s="153"/>
      <c r="D2" s="148" t="s">
        <v>720</v>
      </c>
      <c r="E2" s="328">
        <f>100/17</f>
        <v>5.882352941176471</v>
      </c>
      <c r="F2" s="153"/>
      <c r="G2" s="153"/>
      <c r="I2" s="279" t="s">
        <v>1167</v>
      </c>
      <c r="J2" s="575">
        <v>10</v>
      </c>
      <c r="L2" s="151" t="s">
        <v>1170</v>
      </c>
      <c r="M2" s="575">
        <v>41</v>
      </c>
    </row>
    <row r="3" spans="2:13" ht="21" customHeight="1" thickBot="1">
      <c r="B3" s="153"/>
      <c r="C3" s="153"/>
      <c r="D3" s="148" t="s">
        <v>39</v>
      </c>
      <c r="E3" s="328">
        <f>+(M3*E2/M2)+0.92</f>
        <v>5.654576757532281</v>
      </c>
      <c r="I3" s="154" t="s">
        <v>77</v>
      </c>
      <c r="J3" s="575">
        <v>8</v>
      </c>
      <c r="L3" s="154" t="s">
        <v>77</v>
      </c>
      <c r="M3" s="575">
        <f>+M2-M4</f>
        <v>33</v>
      </c>
    </row>
    <row r="4" spans="2:13" ht="42.75" customHeight="1" thickBot="1">
      <c r="B4" s="153"/>
      <c r="C4" s="153"/>
      <c r="D4" s="148" t="s">
        <v>19</v>
      </c>
      <c r="E4" s="444" t="str">
        <f>Resp.!J14</f>
        <v>Grupo de Planeación</v>
      </c>
      <c r="I4" s="157" t="s">
        <v>79</v>
      </c>
      <c r="J4" s="575">
        <f>+J2-J3</f>
        <v>2</v>
      </c>
      <c r="L4" s="157" t="s">
        <v>79</v>
      </c>
      <c r="M4" s="575">
        <v>8</v>
      </c>
    </row>
    <row r="5" spans="2:13" ht="15" customHeight="1">
      <c r="D5" s="387"/>
      <c r="E5" s="222"/>
      <c r="I5" s="386"/>
    </row>
    <row r="7" spans="2:13" ht="15" customHeight="1" thickBot="1"/>
    <row r="8" spans="2:13" ht="19.5" customHeight="1" thickBot="1">
      <c r="B8" s="849" t="s">
        <v>65</v>
      </c>
      <c r="C8" s="850"/>
      <c r="D8" s="850"/>
      <c r="E8" s="850"/>
      <c r="F8" s="850"/>
      <c r="G8" s="850"/>
      <c r="H8" s="850"/>
      <c r="I8" s="850"/>
      <c r="J8" s="850"/>
      <c r="K8" s="851"/>
      <c r="L8" s="837" t="s">
        <v>66</v>
      </c>
      <c r="M8" s="838"/>
    </row>
    <row r="9" spans="2:13" ht="34.5" customHeight="1" thickBot="1">
      <c r="B9" s="445" t="s">
        <v>67</v>
      </c>
      <c r="C9" s="446" t="s">
        <v>551</v>
      </c>
      <c r="D9" s="447" t="s">
        <v>519</v>
      </c>
      <c r="E9" s="447" t="s">
        <v>552</v>
      </c>
      <c r="F9" s="447" t="s">
        <v>521</v>
      </c>
      <c r="G9" s="447" t="s">
        <v>538</v>
      </c>
      <c r="H9" s="448" t="s">
        <v>535</v>
      </c>
      <c r="I9" s="448" t="s">
        <v>536</v>
      </c>
      <c r="J9" s="448" t="s">
        <v>537</v>
      </c>
      <c r="K9" s="449" t="s">
        <v>81</v>
      </c>
      <c r="L9" s="162" t="s">
        <v>74</v>
      </c>
      <c r="M9" s="450" t="s">
        <v>539</v>
      </c>
    </row>
    <row r="10" spans="2:13" ht="138.75" customHeight="1">
      <c r="B10" s="451">
        <v>1</v>
      </c>
      <c r="C10" s="247" t="s">
        <v>116</v>
      </c>
      <c r="D10" s="247" t="s">
        <v>553</v>
      </c>
      <c r="E10" s="246" t="s">
        <v>560</v>
      </c>
      <c r="F10" s="169" t="s">
        <v>522</v>
      </c>
      <c r="G10" s="247" t="s">
        <v>523</v>
      </c>
      <c r="H10" s="248">
        <v>43648</v>
      </c>
      <c r="I10" s="248">
        <v>43815</v>
      </c>
      <c r="J10" s="246" t="s">
        <v>564</v>
      </c>
      <c r="K10" s="452">
        <v>0.115</v>
      </c>
      <c r="L10" s="252" t="s">
        <v>1110</v>
      </c>
      <c r="M10" s="164" t="s">
        <v>621</v>
      </c>
    </row>
    <row r="11" spans="2:13" ht="51">
      <c r="B11" s="453">
        <v>2</v>
      </c>
      <c r="C11" s="247" t="s">
        <v>112</v>
      </c>
      <c r="D11" s="247" t="s">
        <v>554</v>
      </c>
      <c r="E11" s="246" t="s">
        <v>561</v>
      </c>
      <c r="F11" s="169" t="s">
        <v>522</v>
      </c>
      <c r="G11" s="247" t="s">
        <v>523</v>
      </c>
      <c r="H11" s="248">
        <v>43648</v>
      </c>
      <c r="I11" s="248">
        <v>43738</v>
      </c>
      <c r="J11" s="246" t="s">
        <v>565</v>
      </c>
      <c r="K11" s="452">
        <v>0.115</v>
      </c>
      <c r="L11" s="246" t="s">
        <v>837</v>
      </c>
      <c r="M11" s="236" t="s">
        <v>621</v>
      </c>
    </row>
    <row r="12" spans="2:13" ht="102">
      <c r="B12" s="453">
        <v>3</v>
      </c>
      <c r="C12" s="820" t="s">
        <v>117</v>
      </c>
      <c r="D12" s="818" t="s">
        <v>555</v>
      </c>
      <c r="E12" s="819" t="s">
        <v>561</v>
      </c>
      <c r="F12" s="820" t="s">
        <v>522</v>
      </c>
      <c r="G12" s="820" t="s">
        <v>523</v>
      </c>
      <c r="H12" s="248">
        <v>43648</v>
      </c>
      <c r="I12" s="248">
        <v>43707</v>
      </c>
      <c r="J12" s="252" t="s">
        <v>566</v>
      </c>
      <c r="K12" s="452">
        <v>0.115</v>
      </c>
      <c r="L12" s="246" t="s">
        <v>1111</v>
      </c>
      <c r="M12" s="236" t="s">
        <v>621</v>
      </c>
    </row>
    <row r="13" spans="2:13" ht="140.25">
      <c r="B13" s="454">
        <v>4</v>
      </c>
      <c r="C13" s="820"/>
      <c r="D13" s="818"/>
      <c r="E13" s="819"/>
      <c r="F13" s="820"/>
      <c r="G13" s="820"/>
      <c r="H13" s="248">
        <v>43648</v>
      </c>
      <c r="I13" s="258">
        <v>43830</v>
      </c>
      <c r="J13" s="252" t="s">
        <v>567</v>
      </c>
      <c r="K13" s="452">
        <v>0.115</v>
      </c>
      <c r="L13" s="252" t="s">
        <v>994</v>
      </c>
      <c r="M13" s="172" t="s">
        <v>621</v>
      </c>
    </row>
    <row r="14" spans="2:13" ht="293.25">
      <c r="B14" s="453">
        <v>5</v>
      </c>
      <c r="C14" s="247" t="s">
        <v>113</v>
      </c>
      <c r="D14" s="245" t="s">
        <v>556</v>
      </c>
      <c r="E14" s="246" t="s">
        <v>561</v>
      </c>
      <c r="F14" s="169" t="s">
        <v>522</v>
      </c>
      <c r="G14" s="247" t="s">
        <v>523</v>
      </c>
      <c r="H14" s="248">
        <v>43648</v>
      </c>
      <c r="I14" s="248">
        <v>43997</v>
      </c>
      <c r="J14" s="246" t="s">
        <v>568</v>
      </c>
      <c r="K14" s="452">
        <v>0.115</v>
      </c>
      <c r="L14" s="252" t="s">
        <v>996</v>
      </c>
      <c r="M14" s="191" t="s">
        <v>997</v>
      </c>
    </row>
    <row r="15" spans="2:13" ht="87" customHeight="1">
      <c r="B15" s="453">
        <v>6</v>
      </c>
      <c r="C15" s="820" t="s">
        <v>557</v>
      </c>
      <c r="D15" s="818" t="s">
        <v>558</v>
      </c>
      <c r="E15" s="819" t="s">
        <v>562</v>
      </c>
      <c r="F15" s="820" t="s">
        <v>522</v>
      </c>
      <c r="G15" s="820" t="s">
        <v>523</v>
      </c>
      <c r="H15" s="248">
        <v>43648</v>
      </c>
      <c r="I15" s="248">
        <v>43876</v>
      </c>
      <c r="J15" s="246" t="s">
        <v>569</v>
      </c>
      <c r="K15" s="452">
        <v>0.115</v>
      </c>
      <c r="L15" s="252" t="s">
        <v>1112</v>
      </c>
      <c r="M15" s="191" t="s">
        <v>976</v>
      </c>
    </row>
    <row r="16" spans="2:13" ht="205.5" customHeight="1">
      <c r="B16" s="454">
        <v>7</v>
      </c>
      <c r="C16" s="820"/>
      <c r="D16" s="818"/>
      <c r="E16" s="819"/>
      <c r="F16" s="820"/>
      <c r="G16" s="820"/>
      <c r="H16" s="248">
        <v>43648</v>
      </c>
      <c r="I16" s="248">
        <v>43997</v>
      </c>
      <c r="J16" s="252" t="s">
        <v>993</v>
      </c>
      <c r="K16" s="452">
        <v>0.115</v>
      </c>
      <c r="L16" s="252" t="s">
        <v>995</v>
      </c>
      <c r="M16" s="191" t="s">
        <v>976</v>
      </c>
    </row>
    <row r="17" spans="2:13" s="255" customFormat="1" ht="70.5" customHeight="1">
      <c r="B17" s="455">
        <v>8</v>
      </c>
      <c r="C17" s="247" t="s">
        <v>114</v>
      </c>
      <c r="D17" s="245" t="s">
        <v>559</v>
      </c>
      <c r="E17" s="246" t="s">
        <v>563</v>
      </c>
      <c r="F17" s="169" t="s">
        <v>522</v>
      </c>
      <c r="G17" s="247" t="s">
        <v>523</v>
      </c>
      <c r="H17" s="248">
        <v>43648</v>
      </c>
      <c r="I17" s="258">
        <v>44015</v>
      </c>
      <c r="J17" s="246" t="s">
        <v>570</v>
      </c>
      <c r="K17" s="452">
        <v>0.115</v>
      </c>
      <c r="L17" s="252" t="s">
        <v>1012</v>
      </c>
      <c r="M17" s="172" t="s">
        <v>621</v>
      </c>
    </row>
    <row r="18" spans="2:13" ht="255">
      <c r="B18" s="453">
        <v>9</v>
      </c>
      <c r="C18" s="247" t="s">
        <v>115</v>
      </c>
      <c r="D18" s="245" t="s">
        <v>559</v>
      </c>
      <c r="E18" s="246" t="s">
        <v>563</v>
      </c>
      <c r="F18" s="169" t="s">
        <v>522</v>
      </c>
      <c r="G18" s="247" t="s">
        <v>523</v>
      </c>
      <c r="H18" s="248">
        <v>43648</v>
      </c>
      <c r="I18" s="258">
        <v>43920</v>
      </c>
      <c r="J18" s="246" t="s">
        <v>571</v>
      </c>
      <c r="K18" s="452">
        <v>0.115</v>
      </c>
      <c r="L18" s="252" t="s">
        <v>1113</v>
      </c>
      <c r="M18" s="236" t="s">
        <v>621</v>
      </c>
    </row>
    <row r="19" spans="2:13" ht="255">
      <c r="B19" s="453">
        <v>10</v>
      </c>
      <c r="C19" s="247" t="s">
        <v>118</v>
      </c>
      <c r="D19" s="245" t="s">
        <v>559</v>
      </c>
      <c r="E19" s="246" t="s">
        <v>563</v>
      </c>
      <c r="F19" s="169" t="s">
        <v>522</v>
      </c>
      <c r="G19" s="247" t="s">
        <v>523</v>
      </c>
      <c r="H19" s="248">
        <v>43648</v>
      </c>
      <c r="I19" s="258">
        <v>43920</v>
      </c>
      <c r="J19" s="246" t="s">
        <v>571</v>
      </c>
      <c r="K19" s="452">
        <v>0.115</v>
      </c>
      <c r="L19" s="252" t="s">
        <v>1113</v>
      </c>
      <c r="M19" s="236" t="s">
        <v>621</v>
      </c>
    </row>
    <row r="20" spans="2:13" ht="18">
      <c r="B20" s="147"/>
      <c r="C20" s="147"/>
      <c r="D20" s="147"/>
      <c r="E20" s="147"/>
      <c r="F20" s="147"/>
      <c r="G20" s="147"/>
      <c r="H20" s="302"/>
      <c r="I20" s="302"/>
      <c r="J20" s="298"/>
      <c r="K20" s="456">
        <f>SUM(K10:K19)</f>
        <v>1.1500000000000001</v>
      </c>
      <c r="L20" s="219"/>
      <c r="M20" s="147"/>
    </row>
    <row r="21" spans="2:13" ht="15" customHeight="1">
      <c r="J21" s="298"/>
      <c r="K21" s="456"/>
    </row>
    <row r="22" spans="2:13" ht="15" customHeight="1">
      <c r="J22" s="298"/>
      <c r="K22" s="456"/>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13">
    <mergeCell ref="G15:G16"/>
    <mergeCell ref="C15:C16"/>
    <mergeCell ref="D15:D16"/>
    <mergeCell ref="E12:E13"/>
    <mergeCell ref="F12:F13"/>
    <mergeCell ref="E15:E16"/>
    <mergeCell ref="F15:F16"/>
    <mergeCell ref="C1:M1"/>
    <mergeCell ref="L8:M8"/>
    <mergeCell ref="B8:K8"/>
    <mergeCell ref="C12:C13"/>
    <mergeCell ref="D12:D13"/>
    <mergeCell ref="G12:G13"/>
  </mergeCells>
  <pageMargins left="0.7" right="0.7" top="0.75" bottom="0.75" header="0" footer="0"/>
  <pageSetup orientation="landscape"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O1001"/>
  <sheetViews>
    <sheetView showGridLines="0" zoomScale="80" zoomScaleNormal="80" workbookViewId="0">
      <selection activeCell="H5" sqref="H5"/>
    </sheetView>
  </sheetViews>
  <sheetFormatPr baseColWidth="10" defaultColWidth="14.42578125" defaultRowHeight="15" customHeight="1"/>
  <cols>
    <col min="1" max="1" width="4.85546875" style="250" customWidth="1"/>
    <col min="2" max="2" width="3" style="250" customWidth="1"/>
    <col min="3" max="3" width="6.5703125" style="250" customWidth="1"/>
    <col min="4" max="4" width="25.140625" style="250" customWidth="1"/>
    <col min="5" max="5" width="26.140625" style="250" customWidth="1"/>
    <col min="6" max="6" width="8.42578125" style="250" customWidth="1"/>
    <col min="7" max="8" width="23" style="250" customWidth="1"/>
    <col min="9" max="10" width="7.85546875" style="250" customWidth="1"/>
    <col min="11" max="11" width="27.85546875" style="250" customWidth="1"/>
    <col min="12" max="12" width="22.140625" style="250" customWidth="1"/>
    <col min="13" max="13" width="20.42578125" style="250" customWidth="1"/>
    <col min="14" max="14" width="16.140625" style="250" customWidth="1"/>
    <col min="15" max="16384" width="14.42578125" style="250"/>
  </cols>
  <sheetData>
    <row r="1" spans="1:15" ht="54" customHeight="1" thickBot="1">
      <c r="A1" s="146"/>
      <c r="C1" s="882" t="s">
        <v>122</v>
      </c>
      <c r="D1" s="823"/>
      <c r="E1" s="823"/>
      <c r="F1" s="823"/>
      <c r="G1" s="823"/>
      <c r="H1" s="823"/>
      <c r="I1" s="823"/>
      <c r="J1" s="823"/>
      <c r="K1" s="823"/>
      <c r="L1" s="823"/>
      <c r="M1" s="823"/>
      <c r="N1" s="887" t="s">
        <v>4</v>
      </c>
      <c r="O1" s="887"/>
    </row>
    <row r="2" spans="1:15" ht="19.5" customHeight="1" thickBot="1">
      <c r="A2" s="146"/>
      <c r="B2" s="153"/>
      <c r="C2" s="153"/>
      <c r="D2" s="148" t="s">
        <v>62</v>
      </c>
      <c r="E2" s="457">
        <f>100/17</f>
        <v>5.882352941176471</v>
      </c>
      <c r="F2" s="153"/>
      <c r="G2" s="153"/>
      <c r="H2" s="153"/>
      <c r="I2" s="153"/>
      <c r="J2" s="147"/>
      <c r="K2" s="151" t="s">
        <v>1173</v>
      </c>
      <c r="L2" s="458">
        <v>5.88</v>
      </c>
      <c r="M2" s="147"/>
      <c r="N2" s="309" t="s">
        <v>75</v>
      </c>
      <c r="O2" s="458">
        <v>31</v>
      </c>
    </row>
    <row r="3" spans="1:15" ht="21.75" customHeight="1" thickBot="1">
      <c r="A3" s="146"/>
      <c r="B3" s="153"/>
      <c r="C3" s="153"/>
      <c r="D3" s="148" t="s">
        <v>18</v>
      </c>
      <c r="E3" s="457">
        <f>+L3*E2/L2</f>
        <v>4.0516206482593038</v>
      </c>
      <c r="K3" s="154" t="s">
        <v>77</v>
      </c>
      <c r="L3" s="458">
        <v>4.05</v>
      </c>
      <c r="N3" s="323" t="s">
        <v>77</v>
      </c>
      <c r="O3" s="458">
        <f>+O2-O4</f>
        <v>7</v>
      </c>
    </row>
    <row r="4" spans="1:15" ht="101.25" customHeight="1" thickBot="1">
      <c r="A4" s="146"/>
      <c r="B4" s="153"/>
      <c r="C4" s="153"/>
      <c r="D4" s="148" t="s">
        <v>19</v>
      </c>
      <c r="E4" s="459" t="str">
        <f>Resp.!J16</f>
        <v xml:space="preserve">Grupo de Comunicación y Relacionamiento
Grupo Atención Integral y servicios a Grupos de Interés </v>
      </c>
      <c r="K4" s="157" t="s">
        <v>79</v>
      </c>
      <c r="L4" s="458">
        <f>+L2-L3</f>
        <v>1.83</v>
      </c>
      <c r="N4" s="324" t="s">
        <v>79</v>
      </c>
      <c r="O4" s="458">
        <v>24</v>
      </c>
    </row>
    <row r="5" spans="1:15" s="297" customFormat="1" ht="49.5" customHeight="1">
      <c r="A5" s="460"/>
      <c r="B5" s="461"/>
      <c r="C5" s="461"/>
      <c r="D5" s="462"/>
      <c r="E5" s="463"/>
      <c r="K5" s="300"/>
      <c r="L5" s="464"/>
    </row>
    <row r="6" spans="1:15" ht="15" customHeight="1">
      <c r="D6" s="381" t="s">
        <v>838</v>
      </c>
    </row>
    <row r="7" spans="1:15" ht="19.5" hidden="1" customHeight="1" thickBot="1">
      <c r="B7" s="883" t="s">
        <v>65</v>
      </c>
      <c r="C7" s="884"/>
      <c r="D7" s="884"/>
      <c r="E7" s="884"/>
      <c r="F7" s="884"/>
      <c r="G7" s="884"/>
      <c r="H7" s="884"/>
      <c r="I7" s="885"/>
      <c r="J7" s="886" t="s">
        <v>66</v>
      </c>
      <c r="K7" s="884"/>
      <c r="L7" s="884"/>
      <c r="M7" s="884"/>
      <c r="N7" s="885"/>
    </row>
    <row r="8" spans="1:15" ht="79.5" hidden="1" thickBot="1">
      <c r="B8" s="465" t="s">
        <v>67</v>
      </c>
      <c r="C8" s="466" t="s">
        <v>80</v>
      </c>
      <c r="D8" s="467" t="s">
        <v>69</v>
      </c>
      <c r="E8" s="467" t="s">
        <v>101</v>
      </c>
      <c r="F8" s="467" t="s">
        <v>102</v>
      </c>
      <c r="G8" s="467" t="s">
        <v>71</v>
      </c>
      <c r="H8" s="468" t="s">
        <v>19</v>
      </c>
      <c r="I8" s="469" t="s">
        <v>81</v>
      </c>
      <c r="J8" s="338" t="s">
        <v>82</v>
      </c>
      <c r="K8" s="339" t="s">
        <v>74</v>
      </c>
      <c r="L8" s="339" t="s">
        <v>71</v>
      </c>
      <c r="M8" s="339" t="s">
        <v>19</v>
      </c>
      <c r="N8" s="470" t="s">
        <v>76</v>
      </c>
    </row>
    <row r="9" spans="1:15" ht="15" hidden="1" customHeight="1" thickBot="1">
      <c r="B9" s="471">
        <v>1</v>
      </c>
      <c r="C9" s="345"/>
      <c r="D9" s="346"/>
      <c r="E9" s="346"/>
      <c r="F9" s="346"/>
      <c r="G9" s="346"/>
      <c r="H9" s="472"/>
      <c r="I9" s="473"/>
      <c r="J9" s="345"/>
      <c r="K9" s="346"/>
      <c r="L9" s="346"/>
      <c r="M9" s="346"/>
      <c r="N9" s="474"/>
    </row>
    <row r="10" spans="1:15" ht="16.5" hidden="1">
      <c r="B10" s="348">
        <v>2</v>
      </c>
      <c r="C10" s="352"/>
      <c r="D10" s="350"/>
      <c r="E10" s="346"/>
      <c r="F10" s="350"/>
      <c r="G10" s="346"/>
      <c r="H10" s="351"/>
      <c r="I10" s="344"/>
      <c r="J10" s="345"/>
      <c r="K10" s="346"/>
      <c r="L10" s="346"/>
      <c r="M10" s="346"/>
      <c r="N10" s="474"/>
    </row>
    <row r="11" spans="1:15" ht="16.5" hidden="1">
      <c r="B11" s="348">
        <v>3</v>
      </c>
      <c r="C11" s="352"/>
      <c r="D11" s="350"/>
      <c r="E11" s="350"/>
      <c r="F11" s="350"/>
      <c r="G11" s="350"/>
      <c r="H11" s="351"/>
      <c r="I11" s="344"/>
      <c r="J11" s="352"/>
      <c r="K11" s="350"/>
      <c r="L11" s="350"/>
      <c r="M11" s="350"/>
      <c r="N11" s="475"/>
    </row>
    <row r="12" spans="1:15" ht="16.5" hidden="1">
      <c r="B12" s="340">
        <v>4</v>
      </c>
      <c r="C12" s="352"/>
      <c r="D12" s="350"/>
      <c r="E12" s="350"/>
      <c r="F12" s="350"/>
      <c r="G12" s="350"/>
      <c r="H12" s="351"/>
      <c r="I12" s="344"/>
      <c r="J12" s="352"/>
      <c r="K12" s="350"/>
      <c r="L12" s="350"/>
      <c r="M12" s="350"/>
      <c r="N12" s="475"/>
    </row>
    <row r="13" spans="1:15" ht="16.5" hidden="1">
      <c r="B13" s="348">
        <v>5</v>
      </c>
      <c r="C13" s="352"/>
      <c r="D13" s="350"/>
      <c r="E13" s="350"/>
      <c r="F13" s="350"/>
      <c r="G13" s="350"/>
      <c r="H13" s="351"/>
      <c r="I13" s="344"/>
      <c r="J13" s="352"/>
      <c r="K13" s="350"/>
      <c r="L13" s="350"/>
      <c r="M13" s="350"/>
      <c r="N13" s="350"/>
    </row>
    <row r="14" spans="1:15" ht="16.5" hidden="1">
      <c r="B14" s="348">
        <v>6</v>
      </c>
      <c r="C14" s="352"/>
      <c r="D14" s="350"/>
      <c r="E14" s="350"/>
      <c r="F14" s="350"/>
      <c r="G14" s="350"/>
      <c r="H14" s="351"/>
      <c r="I14" s="344"/>
      <c r="J14" s="352"/>
      <c r="K14" s="350"/>
      <c r="L14" s="350"/>
      <c r="M14" s="350"/>
      <c r="N14" s="476"/>
    </row>
    <row r="15" spans="1:15" ht="16.5" hidden="1">
      <c r="B15" s="340">
        <v>7</v>
      </c>
      <c r="C15" s="352"/>
      <c r="D15" s="350"/>
      <c r="E15" s="350"/>
      <c r="F15" s="350"/>
      <c r="G15" s="350"/>
      <c r="H15" s="351"/>
      <c r="I15" s="344"/>
      <c r="J15" s="352"/>
      <c r="K15" s="350"/>
      <c r="L15" s="350"/>
      <c r="M15" s="350"/>
      <c r="N15" s="475"/>
    </row>
    <row r="16" spans="1:15" ht="16.5" hidden="1">
      <c r="B16" s="348">
        <v>8</v>
      </c>
      <c r="C16" s="352"/>
      <c r="D16" s="350"/>
      <c r="E16" s="350"/>
      <c r="F16" s="350"/>
      <c r="G16" s="350"/>
      <c r="H16" s="351"/>
      <c r="I16" s="344"/>
      <c r="J16" s="352"/>
      <c r="K16" s="350"/>
      <c r="L16" s="350"/>
      <c r="M16" s="350"/>
      <c r="N16" s="475"/>
    </row>
    <row r="17" spans="2:14" ht="16.5" hidden="1">
      <c r="B17" s="348">
        <v>9</v>
      </c>
      <c r="C17" s="352"/>
      <c r="D17" s="350"/>
      <c r="E17" s="350"/>
      <c r="F17" s="350"/>
      <c r="G17" s="350"/>
      <c r="H17" s="351"/>
      <c r="I17" s="344"/>
      <c r="J17" s="352"/>
      <c r="K17" s="350"/>
      <c r="L17" s="350"/>
      <c r="M17" s="350"/>
      <c r="N17" s="475"/>
    </row>
    <row r="18" spans="2:14" ht="16.5" hidden="1">
      <c r="B18" s="348">
        <v>10</v>
      </c>
      <c r="C18" s="352"/>
      <c r="D18" s="350"/>
      <c r="E18" s="350"/>
      <c r="F18" s="350"/>
      <c r="G18" s="350"/>
      <c r="H18" s="351"/>
      <c r="I18" s="344"/>
      <c r="J18" s="352"/>
      <c r="K18" s="350"/>
      <c r="L18" s="350"/>
      <c r="M18" s="350"/>
      <c r="N18" s="475"/>
    </row>
    <row r="19" spans="2:14" ht="87.75" hidden="1" customHeight="1">
      <c r="B19" s="348">
        <v>11</v>
      </c>
      <c r="C19" s="352"/>
      <c r="D19" s="350"/>
      <c r="E19" s="350"/>
      <c r="F19" s="350"/>
      <c r="G19" s="350"/>
      <c r="H19" s="351"/>
      <c r="I19" s="344"/>
      <c r="J19" s="352"/>
      <c r="K19" s="350"/>
      <c r="L19" s="350"/>
      <c r="M19" s="350"/>
      <c r="N19" s="475"/>
    </row>
    <row r="20" spans="2:14" ht="16.5" hidden="1">
      <c r="B20" s="340">
        <v>12</v>
      </c>
      <c r="C20" s="352"/>
      <c r="D20" s="350"/>
      <c r="E20" s="350"/>
      <c r="F20" s="350"/>
      <c r="G20" s="350"/>
      <c r="H20" s="351"/>
      <c r="I20" s="344"/>
      <c r="J20" s="352"/>
      <c r="K20" s="350"/>
      <c r="L20" s="350"/>
      <c r="M20" s="350"/>
      <c r="N20" s="475"/>
    </row>
    <row r="21" spans="2:14" ht="16.5" hidden="1">
      <c r="B21" s="348">
        <v>13</v>
      </c>
      <c r="C21" s="477"/>
      <c r="D21" s="478"/>
      <c r="E21" s="478"/>
      <c r="F21" s="478"/>
      <c r="G21" s="478"/>
      <c r="H21" s="351"/>
      <c r="I21" s="344"/>
      <c r="J21" s="477"/>
      <c r="K21" s="478"/>
      <c r="L21" s="478"/>
      <c r="M21" s="350"/>
      <c r="N21" s="479"/>
    </row>
    <row r="22" spans="2:14" ht="16.5" hidden="1">
      <c r="B22" s="348">
        <v>14</v>
      </c>
      <c r="C22" s="477"/>
      <c r="D22" s="478"/>
      <c r="E22" s="478"/>
      <c r="F22" s="478"/>
      <c r="G22" s="478"/>
      <c r="H22" s="351"/>
      <c r="I22" s="344"/>
      <c r="J22" s="477"/>
      <c r="K22" s="478"/>
      <c r="L22" s="478"/>
      <c r="M22" s="478"/>
      <c r="N22" s="479"/>
    </row>
    <row r="23" spans="2:14" ht="16.5" hidden="1">
      <c r="B23" s="340">
        <v>15</v>
      </c>
      <c r="C23" s="477"/>
      <c r="D23" s="478"/>
      <c r="E23" s="478"/>
      <c r="F23" s="478"/>
      <c r="G23" s="478"/>
      <c r="H23" s="351"/>
      <c r="I23" s="344"/>
      <c r="J23" s="477"/>
      <c r="K23" s="478"/>
      <c r="L23" s="478"/>
      <c r="M23" s="478"/>
      <c r="N23" s="479"/>
    </row>
    <row r="24" spans="2:14" ht="16.5" hidden="1">
      <c r="B24" s="348">
        <v>16</v>
      </c>
      <c r="C24" s="477"/>
      <c r="D24" s="478"/>
      <c r="E24" s="478"/>
      <c r="F24" s="478"/>
      <c r="G24" s="478"/>
      <c r="H24" s="351"/>
      <c r="I24" s="344"/>
      <c r="J24" s="477"/>
      <c r="K24" s="478"/>
      <c r="L24" s="478"/>
      <c r="M24" s="478"/>
      <c r="N24" s="479"/>
    </row>
    <row r="25" spans="2:14" ht="16.5" hidden="1">
      <c r="B25" s="348">
        <v>17</v>
      </c>
      <c r="C25" s="477"/>
      <c r="D25" s="478"/>
      <c r="E25" s="478"/>
      <c r="F25" s="478"/>
      <c r="G25" s="478"/>
      <c r="H25" s="351"/>
      <c r="I25" s="344"/>
      <c r="J25" s="477"/>
      <c r="K25" s="478"/>
      <c r="L25" s="478"/>
      <c r="M25" s="478"/>
      <c r="N25" s="479"/>
    </row>
    <row r="26" spans="2:14" ht="16.5" hidden="1">
      <c r="B26" s="340">
        <v>18</v>
      </c>
      <c r="C26" s="477"/>
      <c r="D26" s="478"/>
      <c r="E26" s="478"/>
      <c r="F26" s="478"/>
      <c r="G26" s="478"/>
      <c r="H26" s="351"/>
      <c r="I26" s="344"/>
      <c r="J26" s="477"/>
      <c r="K26" s="478"/>
      <c r="L26" s="478"/>
      <c r="M26" s="478"/>
      <c r="N26" s="479"/>
    </row>
    <row r="27" spans="2:14" ht="16.5" hidden="1">
      <c r="B27" s="340">
        <v>19</v>
      </c>
      <c r="C27" s="477"/>
      <c r="D27" s="478"/>
      <c r="E27" s="478"/>
      <c r="F27" s="478"/>
      <c r="G27" s="478"/>
      <c r="H27" s="351"/>
      <c r="I27" s="344"/>
      <c r="J27" s="477"/>
      <c r="K27" s="478"/>
      <c r="L27" s="478"/>
      <c r="M27" s="478"/>
      <c r="N27" s="479"/>
    </row>
    <row r="28" spans="2:14" ht="16.5" hidden="1">
      <c r="B28" s="348">
        <v>20</v>
      </c>
      <c r="C28" s="477"/>
      <c r="D28" s="478"/>
      <c r="E28" s="478"/>
      <c r="F28" s="478"/>
      <c r="G28" s="478"/>
      <c r="H28" s="351"/>
      <c r="I28" s="344"/>
      <c r="J28" s="477"/>
      <c r="K28" s="478"/>
      <c r="L28" s="478"/>
      <c r="M28" s="478"/>
      <c r="N28" s="479"/>
    </row>
    <row r="29" spans="2:14" ht="16.5" hidden="1">
      <c r="B29" s="348">
        <v>21</v>
      </c>
      <c r="C29" s="477"/>
      <c r="D29" s="478"/>
      <c r="E29" s="478"/>
      <c r="F29" s="478"/>
      <c r="G29" s="478"/>
      <c r="H29" s="351"/>
      <c r="I29" s="344"/>
      <c r="J29" s="477"/>
      <c r="K29" s="478"/>
      <c r="L29" s="478"/>
      <c r="M29" s="478"/>
      <c r="N29" s="479"/>
    </row>
    <row r="30" spans="2:14" ht="16.5" hidden="1">
      <c r="B30" s="340">
        <v>22</v>
      </c>
      <c r="C30" s="477"/>
      <c r="D30" s="478"/>
      <c r="E30" s="478"/>
      <c r="F30" s="478"/>
      <c r="G30" s="478"/>
      <c r="H30" s="351"/>
      <c r="I30" s="344"/>
      <c r="J30" s="477"/>
      <c r="K30" s="478"/>
      <c r="L30" s="478"/>
      <c r="M30" s="478"/>
      <c r="N30" s="479"/>
    </row>
    <row r="31" spans="2:14" ht="16.5" hidden="1">
      <c r="B31" s="340">
        <v>23</v>
      </c>
      <c r="C31" s="477"/>
      <c r="D31" s="478"/>
      <c r="E31" s="478"/>
      <c r="F31" s="478"/>
      <c r="G31" s="478"/>
      <c r="H31" s="351"/>
      <c r="I31" s="344"/>
      <c r="J31" s="477"/>
      <c r="K31" s="478"/>
      <c r="L31" s="478"/>
      <c r="M31" s="478"/>
      <c r="N31" s="479"/>
    </row>
    <row r="32" spans="2:14" ht="16.5" hidden="1">
      <c r="B32" s="340">
        <v>24</v>
      </c>
      <c r="C32" s="477"/>
      <c r="D32" s="478"/>
      <c r="E32" s="478"/>
      <c r="F32" s="478"/>
      <c r="G32" s="478"/>
      <c r="H32" s="351"/>
      <c r="I32" s="344"/>
      <c r="J32" s="477"/>
      <c r="K32" s="478"/>
      <c r="L32" s="478"/>
      <c r="M32" s="478"/>
      <c r="N32" s="479"/>
    </row>
    <row r="33" spans="2:14" ht="16.5" hidden="1">
      <c r="B33" s="348">
        <v>25</v>
      </c>
      <c r="C33" s="477"/>
      <c r="D33" s="478"/>
      <c r="E33" s="478"/>
      <c r="F33" s="478"/>
      <c r="G33" s="478"/>
      <c r="H33" s="351"/>
      <c r="I33" s="344"/>
      <c r="J33" s="477"/>
      <c r="K33" s="478"/>
      <c r="L33" s="478"/>
      <c r="M33" s="478"/>
      <c r="N33" s="479"/>
    </row>
    <row r="34" spans="2:14" ht="16.5" hidden="1">
      <c r="B34" s="348">
        <v>26</v>
      </c>
      <c r="C34" s="477"/>
      <c r="D34" s="478"/>
      <c r="E34" s="478"/>
      <c r="F34" s="478"/>
      <c r="G34" s="478"/>
      <c r="H34" s="351"/>
      <c r="I34" s="344"/>
      <c r="J34" s="477"/>
      <c r="K34" s="478"/>
      <c r="L34" s="478"/>
      <c r="M34" s="478"/>
      <c r="N34" s="479"/>
    </row>
    <row r="35" spans="2:14" ht="17.25" hidden="1" thickBot="1">
      <c r="B35" s="405">
        <v>27</v>
      </c>
      <c r="C35" s="359"/>
      <c r="D35" s="356"/>
      <c r="E35" s="356"/>
      <c r="F35" s="356"/>
      <c r="G35" s="356"/>
      <c r="H35" s="357"/>
      <c r="I35" s="358"/>
      <c r="J35" s="359"/>
      <c r="K35" s="356"/>
      <c r="L35" s="356"/>
      <c r="M35" s="356"/>
      <c r="N35" s="480"/>
    </row>
    <row r="36" spans="2:14" ht="18.75" hidden="1" thickBot="1">
      <c r="B36" s="147"/>
      <c r="C36" s="147"/>
      <c r="D36" s="147"/>
      <c r="E36" s="147"/>
      <c r="F36" s="147"/>
      <c r="G36" s="147"/>
      <c r="H36" s="361" t="s">
        <v>93</v>
      </c>
      <c r="I36" s="362">
        <f t="shared" ref="I36:J36" si="0">SUM(I9:I35)</f>
        <v>0</v>
      </c>
      <c r="J36" s="157">
        <f t="shared" si="0"/>
        <v>0</v>
      </c>
      <c r="K36" s="147"/>
      <c r="L36" s="147"/>
      <c r="M36" s="147"/>
    </row>
    <row r="37" spans="2:14" ht="15" hidden="1" customHeight="1"/>
    <row r="38" spans="2:14" ht="79.5" hidden="1" thickBot="1">
      <c r="B38" s="481" t="s">
        <v>67</v>
      </c>
      <c r="C38" s="482" t="s">
        <v>80</v>
      </c>
      <c r="D38" s="483" t="s">
        <v>94</v>
      </c>
      <c r="E38" s="484" t="s">
        <v>19</v>
      </c>
      <c r="F38" s="484" t="s">
        <v>70</v>
      </c>
      <c r="G38" s="485" t="s">
        <v>95</v>
      </c>
      <c r="H38" s="486" t="s">
        <v>96</v>
      </c>
    </row>
    <row r="39" spans="2:14" ht="332.25" hidden="1" thickBot="1">
      <c r="B39" s="364">
        <v>1</v>
      </c>
      <c r="C39" s="365" t="s">
        <v>129</v>
      </c>
      <c r="D39" s="346" t="s">
        <v>130</v>
      </c>
      <c r="E39" s="346" t="s">
        <v>84</v>
      </c>
      <c r="F39" s="346">
        <v>100</v>
      </c>
      <c r="G39" s="366">
        <f t="shared" ref="G39:G42" si="1">$E$3/$L$3</f>
        <v>1.0004001600640258</v>
      </c>
      <c r="H39" s="367" t="s">
        <v>132</v>
      </c>
    </row>
    <row r="40" spans="2:14" ht="395.25" hidden="1">
      <c r="B40" s="368">
        <v>2</v>
      </c>
      <c r="C40" s="369" t="s">
        <v>133</v>
      </c>
      <c r="D40" s="346" t="s">
        <v>130</v>
      </c>
      <c r="E40" s="350" t="s">
        <v>84</v>
      </c>
      <c r="F40" s="350">
        <v>100</v>
      </c>
      <c r="G40" s="370">
        <f t="shared" si="1"/>
        <v>1.0004001600640258</v>
      </c>
      <c r="H40" s="487" t="s">
        <v>121</v>
      </c>
    </row>
    <row r="41" spans="2:14" ht="409.5" hidden="1">
      <c r="B41" s="372">
        <v>3</v>
      </c>
      <c r="C41" s="372" t="s">
        <v>134</v>
      </c>
      <c r="D41" s="373" t="s">
        <v>135</v>
      </c>
      <c r="E41" s="373" t="s">
        <v>84</v>
      </c>
      <c r="F41" s="373">
        <v>100</v>
      </c>
      <c r="G41" s="374">
        <f t="shared" si="1"/>
        <v>1.0004001600640258</v>
      </c>
      <c r="H41" s="488" t="s">
        <v>136</v>
      </c>
    </row>
    <row r="42" spans="2:14" ht="409.6" hidden="1" thickBot="1">
      <c r="B42" s="376">
        <v>4</v>
      </c>
      <c r="C42" s="376" t="s">
        <v>137</v>
      </c>
      <c r="D42" s="356" t="s">
        <v>138</v>
      </c>
      <c r="E42" s="356" t="s">
        <v>84</v>
      </c>
      <c r="F42" s="356">
        <v>100</v>
      </c>
      <c r="G42" s="377">
        <f t="shared" si="1"/>
        <v>1.0004001600640258</v>
      </c>
      <c r="H42" s="378" t="s">
        <v>139</v>
      </c>
    </row>
    <row r="43" spans="2:14" ht="17.25" hidden="1" thickBot="1">
      <c r="B43" s="146"/>
      <c r="C43" s="146"/>
      <c r="D43" s="146"/>
      <c r="E43" s="146"/>
      <c r="F43" s="379" t="s">
        <v>93</v>
      </c>
      <c r="G43" s="380">
        <f>SUM(G39:G42)</f>
        <v>4.0016006402561031</v>
      </c>
      <c r="H43" s="146"/>
    </row>
    <row r="44" spans="2:14" ht="15" hidden="1" customHeight="1"/>
    <row r="45" spans="2:14" ht="15" hidden="1" customHeight="1"/>
    <row r="46" spans="2:14" ht="15.75" hidden="1" customHeight="1"/>
    <row r="47" spans="2:14" ht="15.75" hidden="1" customHeight="1"/>
    <row r="48" spans="2:14" ht="15.75" hidden="1" customHeight="1">
      <c r="C48" s="489"/>
    </row>
    <row r="49" spans="3:3" ht="15.75" hidden="1" customHeight="1">
      <c r="C49" s="490"/>
    </row>
    <row r="50" spans="3:3" ht="15.75" hidden="1" customHeight="1">
      <c r="C50" s="490"/>
    </row>
    <row r="51" spans="3:3" ht="15.75" hidden="1" customHeight="1"/>
    <row r="52" spans="3:3" ht="15.75" hidden="1" customHeight="1"/>
    <row r="53" spans="3:3" ht="15.75" hidden="1" customHeight="1"/>
    <row r="54" spans="3:3" ht="15.75" hidden="1" customHeight="1"/>
    <row r="55" spans="3:3" ht="15.75" hidden="1" customHeight="1"/>
    <row r="56" spans="3:3" ht="15.75" hidden="1" customHeight="1"/>
    <row r="57" spans="3:3" ht="15.75" hidden="1" customHeight="1"/>
    <row r="58" spans="3:3" ht="15.75" hidden="1" customHeight="1"/>
    <row r="59" spans="3:3" ht="15.75" hidden="1" customHeight="1"/>
    <row r="60" spans="3:3" ht="15.75" hidden="1" customHeight="1"/>
    <row r="61" spans="3:3" ht="15.75" hidden="1" customHeight="1"/>
    <row r="62" spans="3:3" ht="15.75" hidden="1" customHeight="1"/>
    <row r="63" spans="3:3" ht="15.75" hidden="1" customHeight="1"/>
    <row r="64" spans="3:3" ht="15.75" hidden="1" customHeight="1"/>
    <row r="65" ht="15.75" hidden="1" customHeight="1"/>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row r="101" ht="15.75" hidden="1" customHeight="1"/>
    <row r="102" ht="15.75" hidden="1" customHeight="1"/>
    <row r="103" ht="15.75" hidden="1" customHeight="1"/>
    <row r="104" ht="15.75" hidden="1" customHeight="1"/>
    <row r="105" ht="15.75" hidden="1" customHeight="1"/>
    <row r="106" ht="15.75" hidden="1" customHeight="1"/>
    <row r="107" ht="15.75" hidden="1" customHeight="1"/>
    <row r="108" ht="15.75" hidden="1" customHeight="1"/>
    <row r="109" ht="15.75" hidden="1" customHeight="1"/>
    <row r="110" ht="15.75" hidden="1" customHeight="1"/>
    <row r="111" ht="15.75" hidden="1" customHeight="1"/>
    <row r="112" ht="15.75" hidden="1" customHeight="1"/>
    <row r="113" spans="4:4" ht="15.75" hidden="1" customHeight="1"/>
    <row r="114" spans="4:4" ht="15.75" hidden="1" customHeight="1"/>
    <row r="115" spans="4:4" ht="15.75" hidden="1" customHeight="1"/>
    <row r="116" spans="4:4" ht="15.75" hidden="1" customHeight="1"/>
    <row r="117" spans="4:4" ht="15.75" hidden="1" customHeight="1"/>
    <row r="118" spans="4:4" ht="15.75" hidden="1" customHeight="1"/>
    <row r="119" spans="4:4" ht="15.75" hidden="1" customHeight="1"/>
    <row r="120" spans="4:4" ht="15.75" hidden="1" customHeight="1"/>
    <row r="121" spans="4:4" ht="15.75" hidden="1" customHeight="1"/>
    <row r="122" spans="4:4" ht="15.75" hidden="1" customHeight="1"/>
    <row r="123" spans="4:4" ht="15.75" hidden="1" customHeight="1"/>
    <row r="124" spans="4:4" ht="15.75" hidden="1" customHeight="1"/>
    <row r="125" spans="4:4" ht="15.75" customHeight="1">
      <c r="D125" s="381" t="s">
        <v>1126</v>
      </c>
    </row>
    <row r="126" spans="4:4" ht="15.75" customHeight="1"/>
    <row r="127" spans="4:4" ht="15.75" customHeight="1"/>
    <row r="128" spans="4:4"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C1:M1"/>
    <mergeCell ref="B7:I7"/>
    <mergeCell ref="J7:N7"/>
    <mergeCell ref="N1:O1"/>
  </mergeCells>
  <hyperlinks>
    <hyperlink ref="H40" r:id="rId1"/>
    <hyperlink ref="H41" r:id="rId2"/>
  </hyperlinks>
  <pageMargins left="0.7" right="0.7" top="0.75" bottom="0.75" header="0" footer="0"/>
  <pageSetup paperSize="9" orientation="portrait" r:id="rId3"/>
  <drawing r:id="rId4"/>
  <legacy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962"/>
  <sheetViews>
    <sheetView showGridLines="0" topLeftCell="B1" zoomScale="80" zoomScaleNormal="80" workbookViewId="0">
      <selection activeCell="E4" sqref="E4"/>
    </sheetView>
  </sheetViews>
  <sheetFormatPr baseColWidth="10" defaultColWidth="14.42578125" defaultRowHeight="15" customHeight="1"/>
  <cols>
    <col min="1" max="1" width="5.28515625" style="250" customWidth="1"/>
    <col min="2" max="2" width="3" style="250" customWidth="1"/>
    <col min="3" max="3" width="29" style="250" customWidth="1"/>
    <col min="4" max="4" width="25.140625" style="250" customWidth="1"/>
    <col min="5" max="5" width="25.28515625" style="250" customWidth="1"/>
    <col min="6" max="6" width="22.7109375" style="250" customWidth="1"/>
    <col min="7" max="7" width="18" style="250" customWidth="1"/>
    <col min="8" max="8" width="25.42578125" style="250" customWidth="1"/>
    <col min="9" max="9" width="16.7109375" style="250" customWidth="1"/>
    <col min="10" max="10" width="23" style="250" customWidth="1"/>
    <col min="11" max="11" width="9.5703125" style="250" customWidth="1"/>
    <col min="12" max="12" width="55.5703125" style="250" customWidth="1"/>
    <col min="13" max="13" width="21.85546875" style="250" customWidth="1"/>
    <col min="14" max="16384" width="14.42578125" style="250"/>
  </cols>
  <sheetData>
    <row r="1" spans="1:13" ht="51.75" customHeight="1" thickBot="1">
      <c r="A1" s="146"/>
      <c r="C1" s="888" t="s">
        <v>123</v>
      </c>
      <c r="D1" s="823"/>
      <c r="E1" s="823"/>
      <c r="F1" s="823"/>
      <c r="G1" s="823"/>
      <c r="H1" s="823"/>
      <c r="I1" s="823"/>
      <c r="J1" s="823"/>
      <c r="K1" s="823"/>
      <c r="L1" s="823"/>
      <c r="M1" s="823"/>
    </row>
    <row r="2" spans="1:13" ht="46.5" customHeight="1" thickBot="1">
      <c r="A2" s="146"/>
      <c r="B2" s="153"/>
      <c r="C2" s="153"/>
      <c r="D2" s="414" t="s">
        <v>720</v>
      </c>
      <c r="E2" s="491">
        <f>100/17</f>
        <v>5.882352941176471</v>
      </c>
      <c r="F2" s="153"/>
      <c r="G2" s="153"/>
      <c r="H2" s="153"/>
      <c r="I2" s="279" t="s">
        <v>1167</v>
      </c>
      <c r="J2" s="576">
        <v>2</v>
      </c>
      <c r="K2" s="153"/>
      <c r="L2" s="151" t="s">
        <v>1172</v>
      </c>
      <c r="M2" s="576">
        <v>30</v>
      </c>
    </row>
    <row r="3" spans="1:13" ht="21" customHeight="1" thickBot="1">
      <c r="A3" s="146"/>
      <c r="B3" s="153"/>
      <c r="C3" s="153"/>
      <c r="D3" s="419" t="s">
        <v>39</v>
      </c>
      <c r="E3" s="492">
        <f>(M3*E2/M2)+0.39</f>
        <v>5.8801960784313723</v>
      </c>
      <c r="I3" s="154" t="s">
        <v>77</v>
      </c>
      <c r="J3" s="576">
        <v>2</v>
      </c>
      <c r="L3" s="154" t="s">
        <v>77</v>
      </c>
      <c r="M3" s="576">
        <f>+M2-M4</f>
        <v>28</v>
      </c>
    </row>
    <row r="4" spans="1:13" ht="27" customHeight="1" thickBot="1">
      <c r="A4" s="146"/>
      <c r="B4" s="153"/>
      <c r="C4" s="423"/>
      <c r="D4" s="424" t="s">
        <v>19</v>
      </c>
      <c r="E4" s="493" t="str">
        <f>Resp.!J17</f>
        <v>Grupo de Planeación</v>
      </c>
      <c r="I4" s="157" t="s">
        <v>79</v>
      </c>
      <c r="J4" s="576">
        <f>+J2-J3</f>
        <v>0</v>
      </c>
      <c r="L4" s="157" t="s">
        <v>79</v>
      </c>
      <c r="M4" s="576">
        <v>2</v>
      </c>
    </row>
    <row r="5" spans="1:13" ht="15" customHeight="1">
      <c r="C5" s="302"/>
      <c r="D5" s="441"/>
      <c r="E5" s="222"/>
    </row>
    <row r="6" spans="1:13" ht="15" customHeight="1">
      <c r="C6" s="302"/>
      <c r="D6" s="494"/>
      <c r="G6" s="386"/>
      <c r="H6" s="386"/>
    </row>
    <row r="7" spans="1:13" ht="15" customHeight="1" thickBot="1">
      <c r="G7" s="386"/>
    </row>
    <row r="8" spans="1:13" ht="19.5" customHeight="1" thickBot="1">
      <c r="B8" s="889" t="s">
        <v>65</v>
      </c>
      <c r="C8" s="890"/>
      <c r="D8" s="890"/>
      <c r="E8" s="890"/>
      <c r="F8" s="890"/>
      <c r="G8" s="890"/>
      <c r="H8" s="890"/>
      <c r="I8" s="890"/>
      <c r="J8" s="890"/>
      <c r="K8" s="891"/>
      <c r="L8" s="889" t="s">
        <v>74</v>
      </c>
      <c r="M8" s="890"/>
    </row>
    <row r="9" spans="1:13" ht="60" customHeight="1" thickBot="1">
      <c r="B9" s="495" t="s">
        <v>67</v>
      </c>
      <c r="C9" s="496" t="s">
        <v>551</v>
      </c>
      <c r="D9" s="497" t="s">
        <v>519</v>
      </c>
      <c r="E9" s="497" t="s">
        <v>552</v>
      </c>
      <c r="F9" s="497" t="s">
        <v>521</v>
      </c>
      <c r="G9" s="497" t="s">
        <v>538</v>
      </c>
      <c r="H9" s="498" t="s">
        <v>535</v>
      </c>
      <c r="I9" s="498" t="s">
        <v>536</v>
      </c>
      <c r="J9" s="498" t="s">
        <v>537</v>
      </c>
      <c r="K9" s="499" t="s">
        <v>81</v>
      </c>
      <c r="L9" s="339" t="s">
        <v>74</v>
      </c>
      <c r="M9" s="450" t="s">
        <v>539</v>
      </c>
    </row>
    <row r="10" spans="1:13" ht="108" customHeight="1">
      <c r="B10" s="471">
        <v>1</v>
      </c>
      <c r="C10" s="247" t="s">
        <v>126</v>
      </c>
      <c r="D10" s="245" t="s">
        <v>572</v>
      </c>
      <c r="E10" s="246" t="s">
        <v>573</v>
      </c>
      <c r="F10" s="169" t="s">
        <v>522</v>
      </c>
      <c r="G10" s="247" t="s">
        <v>523</v>
      </c>
      <c r="H10" s="248">
        <v>43648</v>
      </c>
      <c r="I10" s="248">
        <v>43814</v>
      </c>
      <c r="J10" s="247" t="s">
        <v>574</v>
      </c>
      <c r="K10" s="473">
        <v>0.2</v>
      </c>
      <c r="L10" s="247" t="s">
        <v>1114</v>
      </c>
      <c r="M10" s="172" t="s">
        <v>621</v>
      </c>
    </row>
    <row r="11" spans="1:13" ht="192" thickBot="1">
      <c r="B11" s="354">
        <v>2</v>
      </c>
      <c r="C11" s="247" t="s">
        <v>127</v>
      </c>
      <c r="D11" s="245" t="s">
        <v>1115</v>
      </c>
      <c r="E11" s="246" t="s">
        <v>573</v>
      </c>
      <c r="F11" s="169" t="s">
        <v>522</v>
      </c>
      <c r="G11" s="247" t="s">
        <v>523</v>
      </c>
      <c r="H11" s="248">
        <v>43648</v>
      </c>
      <c r="I11" s="248">
        <v>43814</v>
      </c>
      <c r="J11" s="247" t="s">
        <v>817</v>
      </c>
      <c r="K11" s="500">
        <v>0.19</v>
      </c>
      <c r="L11" s="230" t="s">
        <v>1116</v>
      </c>
      <c r="M11" s="249" t="s">
        <v>621</v>
      </c>
    </row>
    <row r="12" spans="1:13" ht="18">
      <c r="B12" s="147"/>
      <c r="C12" s="147"/>
      <c r="D12" s="147"/>
      <c r="E12" s="147"/>
      <c r="F12" s="147"/>
      <c r="G12" s="147"/>
      <c r="J12" s="298"/>
      <c r="K12" s="456"/>
      <c r="L12" s="300"/>
      <c r="M12" s="147"/>
    </row>
    <row r="14" spans="1:13" ht="15.75" customHeight="1"/>
    <row r="15" spans="1:13" ht="15.75" customHeight="1"/>
    <row r="16" spans="1:13"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sheetData>
  <mergeCells count="3">
    <mergeCell ref="C1:M1"/>
    <mergeCell ref="B8:K8"/>
    <mergeCell ref="L8:M8"/>
  </mergeCells>
  <pageMargins left="0.7" right="0.7" top="0.75" bottom="0.75" header="0" footer="0"/>
  <pageSetup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978"/>
  <sheetViews>
    <sheetView showGridLines="0" topLeftCell="C1" zoomScale="70" zoomScaleNormal="70" workbookViewId="0">
      <selection activeCell="C6" sqref="C6"/>
    </sheetView>
  </sheetViews>
  <sheetFormatPr baseColWidth="10" defaultColWidth="14.42578125" defaultRowHeight="15" customHeight="1"/>
  <cols>
    <col min="1" max="1" width="4.85546875" style="250" customWidth="1"/>
    <col min="2" max="2" width="3" style="250" customWidth="1"/>
    <col min="3" max="3" width="29.28515625" style="250" customWidth="1"/>
    <col min="4" max="4" width="24.85546875" style="250" customWidth="1"/>
    <col min="5" max="5" width="39.42578125" style="250" customWidth="1"/>
    <col min="6" max="6" width="16" style="250" customWidth="1"/>
    <col min="7" max="7" width="13.28515625" style="250" customWidth="1"/>
    <col min="8" max="8" width="24.7109375" style="250" customWidth="1"/>
    <col min="9" max="9" width="19" style="250" customWidth="1"/>
    <col min="10" max="10" width="49.7109375" style="250" customWidth="1"/>
    <col min="11" max="11" width="15.140625" style="250" customWidth="1"/>
    <col min="12" max="12" width="40.85546875" style="250" customWidth="1"/>
    <col min="13" max="13" width="27.85546875" style="250" customWidth="1"/>
    <col min="14" max="14" width="10.7109375" style="250" customWidth="1"/>
    <col min="15" max="15" width="18.85546875" style="250" customWidth="1"/>
    <col min="16" max="16" width="16" style="250" customWidth="1"/>
    <col min="17" max="23" width="10.7109375" style="250" customWidth="1"/>
    <col min="24" max="16384" width="14.42578125" style="250"/>
  </cols>
  <sheetData>
    <row r="1" spans="1:23" ht="16.5">
      <c r="E1" s="389"/>
      <c r="I1" s="501"/>
      <c r="J1" s="501"/>
      <c r="K1" s="501"/>
    </row>
    <row r="2" spans="1:23" ht="44.25" customHeight="1" thickBot="1">
      <c r="A2" s="146"/>
      <c r="C2" s="892" t="s">
        <v>125</v>
      </c>
      <c r="D2" s="823"/>
      <c r="E2" s="823"/>
      <c r="F2" s="823"/>
      <c r="G2" s="823"/>
      <c r="H2" s="823"/>
      <c r="I2" s="823"/>
      <c r="J2" s="823"/>
      <c r="K2" s="823"/>
      <c r="L2" s="823"/>
      <c r="M2" s="823"/>
    </row>
    <row r="3" spans="1:23" ht="48" customHeight="1" thickBot="1">
      <c r="A3" s="146"/>
      <c r="B3" s="153"/>
      <c r="C3" s="153"/>
      <c r="D3" s="148" t="s">
        <v>720</v>
      </c>
      <c r="E3" s="502">
        <f>100/17</f>
        <v>5.882352941176471</v>
      </c>
      <c r="F3" s="153"/>
      <c r="G3" s="153"/>
      <c r="H3" s="153"/>
      <c r="I3" s="279" t="s">
        <v>1167</v>
      </c>
      <c r="J3" s="577">
        <v>11</v>
      </c>
      <c r="K3" s="503"/>
      <c r="L3" s="151" t="s">
        <v>1174</v>
      </c>
      <c r="M3" s="577">
        <v>28</v>
      </c>
    </row>
    <row r="4" spans="1:23" ht="20.25" customHeight="1" thickBot="1">
      <c r="A4" s="146"/>
      <c r="B4" s="153"/>
      <c r="C4" s="153"/>
      <c r="D4" s="148" t="s">
        <v>39</v>
      </c>
      <c r="E4" s="502">
        <f>+(M4*E3/M3)+2.06</f>
        <v>5.4213445378151262</v>
      </c>
      <c r="I4" s="154" t="s">
        <v>77</v>
      </c>
      <c r="J4" s="577">
        <v>9</v>
      </c>
      <c r="K4" s="501"/>
      <c r="L4" s="154" t="s">
        <v>77</v>
      </c>
      <c r="M4" s="577">
        <f>+M3-M5</f>
        <v>16</v>
      </c>
    </row>
    <row r="5" spans="1:23" ht="39.75" customHeight="1" thickBot="1">
      <c r="A5" s="146"/>
      <c r="B5" s="153"/>
      <c r="C5" s="153"/>
      <c r="D5" s="148" t="s">
        <v>19</v>
      </c>
      <c r="E5" s="504" t="str">
        <f>Resp.!J18</f>
        <v>Grupo de Servicios Administrativos</v>
      </c>
      <c r="F5" s="386"/>
      <c r="H5" s="386"/>
      <c r="I5" s="157" t="s">
        <v>79</v>
      </c>
      <c r="J5" s="577">
        <f>+J3-J4</f>
        <v>2</v>
      </c>
      <c r="K5" s="501"/>
      <c r="L5" s="157" t="s">
        <v>79</v>
      </c>
      <c r="M5" s="577">
        <v>12</v>
      </c>
    </row>
    <row r="6" spans="1:23" ht="16.5">
      <c r="E6" s="440"/>
      <c r="F6" s="386"/>
      <c r="H6" s="386"/>
      <c r="I6" s="501"/>
      <c r="J6" s="501"/>
      <c r="K6" s="501"/>
    </row>
    <row r="7" spans="1:23" ht="16.5">
      <c r="E7" s="389"/>
      <c r="I7" s="501"/>
      <c r="J7" s="501"/>
      <c r="K7" s="501"/>
      <c r="L7" s="386"/>
      <c r="M7" s="386"/>
    </row>
    <row r="8" spans="1:23" ht="19.5" customHeight="1">
      <c r="B8" s="893" t="s">
        <v>65</v>
      </c>
      <c r="C8" s="894"/>
      <c r="D8" s="894"/>
      <c r="E8" s="894"/>
      <c r="F8" s="894"/>
      <c r="G8" s="894"/>
      <c r="H8" s="894"/>
      <c r="I8" s="894"/>
      <c r="J8" s="895"/>
      <c r="K8" s="505"/>
      <c r="L8" s="826" t="s">
        <v>66</v>
      </c>
      <c r="M8" s="830"/>
    </row>
    <row r="9" spans="1:23" ht="31.5" customHeight="1">
      <c r="B9" s="506" t="s">
        <v>67</v>
      </c>
      <c r="C9" s="506" t="s">
        <v>551</v>
      </c>
      <c r="D9" s="506" t="s">
        <v>519</v>
      </c>
      <c r="E9" s="506" t="s">
        <v>552</v>
      </c>
      <c r="F9" s="506" t="s">
        <v>521</v>
      </c>
      <c r="G9" s="506" t="s">
        <v>538</v>
      </c>
      <c r="H9" s="506" t="s">
        <v>535</v>
      </c>
      <c r="I9" s="506" t="s">
        <v>536</v>
      </c>
      <c r="J9" s="506" t="s">
        <v>537</v>
      </c>
      <c r="K9" s="506" t="s">
        <v>81</v>
      </c>
      <c r="L9" s="178" t="s">
        <v>74</v>
      </c>
      <c r="M9" s="178" t="s">
        <v>539</v>
      </c>
    </row>
    <row r="10" spans="1:23" ht="75" customHeight="1">
      <c r="A10" s="501"/>
      <c r="B10" s="839">
        <v>1</v>
      </c>
      <c r="C10" s="843" t="s">
        <v>575</v>
      </c>
      <c r="D10" s="843" t="s">
        <v>576</v>
      </c>
      <c r="E10" s="843" t="s">
        <v>577</v>
      </c>
      <c r="F10" s="843" t="s">
        <v>522</v>
      </c>
      <c r="G10" s="843" t="s">
        <v>589</v>
      </c>
      <c r="H10" s="221">
        <v>43631</v>
      </c>
      <c r="I10" s="221">
        <v>43830</v>
      </c>
      <c r="J10" s="252" t="s">
        <v>590</v>
      </c>
      <c r="K10" s="172">
        <v>0.23</v>
      </c>
      <c r="L10" s="252" t="s">
        <v>1117</v>
      </c>
      <c r="M10" s="172" t="s">
        <v>976</v>
      </c>
      <c r="N10" s="501"/>
      <c r="O10" s="501"/>
      <c r="P10" s="501"/>
      <c r="Q10" s="501"/>
      <c r="R10" s="501"/>
      <c r="S10" s="501"/>
      <c r="T10" s="501"/>
      <c r="U10" s="501"/>
      <c r="V10" s="501"/>
      <c r="W10" s="501"/>
    </row>
    <row r="11" spans="1:23" ht="114" customHeight="1">
      <c r="A11" s="501"/>
      <c r="B11" s="840"/>
      <c r="C11" s="844"/>
      <c r="D11" s="844"/>
      <c r="E11" s="844"/>
      <c r="F11" s="844"/>
      <c r="G11" s="844"/>
      <c r="H11" s="221">
        <v>43631</v>
      </c>
      <c r="I11" s="221">
        <v>43830</v>
      </c>
      <c r="J11" s="252" t="s">
        <v>591</v>
      </c>
      <c r="K11" s="172">
        <v>0.23</v>
      </c>
      <c r="L11" s="252" t="s">
        <v>1118</v>
      </c>
      <c r="M11" s="172" t="s">
        <v>976</v>
      </c>
      <c r="N11" s="501"/>
      <c r="O11" s="501"/>
      <c r="P11" s="501"/>
      <c r="Q11" s="501"/>
      <c r="R11" s="501"/>
      <c r="S11" s="501"/>
      <c r="T11" s="501"/>
      <c r="U11" s="501"/>
      <c r="V11" s="501"/>
      <c r="W11" s="501"/>
    </row>
    <row r="12" spans="1:23" ht="25.5">
      <c r="B12" s="879">
        <v>2</v>
      </c>
      <c r="C12" s="843" t="s">
        <v>578</v>
      </c>
      <c r="D12" s="843" t="s">
        <v>579</v>
      </c>
      <c r="E12" s="843" t="s">
        <v>580</v>
      </c>
      <c r="F12" s="865" t="s">
        <v>581</v>
      </c>
      <c r="G12" s="865" t="s">
        <v>589</v>
      </c>
      <c r="H12" s="896">
        <v>43631</v>
      </c>
      <c r="I12" s="221">
        <v>43830</v>
      </c>
      <c r="J12" s="252" t="s">
        <v>592</v>
      </c>
      <c r="K12" s="172">
        <v>0.23</v>
      </c>
      <c r="L12" s="252" t="s">
        <v>974</v>
      </c>
      <c r="M12" s="172" t="s">
        <v>621</v>
      </c>
    </row>
    <row r="13" spans="1:23" ht="25.5">
      <c r="B13" s="880"/>
      <c r="C13" s="844"/>
      <c r="D13" s="844"/>
      <c r="E13" s="844"/>
      <c r="F13" s="866"/>
      <c r="G13" s="866"/>
      <c r="H13" s="897"/>
      <c r="I13" s="221">
        <v>43830</v>
      </c>
      <c r="J13" s="252" t="s">
        <v>593</v>
      </c>
      <c r="K13" s="172">
        <v>0.23</v>
      </c>
      <c r="L13" s="252" t="s">
        <v>975</v>
      </c>
      <c r="M13" s="172" t="s">
        <v>621</v>
      </c>
    </row>
    <row r="14" spans="1:23" ht="38.25" customHeight="1">
      <c r="B14" s="879">
        <v>3</v>
      </c>
      <c r="C14" s="843" t="s">
        <v>582</v>
      </c>
      <c r="D14" s="843" t="s">
        <v>583</v>
      </c>
      <c r="E14" s="843" t="s">
        <v>584</v>
      </c>
      <c r="F14" s="865" t="s">
        <v>585</v>
      </c>
      <c r="G14" s="865" t="s">
        <v>589</v>
      </c>
      <c r="H14" s="896">
        <v>43631</v>
      </c>
      <c r="I14" s="221">
        <v>43830</v>
      </c>
      <c r="J14" s="252" t="s">
        <v>594</v>
      </c>
      <c r="K14" s="172">
        <v>0.23</v>
      </c>
      <c r="L14" s="252" t="s">
        <v>973</v>
      </c>
      <c r="M14" s="172" t="s">
        <v>621</v>
      </c>
    </row>
    <row r="15" spans="1:23" ht="51">
      <c r="B15" s="880"/>
      <c r="C15" s="844"/>
      <c r="D15" s="844"/>
      <c r="E15" s="844"/>
      <c r="F15" s="866"/>
      <c r="G15" s="866"/>
      <c r="H15" s="897"/>
      <c r="I15" s="221">
        <v>43830</v>
      </c>
      <c r="J15" s="252" t="s">
        <v>595</v>
      </c>
      <c r="K15" s="172">
        <v>0.23</v>
      </c>
      <c r="L15" s="252" t="s">
        <v>1119</v>
      </c>
      <c r="M15" s="172" t="s">
        <v>621</v>
      </c>
    </row>
    <row r="16" spans="1:23" ht="51" customHeight="1">
      <c r="B16" s="879">
        <v>4</v>
      </c>
      <c r="C16" s="843" t="s">
        <v>1120</v>
      </c>
      <c r="D16" s="843" t="s">
        <v>586</v>
      </c>
      <c r="E16" s="843" t="s">
        <v>587</v>
      </c>
      <c r="F16" s="865" t="s">
        <v>588</v>
      </c>
      <c r="G16" s="865" t="s">
        <v>589</v>
      </c>
      <c r="H16" s="896">
        <v>43631</v>
      </c>
      <c r="I16" s="221">
        <v>43830</v>
      </c>
      <c r="J16" s="252" t="s">
        <v>596</v>
      </c>
      <c r="K16" s="172">
        <v>0.23</v>
      </c>
      <c r="L16" s="252" t="s">
        <v>1121</v>
      </c>
      <c r="M16" s="172" t="s">
        <v>621</v>
      </c>
    </row>
    <row r="17" spans="2:13" ht="51">
      <c r="B17" s="880"/>
      <c r="C17" s="844"/>
      <c r="D17" s="844"/>
      <c r="E17" s="844"/>
      <c r="F17" s="866"/>
      <c r="G17" s="866"/>
      <c r="H17" s="897"/>
      <c r="I17" s="221">
        <v>43830</v>
      </c>
      <c r="J17" s="252" t="s">
        <v>1122</v>
      </c>
      <c r="K17" s="172">
        <v>0.23</v>
      </c>
      <c r="L17" s="252" t="s">
        <v>972</v>
      </c>
      <c r="M17" s="172" t="s">
        <v>621</v>
      </c>
    </row>
    <row r="18" spans="2:13" ht="153" customHeight="1">
      <c r="B18" s="900">
        <v>5</v>
      </c>
      <c r="C18" s="843" t="s">
        <v>818</v>
      </c>
      <c r="D18" s="843" t="s">
        <v>819</v>
      </c>
      <c r="E18" s="843" t="s">
        <v>820</v>
      </c>
      <c r="F18" s="863" t="s">
        <v>522</v>
      </c>
      <c r="G18" s="863" t="s">
        <v>589</v>
      </c>
      <c r="H18" s="171">
        <v>43452</v>
      </c>
      <c r="I18" s="171">
        <v>43815</v>
      </c>
      <c r="J18" s="252" t="s">
        <v>821</v>
      </c>
      <c r="K18" s="172">
        <v>0.23</v>
      </c>
      <c r="L18" s="252" t="s">
        <v>1123</v>
      </c>
      <c r="M18" s="172" t="s">
        <v>621</v>
      </c>
    </row>
    <row r="19" spans="2:13" ht="51">
      <c r="B19" s="901"/>
      <c r="C19" s="864"/>
      <c r="D19" s="864"/>
      <c r="E19" s="864"/>
      <c r="F19" s="898"/>
      <c r="G19" s="898"/>
      <c r="H19" s="171">
        <v>43452</v>
      </c>
      <c r="I19" s="171">
        <v>43815</v>
      </c>
      <c r="J19" s="252" t="s">
        <v>822</v>
      </c>
      <c r="K19" s="172">
        <v>0.23</v>
      </c>
      <c r="L19" s="252" t="s">
        <v>1124</v>
      </c>
      <c r="M19" s="172" t="s">
        <v>621</v>
      </c>
    </row>
    <row r="20" spans="2:13" ht="38.25">
      <c r="B20" s="902"/>
      <c r="C20" s="844"/>
      <c r="D20" s="844"/>
      <c r="E20" s="844"/>
      <c r="F20" s="899"/>
      <c r="G20" s="899"/>
      <c r="H20" s="171">
        <v>43452</v>
      </c>
      <c r="I20" s="171">
        <v>43815</v>
      </c>
      <c r="J20" s="252" t="s">
        <v>823</v>
      </c>
      <c r="K20" s="172">
        <v>0.23</v>
      </c>
      <c r="L20" s="252" t="s">
        <v>1125</v>
      </c>
      <c r="M20" s="172" t="s">
        <v>621</v>
      </c>
    </row>
    <row r="21" spans="2:13" ht="15.75" customHeight="1">
      <c r="B21" s="219"/>
      <c r="C21" s="219"/>
      <c r="D21" s="219"/>
      <c r="E21" s="219"/>
      <c r="F21" s="219"/>
      <c r="G21" s="219"/>
      <c r="J21" s="298"/>
      <c r="K21" s="298"/>
      <c r="L21" s="507"/>
      <c r="M21" s="219"/>
    </row>
    <row r="22" spans="2:13" ht="15.75" customHeight="1">
      <c r="E22" s="389"/>
      <c r="I22" s="501"/>
      <c r="J22" s="501"/>
      <c r="K22" s="501"/>
    </row>
    <row r="23" spans="2:13" ht="15.75" customHeight="1">
      <c r="E23" s="389"/>
      <c r="I23" s="501"/>
      <c r="J23" s="501"/>
      <c r="K23" s="501"/>
    </row>
    <row r="24" spans="2:13" ht="15.75" customHeight="1">
      <c r="E24" s="389"/>
      <c r="I24" s="501"/>
      <c r="J24" s="501"/>
      <c r="K24" s="501"/>
    </row>
    <row r="25" spans="2:13" ht="15.75" customHeight="1">
      <c r="E25" s="389"/>
      <c r="I25" s="501"/>
      <c r="J25" s="501"/>
      <c r="K25" s="501"/>
    </row>
    <row r="26" spans="2:13" ht="15.75" customHeight="1">
      <c r="E26" s="389"/>
      <c r="I26" s="501"/>
      <c r="J26" s="501"/>
      <c r="K26" s="501"/>
    </row>
    <row r="27" spans="2:13" ht="15.75" customHeight="1">
      <c r="E27" s="389"/>
      <c r="I27" s="501"/>
      <c r="J27" s="501"/>
      <c r="K27" s="501"/>
    </row>
    <row r="28" spans="2:13" ht="15.75" customHeight="1">
      <c r="E28" s="389"/>
      <c r="I28" s="501"/>
      <c r="J28" s="501"/>
      <c r="K28" s="501"/>
    </row>
    <row r="29" spans="2:13" ht="15.75" customHeight="1">
      <c r="E29" s="389"/>
      <c r="I29" s="501"/>
      <c r="J29" s="501"/>
      <c r="K29" s="501"/>
    </row>
    <row r="30" spans="2:13" ht="15.75" customHeight="1">
      <c r="E30" s="389"/>
      <c r="I30" s="501"/>
      <c r="J30" s="501"/>
      <c r="K30" s="501"/>
    </row>
    <row r="31" spans="2:13" ht="15.75" customHeight="1">
      <c r="E31" s="389"/>
      <c r="I31" s="501"/>
      <c r="J31" s="501"/>
      <c r="K31" s="501"/>
    </row>
    <row r="32" spans="2:13" ht="15.75" customHeight="1">
      <c r="E32" s="389"/>
      <c r="I32" s="501"/>
      <c r="J32" s="501"/>
      <c r="K32" s="501"/>
    </row>
    <row r="33" spans="5:11" ht="15.75" customHeight="1">
      <c r="E33" s="389"/>
      <c r="I33" s="501"/>
      <c r="J33" s="501"/>
      <c r="K33" s="501"/>
    </row>
    <row r="34" spans="5:11" ht="15.75" customHeight="1">
      <c r="E34" s="389"/>
      <c r="I34" s="501"/>
      <c r="J34" s="501"/>
      <c r="K34" s="501"/>
    </row>
    <row r="35" spans="5:11" ht="15.75" customHeight="1">
      <c r="E35" s="389"/>
      <c r="I35" s="501"/>
      <c r="J35" s="501"/>
      <c r="K35" s="501"/>
    </row>
    <row r="36" spans="5:11" ht="15.75" customHeight="1">
      <c r="E36" s="389"/>
      <c r="I36" s="501"/>
      <c r="J36" s="501"/>
      <c r="K36" s="501"/>
    </row>
    <row r="37" spans="5:11" ht="15.75" customHeight="1">
      <c r="E37" s="389"/>
      <c r="I37" s="501"/>
      <c r="J37" s="501"/>
      <c r="K37" s="501"/>
    </row>
    <row r="38" spans="5:11" ht="15.75" customHeight="1">
      <c r="E38" s="389"/>
      <c r="I38" s="501"/>
      <c r="J38" s="501"/>
      <c r="K38" s="501"/>
    </row>
    <row r="39" spans="5:11" ht="15.75" customHeight="1">
      <c r="E39" s="389"/>
      <c r="I39" s="501"/>
      <c r="J39" s="501"/>
      <c r="K39" s="501"/>
    </row>
    <row r="40" spans="5:11" ht="15.75" customHeight="1">
      <c r="E40" s="389"/>
      <c r="I40" s="501"/>
      <c r="J40" s="501"/>
      <c r="K40" s="501"/>
    </row>
    <row r="41" spans="5:11" ht="15.75" customHeight="1">
      <c r="E41" s="389"/>
      <c r="I41" s="501"/>
      <c r="J41" s="501"/>
      <c r="K41" s="501"/>
    </row>
    <row r="42" spans="5:11" ht="15.75" customHeight="1">
      <c r="E42" s="389"/>
      <c r="I42" s="501"/>
      <c r="J42" s="501"/>
      <c r="K42" s="501"/>
    </row>
    <row r="43" spans="5:11" ht="15.75" customHeight="1">
      <c r="E43" s="389"/>
      <c r="I43" s="501"/>
      <c r="J43" s="501"/>
      <c r="K43" s="501"/>
    </row>
    <row r="44" spans="5:11" ht="15.75" customHeight="1">
      <c r="E44" s="389"/>
      <c r="I44" s="501"/>
      <c r="J44" s="501"/>
      <c r="K44" s="501"/>
    </row>
    <row r="45" spans="5:11" ht="15.75" customHeight="1">
      <c r="E45" s="389"/>
      <c r="I45" s="501"/>
      <c r="J45" s="501"/>
      <c r="K45" s="501"/>
    </row>
    <row r="46" spans="5:11" ht="15.75" customHeight="1">
      <c r="E46" s="389"/>
      <c r="I46" s="501"/>
      <c r="J46" s="501"/>
      <c r="K46" s="501"/>
    </row>
    <row r="47" spans="5:11" ht="15.75" customHeight="1">
      <c r="E47" s="389"/>
      <c r="I47" s="501"/>
      <c r="J47" s="501"/>
      <c r="K47" s="501"/>
    </row>
    <row r="48" spans="5:11" ht="15.75" customHeight="1">
      <c r="E48" s="389"/>
      <c r="I48" s="501"/>
      <c r="J48" s="501"/>
      <c r="K48" s="501"/>
    </row>
    <row r="49" spans="5:11" ht="15.75" customHeight="1">
      <c r="E49" s="389"/>
      <c r="I49" s="501"/>
      <c r="J49" s="501"/>
      <c r="K49" s="501"/>
    </row>
    <row r="50" spans="5:11" ht="15.75" customHeight="1">
      <c r="E50" s="389"/>
      <c r="I50" s="501"/>
      <c r="J50" s="501"/>
      <c r="K50" s="501"/>
    </row>
    <row r="51" spans="5:11" ht="15.75" customHeight="1">
      <c r="E51" s="389"/>
      <c r="I51" s="501"/>
      <c r="J51" s="501"/>
      <c r="K51" s="501"/>
    </row>
    <row r="52" spans="5:11" ht="15.75" customHeight="1">
      <c r="E52" s="389"/>
      <c r="I52" s="501"/>
      <c r="J52" s="501"/>
      <c r="K52" s="501"/>
    </row>
    <row r="53" spans="5:11" ht="15.75" customHeight="1">
      <c r="E53" s="389"/>
      <c r="I53" s="501"/>
      <c r="J53" s="501"/>
      <c r="K53" s="501"/>
    </row>
    <row r="54" spans="5:11" ht="15.75" customHeight="1">
      <c r="E54" s="389"/>
      <c r="I54" s="501"/>
      <c r="J54" s="501"/>
      <c r="K54" s="501"/>
    </row>
    <row r="55" spans="5:11" ht="15.75" customHeight="1">
      <c r="E55" s="389"/>
      <c r="I55" s="501"/>
      <c r="J55" s="501"/>
      <c r="K55" s="501"/>
    </row>
    <row r="56" spans="5:11" ht="15.75" customHeight="1">
      <c r="E56" s="389"/>
      <c r="I56" s="501"/>
      <c r="J56" s="501"/>
      <c r="K56" s="501"/>
    </row>
    <row r="57" spans="5:11" ht="15.75" customHeight="1">
      <c r="E57" s="389"/>
      <c r="I57" s="501"/>
      <c r="J57" s="501"/>
      <c r="K57" s="501"/>
    </row>
    <row r="58" spans="5:11" ht="15.75" customHeight="1">
      <c r="E58" s="389"/>
      <c r="I58" s="501"/>
      <c r="J58" s="501"/>
      <c r="K58" s="501"/>
    </row>
    <row r="59" spans="5:11" ht="15.75" customHeight="1">
      <c r="E59" s="389"/>
      <c r="I59" s="501"/>
      <c r="J59" s="501"/>
      <c r="K59" s="501"/>
    </row>
    <row r="60" spans="5:11" ht="15.75" customHeight="1">
      <c r="E60" s="389"/>
      <c r="I60" s="501"/>
      <c r="J60" s="501"/>
      <c r="K60" s="501"/>
    </row>
    <row r="61" spans="5:11" ht="15.75" customHeight="1">
      <c r="E61" s="389"/>
      <c r="I61" s="501"/>
      <c r="J61" s="501"/>
      <c r="K61" s="501"/>
    </row>
    <row r="62" spans="5:11" ht="15.75" customHeight="1">
      <c r="E62" s="389"/>
      <c r="I62" s="501"/>
      <c r="J62" s="501"/>
      <c r="K62" s="501"/>
    </row>
    <row r="63" spans="5:11" ht="15.75" customHeight="1">
      <c r="E63" s="389"/>
      <c r="I63" s="501"/>
      <c r="J63" s="501"/>
      <c r="K63" s="501"/>
    </row>
    <row r="64" spans="5:11" ht="15.75" customHeight="1">
      <c r="E64" s="389"/>
      <c r="I64" s="501"/>
      <c r="J64" s="501"/>
      <c r="K64" s="501"/>
    </row>
    <row r="65" spans="5:11" ht="15.75" customHeight="1">
      <c r="E65" s="389"/>
      <c r="I65" s="501"/>
      <c r="J65" s="501"/>
      <c r="K65" s="501"/>
    </row>
    <row r="66" spans="5:11" ht="15.75" customHeight="1">
      <c r="E66" s="389"/>
      <c r="I66" s="501"/>
      <c r="J66" s="501"/>
      <c r="K66" s="501"/>
    </row>
    <row r="67" spans="5:11" ht="15.75" customHeight="1">
      <c r="E67" s="389"/>
      <c r="I67" s="501"/>
      <c r="J67" s="501"/>
      <c r="K67" s="501"/>
    </row>
    <row r="68" spans="5:11" ht="15.75" customHeight="1">
      <c r="E68" s="389"/>
      <c r="I68" s="501"/>
      <c r="J68" s="501"/>
      <c r="K68" s="501"/>
    </row>
    <row r="69" spans="5:11" ht="15.75" customHeight="1">
      <c r="E69" s="389"/>
      <c r="I69" s="501"/>
      <c r="J69" s="501"/>
      <c r="K69" s="501"/>
    </row>
    <row r="70" spans="5:11" ht="15.75" customHeight="1">
      <c r="E70" s="389"/>
      <c r="I70" s="501"/>
      <c r="J70" s="501"/>
      <c r="K70" s="501"/>
    </row>
    <row r="71" spans="5:11" ht="15.75" customHeight="1">
      <c r="E71" s="389"/>
      <c r="I71" s="501"/>
      <c r="J71" s="501"/>
      <c r="K71" s="501"/>
    </row>
    <row r="72" spans="5:11" ht="15.75" customHeight="1">
      <c r="E72" s="389"/>
      <c r="I72" s="501"/>
      <c r="J72" s="501"/>
      <c r="K72" s="501"/>
    </row>
    <row r="73" spans="5:11" ht="15.75" customHeight="1">
      <c r="E73" s="389"/>
      <c r="I73" s="501"/>
      <c r="J73" s="501"/>
      <c r="K73" s="501"/>
    </row>
    <row r="74" spans="5:11" ht="15.75" customHeight="1">
      <c r="E74" s="389"/>
      <c r="I74" s="501"/>
      <c r="J74" s="501"/>
      <c r="K74" s="501"/>
    </row>
    <row r="75" spans="5:11" ht="15.75" customHeight="1">
      <c r="E75" s="389"/>
      <c r="I75" s="501"/>
      <c r="J75" s="501"/>
      <c r="K75" s="501"/>
    </row>
    <row r="76" spans="5:11" ht="15.75" customHeight="1">
      <c r="E76" s="389"/>
      <c r="I76" s="501"/>
      <c r="J76" s="501"/>
      <c r="K76" s="501"/>
    </row>
    <row r="77" spans="5:11" ht="15.75" customHeight="1">
      <c r="E77" s="389"/>
      <c r="I77" s="501"/>
      <c r="J77" s="501"/>
      <c r="K77" s="501"/>
    </row>
    <row r="78" spans="5:11" ht="15.75" customHeight="1">
      <c r="E78" s="389"/>
      <c r="I78" s="501"/>
      <c r="J78" s="501"/>
      <c r="K78" s="501"/>
    </row>
    <row r="79" spans="5:11" ht="15.75" customHeight="1">
      <c r="E79" s="389"/>
      <c r="I79" s="501"/>
      <c r="J79" s="501"/>
      <c r="K79" s="501"/>
    </row>
    <row r="80" spans="5:11" ht="15.75" customHeight="1">
      <c r="E80" s="389"/>
      <c r="I80" s="501"/>
      <c r="J80" s="501"/>
      <c r="K80" s="501"/>
    </row>
    <row r="81" spans="5:11" ht="15.75" customHeight="1">
      <c r="E81" s="389"/>
      <c r="I81" s="501"/>
      <c r="J81" s="501"/>
      <c r="K81" s="501"/>
    </row>
    <row r="82" spans="5:11" ht="15.75" customHeight="1">
      <c r="E82" s="389"/>
      <c r="I82" s="501"/>
      <c r="J82" s="501"/>
      <c r="K82" s="501"/>
    </row>
    <row r="83" spans="5:11" ht="15.75" customHeight="1">
      <c r="E83" s="389"/>
      <c r="I83" s="501"/>
      <c r="J83" s="501"/>
      <c r="K83" s="501"/>
    </row>
    <row r="84" spans="5:11" ht="15.75" customHeight="1">
      <c r="E84" s="389"/>
      <c r="I84" s="501"/>
      <c r="J84" s="501"/>
      <c r="K84" s="501"/>
    </row>
    <row r="85" spans="5:11" ht="15.75" customHeight="1">
      <c r="E85" s="389"/>
      <c r="I85" s="501"/>
      <c r="J85" s="501"/>
      <c r="K85" s="501"/>
    </row>
    <row r="86" spans="5:11" ht="15.75" customHeight="1">
      <c r="E86" s="389"/>
      <c r="I86" s="501"/>
      <c r="J86" s="501"/>
      <c r="K86" s="501"/>
    </row>
    <row r="87" spans="5:11" ht="15.75" customHeight="1">
      <c r="E87" s="389"/>
      <c r="I87" s="501"/>
      <c r="J87" s="501"/>
      <c r="K87" s="501"/>
    </row>
    <row r="88" spans="5:11" ht="15.75" customHeight="1">
      <c r="E88" s="389"/>
      <c r="I88" s="501"/>
      <c r="J88" s="501"/>
      <c r="K88" s="501"/>
    </row>
    <row r="89" spans="5:11" ht="15.75" customHeight="1">
      <c r="E89" s="389"/>
      <c r="I89" s="501"/>
      <c r="J89" s="501"/>
      <c r="K89" s="501"/>
    </row>
    <row r="90" spans="5:11" ht="15.75" customHeight="1">
      <c r="E90" s="389"/>
      <c r="I90" s="501"/>
      <c r="J90" s="501"/>
      <c r="K90" s="501"/>
    </row>
    <row r="91" spans="5:11" ht="15.75" customHeight="1">
      <c r="E91" s="389"/>
      <c r="I91" s="501"/>
      <c r="J91" s="501"/>
      <c r="K91" s="501"/>
    </row>
    <row r="92" spans="5:11" ht="15.75" customHeight="1">
      <c r="E92" s="389"/>
      <c r="I92" s="501"/>
      <c r="J92" s="501"/>
      <c r="K92" s="501"/>
    </row>
    <row r="93" spans="5:11" ht="15.75" customHeight="1">
      <c r="E93" s="389"/>
      <c r="I93" s="501"/>
      <c r="J93" s="501"/>
      <c r="K93" s="501"/>
    </row>
    <row r="94" spans="5:11" ht="15.75" customHeight="1">
      <c r="E94" s="389"/>
      <c r="I94" s="501"/>
      <c r="J94" s="501"/>
      <c r="K94" s="501"/>
    </row>
    <row r="95" spans="5:11" ht="15.75" customHeight="1">
      <c r="E95" s="389"/>
      <c r="I95" s="501"/>
      <c r="J95" s="501"/>
      <c r="K95" s="501"/>
    </row>
    <row r="96" spans="5:11" ht="15.75" customHeight="1">
      <c r="E96" s="389"/>
      <c r="I96" s="501"/>
      <c r="J96" s="501"/>
      <c r="K96" s="501"/>
    </row>
    <row r="97" spans="5:11" ht="15.75" customHeight="1">
      <c r="E97" s="389"/>
      <c r="I97" s="501"/>
      <c r="J97" s="501"/>
      <c r="K97" s="501"/>
    </row>
    <row r="98" spans="5:11" ht="15.75" customHeight="1">
      <c r="E98" s="389"/>
      <c r="I98" s="501"/>
      <c r="J98" s="501"/>
      <c r="K98" s="501"/>
    </row>
    <row r="99" spans="5:11" ht="15.75" customHeight="1">
      <c r="E99" s="389"/>
      <c r="I99" s="501"/>
      <c r="J99" s="501"/>
      <c r="K99" s="501"/>
    </row>
    <row r="100" spans="5:11" ht="15.75" customHeight="1">
      <c r="E100" s="389"/>
      <c r="I100" s="501"/>
      <c r="J100" s="501"/>
      <c r="K100" s="501"/>
    </row>
    <row r="101" spans="5:11" ht="15.75" customHeight="1">
      <c r="E101" s="389"/>
      <c r="I101" s="501"/>
      <c r="J101" s="501"/>
      <c r="K101" s="501"/>
    </row>
    <row r="102" spans="5:11" ht="15.75" customHeight="1">
      <c r="E102" s="389"/>
      <c r="I102" s="501"/>
      <c r="J102" s="501"/>
      <c r="K102" s="501"/>
    </row>
    <row r="103" spans="5:11" ht="15.75" customHeight="1">
      <c r="E103" s="389"/>
      <c r="I103" s="501"/>
      <c r="J103" s="501"/>
      <c r="K103" s="501"/>
    </row>
    <row r="104" spans="5:11" ht="15.75" customHeight="1">
      <c r="E104" s="389"/>
      <c r="I104" s="501"/>
      <c r="J104" s="501"/>
      <c r="K104" s="501"/>
    </row>
    <row r="105" spans="5:11" ht="15.75" customHeight="1">
      <c r="E105" s="389"/>
      <c r="I105" s="501"/>
      <c r="J105" s="501"/>
      <c r="K105" s="501"/>
    </row>
    <row r="106" spans="5:11" ht="15.75" customHeight="1">
      <c r="E106" s="389"/>
      <c r="I106" s="501"/>
      <c r="J106" s="501"/>
      <c r="K106" s="501"/>
    </row>
    <row r="107" spans="5:11" ht="15.75" customHeight="1">
      <c r="E107" s="389"/>
      <c r="I107" s="501"/>
      <c r="J107" s="501"/>
      <c r="K107" s="501"/>
    </row>
    <row r="108" spans="5:11" ht="15.75" customHeight="1">
      <c r="E108" s="389"/>
      <c r="I108" s="501"/>
      <c r="J108" s="501"/>
      <c r="K108" s="501"/>
    </row>
    <row r="109" spans="5:11" ht="15.75" customHeight="1">
      <c r="E109" s="389"/>
      <c r="I109" s="501"/>
      <c r="J109" s="501"/>
      <c r="K109" s="501"/>
    </row>
    <row r="110" spans="5:11" ht="15.75" customHeight="1">
      <c r="E110" s="389"/>
      <c r="I110" s="501"/>
      <c r="J110" s="501"/>
      <c r="K110" s="501"/>
    </row>
    <row r="111" spans="5:11" ht="15.75" customHeight="1">
      <c r="E111" s="389"/>
      <c r="I111" s="501"/>
      <c r="J111" s="501"/>
      <c r="K111" s="501"/>
    </row>
    <row r="112" spans="5:11" ht="15.75" customHeight="1">
      <c r="E112" s="389"/>
      <c r="I112" s="501"/>
      <c r="J112" s="501"/>
      <c r="K112" s="501"/>
    </row>
    <row r="113" spans="5:11" ht="15.75" customHeight="1">
      <c r="E113" s="389"/>
      <c r="I113" s="501"/>
      <c r="J113" s="501"/>
      <c r="K113" s="501"/>
    </row>
    <row r="114" spans="5:11" ht="15.75" customHeight="1">
      <c r="E114" s="389"/>
      <c r="I114" s="501"/>
      <c r="J114" s="501"/>
      <c r="K114" s="501"/>
    </row>
    <row r="115" spans="5:11" ht="15.75" customHeight="1">
      <c r="E115" s="389"/>
      <c r="I115" s="501"/>
      <c r="J115" s="501"/>
      <c r="K115" s="501"/>
    </row>
    <row r="116" spans="5:11" ht="15.75" customHeight="1">
      <c r="E116" s="389"/>
      <c r="I116" s="501"/>
      <c r="J116" s="501"/>
      <c r="K116" s="501"/>
    </row>
    <row r="117" spans="5:11" ht="15.75" customHeight="1">
      <c r="E117" s="389"/>
      <c r="I117" s="501"/>
      <c r="J117" s="501"/>
      <c r="K117" s="501"/>
    </row>
    <row r="118" spans="5:11" ht="15.75" customHeight="1">
      <c r="E118" s="389"/>
      <c r="I118" s="501"/>
      <c r="J118" s="501"/>
      <c r="K118" s="501"/>
    </row>
    <row r="119" spans="5:11" ht="15.75" customHeight="1">
      <c r="E119" s="389"/>
      <c r="I119" s="501"/>
      <c r="J119" s="501"/>
      <c r="K119" s="501"/>
    </row>
    <row r="120" spans="5:11" ht="15.75" customHeight="1">
      <c r="E120" s="389"/>
      <c r="I120" s="501"/>
      <c r="J120" s="501"/>
      <c r="K120" s="501"/>
    </row>
    <row r="121" spans="5:11" ht="15.75" customHeight="1">
      <c r="E121" s="389"/>
      <c r="I121" s="501"/>
      <c r="J121" s="501"/>
      <c r="K121" s="501"/>
    </row>
    <row r="122" spans="5:11" ht="15.75" customHeight="1">
      <c r="E122" s="389"/>
      <c r="I122" s="501"/>
      <c r="J122" s="501"/>
      <c r="K122" s="501"/>
    </row>
    <row r="123" spans="5:11" ht="15.75" customHeight="1">
      <c r="E123" s="389"/>
      <c r="I123" s="501"/>
      <c r="J123" s="501"/>
      <c r="K123" s="501"/>
    </row>
    <row r="124" spans="5:11" ht="15.75" customHeight="1">
      <c r="E124" s="389"/>
      <c r="I124" s="501"/>
      <c r="J124" s="501"/>
      <c r="K124" s="501"/>
    </row>
    <row r="125" spans="5:11" ht="15.75" customHeight="1">
      <c r="E125" s="389"/>
      <c r="I125" s="501"/>
      <c r="J125" s="501"/>
      <c r="K125" s="501"/>
    </row>
    <row r="126" spans="5:11" ht="15.75" customHeight="1">
      <c r="E126" s="389"/>
      <c r="I126" s="501"/>
      <c r="J126" s="501"/>
      <c r="K126" s="501"/>
    </row>
    <row r="127" spans="5:11" ht="15.75" customHeight="1">
      <c r="E127" s="389"/>
      <c r="I127" s="501"/>
      <c r="J127" s="501"/>
      <c r="K127" s="501"/>
    </row>
    <row r="128" spans="5:11" ht="15.75" customHeight="1">
      <c r="E128" s="389"/>
      <c r="I128" s="501"/>
      <c r="J128" s="501"/>
      <c r="K128" s="501"/>
    </row>
    <row r="129" spans="5:11" ht="15.75" customHeight="1">
      <c r="E129" s="389"/>
      <c r="I129" s="501"/>
      <c r="J129" s="501"/>
      <c r="K129" s="501"/>
    </row>
    <row r="130" spans="5:11" ht="15.75" customHeight="1">
      <c r="E130" s="389"/>
      <c r="I130" s="501"/>
      <c r="J130" s="501"/>
      <c r="K130" s="501"/>
    </row>
    <row r="131" spans="5:11" ht="15.75" customHeight="1">
      <c r="E131" s="389"/>
      <c r="I131" s="501"/>
      <c r="J131" s="501"/>
      <c r="K131" s="501"/>
    </row>
    <row r="132" spans="5:11" ht="15.75" customHeight="1">
      <c r="E132" s="389"/>
      <c r="I132" s="501"/>
      <c r="J132" s="501"/>
      <c r="K132" s="501"/>
    </row>
    <row r="133" spans="5:11" ht="15.75" customHeight="1">
      <c r="E133" s="389"/>
      <c r="I133" s="501"/>
      <c r="J133" s="501"/>
      <c r="K133" s="501"/>
    </row>
    <row r="134" spans="5:11" ht="15.75" customHeight="1">
      <c r="E134" s="389"/>
      <c r="I134" s="501"/>
      <c r="J134" s="501"/>
      <c r="K134" s="501"/>
    </row>
    <row r="135" spans="5:11" ht="15.75" customHeight="1">
      <c r="E135" s="389"/>
      <c r="I135" s="501"/>
      <c r="J135" s="501"/>
      <c r="K135" s="501"/>
    </row>
    <row r="136" spans="5:11" ht="15.75" customHeight="1">
      <c r="E136" s="389"/>
      <c r="I136" s="501"/>
      <c r="J136" s="501"/>
      <c r="K136" s="501"/>
    </row>
    <row r="137" spans="5:11" ht="15.75" customHeight="1">
      <c r="E137" s="389"/>
      <c r="I137" s="501"/>
      <c r="J137" s="501"/>
      <c r="K137" s="501"/>
    </row>
    <row r="138" spans="5:11" ht="15.75" customHeight="1">
      <c r="E138" s="389"/>
      <c r="I138" s="501"/>
      <c r="J138" s="501"/>
      <c r="K138" s="501"/>
    </row>
    <row r="139" spans="5:11" ht="15.75" customHeight="1">
      <c r="E139" s="389"/>
      <c r="I139" s="501"/>
      <c r="J139" s="501"/>
      <c r="K139" s="501"/>
    </row>
    <row r="140" spans="5:11" ht="15.75" customHeight="1">
      <c r="E140" s="389"/>
      <c r="I140" s="501"/>
      <c r="J140" s="501"/>
      <c r="K140" s="501"/>
    </row>
    <row r="141" spans="5:11" ht="15.75" customHeight="1">
      <c r="E141" s="389"/>
      <c r="I141" s="501"/>
      <c r="J141" s="501"/>
      <c r="K141" s="501"/>
    </row>
    <row r="142" spans="5:11" ht="15.75" customHeight="1">
      <c r="E142" s="389"/>
      <c r="I142" s="501"/>
      <c r="J142" s="501"/>
      <c r="K142" s="501"/>
    </row>
    <row r="143" spans="5:11" ht="15.75" customHeight="1">
      <c r="E143" s="389"/>
      <c r="I143" s="501"/>
      <c r="J143" s="501"/>
      <c r="K143" s="501"/>
    </row>
    <row r="144" spans="5:11" ht="15.75" customHeight="1">
      <c r="E144" s="389"/>
      <c r="I144" s="501"/>
      <c r="J144" s="501"/>
      <c r="K144" s="501"/>
    </row>
    <row r="145" spans="5:11" ht="15.75" customHeight="1">
      <c r="E145" s="389"/>
      <c r="I145" s="501"/>
      <c r="J145" s="501"/>
      <c r="K145" s="501"/>
    </row>
    <row r="146" spans="5:11" ht="15.75" customHeight="1">
      <c r="E146" s="389"/>
      <c r="I146" s="501"/>
      <c r="J146" s="501"/>
      <c r="K146" s="501"/>
    </row>
    <row r="147" spans="5:11" ht="15.75" customHeight="1">
      <c r="E147" s="389"/>
      <c r="I147" s="501"/>
      <c r="J147" s="501"/>
      <c r="K147" s="501"/>
    </row>
    <row r="148" spans="5:11" ht="15.75" customHeight="1">
      <c r="E148" s="389"/>
      <c r="I148" s="501"/>
      <c r="J148" s="501"/>
      <c r="K148" s="501"/>
    </row>
    <row r="149" spans="5:11" ht="15.75" customHeight="1">
      <c r="E149" s="389"/>
      <c r="I149" s="501"/>
      <c r="J149" s="501"/>
      <c r="K149" s="501"/>
    </row>
    <row r="150" spans="5:11" ht="15.75" customHeight="1">
      <c r="E150" s="389"/>
      <c r="I150" s="501"/>
      <c r="J150" s="501"/>
      <c r="K150" s="501"/>
    </row>
    <row r="151" spans="5:11" ht="15.75" customHeight="1">
      <c r="E151" s="389"/>
      <c r="I151" s="501"/>
      <c r="J151" s="501"/>
      <c r="K151" s="501"/>
    </row>
    <row r="152" spans="5:11" ht="15.75" customHeight="1">
      <c r="E152" s="389"/>
      <c r="I152" s="501"/>
      <c r="J152" s="501"/>
      <c r="K152" s="501"/>
    </row>
    <row r="153" spans="5:11" ht="15.75" customHeight="1">
      <c r="E153" s="389"/>
      <c r="I153" s="501"/>
      <c r="J153" s="501"/>
      <c r="K153" s="501"/>
    </row>
    <row r="154" spans="5:11" ht="15.75" customHeight="1">
      <c r="E154" s="389"/>
      <c r="I154" s="501"/>
      <c r="J154" s="501"/>
      <c r="K154" s="501"/>
    </row>
    <row r="155" spans="5:11" ht="15.75" customHeight="1">
      <c r="E155" s="389"/>
      <c r="I155" s="501"/>
      <c r="J155" s="501"/>
      <c r="K155" s="501"/>
    </row>
    <row r="156" spans="5:11" ht="15.75" customHeight="1">
      <c r="E156" s="389"/>
      <c r="I156" s="501"/>
      <c r="J156" s="501"/>
      <c r="K156" s="501"/>
    </row>
    <row r="157" spans="5:11" ht="15.75" customHeight="1">
      <c r="E157" s="389"/>
      <c r="I157" s="501"/>
      <c r="J157" s="501"/>
      <c r="K157" s="501"/>
    </row>
    <row r="158" spans="5:11" ht="15.75" customHeight="1">
      <c r="E158" s="389"/>
      <c r="I158" s="501"/>
      <c r="J158" s="501"/>
      <c r="K158" s="501"/>
    </row>
    <row r="159" spans="5:11" ht="15.75" customHeight="1">
      <c r="E159" s="389"/>
      <c r="I159" s="501"/>
      <c r="J159" s="501"/>
      <c r="K159" s="501"/>
    </row>
    <row r="160" spans="5:11" ht="15.75" customHeight="1">
      <c r="E160" s="389"/>
      <c r="I160" s="501"/>
      <c r="J160" s="501"/>
      <c r="K160" s="501"/>
    </row>
    <row r="161" spans="5:11" ht="15.75" customHeight="1">
      <c r="E161" s="389"/>
      <c r="I161" s="501"/>
      <c r="J161" s="501"/>
      <c r="K161" s="501"/>
    </row>
    <row r="162" spans="5:11" ht="15.75" customHeight="1">
      <c r="E162" s="389"/>
      <c r="I162" s="501"/>
      <c r="J162" s="501"/>
      <c r="K162" s="501"/>
    </row>
    <row r="163" spans="5:11" ht="15.75" customHeight="1">
      <c r="E163" s="389"/>
      <c r="I163" s="501"/>
      <c r="J163" s="501"/>
      <c r="K163" s="501"/>
    </row>
    <row r="164" spans="5:11" ht="15.75" customHeight="1">
      <c r="E164" s="389"/>
      <c r="I164" s="501"/>
      <c r="J164" s="501"/>
      <c r="K164" s="501"/>
    </row>
    <row r="165" spans="5:11" ht="15.75" customHeight="1">
      <c r="E165" s="389"/>
      <c r="I165" s="501"/>
      <c r="J165" s="501"/>
      <c r="K165" s="501"/>
    </row>
    <row r="166" spans="5:11" ht="15.75" customHeight="1">
      <c r="E166" s="389"/>
      <c r="I166" s="501"/>
      <c r="J166" s="501"/>
      <c r="K166" s="501"/>
    </row>
    <row r="167" spans="5:11" ht="15.75" customHeight="1">
      <c r="E167" s="389"/>
      <c r="I167" s="501"/>
      <c r="J167" s="501"/>
      <c r="K167" s="501"/>
    </row>
    <row r="168" spans="5:11" ht="15.75" customHeight="1">
      <c r="E168" s="389"/>
      <c r="I168" s="501"/>
      <c r="J168" s="501"/>
      <c r="K168" s="501"/>
    </row>
    <row r="169" spans="5:11" ht="15.75" customHeight="1">
      <c r="E169" s="389"/>
      <c r="I169" s="501"/>
      <c r="J169" s="501"/>
      <c r="K169" s="501"/>
    </row>
    <row r="170" spans="5:11" ht="15.75" customHeight="1">
      <c r="E170" s="389"/>
      <c r="I170" s="501"/>
      <c r="J170" s="501"/>
      <c r="K170" s="501"/>
    </row>
    <row r="171" spans="5:11" ht="15.75" customHeight="1">
      <c r="E171" s="389"/>
      <c r="I171" s="501"/>
      <c r="J171" s="501"/>
      <c r="K171" s="501"/>
    </row>
    <row r="172" spans="5:11" ht="15.75" customHeight="1">
      <c r="E172" s="389"/>
      <c r="I172" s="501"/>
      <c r="J172" s="501"/>
      <c r="K172" s="501"/>
    </row>
    <row r="173" spans="5:11" ht="15.75" customHeight="1">
      <c r="E173" s="389"/>
      <c r="I173" s="501"/>
      <c r="J173" s="501"/>
      <c r="K173" s="501"/>
    </row>
    <row r="174" spans="5:11" ht="15.75" customHeight="1">
      <c r="E174" s="389"/>
      <c r="I174" s="501"/>
      <c r="J174" s="501"/>
      <c r="K174" s="501"/>
    </row>
    <row r="175" spans="5:11" ht="15.75" customHeight="1">
      <c r="E175" s="389"/>
      <c r="I175" s="501"/>
      <c r="J175" s="501"/>
      <c r="K175" s="501"/>
    </row>
    <row r="176" spans="5:11" ht="15.75" customHeight="1">
      <c r="E176" s="389"/>
      <c r="I176" s="501"/>
      <c r="J176" s="501"/>
      <c r="K176" s="501"/>
    </row>
    <row r="177" spans="5:11" ht="15.75" customHeight="1">
      <c r="E177" s="389"/>
      <c r="I177" s="501"/>
      <c r="J177" s="501"/>
      <c r="K177" s="501"/>
    </row>
    <row r="178" spans="5:11" ht="15.75" customHeight="1">
      <c r="E178" s="389"/>
      <c r="I178" s="501"/>
      <c r="J178" s="501"/>
      <c r="K178" s="501"/>
    </row>
    <row r="179" spans="5:11" ht="15.75" customHeight="1">
      <c r="E179" s="389"/>
      <c r="I179" s="501"/>
      <c r="J179" s="501"/>
      <c r="K179" s="501"/>
    </row>
    <row r="180" spans="5:11" ht="15.75" customHeight="1">
      <c r="E180" s="389"/>
      <c r="I180" s="501"/>
      <c r="J180" s="501"/>
      <c r="K180" s="501"/>
    </row>
    <row r="181" spans="5:11" ht="15.75" customHeight="1">
      <c r="E181" s="389"/>
      <c r="I181" s="501"/>
      <c r="J181" s="501"/>
      <c r="K181" s="501"/>
    </row>
    <row r="182" spans="5:11" ht="15.75" customHeight="1">
      <c r="E182" s="389"/>
      <c r="I182" s="501"/>
      <c r="J182" s="501"/>
      <c r="K182" s="501"/>
    </row>
    <row r="183" spans="5:11" ht="15.75" customHeight="1">
      <c r="E183" s="389"/>
      <c r="I183" s="501"/>
      <c r="J183" s="501"/>
      <c r="K183" s="501"/>
    </row>
    <row r="184" spans="5:11" ht="15.75" customHeight="1">
      <c r="E184" s="389"/>
      <c r="I184" s="501"/>
      <c r="J184" s="501"/>
      <c r="K184" s="501"/>
    </row>
    <row r="185" spans="5:11" ht="15.75" customHeight="1">
      <c r="E185" s="389"/>
      <c r="I185" s="501"/>
      <c r="J185" s="501"/>
      <c r="K185" s="501"/>
    </row>
    <row r="186" spans="5:11" ht="15.75" customHeight="1">
      <c r="E186" s="389"/>
      <c r="I186" s="501"/>
      <c r="J186" s="501"/>
      <c r="K186" s="501"/>
    </row>
    <row r="187" spans="5:11" ht="15.75" customHeight="1">
      <c r="E187" s="389"/>
      <c r="I187" s="501"/>
      <c r="J187" s="501"/>
      <c r="K187" s="501"/>
    </row>
    <row r="188" spans="5:11" ht="15.75" customHeight="1">
      <c r="E188" s="389"/>
      <c r="I188" s="501"/>
      <c r="J188" s="501"/>
      <c r="K188" s="501"/>
    </row>
    <row r="189" spans="5:11" ht="15.75" customHeight="1">
      <c r="E189" s="389"/>
      <c r="I189" s="501"/>
      <c r="J189" s="501"/>
      <c r="K189" s="501"/>
    </row>
    <row r="190" spans="5:11" ht="15.75" customHeight="1">
      <c r="E190" s="389"/>
      <c r="I190" s="501"/>
      <c r="J190" s="501"/>
      <c r="K190" s="501"/>
    </row>
    <row r="191" spans="5:11" ht="15.75" customHeight="1">
      <c r="E191" s="389"/>
      <c r="I191" s="501"/>
      <c r="J191" s="501"/>
      <c r="K191" s="501"/>
    </row>
    <row r="192" spans="5:11" ht="15.75" customHeight="1">
      <c r="E192" s="389"/>
      <c r="I192" s="501"/>
      <c r="J192" s="501"/>
      <c r="K192" s="501"/>
    </row>
    <row r="193" spans="5:11" ht="15.75" customHeight="1">
      <c r="E193" s="389"/>
      <c r="I193" s="501"/>
      <c r="J193" s="501"/>
      <c r="K193" s="501"/>
    </row>
    <row r="194" spans="5:11" ht="15.75" customHeight="1">
      <c r="E194" s="389"/>
      <c r="I194" s="501"/>
      <c r="J194" s="501"/>
      <c r="K194" s="501"/>
    </row>
    <row r="195" spans="5:11" ht="15.75" customHeight="1">
      <c r="E195" s="389"/>
      <c r="I195" s="501"/>
      <c r="J195" s="501"/>
      <c r="K195" s="501"/>
    </row>
    <row r="196" spans="5:11" ht="15.75" customHeight="1">
      <c r="E196" s="389"/>
      <c r="I196" s="501"/>
      <c r="J196" s="501"/>
      <c r="K196" s="501"/>
    </row>
    <row r="197" spans="5:11" ht="15.75" customHeight="1">
      <c r="E197" s="389"/>
      <c r="I197" s="501"/>
      <c r="J197" s="501"/>
      <c r="K197" s="501"/>
    </row>
    <row r="198" spans="5:11" ht="15.75" customHeight="1">
      <c r="E198" s="389"/>
      <c r="I198" s="501"/>
      <c r="J198" s="501"/>
      <c r="K198" s="501"/>
    </row>
    <row r="199" spans="5:11" ht="15.75" customHeight="1">
      <c r="E199" s="389"/>
      <c r="I199" s="501"/>
      <c r="J199" s="501"/>
      <c r="K199" s="501"/>
    </row>
    <row r="200" spans="5:11" ht="15.75" customHeight="1">
      <c r="E200" s="389"/>
      <c r="I200" s="501"/>
      <c r="J200" s="501"/>
      <c r="K200" s="501"/>
    </row>
    <row r="201" spans="5:11" ht="15.75" customHeight="1">
      <c r="E201" s="389"/>
      <c r="I201" s="501"/>
      <c r="J201" s="501"/>
      <c r="K201" s="501"/>
    </row>
    <row r="202" spans="5:11" ht="15.75" customHeight="1">
      <c r="E202" s="389"/>
      <c r="I202" s="501"/>
      <c r="J202" s="501"/>
      <c r="K202" s="501"/>
    </row>
    <row r="203" spans="5:11" ht="15.75" customHeight="1">
      <c r="E203" s="389"/>
      <c r="I203" s="501"/>
      <c r="J203" s="501"/>
      <c r="K203" s="501"/>
    </row>
    <row r="204" spans="5:11" ht="15.75" customHeight="1">
      <c r="E204" s="389"/>
      <c r="I204" s="501"/>
      <c r="J204" s="501"/>
      <c r="K204" s="501"/>
    </row>
    <row r="205" spans="5:11" ht="15.75" customHeight="1">
      <c r="E205" s="389"/>
      <c r="I205" s="501"/>
      <c r="J205" s="501"/>
      <c r="K205" s="501"/>
    </row>
    <row r="206" spans="5:11" ht="15.75" customHeight="1">
      <c r="E206" s="389"/>
      <c r="I206" s="501"/>
      <c r="J206" s="501"/>
      <c r="K206" s="501"/>
    </row>
    <row r="207" spans="5:11" ht="15.75" customHeight="1">
      <c r="E207" s="389"/>
      <c r="I207" s="501"/>
      <c r="J207" s="501"/>
      <c r="K207" s="501"/>
    </row>
    <row r="208" spans="5:11" ht="15.75" customHeight="1">
      <c r="E208" s="389"/>
      <c r="I208" s="501"/>
      <c r="J208" s="501"/>
      <c r="K208" s="501"/>
    </row>
    <row r="209" spans="5:11" ht="15.75" customHeight="1">
      <c r="E209" s="389"/>
      <c r="I209" s="501"/>
      <c r="J209" s="501"/>
      <c r="K209" s="501"/>
    </row>
    <row r="210" spans="5:11" ht="15.75" customHeight="1">
      <c r="E210" s="389"/>
      <c r="I210" s="501"/>
      <c r="J210" s="501"/>
      <c r="K210" s="501"/>
    </row>
    <row r="211" spans="5:11" ht="15.75" customHeight="1">
      <c r="E211" s="389"/>
      <c r="I211" s="501"/>
      <c r="J211" s="501"/>
      <c r="K211" s="501"/>
    </row>
    <row r="212" spans="5:11" ht="15.75" customHeight="1">
      <c r="E212" s="389"/>
      <c r="I212" s="501"/>
      <c r="J212" s="501"/>
      <c r="K212" s="501"/>
    </row>
    <row r="213" spans="5:11" ht="15.75" customHeight="1">
      <c r="E213" s="389"/>
      <c r="I213" s="501"/>
      <c r="J213" s="501"/>
      <c r="K213" s="501"/>
    </row>
    <row r="214" spans="5:11" ht="15.75" customHeight="1">
      <c r="E214" s="389"/>
      <c r="I214" s="501"/>
      <c r="J214" s="501"/>
      <c r="K214" s="501"/>
    </row>
    <row r="215" spans="5:11" ht="15.75" customHeight="1">
      <c r="E215" s="389"/>
      <c r="I215" s="501"/>
      <c r="J215" s="501"/>
      <c r="K215" s="501"/>
    </row>
    <row r="216" spans="5:11" ht="15.75" customHeight="1">
      <c r="E216" s="389"/>
      <c r="I216" s="501"/>
      <c r="J216" s="501"/>
      <c r="K216" s="501"/>
    </row>
    <row r="217" spans="5:11" ht="15.75" customHeight="1">
      <c r="E217" s="389"/>
      <c r="I217" s="501"/>
      <c r="J217" s="501"/>
      <c r="K217" s="501"/>
    </row>
    <row r="218" spans="5:11" ht="15.75" customHeight="1">
      <c r="E218" s="389"/>
      <c r="I218" s="501"/>
      <c r="J218" s="501"/>
      <c r="K218" s="501"/>
    </row>
    <row r="219" spans="5:11" ht="15.75" customHeight="1"/>
    <row r="220" spans="5:11" ht="15.75" customHeight="1"/>
    <row r="221" spans="5:11" ht="15.75" customHeight="1"/>
    <row r="222" spans="5:11" ht="15.75" customHeight="1"/>
    <row r="223" spans="5:11" ht="15.75" customHeight="1"/>
    <row r="224" spans="5:1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36">
    <mergeCell ref="F18:F20"/>
    <mergeCell ref="G18:G20"/>
    <mergeCell ref="B16:B17"/>
    <mergeCell ref="B18:B20"/>
    <mergeCell ref="C18:C20"/>
    <mergeCell ref="D18:D20"/>
    <mergeCell ref="E18:E20"/>
    <mergeCell ref="H16:H17"/>
    <mergeCell ref="C16:C17"/>
    <mergeCell ref="D16:D17"/>
    <mergeCell ref="E16:E17"/>
    <mergeCell ref="F16:F17"/>
    <mergeCell ref="G16:G17"/>
    <mergeCell ref="H14:H15"/>
    <mergeCell ref="B10:B11"/>
    <mergeCell ref="B12:B13"/>
    <mergeCell ref="B14:B15"/>
    <mergeCell ref="C14:C15"/>
    <mergeCell ref="D14:D15"/>
    <mergeCell ref="E14:E15"/>
    <mergeCell ref="F14:F15"/>
    <mergeCell ref="G14:G15"/>
    <mergeCell ref="C12:C13"/>
    <mergeCell ref="D12:D13"/>
    <mergeCell ref="E12:E13"/>
    <mergeCell ref="F12:F13"/>
    <mergeCell ref="C2:M2"/>
    <mergeCell ref="L8:M8"/>
    <mergeCell ref="B8:J8"/>
    <mergeCell ref="G12:G13"/>
    <mergeCell ref="H12:H13"/>
    <mergeCell ref="C10:C11"/>
    <mergeCell ref="D10:D11"/>
    <mergeCell ref="E10:E11"/>
    <mergeCell ref="F10:F11"/>
    <mergeCell ref="G10:G11"/>
  </mergeCells>
  <pageMargins left="0.7" right="0.7" top="0.75" bottom="0.75" header="0" footer="0"/>
  <pageSetup paperSize="9"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2:P997"/>
  <sheetViews>
    <sheetView showGridLines="0" topLeftCell="G1" zoomScale="70" zoomScaleNormal="70" workbookViewId="0">
      <selection activeCell="J6" sqref="J6"/>
    </sheetView>
  </sheetViews>
  <sheetFormatPr baseColWidth="10" defaultColWidth="14.42578125" defaultRowHeight="15" customHeight="1"/>
  <cols>
    <col min="1" max="1" width="7.28515625" style="250" customWidth="1"/>
    <col min="2" max="2" width="3.28515625" style="250" customWidth="1"/>
    <col min="3" max="3" width="11.7109375" style="250" customWidth="1"/>
    <col min="4" max="4" width="44.7109375" style="250" customWidth="1"/>
    <col min="5" max="5" width="46.5703125" style="250" customWidth="1"/>
    <col min="6" max="6" width="28.85546875" style="250" customWidth="1"/>
    <col min="7" max="7" width="48.5703125" style="250" customWidth="1"/>
    <col min="8" max="8" width="19.140625" style="250" customWidth="1"/>
    <col min="9" max="9" width="23" style="250" customWidth="1"/>
    <col min="10" max="10" width="28.28515625" style="250" customWidth="1"/>
    <col min="11" max="11" width="52.7109375" style="250" customWidth="1"/>
    <col min="12" max="12" width="18" style="250" customWidth="1"/>
    <col min="13" max="13" width="62.5703125" style="250" customWidth="1"/>
    <col min="14" max="14" width="22.85546875" style="250" customWidth="1"/>
    <col min="15" max="15" width="21.28515625" style="250" customWidth="1"/>
    <col min="16" max="16" width="21.85546875" style="250" customWidth="1"/>
    <col min="17" max="16384" width="14.42578125" style="250"/>
  </cols>
  <sheetData>
    <row r="2" spans="1:16" ht="44.25" customHeight="1" thickBot="1">
      <c r="A2" s="146"/>
      <c r="B2" s="146"/>
      <c r="C2" s="146"/>
      <c r="E2" s="917" t="s">
        <v>131</v>
      </c>
      <c r="F2" s="823"/>
      <c r="G2" s="823"/>
      <c r="H2" s="823"/>
      <c r="I2" s="823"/>
      <c r="J2" s="823"/>
      <c r="K2" s="823"/>
      <c r="L2" s="823"/>
      <c r="M2" s="823"/>
      <c r="N2" s="823"/>
      <c r="O2" s="823"/>
    </row>
    <row r="3" spans="1:16" ht="45" customHeight="1" thickBot="1">
      <c r="A3" s="146"/>
      <c r="B3" s="146"/>
      <c r="C3" s="146"/>
      <c r="D3" s="916" t="s">
        <v>1128</v>
      </c>
      <c r="E3" s="153"/>
      <c r="F3" s="148" t="s">
        <v>720</v>
      </c>
      <c r="G3" s="508">
        <f>100/17</f>
        <v>5.882352941176471</v>
      </c>
      <c r="H3" s="153"/>
      <c r="I3" s="153"/>
      <c r="J3" s="279" t="s">
        <v>1167</v>
      </c>
      <c r="K3" s="577">
        <v>10</v>
      </c>
      <c r="L3" s="147"/>
      <c r="M3" s="151" t="s">
        <v>1175</v>
      </c>
      <c r="N3" s="578">
        <f>97+10+68</f>
        <v>175</v>
      </c>
      <c r="O3" s="147"/>
    </row>
    <row r="4" spans="1:16" ht="27.75" thickBot="1">
      <c r="A4" s="146"/>
      <c r="B4" s="146"/>
      <c r="C4" s="146"/>
      <c r="D4" s="916"/>
      <c r="E4" s="153"/>
      <c r="F4" s="148" t="s">
        <v>39</v>
      </c>
      <c r="G4" s="508">
        <f>+(N4*G3/N3)+0.684</f>
        <v>4.8520672268907568</v>
      </c>
      <c r="J4" s="154" t="s">
        <v>77</v>
      </c>
      <c r="K4" s="577">
        <v>4</v>
      </c>
      <c r="M4" s="154" t="s">
        <v>77</v>
      </c>
      <c r="N4" s="578">
        <f>N3-N5</f>
        <v>124</v>
      </c>
    </row>
    <row r="5" spans="1:16" ht="264.75" thickBot="1">
      <c r="A5" s="146"/>
      <c r="B5" s="146"/>
      <c r="C5" s="146"/>
      <c r="D5" s="916"/>
      <c r="E5" s="153"/>
      <c r="F5" s="148" t="s">
        <v>19</v>
      </c>
      <c r="G5" s="509" t="str">
        <f>Resp.!E18</f>
        <v>Administración de bienes y servicios
Administración de tecnologías de la información
Planeación Estratégica
Gestión Integral de las Comunicaciones y el Relacionamiento
Administración de tecnologías de la información.
Administración de bienes y servicios
Gestión de Talento Humano
Evaluación, control y mejora - oficina de control Interno</v>
      </c>
      <c r="H5" s="510"/>
      <c r="J5" s="157" t="s">
        <v>79</v>
      </c>
      <c r="K5" s="577">
        <f>+K3-K4</f>
        <v>6</v>
      </c>
      <c r="M5" s="157" t="s">
        <v>79</v>
      </c>
      <c r="N5" s="578">
        <f>0+15+36</f>
        <v>51</v>
      </c>
    </row>
    <row r="6" spans="1:16" ht="27">
      <c r="A6" s="146"/>
      <c r="B6" s="146"/>
      <c r="C6" s="146"/>
      <c r="D6" s="153"/>
      <c r="E6" s="153"/>
      <c r="F6" s="237"/>
      <c r="G6" s="511"/>
      <c r="H6" s="510"/>
      <c r="J6" s="386"/>
      <c r="M6" s="219"/>
      <c r="N6" s="512"/>
    </row>
    <row r="8" spans="1:16" ht="19.5" hidden="1" customHeight="1">
      <c r="D8" s="918" t="s">
        <v>65</v>
      </c>
      <c r="E8" s="884"/>
      <c r="F8" s="884"/>
      <c r="G8" s="884"/>
      <c r="H8" s="884"/>
      <c r="I8" s="884"/>
      <c r="J8" s="884"/>
      <c r="K8" s="885"/>
      <c r="L8" s="886"/>
      <c r="M8" s="884"/>
      <c r="N8" s="884"/>
      <c r="O8" s="884"/>
      <c r="P8" s="885"/>
    </row>
    <row r="9" spans="1:16" ht="16.5" hidden="1">
      <c r="D9" s="513" t="s">
        <v>67</v>
      </c>
      <c r="E9" s="514" t="s">
        <v>80</v>
      </c>
      <c r="F9" s="515" t="s">
        <v>69</v>
      </c>
      <c r="G9" s="515" t="s">
        <v>101</v>
      </c>
      <c r="H9" s="515" t="s">
        <v>102</v>
      </c>
      <c r="I9" s="515" t="s">
        <v>71</v>
      </c>
      <c r="J9" s="516" t="s">
        <v>19</v>
      </c>
      <c r="K9" s="517" t="s">
        <v>81</v>
      </c>
      <c r="L9" s="338"/>
      <c r="M9" s="339"/>
      <c r="N9" s="339"/>
      <c r="O9" s="339"/>
      <c r="P9" s="470"/>
    </row>
    <row r="10" spans="1:16" ht="25.5" hidden="1">
      <c r="B10" s="903" t="s">
        <v>83</v>
      </c>
      <c r="C10" s="907" t="s">
        <v>1132</v>
      </c>
      <c r="D10" s="471">
        <v>1</v>
      </c>
      <c r="E10" s="345" t="s">
        <v>140</v>
      </c>
      <c r="F10" s="346" t="s">
        <v>141</v>
      </c>
      <c r="G10" s="346" t="s">
        <v>142</v>
      </c>
      <c r="H10" s="346">
        <v>50</v>
      </c>
      <c r="I10" s="346" t="s">
        <v>143</v>
      </c>
      <c r="J10" s="472" t="s">
        <v>144</v>
      </c>
      <c r="K10" s="473">
        <f t="shared" ref="K10:K81" si="0">$G$3/$N$3</f>
        <v>3.3613445378151266E-2</v>
      </c>
      <c r="L10" s="345"/>
      <c r="M10" s="346"/>
      <c r="N10" s="346"/>
      <c r="O10" s="346"/>
      <c r="P10" s="518"/>
    </row>
    <row r="11" spans="1:16" ht="63.75" hidden="1">
      <c r="B11" s="904"/>
      <c r="C11" s="904"/>
      <c r="D11" s="348">
        <v>2</v>
      </c>
      <c r="E11" s="352" t="s">
        <v>145</v>
      </c>
      <c r="F11" s="350" t="s">
        <v>1133</v>
      </c>
      <c r="G11" s="350" t="s">
        <v>1134</v>
      </c>
      <c r="H11" s="350">
        <v>70</v>
      </c>
      <c r="I11" s="350" t="s">
        <v>146</v>
      </c>
      <c r="J11" s="351" t="s">
        <v>84</v>
      </c>
      <c r="K11" s="344">
        <f t="shared" si="0"/>
        <v>3.3613445378151266E-2</v>
      </c>
      <c r="L11" s="352"/>
      <c r="M11" s="350"/>
      <c r="N11" s="350"/>
      <c r="O11" s="350"/>
      <c r="P11" s="475"/>
    </row>
    <row r="12" spans="1:16" ht="51" hidden="1">
      <c r="B12" s="904"/>
      <c r="C12" s="904"/>
      <c r="D12" s="348">
        <v>3</v>
      </c>
      <c r="E12" s="352" t="s">
        <v>147</v>
      </c>
      <c r="F12" s="350" t="s">
        <v>1135</v>
      </c>
      <c r="G12" s="350" t="s">
        <v>1136</v>
      </c>
      <c r="H12" s="350">
        <v>0</v>
      </c>
      <c r="I12" s="350" t="s">
        <v>1137</v>
      </c>
      <c r="J12" s="351" t="s">
        <v>84</v>
      </c>
      <c r="K12" s="344">
        <f t="shared" si="0"/>
        <v>3.3613445378151266E-2</v>
      </c>
      <c r="L12" s="352"/>
      <c r="M12" s="350"/>
      <c r="N12" s="350"/>
      <c r="O12" s="342"/>
      <c r="P12" s="476"/>
    </row>
    <row r="13" spans="1:16" ht="38.25" hidden="1">
      <c r="B13" s="904"/>
      <c r="C13" s="904"/>
      <c r="D13" s="340">
        <v>4</v>
      </c>
      <c r="E13" s="352" t="s">
        <v>148</v>
      </c>
      <c r="F13" s="350"/>
      <c r="G13" s="350"/>
      <c r="H13" s="350">
        <v>0</v>
      </c>
      <c r="I13" s="350"/>
      <c r="J13" s="351"/>
      <c r="K13" s="344">
        <f t="shared" si="0"/>
        <v>3.3613445378151266E-2</v>
      </c>
      <c r="L13" s="352"/>
      <c r="M13" s="350"/>
      <c r="N13" s="350"/>
      <c r="O13" s="350"/>
      <c r="P13" s="475"/>
    </row>
    <row r="14" spans="1:16" ht="25.5" hidden="1">
      <c r="B14" s="904"/>
      <c r="C14" s="904"/>
      <c r="D14" s="348">
        <v>5</v>
      </c>
      <c r="E14" s="352" t="s">
        <v>149</v>
      </c>
      <c r="F14" s="350"/>
      <c r="G14" s="350"/>
      <c r="H14" s="350">
        <v>0</v>
      </c>
      <c r="I14" s="350"/>
      <c r="J14" s="351" t="s">
        <v>150</v>
      </c>
      <c r="K14" s="344">
        <f t="shared" si="0"/>
        <v>3.3613445378151266E-2</v>
      </c>
      <c r="L14" s="352"/>
      <c r="M14" s="350"/>
      <c r="N14" s="350"/>
      <c r="O14" s="350"/>
      <c r="P14" s="476"/>
    </row>
    <row r="15" spans="1:16" ht="51" hidden="1">
      <c r="B15" s="904"/>
      <c r="C15" s="904"/>
      <c r="D15" s="348">
        <v>6</v>
      </c>
      <c r="E15" s="352" t="s">
        <v>151</v>
      </c>
      <c r="F15" s="350" t="s">
        <v>152</v>
      </c>
      <c r="G15" s="350" t="s">
        <v>1138</v>
      </c>
      <c r="H15" s="350">
        <v>35</v>
      </c>
      <c r="I15" s="350" t="s">
        <v>153</v>
      </c>
      <c r="J15" s="351" t="s">
        <v>84</v>
      </c>
      <c r="K15" s="344">
        <f t="shared" si="0"/>
        <v>3.3613445378151266E-2</v>
      </c>
      <c r="L15" s="352"/>
      <c r="M15" s="350"/>
      <c r="N15" s="350"/>
      <c r="O15" s="350"/>
      <c r="P15" s="476"/>
    </row>
    <row r="16" spans="1:16" ht="25.5" hidden="1">
      <c r="B16" s="904"/>
      <c r="C16" s="904"/>
      <c r="D16" s="348">
        <v>7</v>
      </c>
      <c r="E16" s="352" t="s">
        <v>154</v>
      </c>
      <c r="F16" s="350"/>
      <c r="G16" s="350"/>
      <c r="H16" s="350">
        <v>0</v>
      </c>
      <c r="I16" s="350"/>
      <c r="J16" s="351"/>
      <c r="K16" s="344">
        <f t="shared" si="0"/>
        <v>3.3613445378151266E-2</v>
      </c>
      <c r="L16" s="352"/>
      <c r="M16" s="350"/>
      <c r="N16" s="350"/>
      <c r="O16" s="342"/>
      <c r="P16" s="475"/>
    </row>
    <row r="17" spans="2:16" ht="63.75" hidden="1">
      <c r="B17" s="904"/>
      <c r="C17" s="904"/>
      <c r="D17" s="340">
        <v>8</v>
      </c>
      <c r="E17" s="519" t="s">
        <v>155</v>
      </c>
      <c r="F17" s="350" t="s">
        <v>156</v>
      </c>
      <c r="G17" s="350" t="s">
        <v>1139</v>
      </c>
      <c r="H17" s="350">
        <v>0</v>
      </c>
      <c r="I17" s="350" t="s">
        <v>157</v>
      </c>
      <c r="J17" s="351" t="s">
        <v>158</v>
      </c>
      <c r="K17" s="344">
        <f t="shared" si="0"/>
        <v>3.3613445378151266E-2</v>
      </c>
      <c r="L17" s="352"/>
      <c r="M17" s="350"/>
      <c r="N17" s="350"/>
      <c r="O17" s="350"/>
      <c r="P17" s="475"/>
    </row>
    <row r="18" spans="2:16" ht="16.5" hidden="1">
      <c r="B18" s="904"/>
      <c r="C18" s="904"/>
      <c r="D18" s="348">
        <v>9</v>
      </c>
      <c r="F18" s="350"/>
      <c r="G18" s="350"/>
      <c r="H18" s="350">
        <v>0</v>
      </c>
      <c r="I18" s="350"/>
      <c r="J18" s="351" t="s">
        <v>159</v>
      </c>
      <c r="K18" s="344">
        <f t="shared" si="0"/>
        <v>3.3613445378151266E-2</v>
      </c>
      <c r="L18" s="352"/>
      <c r="M18" s="350"/>
      <c r="N18" s="350"/>
      <c r="O18" s="350"/>
      <c r="P18" s="475"/>
    </row>
    <row r="19" spans="2:16" ht="63.75" hidden="1">
      <c r="B19" s="904"/>
      <c r="C19" s="904"/>
      <c r="D19" s="348">
        <v>10</v>
      </c>
      <c r="E19" s="352" t="s">
        <v>160</v>
      </c>
      <c r="F19" s="350" t="s">
        <v>1140</v>
      </c>
      <c r="G19" s="350"/>
      <c r="H19" s="350">
        <v>70</v>
      </c>
      <c r="I19" s="350"/>
      <c r="J19" s="351"/>
      <c r="K19" s="344">
        <f t="shared" si="0"/>
        <v>3.3613445378151266E-2</v>
      </c>
      <c r="L19" s="352"/>
      <c r="M19" s="350"/>
      <c r="N19" s="350"/>
      <c r="O19" s="350"/>
      <c r="P19" s="475"/>
    </row>
    <row r="20" spans="2:16" ht="51" hidden="1">
      <c r="B20" s="904"/>
      <c r="C20" s="904"/>
      <c r="D20" s="348">
        <v>11</v>
      </c>
      <c r="E20" s="352" t="s">
        <v>161</v>
      </c>
      <c r="F20" s="350" t="s">
        <v>162</v>
      </c>
      <c r="G20" s="350" t="s">
        <v>163</v>
      </c>
      <c r="H20" s="350">
        <v>20</v>
      </c>
      <c r="I20" s="350" t="s">
        <v>164</v>
      </c>
      <c r="J20" s="351" t="s">
        <v>84</v>
      </c>
      <c r="K20" s="344">
        <f t="shared" si="0"/>
        <v>3.3613445378151266E-2</v>
      </c>
      <c r="L20" s="352"/>
      <c r="M20" s="350"/>
      <c r="N20" s="350"/>
      <c r="O20" s="350"/>
      <c r="P20" s="476"/>
    </row>
    <row r="21" spans="2:16" ht="38.25" hidden="1">
      <c r="B21" s="904"/>
      <c r="C21" s="904"/>
      <c r="D21" s="348">
        <v>12</v>
      </c>
      <c r="E21" s="352" t="s">
        <v>166</v>
      </c>
      <c r="F21" s="350" t="s">
        <v>167</v>
      </c>
      <c r="G21" s="350" t="s">
        <v>168</v>
      </c>
      <c r="H21" s="350">
        <v>100</v>
      </c>
      <c r="I21" s="350" t="s">
        <v>169</v>
      </c>
      <c r="J21" s="351" t="s">
        <v>170</v>
      </c>
      <c r="K21" s="344">
        <f t="shared" si="0"/>
        <v>3.3613445378151266E-2</v>
      </c>
      <c r="L21" s="352"/>
      <c r="M21" s="350"/>
      <c r="N21" s="350"/>
      <c r="O21" s="350"/>
      <c r="P21" s="476"/>
    </row>
    <row r="22" spans="2:16" ht="38.25" hidden="1">
      <c r="B22" s="904"/>
      <c r="C22" s="904"/>
      <c r="D22" s="340">
        <v>13</v>
      </c>
      <c r="E22" s="352" t="s">
        <v>171</v>
      </c>
      <c r="F22" s="350" t="s">
        <v>172</v>
      </c>
      <c r="G22" s="350" t="s">
        <v>172</v>
      </c>
      <c r="H22" s="350">
        <v>80</v>
      </c>
      <c r="I22" s="350" t="s">
        <v>173</v>
      </c>
      <c r="J22" s="351" t="s">
        <v>119</v>
      </c>
      <c r="K22" s="344">
        <f t="shared" si="0"/>
        <v>3.3613445378151266E-2</v>
      </c>
      <c r="L22" s="352"/>
      <c r="M22" s="350"/>
      <c r="N22" s="350"/>
      <c r="O22" s="350"/>
      <c r="P22" s="475"/>
    </row>
    <row r="23" spans="2:16" ht="38.25" hidden="1">
      <c r="B23" s="904"/>
      <c r="C23" s="904"/>
      <c r="D23" s="348">
        <v>14</v>
      </c>
      <c r="E23" s="477" t="s">
        <v>1141</v>
      </c>
      <c r="F23" s="478" t="s">
        <v>174</v>
      </c>
      <c r="G23" s="478" t="s">
        <v>174</v>
      </c>
      <c r="H23" s="478">
        <v>50</v>
      </c>
      <c r="I23" s="478" t="s">
        <v>174</v>
      </c>
      <c r="J23" s="520" t="s">
        <v>84</v>
      </c>
      <c r="K23" s="344">
        <f t="shared" si="0"/>
        <v>3.3613445378151266E-2</v>
      </c>
      <c r="L23" s="477"/>
      <c r="M23" s="478"/>
      <c r="N23" s="478"/>
      <c r="O23" s="478"/>
      <c r="P23" s="521"/>
    </row>
    <row r="24" spans="2:16" ht="38.25" hidden="1">
      <c r="B24" s="904"/>
      <c r="C24" s="904"/>
      <c r="D24" s="348">
        <v>15</v>
      </c>
      <c r="E24" s="477" t="s">
        <v>175</v>
      </c>
      <c r="F24" s="478"/>
      <c r="G24" s="478"/>
      <c r="H24" s="478">
        <v>10</v>
      </c>
      <c r="I24" s="478"/>
      <c r="J24" s="520"/>
      <c r="K24" s="344">
        <f t="shared" si="0"/>
        <v>3.3613445378151266E-2</v>
      </c>
      <c r="L24" s="477"/>
      <c r="M24" s="478"/>
      <c r="N24" s="478"/>
      <c r="O24" s="478"/>
      <c r="P24" s="479"/>
    </row>
    <row r="25" spans="2:16" ht="38.25" hidden="1">
      <c r="B25" s="904"/>
      <c r="C25" s="904"/>
      <c r="D25" s="348">
        <v>16</v>
      </c>
      <c r="E25" s="477" t="s">
        <v>176</v>
      </c>
      <c r="F25" s="478"/>
      <c r="G25" s="478"/>
      <c r="H25" s="478">
        <v>0</v>
      </c>
      <c r="I25" s="478"/>
      <c r="J25" s="520"/>
      <c r="K25" s="344">
        <f t="shared" si="0"/>
        <v>3.3613445378151266E-2</v>
      </c>
      <c r="L25" s="477"/>
      <c r="M25" s="478"/>
      <c r="N25" s="478"/>
      <c r="O25" s="478"/>
      <c r="P25" s="479"/>
    </row>
    <row r="26" spans="2:16" ht="25.5" hidden="1">
      <c r="B26" s="904"/>
      <c r="C26" s="904"/>
      <c r="D26" s="340">
        <v>17</v>
      </c>
      <c r="E26" s="477" t="s">
        <v>177</v>
      </c>
      <c r="F26" s="478"/>
      <c r="G26" s="478"/>
      <c r="H26" s="478">
        <v>0</v>
      </c>
      <c r="I26" s="478"/>
      <c r="J26" s="520" t="s">
        <v>128</v>
      </c>
      <c r="K26" s="344">
        <f t="shared" si="0"/>
        <v>3.3613445378151266E-2</v>
      </c>
      <c r="L26" s="477"/>
      <c r="M26" s="478"/>
      <c r="N26" s="478"/>
      <c r="O26" s="478"/>
      <c r="P26" s="479"/>
    </row>
    <row r="27" spans="2:16" ht="38.25" hidden="1">
      <c r="B27" s="904"/>
      <c r="C27" s="904"/>
      <c r="D27" s="348">
        <v>18</v>
      </c>
      <c r="E27" s="477" t="s">
        <v>178</v>
      </c>
      <c r="F27" s="478"/>
      <c r="G27" s="478"/>
      <c r="H27" s="478">
        <v>0</v>
      </c>
      <c r="I27" s="478"/>
      <c r="J27" s="520" t="s">
        <v>128</v>
      </c>
      <c r="K27" s="344">
        <f t="shared" si="0"/>
        <v>3.3613445378151266E-2</v>
      </c>
      <c r="L27" s="477"/>
      <c r="M27" s="478"/>
      <c r="N27" s="478"/>
      <c r="O27" s="478"/>
      <c r="P27" s="479"/>
    </row>
    <row r="28" spans="2:16" ht="38.25" hidden="1">
      <c r="B28" s="904"/>
      <c r="C28" s="904"/>
      <c r="D28" s="348">
        <v>19</v>
      </c>
      <c r="E28" s="477" t="s">
        <v>179</v>
      </c>
      <c r="F28" s="478" t="s">
        <v>1142</v>
      </c>
      <c r="G28" s="478" t="s">
        <v>1142</v>
      </c>
      <c r="H28" s="478">
        <v>0</v>
      </c>
      <c r="I28" s="478" t="s">
        <v>1142</v>
      </c>
      <c r="J28" s="520" t="s">
        <v>128</v>
      </c>
      <c r="K28" s="344">
        <f t="shared" si="0"/>
        <v>3.3613445378151266E-2</v>
      </c>
      <c r="L28" s="477"/>
      <c r="M28" s="478"/>
      <c r="N28" s="478"/>
      <c r="O28" s="478"/>
      <c r="P28" s="479"/>
    </row>
    <row r="29" spans="2:16" ht="25.5" hidden="1">
      <c r="B29" s="904"/>
      <c r="C29" s="904"/>
      <c r="D29" s="340">
        <v>20</v>
      </c>
      <c r="E29" s="477" t="s">
        <v>180</v>
      </c>
      <c r="F29" s="478"/>
      <c r="G29" s="478"/>
      <c r="H29" s="478">
        <v>0</v>
      </c>
      <c r="I29" s="478"/>
      <c r="J29" s="520" t="s">
        <v>128</v>
      </c>
      <c r="K29" s="344">
        <f t="shared" si="0"/>
        <v>3.3613445378151266E-2</v>
      </c>
      <c r="L29" s="477"/>
      <c r="M29" s="478"/>
      <c r="N29" s="478"/>
      <c r="O29" s="478"/>
      <c r="P29" s="479"/>
    </row>
    <row r="30" spans="2:16" ht="38.25" hidden="1">
      <c r="B30" s="904"/>
      <c r="C30" s="904"/>
      <c r="D30" s="348">
        <v>21</v>
      </c>
      <c r="E30" s="477" t="s">
        <v>181</v>
      </c>
      <c r="F30" s="478" t="s">
        <v>182</v>
      </c>
      <c r="G30" s="478" t="s">
        <v>182</v>
      </c>
      <c r="H30" s="478">
        <v>0</v>
      </c>
      <c r="I30" s="478" t="s">
        <v>182</v>
      </c>
      <c r="J30" s="520" t="s">
        <v>128</v>
      </c>
      <c r="K30" s="344">
        <f t="shared" si="0"/>
        <v>3.3613445378151266E-2</v>
      </c>
      <c r="L30" s="477"/>
      <c r="M30" s="478"/>
      <c r="N30" s="478"/>
      <c r="O30" s="478"/>
      <c r="P30" s="479"/>
    </row>
    <row r="31" spans="2:16" ht="38.25" hidden="1">
      <c r="B31" s="904"/>
      <c r="C31" s="904"/>
      <c r="D31" s="348">
        <v>22</v>
      </c>
      <c r="E31" s="477" t="s">
        <v>183</v>
      </c>
      <c r="F31" s="478"/>
      <c r="G31" s="478"/>
      <c r="H31" s="478">
        <v>0</v>
      </c>
      <c r="I31" s="478"/>
      <c r="J31" s="520"/>
      <c r="K31" s="344">
        <f t="shared" si="0"/>
        <v>3.3613445378151266E-2</v>
      </c>
      <c r="L31" s="477"/>
      <c r="M31" s="478"/>
      <c r="N31" s="478"/>
      <c r="O31" s="478"/>
      <c r="P31" s="479"/>
    </row>
    <row r="32" spans="2:16" ht="38.25" hidden="1">
      <c r="B32" s="904"/>
      <c r="C32" s="904"/>
      <c r="D32" s="348">
        <v>23</v>
      </c>
      <c r="E32" s="477" t="s">
        <v>184</v>
      </c>
      <c r="F32" s="478" t="s">
        <v>185</v>
      </c>
      <c r="G32" s="478" t="s">
        <v>185</v>
      </c>
      <c r="H32" s="478">
        <v>0</v>
      </c>
      <c r="I32" s="478" t="s">
        <v>185</v>
      </c>
      <c r="J32" s="520" t="s">
        <v>128</v>
      </c>
      <c r="K32" s="344">
        <f t="shared" si="0"/>
        <v>3.3613445378151266E-2</v>
      </c>
      <c r="L32" s="477"/>
      <c r="M32" s="478"/>
      <c r="N32" s="478"/>
      <c r="O32" s="478"/>
      <c r="P32" s="479"/>
    </row>
    <row r="33" spans="2:16" ht="38.25" hidden="1">
      <c r="B33" s="904"/>
      <c r="C33" s="904"/>
      <c r="D33" s="340">
        <v>24</v>
      </c>
      <c r="E33" s="477" t="s">
        <v>186</v>
      </c>
      <c r="F33" s="478"/>
      <c r="G33" s="478"/>
      <c r="H33" s="478">
        <v>0</v>
      </c>
      <c r="I33" s="478"/>
      <c r="J33" s="520"/>
      <c r="K33" s="344">
        <f t="shared" si="0"/>
        <v>3.3613445378151266E-2</v>
      </c>
      <c r="L33" s="477"/>
      <c r="M33" s="478"/>
      <c r="N33" s="478"/>
      <c r="O33" s="478"/>
      <c r="P33" s="479"/>
    </row>
    <row r="34" spans="2:16" ht="38.25" hidden="1">
      <c r="B34" s="904"/>
      <c r="C34" s="904"/>
      <c r="D34" s="348">
        <v>25</v>
      </c>
      <c r="E34" s="477" t="s">
        <v>187</v>
      </c>
      <c r="F34" s="478" t="s">
        <v>188</v>
      </c>
      <c r="G34" s="478" t="s">
        <v>188</v>
      </c>
      <c r="H34" s="478">
        <v>0</v>
      </c>
      <c r="I34" s="478" t="s">
        <v>188</v>
      </c>
      <c r="J34" s="520" t="s">
        <v>128</v>
      </c>
      <c r="K34" s="344">
        <f t="shared" si="0"/>
        <v>3.3613445378151266E-2</v>
      </c>
      <c r="L34" s="477"/>
      <c r="M34" s="478"/>
      <c r="N34" s="478"/>
      <c r="O34" s="478"/>
      <c r="P34" s="479"/>
    </row>
    <row r="35" spans="2:16" ht="25.5" hidden="1">
      <c r="B35" s="904"/>
      <c r="C35" s="904"/>
      <c r="D35" s="348">
        <v>26</v>
      </c>
      <c r="E35" s="477" t="s">
        <v>189</v>
      </c>
      <c r="F35" s="478"/>
      <c r="G35" s="478"/>
      <c r="H35" s="478">
        <v>80</v>
      </c>
      <c r="I35" s="478"/>
      <c r="J35" s="520"/>
      <c r="K35" s="344">
        <f t="shared" si="0"/>
        <v>3.3613445378151266E-2</v>
      </c>
      <c r="L35" s="477"/>
      <c r="M35" s="478"/>
      <c r="N35" s="478"/>
      <c r="O35" s="478"/>
      <c r="P35" s="479"/>
    </row>
    <row r="36" spans="2:16" ht="38.25" hidden="1">
      <c r="B36" s="904"/>
      <c r="C36" s="904"/>
      <c r="D36" s="340">
        <v>27</v>
      </c>
      <c r="E36" s="477" t="s">
        <v>190</v>
      </c>
      <c r="F36" s="478" t="s">
        <v>124</v>
      </c>
      <c r="G36" s="478"/>
      <c r="H36" s="478">
        <v>80</v>
      </c>
      <c r="I36" s="478"/>
      <c r="J36" s="520"/>
      <c r="K36" s="344">
        <f t="shared" si="0"/>
        <v>3.3613445378151266E-2</v>
      </c>
      <c r="L36" s="477"/>
      <c r="M36" s="478"/>
      <c r="N36" s="478"/>
      <c r="O36" s="478"/>
      <c r="P36" s="479"/>
    </row>
    <row r="37" spans="2:16" ht="38.25" hidden="1">
      <c r="B37" s="904"/>
      <c r="C37" s="904"/>
      <c r="D37" s="348">
        <v>28</v>
      </c>
      <c r="E37" s="477" t="s">
        <v>191</v>
      </c>
      <c r="F37" s="478" t="s">
        <v>192</v>
      </c>
      <c r="G37" s="478" t="s">
        <v>193</v>
      </c>
      <c r="H37" s="478">
        <v>80</v>
      </c>
      <c r="I37" s="478" t="s">
        <v>1143</v>
      </c>
      <c r="J37" s="520" t="s">
        <v>194</v>
      </c>
      <c r="K37" s="344">
        <f t="shared" si="0"/>
        <v>3.3613445378151266E-2</v>
      </c>
      <c r="L37" s="477"/>
      <c r="M37" s="478"/>
      <c r="N37" s="478"/>
      <c r="O37" s="478"/>
      <c r="P37" s="521"/>
    </row>
    <row r="38" spans="2:16" ht="38.25" hidden="1">
      <c r="B38" s="904"/>
      <c r="C38" s="904"/>
      <c r="D38" s="348">
        <v>29</v>
      </c>
      <c r="E38" s="477" t="s">
        <v>1144</v>
      </c>
      <c r="F38" s="478"/>
      <c r="G38" s="478"/>
      <c r="H38" s="478">
        <v>80</v>
      </c>
      <c r="I38" s="478"/>
      <c r="J38" s="520"/>
      <c r="K38" s="344">
        <f t="shared" si="0"/>
        <v>3.3613445378151266E-2</v>
      </c>
      <c r="L38" s="477"/>
      <c r="M38" s="478"/>
      <c r="N38" s="478"/>
      <c r="O38" s="478"/>
      <c r="P38" s="479"/>
    </row>
    <row r="39" spans="2:16" ht="25.5" hidden="1">
      <c r="B39" s="904"/>
      <c r="C39" s="905"/>
      <c r="D39" s="405">
        <v>30</v>
      </c>
      <c r="E39" s="359" t="s">
        <v>196</v>
      </c>
      <c r="F39" s="356"/>
      <c r="G39" s="356"/>
      <c r="H39" s="356">
        <v>80</v>
      </c>
      <c r="I39" s="356"/>
      <c r="J39" s="357"/>
      <c r="K39" s="522">
        <f t="shared" si="0"/>
        <v>3.3613445378151266E-2</v>
      </c>
      <c r="L39" s="359"/>
      <c r="M39" s="356"/>
      <c r="N39" s="356"/>
      <c r="O39" s="356"/>
      <c r="P39" s="480"/>
    </row>
    <row r="40" spans="2:16" ht="51" hidden="1">
      <c r="B40" s="904"/>
      <c r="C40" s="907" t="s">
        <v>1145</v>
      </c>
      <c r="D40" s="471">
        <v>1</v>
      </c>
      <c r="E40" s="523" t="s">
        <v>197</v>
      </c>
      <c r="F40" s="524"/>
      <c r="G40" s="524"/>
      <c r="H40" s="524">
        <v>10</v>
      </c>
      <c r="I40" s="524"/>
      <c r="J40" s="525"/>
      <c r="K40" s="473">
        <f t="shared" si="0"/>
        <v>3.3613445378151266E-2</v>
      </c>
      <c r="L40" s="523"/>
      <c r="M40" s="524"/>
      <c r="N40" s="524"/>
      <c r="O40" s="524"/>
      <c r="P40" s="526"/>
    </row>
    <row r="41" spans="2:16" ht="38.25" hidden="1">
      <c r="B41" s="904"/>
      <c r="C41" s="904"/>
      <c r="D41" s="340">
        <v>2</v>
      </c>
      <c r="E41" s="477" t="s">
        <v>198</v>
      </c>
      <c r="F41" s="478"/>
      <c r="G41" s="478"/>
      <c r="H41" s="478">
        <v>50</v>
      </c>
      <c r="I41" s="478"/>
      <c r="J41" s="520"/>
      <c r="K41" s="527">
        <f t="shared" si="0"/>
        <v>3.3613445378151266E-2</v>
      </c>
      <c r="L41" s="477"/>
      <c r="M41" s="478"/>
      <c r="N41" s="478"/>
      <c r="O41" s="478"/>
      <c r="P41" s="479"/>
    </row>
    <row r="42" spans="2:16" ht="89.25" hidden="1">
      <c r="B42" s="904"/>
      <c r="C42" s="904"/>
      <c r="D42" s="348">
        <v>3</v>
      </c>
      <c r="E42" s="477" t="s">
        <v>199</v>
      </c>
      <c r="F42" s="478"/>
      <c r="G42" s="478"/>
      <c r="H42" s="478">
        <v>70</v>
      </c>
      <c r="I42" s="478"/>
      <c r="J42" s="520"/>
      <c r="K42" s="527">
        <f t="shared" si="0"/>
        <v>3.3613445378151266E-2</v>
      </c>
      <c r="L42" s="477"/>
      <c r="M42" s="478"/>
      <c r="N42" s="478"/>
      <c r="O42" s="478"/>
      <c r="P42" s="479"/>
    </row>
    <row r="43" spans="2:16" ht="25.5" hidden="1">
      <c r="B43" s="904"/>
      <c r="C43" s="904"/>
      <c r="D43" s="340">
        <v>4</v>
      </c>
      <c r="E43" s="477" t="s">
        <v>200</v>
      </c>
      <c r="F43" s="478"/>
      <c r="G43" s="478"/>
      <c r="H43" s="478">
        <v>20</v>
      </c>
      <c r="I43" s="478"/>
      <c r="J43" s="520"/>
      <c r="K43" s="527">
        <f t="shared" si="0"/>
        <v>3.3613445378151266E-2</v>
      </c>
      <c r="L43" s="477"/>
      <c r="M43" s="478"/>
      <c r="N43" s="478"/>
      <c r="O43" s="478"/>
      <c r="P43" s="479"/>
    </row>
    <row r="44" spans="2:16" ht="38.25" hidden="1">
      <c r="B44" s="904"/>
      <c r="C44" s="904"/>
      <c r="D44" s="348">
        <v>5</v>
      </c>
      <c r="E44" s="477" t="s">
        <v>201</v>
      </c>
      <c r="F44" s="478"/>
      <c r="G44" s="478"/>
      <c r="H44" s="478">
        <v>20</v>
      </c>
      <c r="I44" s="478"/>
      <c r="J44" s="520"/>
      <c r="K44" s="527">
        <f t="shared" si="0"/>
        <v>3.3613445378151266E-2</v>
      </c>
      <c r="L44" s="477"/>
      <c r="M44" s="478"/>
      <c r="N44" s="478"/>
      <c r="O44" s="478"/>
      <c r="P44" s="479"/>
    </row>
    <row r="45" spans="2:16" ht="51" hidden="1">
      <c r="B45" s="904"/>
      <c r="C45" s="904"/>
      <c r="D45" s="340">
        <v>6</v>
      </c>
      <c r="E45" s="477" t="s">
        <v>202</v>
      </c>
      <c r="F45" s="478"/>
      <c r="G45" s="478"/>
      <c r="H45" s="478">
        <v>90</v>
      </c>
      <c r="I45" s="478"/>
      <c r="J45" s="520"/>
      <c r="K45" s="527">
        <f t="shared" si="0"/>
        <v>3.3613445378151266E-2</v>
      </c>
      <c r="L45" s="477"/>
      <c r="M45" s="478"/>
      <c r="N45" s="478"/>
      <c r="O45" s="478"/>
      <c r="P45" s="479"/>
    </row>
    <row r="46" spans="2:16" ht="25.5" hidden="1">
      <c r="B46" s="904"/>
      <c r="C46" s="904"/>
      <c r="D46" s="348">
        <v>7</v>
      </c>
      <c r="E46" s="477" t="s">
        <v>203</v>
      </c>
      <c r="F46" s="478"/>
      <c r="G46" s="478"/>
      <c r="H46" s="478">
        <v>80</v>
      </c>
      <c r="I46" s="478"/>
      <c r="J46" s="520"/>
      <c r="K46" s="527">
        <f t="shared" si="0"/>
        <v>3.3613445378151266E-2</v>
      </c>
      <c r="L46" s="477"/>
      <c r="M46" s="478"/>
      <c r="N46" s="478"/>
      <c r="O46" s="478"/>
      <c r="P46" s="479"/>
    </row>
    <row r="47" spans="2:16" ht="38.25" hidden="1">
      <c r="B47" s="904"/>
      <c r="C47" s="904"/>
      <c r="D47" s="340">
        <v>8</v>
      </c>
      <c r="E47" s="477" t="s">
        <v>204</v>
      </c>
      <c r="F47" s="478"/>
      <c r="G47" s="478"/>
      <c r="H47" s="478">
        <v>80</v>
      </c>
      <c r="I47" s="478"/>
      <c r="J47" s="520"/>
      <c r="K47" s="527">
        <f t="shared" si="0"/>
        <v>3.3613445378151266E-2</v>
      </c>
      <c r="L47" s="477"/>
      <c r="M47" s="478"/>
      <c r="N47" s="478"/>
      <c r="O47" s="478"/>
      <c r="P47" s="479"/>
    </row>
    <row r="48" spans="2:16" ht="51" hidden="1">
      <c r="B48" s="904"/>
      <c r="C48" s="904"/>
      <c r="D48" s="348">
        <v>9</v>
      </c>
      <c r="E48" s="477" t="s">
        <v>205</v>
      </c>
      <c r="F48" s="478"/>
      <c r="G48" s="478"/>
      <c r="H48" s="478">
        <v>80</v>
      </c>
      <c r="I48" s="478"/>
      <c r="J48" s="520"/>
      <c r="K48" s="527">
        <f t="shared" si="0"/>
        <v>3.3613445378151266E-2</v>
      </c>
      <c r="L48" s="477"/>
      <c r="M48" s="478"/>
      <c r="N48" s="478"/>
      <c r="O48" s="478"/>
      <c r="P48" s="479"/>
    </row>
    <row r="49" spans="2:16" ht="51" hidden="1">
      <c r="B49" s="904"/>
      <c r="C49" s="904"/>
      <c r="D49" s="340">
        <v>10</v>
      </c>
      <c r="E49" s="477" t="s">
        <v>206</v>
      </c>
      <c r="F49" s="478"/>
      <c r="G49" s="478"/>
      <c r="H49" s="478">
        <v>80</v>
      </c>
      <c r="I49" s="478"/>
      <c r="J49" s="520"/>
      <c r="K49" s="527">
        <f t="shared" si="0"/>
        <v>3.3613445378151266E-2</v>
      </c>
      <c r="L49" s="477"/>
      <c r="M49" s="478"/>
      <c r="N49" s="478"/>
      <c r="O49" s="478"/>
      <c r="P49" s="479"/>
    </row>
    <row r="50" spans="2:16" ht="63.75" hidden="1">
      <c r="B50" s="904"/>
      <c r="C50" s="904"/>
      <c r="D50" s="348">
        <v>11</v>
      </c>
      <c r="E50" s="477" t="s">
        <v>207</v>
      </c>
      <c r="F50" s="478"/>
      <c r="G50" s="478"/>
      <c r="H50" s="478">
        <v>80</v>
      </c>
      <c r="I50" s="478"/>
      <c r="J50" s="520"/>
      <c r="K50" s="527">
        <f t="shared" si="0"/>
        <v>3.3613445378151266E-2</v>
      </c>
      <c r="L50" s="477"/>
      <c r="M50" s="478"/>
      <c r="N50" s="478"/>
      <c r="O50" s="478"/>
      <c r="P50" s="479"/>
    </row>
    <row r="51" spans="2:16" ht="25.5" hidden="1">
      <c r="B51" s="904"/>
      <c r="C51" s="904"/>
      <c r="D51" s="340">
        <v>12</v>
      </c>
      <c r="E51" s="477" t="s">
        <v>208</v>
      </c>
      <c r="F51" s="478"/>
      <c r="G51" s="478"/>
      <c r="H51" s="478">
        <v>80</v>
      </c>
      <c r="I51" s="478"/>
      <c r="J51" s="520"/>
      <c r="K51" s="527">
        <f t="shared" si="0"/>
        <v>3.3613445378151266E-2</v>
      </c>
      <c r="L51" s="477"/>
      <c r="M51" s="478"/>
      <c r="N51" s="478"/>
      <c r="O51" s="478"/>
      <c r="P51" s="479"/>
    </row>
    <row r="52" spans="2:16" ht="51" hidden="1">
      <c r="B52" s="904"/>
      <c r="C52" s="904"/>
      <c r="D52" s="340">
        <v>13</v>
      </c>
      <c r="E52" s="477" t="s">
        <v>209</v>
      </c>
      <c r="F52" s="478"/>
      <c r="G52" s="478"/>
      <c r="H52" s="478">
        <v>80</v>
      </c>
      <c r="I52" s="478"/>
      <c r="J52" s="520"/>
      <c r="K52" s="527">
        <f t="shared" si="0"/>
        <v>3.3613445378151266E-2</v>
      </c>
      <c r="L52" s="477"/>
      <c r="M52" s="478"/>
      <c r="N52" s="478"/>
      <c r="O52" s="478"/>
      <c r="P52" s="479"/>
    </row>
    <row r="53" spans="2:16" ht="51" hidden="1">
      <c r="B53" s="904"/>
      <c r="C53" s="904"/>
      <c r="D53" s="348">
        <v>14</v>
      </c>
      <c r="E53" s="477" t="s">
        <v>210</v>
      </c>
      <c r="F53" s="478"/>
      <c r="G53" s="478"/>
      <c r="H53" s="478">
        <v>80</v>
      </c>
      <c r="I53" s="478"/>
      <c r="J53" s="520"/>
      <c r="K53" s="527">
        <f t="shared" si="0"/>
        <v>3.3613445378151266E-2</v>
      </c>
      <c r="L53" s="477"/>
      <c r="M53" s="478"/>
      <c r="N53" s="478"/>
      <c r="O53" s="478"/>
      <c r="P53" s="479"/>
    </row>
    <row r="54" spans="2:16" ht="63.75" hidden="1">
      <c r="B54" s="904"/>
      <c r="C54" s="904"/>
      <c r="D54" s="340">
        <v>15</v>
      </c>
      <c r="E54" s="477" t="s">
        <v>211</v>
      </c>
      <c r="F54" s="478"/>
      <c r="G54" s="478"/>
      <c r="H54" s="478">
        <v>50</v>
      </c>
      <c r="I54" s="478"/>
      <c r="J54" s="520"/>
      <c r="K54" s="527">
        <f t="shared" si="0"/>
        <v>3.3613445378151266E-2</v>
      </c>
      <c r="L54" s="477"/>
      <c r="M54" s="478"/>
      <c r="N54" s="478"/>
      <c r="O54" s="478"/>
      <c r="P54" s="479"/>
    </row>
    <row r="55" spans="2:16" ht="25.5" hidden="1">
      <c r="B55" s="904"/>
      <c r="C55" s="904"/>
      <c r="D55" s="348">
        <v>16</v>
      </c>
      <c r="E55" s="477" t="s">
        <v>212</v>
      </c>
      <c r="F55" s="478"/>
      <c r="G55" s="478"/>
      <c r="H55" s="478">
        <v>50</v>
      </c>
      <c r="I55" s="478"/>
      <c r="J55" s="520"/>
      <c r="K55" s="527">
        <f t="shared" si="0"/>
        <v>3.3613445378151266E-2</v>
      </c>
      <c r="L55" s="477"/>
      <c r="M55" s="478"/>
      <c r="N55" s="478"/>
      <c r="O55" s="478"/>
      <c r="P55" s="479"/>
    </row>
    <row r="56" spans="2:16" ht="63.75" hidden="1">
      <c r="B56" s="904"/>
      <c r="C56" s="904"/>
      <c r="D56" s="340">
        <v>17</v>
      </c>
      <c r="E56" s="477" t="s">
        <v>213</v>
      </c>
      <c r="F56" s="478"/>
      <c r="G56" s="478"/>
      <c r="H56" s="478">
        <v>70</v>
      </c>
      <c r="I56" s="478"/>
      <c r="J56" s="520"/>
      <c r="K56" s="527">
        <f t="shared" si="0"/>
        <v>3.3613445378151266E-2</v>
      </c>
      <c r="L56" s="477"/>
      <c r="M56" s="478"/>
      <c r="N56" s="478"/>
      <c r="O56" s="478"/>
      <c r="P56" s="479"/>
    </row>
    <row r="57" spans="2:16" ht="51" hidden="1">
      <c r="B57" s="904"/>
      <c r="C57" s="904"/>
      <c r="D57" s="348">
        <v>18</v>
      </c>
      <c r="E57" s="477" t="s">
        <v>214</v>
      </c>
      <c r="F57" s="478"/>
      <c r="G57" s="478"/>
      <c r="H57" s="478">
        <v>80</v>
      </c>
      <c r="I57" s="478"/>
      <c r="J57" s="520"/>
      <c r="K57" s="527">
        <f t="shared" si="0"/>
        <v>3.3613445378151266E-2</v>
      </c>
      <c r="L57" s="477"/>
      <c r="M57" s="478"/>
      <c r="N57" s="478"/>
      <c r="O57" s="478"/>
      <c r="P57" s="479"/>
    </row>
    <row r="58" spans="2:16" ht="38.25" hidden="1">
      <c r="B58" s="904"/>
      <c r="C58" s="904"/>
      <c r="D58" s="340">
        <v>19</v>
      </c>
      <c r="E58" s="477" t="s">
        <v>215</v>
      </c>
      <c r="F58" s="478"/>
      <c r="G58" s="478"/>
      <c r="H58" s="478">
        <v>50</v>
      </c>
      <c r="I58" s="478"/>
      <c r="J58" s="520"/>
      <c r="K58" s="527">
        <f t="shared" si="0"/>
        <v>3.3613445378151266E-2</v>
      </c>
      <c r="L58" s="477"/>
      <c r="M58" s="478"/>
      <c r="N58" s="478"/>
      <c r="O58" s="478"/>
      <c r="P58" s="479"/>
    </row>
    <row r="59" spans="2:16" ht="63.75" hidden="1">
      <c r="B59" s="904"/>
      <c r="C59" s="904"/>
      <c r="D59" s="348">
        <v>20</v>
      </c>
      <c r="E59" s="477" t="s">
        <v>216</v>
      </c>
      <c r="F59" s="478"/>
      <c r="G59" s="478"/>
      <c r="H59" s="478">
        <v>50</v>
      </c>
      <c r="I59" s="478"/>
      <c r="J59" s="520"/>
      <c r="K59" s="527">
        <f t="shared" si="0"/>
        <v>3.3613445378151266E-2</v>
      </c>
      <c r="L59" s="477"/>
      <c r="M59" s="478"/>
      <c r="N59" s="478"/>
      <c r="O59" s="478"/>
      <c r="P59" s="479"/>
    </row>
    <row r="60" spans="2:16" ht="38.25" hidden="1">
      <c r="B60" s="904"/>
      <c r="C60" s="904"/>
      <c r="D60" s="340">
        <v>21</v>
      </c>
      <c r="E60" s="477" t="s">
        <v>217</v>
      </c>
      <c r="F60" s="478"/>
      <c r="G60" s="478"/>
      <c r="H60" s="478">
        <v>50</v>
      </c>
      <c r="I60" s="478"/>
      <c r="J60" s="520"/>
      <c r="K60" s="527">
        <f t="shared" si="0"/>
        <v>3.3613445378151266E-2</v>
      </c>
      <c r="L60" s="477"/>
      <c r="M60" s="478"/>
      <c r="N60" s="478"/>
      <c r="O60" s="478"/>
      <c r="P60" s="479"/>
    </row>
    <row r="61" spans="2:16" ht="51" hidden="1">
      <c r="B61" s="904"/>
      <c r="C61" s="904"/>
      <c r="D61" s="348">
        <v>22</v>
      </c>
      <c r="E61" s="477" t="s">
        <v>218</v>
      </c>
      <c r="F61" s="478"/>
      <c r="G61" s="478"/>
      <c r="H61" s="478">
        <v>80</v>
      </c>
      <c r="I61" s="478"/>
      <c r="J61" s="520"/>
      <c r="K61" s="527">
        <f t="shared" si="0"/>
        <v>3.3613445378151266E-2</v>
      </c>
      <c r="L61" s="477"/>
      <c r="M61" s="478"/>
      <c r="N61" s="478"/>
      <c r="O61" s="478"/>
      <c r="P61" s="479"/>
    </row>
    <row r="62" spans="2:16" ht="51" hidden="1">
      <c r="B62" s="904"/>
      <c r="C62" s="904"/>
      <c r="D62" s="340">
        <v>23</v>
      </c>
      <c r="E62" s="477" t="s">
        <v>219</v>
      </c>
      <c r="F62" s="478"/>
      <c r="G62" s="478"/>
      <c r="H62" s="478">
        <v>70</v>
      </c>
      <c r="I62" s="478"/>
      <c r="J62" s="520"/>
      <c r="K62" s="527">
        <f t="shared" si="0"/>
        <v>3.3613445378151266E-2</v>
      </c>
      <c r="L62" s="477"/>
      <c r="M62" s="478"/>
      <c r="N62" s="478"/>
      <c r="O62" s="478"/>
      <c r="P62" s="479"/>
    </row>
    <row r="63" spans="2:16" ht="51" hidden="1">
      <c r="B63" s="904"/>
      <c r="C63" s="904"/>
      <c r="D63" s="348">
        <v>24</v>
      </c>
      <c r="E63" s="477" t="s">
        <v>220</v>
      </c>
      <c r="F63" s="478"/>
      <c r="G63" s="478"/>
      <c r="H63" s="478">
        <v>50</v>
      </c>
      <c r="I63" s="478"/>
      <c r="J63" s="520"/>
      <c r="K63" s="527">
        <f t="shared" si="0"/>
        <v>3.3613445378151266E-2</v>
      </c>
      <c r="L63" s="477"/>
      <c r="M63" s="478"/>
      <c r="N63" s="478"/>
      <c r="O63" s="478"/>
      <c r="P63" s="479"/>
    </row>
    <row r="64" spans="2:16" ht="25.5" hidden="1">
      <c r="B64" s="904"/>
      <c r="C64" s="904"/>
      <c r="D64" s="340">
        <v>25</v>
      </c>
      <c r="E64" s="477" t="s">
        <v>221</v>
      </c>
      <c r="F64" s="478"/>
      <c r="G64" s="478"/>
      <c r="H64" s="478">
        <v>50</v>
      </c>
      <c r="I64" s="478"/>
      <c r="J64" s="520"/>
      <c r="K64" s="527">
        <f t="shared" si="0"/>
        <v>3.3613445378151266E-2</v>
      </c>
      <c r="L64" s="477"/>
      <c r="M64" s="478"/>
      <c r="N64" s="478"/>
      <c r="O64" s="478"/>
      <c r="P64" s="479"/>
    </row>
    <row r="65" spans="2:16" ht="51" hidden="1">
      <c r="B65" s="904"/>
      <c r="C65" s="904"/>
      <c r="D65" s="348">
        <v>26</v>
      </c>
      <c r="E65" s="477" t="s">
        <v>222</v>
      </c>
      <c r="F65" s="478"/>
      <c r="G65" s="478"/>
      <c r="H65" s="478">
        <v>50</v>
      </c>
      <c r="I65" s="478"/>
      <c r="J65" s="520"/>
      <c r="K65" s="527">
        <f t="shared" si="0"/>
        <v>3.3613445378151266E-2</v>
      </c>
      <c r="L65" s="477"/>
      <c r="M65" s="478"/>
      <c r="N65" s="478"/>
      <c r="O65" s="478"/>
      <c r="P65" s="479"/>
    </row>
    <row r="66" spans="2:16" ht="25.5" hidden="1">
      <c r="B66" s="904"/>
      <c r="C66" s="904"/>
      <c r="D66" s="340">
        <v>27</v>
      </c>
      <c r="E66" s="477" t="s">
        <v>223</v>
      </c>
      <c r="F66" s="478"/>
      <c r="G66" s="478"/>
      <c r="H66" s="478">
        <v>80</v>
      </c>
      <c r="I66" s="478"/>
      <c r="J66" s="520"/>
      <c r="K66" s="527">
        <f t="shared" si="0"/>
        <v>3.3613445378151266E-2</v>
      </c>
      <c r="L66" s="477"/>
      <c r="M66" s="478"/>
      <c r="N66" s="478"/>
      <c r="O66" s="478"/>
      <c r="P66" s="479"/>
    </row>
    <row r="67" spans="2:16" ht="25.5" hidden="1">
      <c r="B67" s="904"/>
      <c r="C67" s="904"/>
      <c r="D67" s="340">
        <v>28</v>
      </c>
      <c r="E67" s="477" t="s">
        <v>224</v>
      </c>
      <c r="F67" s="478"/>
      <c r="G67" s="478"/>
      <c r="H67" s="478">
        <v>80</v>
      </c>
      <c r="I67" s="478"/>
      <c r="J67" s="520"/>
      <c r="K67" s="527">
        <f t="shared" si="0"/>
        <v>3.3613445378151266E-2</v>
      </c>
      <c r="L67" s="477"/>
      <c r="M67" s="478"/>
      <c r="N67" s="478"/>
      <c r="O67" s="478"/>
      <c r="P67" s="479"/>
    </row>
    <row r="68" spans="2:16" ht="140.25" hidden="1">
      <c r="B68" s="904"/>
      <c r="C68" s="904"/>
      <c r="D68" s="348">
        <v>29</v>
      </c>
      <c r="E68" s="477" t="s">
        <v>225</v>
      </c>
      <c r="F68" s="478"/>
      <c r="G68" s="478"/>
      <c r="H68" s="478">
        <v>80</v>
      </c>
      <c r="I68" s="478"/>
      <c r="J68" s="520"/>
      <c r="K68" s="527">
        <f t="shared" si="0"/>
        <v>3.3613445378151266E-2</v>
      </c>
      <c r="L68" s="477"/>
      <c r="M68" s="478"/>
      <c r="N68" s="478"/>
      <c r="O68" s="478"/>
      <c r="P68" s="479"/>
    </row>
    <row r="69" spans="2:16" ht="38.25" hidden="1">
      <c r="B69" s="904"/>
      <c r="C69" s="904"/>
      <c r="D69" s="340">
        <v>30</v>
      </c>
      <c r="E69" s="477" t="s">
        <v>226</v>
      </c>
      <c r="F69" s="478"/>
      <c r="G69" s="478"/>
      <c r="H69" s="478">
        <v>80</v>
      </c>
      <c r="I69" s="478"/>
      <c r="J69" s="520"/>
      <c r="K69" s="527">
        <f t="shared" si="0"/>
        <v>3.3613445378151266E-2</v>
      </c>
      <c r="L69" s="477"/>
      <c r="M69" s="478"/>
      <c r="N69" s="478"/>
      <c r="O69" s="478"/>
      <c r="P69" s="479"/>
    </row>
    <row r="70" spans="2:16" ht="63.75" hidden="1">
      <c r="B70" s="904"/>
      <c r="C70" s="904"/>
      <c r="D70" s="348">
        <v>31</v>
      </c>
      <c r="E70" s="477" t="s">
        <v>227</v>
      </c>
      <c r="F70" s="478"/>
      <c r="G70" s="478"/>
      <c r="H70" s="478">
        <v>80</v>
      </c>
      <c r="I70" s="478"/>
      <c r="J70" s="520"/>
      <c r="K70" s="527">
        <f t="shared" si="0"/>
        <v>3.3613445378151266E-2</v>
      </c>
      <c r="L70" s="477"/>
      <c r="M70" s="478"/>
      <c r="N70" s="478"/>
      <c r="O70" s="478"/>
      <c r="P70" s="479"/>
    </row>
    <row r="71" spans="2:16" ht="38.25" hidden="1">
      <c r="B71" s="904"/>
      <c r="C71" s="904"/>
      <c r="D71" s="340">
        <v>32</v>
      </c>
      <c r="E71" s="477" t="s">
        <v>228</v>
      </c>
      <c r="F71" s="478"/>
      <c r="G71" s="478"/>
      <c r="H71" s="478">
        <v>80</v>
      </c>
      <c r="I71" s="478"/>
      <c r="J71" s="520"/>
      <c r="K71" s="527">
        <f t="shared" si="0"/>
        <v>3.3613445378151266E-2</v>
      </c>
      <c r="L71" s="477"/>
      <c r="M71" s="478"/>
      <c r="N71" s="478"/>
      <c r="O71" s="478"/>
      <c r="P71" s="479"/>
    </row>
    <row r="72" spans="2:16" ht="51" hidden="1">
      <c r="B72" s="904"/>
      <c r="C72" s="904"/>
      <c r="D72" s="348">
        <v>33</v>
      </c>
      <c r="E72" s="477" t="s">
        <v>229</v>
      </c>
      <c r="F72" s="478"/>
      <c r="G72" s="478"/>
      <c r="H72" s="478">
        <v>0</v>
      </c>
      <c r="I72" s="478"/>
      <c r="J72" s="520"/>
      <c r="K72" s="527">
        <f t="shared" si="0"/>
        <v>3.3613445378151266E-2</v>
      </c>
      <c r="L72" s="477"/>
      <c r="M72" s="478"/>
      <c r="N72" s="478"/>
      <c r="O72" s="478"/>
      <c r="P72" s="479"/>
    </row>
    <row r="73" spans="2:16" ht="38.25" hidden="1">
      <c r="B73" s="904"/>
      <c r="C73" s="904"/>
      <c r="D73" s="340">
        <v>34</v>
      </c>
      <c r="E73" s="477" t="s">
        <v>230</v>
      </c>
      <c r="F73" s="478"/>
      <c r="G73" s="478"/>
      <c r="H73" s="478">
        <v>0</v>
      </c>
      <c r="I73" s="478"/>
      <c r="J73" s="520"/>
      <c r="K73" s="527">
        <f t="shared" si="0"/>
        <v>3.3613445378151266E-2</v>
      </c>
      <c r="L73" s="477"/>
      <c r="M73" s="478"/>
      <c r="N73" s="478"/>
      <c r="O73" s="478"/>
      <c r="P73" s="479"/>
    </row>
    <row r="74" spans="2:16" ht="38.25" hidden="1">
      <c r="B74" s="904"/>
      <c r="C74" s="904"/>
      <c r="D74" s="348">
        <v>35</v>
      </c>
      <c r="E74" s="477" t="s">
        <v>231</v>
      </c>
      <c r="F74" s="478"/>
      <c r="G74" s="478"/>
      <c r="H74" s="478">
        <v>50</v>
      </c>
      <c r="I74" s="478"/>
      <c r="J74" s="520"/>
      <c r="K74" s="527">
        <f t="shared" si="0"/>
        <v>3.3613445378151266E-2</v>
      </c>
      <c r="L74" s="477"/>
      <c r="M74" s="478"/>
      <c r="N74" s="478"/>
      <c r="O74" s="478"/>
      <c r="P74" s="479"/>
    </row>
    <row r="75" spans="2:16" ht="38.25" hidden="1">
      <c r="B75" s="904"/>
      <c r="C75" s="904"/>
      <c r="D75" s="340">
        <v>36</v>
      </c>
      <c r="E75" s="477" t="s">
        <v>232</v>
      </c>
      <c r="F75" s="478"/>
      <c r="G75" s="478"/>
      <c r="H75" s="478">
        <v>0</v>
      </c>
      <c r="I75" s="478"/>
      <c r="J75" s="520"/>
      <c r="K75" s="527">
        <f t="shared" si="0"/>
        <v>3.3613445378151266E-2</v>
      </c>
      <c r="L75" s="477"/>
      <c r="M75" s="478"/>
      <c r="N75" s="478"/>
      <c r="O75" s="478"/>
      <c r="P75" s="479"/>
    </row>
    <row r="76" spans="2:16" ht="38.25" hidden="1">
      <c r="B76" s="904"/>
      <c r="C76" s="904"/>
      <c r="D76" s="348">
        <v>37</v>
      </c>
      <c r="E76" s="477" t="s">
        <v>233</v>
      </c>
      <c r="F76" s="478"/>
      <c r="G76" s="478"/>
      <c r="H76" s="478">
        <v>0</v>
      </c>
      <c r="I76" s="478"/>
      <c r="J76" s="520"/>
      <c r="K76" s="527">
        <f t="shared" si="0"/>
        <v>3.3613445378151266E-2</v>
      </c>
      <c r="L76" s="477"/>
      <c r="M76" s="478"/>
      <c r="N76" s="478"/>
      <c r="O76" s="478"/>
      <c r="P76" s="479"/>
    </row>
    <row r="77" spans="2:16" ht="51" hidden="1">
      <c r="B77" s="904"/>
      <c r="C77" s="905"/>
      <c r="D77" s="354">
        <v>38</v>
      </c>
      <c r="E77" s="359" t="s">
        <v>234</v>
      </c>
      <c r="F77" s="356"/>
      <c r="G77" s="356"/>
      <c r="H77" s="356">
        <v>90</v>
      </c>
      <c r="I77" s="356"/>
      <c r="J77" s="357"/>
      <c r="K77" s="522">
        <f t="shared" si="0"/>
        <v>3.3613445378151266E-2</v>
      </c>
      <c r="L77" s="359"/>
      <c r="M77" s="356"/>
      <c r="N77" s="356"/>
      <c r="O77" s="356"/>
      <c r="P77" s="480"/>
    </row>
    <row r="78" spans="2:16" ht="51" hidden="1">
      <c r="B78" s="904"/>
      <c r="C78" s="907" t="s">
        <v>235</v>
      </c>
      <c r="D78" s="471">
        <v>1</v>
      </c>
      <c r="E78" s="345" t="s">
        <v>236</v>
      </c>
      <c r="F78" s="346" t="s">
        <v>1146</v>
      </c>
      <c r="G78" s="346"/>
      <c r="H78" s="346">
        <v>70</v>
      </c>
      <c r="I78" s="346"/>
      <c r="J78" s="472"/>
      <c r="K78" s="473">
        <f t="shared" si="0"/>
        <v>3.3613445378151266E-2</v>
      </c>
      <c r="L78" s="528"/>
      <c r="M78" s="346"/>
      <c r="N78" s="346"/>
      <c r="O78" s="346"/>
      <c r="P78" s="474"/>
    </row>
    <row r="79" spans="2:16" ht="51" hidden="1">
      <c r="B79" s="904"/>
      <c r="C79" s="904"/>
      <c r="D79" s="340">
        <v>2</v>
      </c>
      <c r="E79" s="403" t="s">
        <v>237</v>
      </c>
      <c r="F79" s="342" t="s">
        <v>1147</v>
      </c>
      <c r="G79" s="342"/>
      <c r="H79" s="342">
        <v>50</v>
      </c>
      <c r="I79" s="342"/>
      <c r="J79" s="343"/>
      <c r="K79" s="344">
        <f t="shared" si="0"/>
        <v>3.3613445378151266E-2</v>
      </c>
      <c r="L79" s="369"/>
      <c r="M79" s="350"/>
      <c r="N79" s="350"/>
      <c r="O79" s="350"/>
      <c r="P79" s="475"/>
    </row>
    <row r="80" spans="2:16" ht="25.5" hidden="1">
      <c r="B80" s="904"/>
      <c r="C80" s="904"/>
      <c r="D80" s="340">
        <v>3</v>
      </c>
      <c r="E80" s="529" t="s">
        <v>239</v>
      </c>
      <c r="F80" s="373" t="s">
        <v>240</v>
      </c>
      <c r="G80" s="373"/>
      <c r="H80" s="373">
        <v>90</v>
      </c>
      <c r="I80" s="373"/>
      <c r="J80" s="530"/>
      <c r="K80" s="344">
        <f t="shared" si="0"/>
        <v>3.3613445378151266E-2</v>
      </c>
      <c r="L80" s="529"/>
      <c r="M80" s="373"/>
      <c r="N80" s="373"/>
      <c r="O80" s="373"/>
      <c r="P80" s="531"/>
    </row>
    <row r="81" spans="2:16" ht="51" hidden="1">
      <c r="B81" s="905"/>
      <c r="C81" s="905"/>
      <c r="D81" s="354">
        <v>4</v>
      </c>
      <c r="E81" s="359" t="s">
        <v>242</v>
      </c>
      <c r="F81" s="356" t="s">
        <v>243</v>
      </c>
      <c r="G81" s="356"/>
      <c r="H81" s="356">
        <v>80</v>
      </c>
      <c r="I81" s="356"/>
      <c r="J81" s="357"/>
      <c r="K81" s="532">
        <f t="shared" si="0"/>
        <v>3.3613445378151266E-2</v>
      </c>
      <c r="L81" s="359"/>
      <c r="M81" s="356"/>
      <c r="N81" s="356"/>
      <c r="O81" s="356"/>
      <c r="P81" s="480"/>
    </row>
    <row r="82" spans="2:16" ht="18" hidden="1">
      <c r="D82" s="147"/>
      <c r="E82" s="147"/>
      <c r="F82" s="147"/>
      <c r="G82" s="147"/>
      <c r="H82" s="147"/>
      <c r="I82" s="147"/>
      <c r="J82" s="361" t="s">
        <v>93</v>
      </c>
      <c r="K82" s="533">
        <f t="shared" ref="K82" si="1">SUM(K10:K81)</f>
        <v>2.4201680672268924</v>
      </c>
      <c r="L82" s="157"/>
      <c r="M82" s="147"/>
      <c r="N82" s="147"/>
      <c r="O82" s="147"/>
    </row>
    <row r="83" spans="2:16" ht="15" hidden="1" customHeight="1"/>
    <row r="84" spans="2:16" ht="16.5" hidden="1">
      <c r="C84" s="146"/>
      <c r="D84" s="513" t="s">
        <v>67</v>
      </c>
      <c r="E84" s="514" t="s">
        <v>80</v>
      </c>
      <c r="F84" s="514" t="s">
        <v>94</v>
      </c>
      <c r="G84" s="514" t="s">
        <v>19</v>
      </c>
      <c r="H84" s="514" t="s">
        <v>70</v>
      </c>
      <c r="I84" s="514" t="s">
        <v>95</v>
      </c>
      <c r="J84" s="534" t="s">
        <v>96</v>
      </c>
    </row>
    <row r="85" spans="2:16" ht="25.5" hidden="1">
      <c r="B85" s="903" t="s">
        <v>97</v>
      </c>
      <c r="C85" s="908" t="s">
        <v>1132</v>
      </c>
      <c r="D85" s="364">
        <v>1</v>
      </c>
      <c r="E85" s="528" t="s">
        <v>248</v>
      </c>
      <c r="F85" s="346"/>
      <c r="G85" s="346"/>
      <c r="H85" s="346">
        <v>100</v>
      </c>
      <c r="I85" s="366">
        <f t="shared" ref="I85:I187" si="2">$G$3/$N$3</f>
        <v>3.3613445378151266E-2</v>
      </c>
      <c r="J85" s="367"/>
    </row>
    <row r="86" spans="2:16" ht="25.5" hidden="1">
      <c r="B86" s="904"/>
      <c r="C86" s="904"/>
      <c r="D86" s="535">
        <v>2</v>
      </c>
      <c r="E86" s="536" t="s">
        <v>249</v>
      </c>
      <c r="F86" s="342"/>
      <c r="G86" s="342"/>
      <c r="H86" s="342">
        <v>100</v>
      </c>
      <c r="I86" s="537">
        <f t="shared" si="2"/>
        <v>3.3613445378151266E-2</v>
      </c>
      <c r="J86" s="538"/>
    </row>
    <row r="87" spans="2:16" ht="25.5" hidden="1">
      <c r="B87" s="904"/>
      <c r="C87" s="904"/>
      <c r="D87" s="535">
        <v>3</v>
      </c>
      <c r="E87" s="536" t="s">
        <v>250</v>
      </c>
      <c r="F87" s="342"/>
      <c r="G87" s="342"/>
      <c r="H87" s="342">
        <v>100</v>
      </c>
      <c r="I87" s="537">
        <f t="shared" si="2"/>
        <v>3.3613445378151266E-2</v>
      </c>
      <c r="J87" s="538"/>
    </row>
    <row r="88" spans="2:16" ht="25.5" hidden="1">
      <c r="B88" s="904"/>
      <c r="C88" s="904"/>
      <c r="D88" s="535">
        <v>4</v>
      </c>
      <c r="E88" s="536" t="s">
        <v>251</v>
      </c>
      <c r="F88" s="342"/>
      <c r="G88" s="342"/>
      <c r="H88" s="342">
        <v>100</v>
      </c>
      <c r="I88" s="537">
        <f t="shared" si="2"/>
        <v>3.3613445378151266E-2</v>
      </c>
      <c r="J88" s="538"/>
    </row>
    <row r="89" spans="2:16" ht="25.5" hidden="1">
      <c r="B89" s="904"/>
      <c r="C89" s="904"/>
      <c r="D89" s="535">
        <v>5</v>
      </c>
      <c r="E89" s="536" t="s">
        <v>253</v>
      </c>
      <c r="F89" s="342"/>
      <c r="G89" s="342"/>
      <c r="H89" s="342">
        <v>100</v>
      </c>
      <c r="I89" s="537">
        <f t="shared" si="2"/>
        <v>3.3613445378151266E-2</v>
      </c>
      <c r="J89" s="538"/>
    </row>
    <row r="90" spans="2:16" ht="25.5" hidden="1">
      <c r="B90" s="904"/>
      <c r="C90" s="904"/>
      <c r="D90" s="535">
        <v>6</v>
      </c>
      <c r="E90" s="536" t="s">
        <v>255</v>
      </c>
      <c r="F90" s="342"/>
      <c r="G90" s="342"/>
      <c r="H90" s="342">
        <v>100</v>
      </c>
      <c r="I90" s="537">
        <f t="shared" si="2"/>
        <v>3.3613445378151266E-2</v>
      </c>
      <c r="J90" s="538"/>
    </row>
    <row r="91" spans="2:16" ht="51" hidden="1">
      <c r="B91" s="904"/>
      <c r="C91" s="904"/>
      <c r="D91" s="535">
        <v>7</v>
      </c>
      <c r="E91" s="536" t="s">
        <v>256</v>
      </c>
      <c r="F91" s="342"/>
      <c r="G91" s="342"/>
      <c r="H91" s="342">
        <v>100</v>
      </c>
      <c r="I91" s="537">
        <f t="shared" si="2"/>
        <v>3.3613445378151266E-2</v>
      </c>
      <c r="J91" s="538"/>
    </row>
    <row r="92" spans="2:16" ht="16.5" hidden="1">
      <c r="B92" s="904"/>
      <c r="C92" s="904"/>
      <c r="D92" s="535">
        <v>8</v>
      </c>
      <c r="E92" s="536" t="s">
        <v>259</v>
      </c>
      <c r="F92" s="342"/>
      <c r="G92" s="342"/>
      <c r="H92" s="342">
        <v>100</v>
      </c>
      <c r="I92" s="537">
        <f t="shared" si="2"/>
        <v>3.3613445378151266E-2</v>
      </c>
      <c r="J92" s="538"/>
    </row>
    <row r="93" spans="2:16" ht="25.5" hidden="1">
      <c r="B93" s="904"/>
      <c r="C93" s="904"/>
      <c r="D93" s="535">
        <v>9</v>
      </c>
      <c r="E93" s="536" t="s">
        <v>262</v>
      </c>
      <c r="F93" s="342"/>
      <c r="G93" s="342"/>
      <c r="H93" s="342">
        <v>100</v>
      </c>
      <c r="I93" s="537">
        <f t="shared" si="2"/>
        <v>3.3613445378151266E-2</v>
      </c>
      <c r="J93" s="538"/>
    </row>
    <row r="94" spans="2:16" ht="51" hidden="1">
      <c r="B94" s="904"/>
      <c r="C94" s="904"/>
      <c r="D94" s="535">
        <v>10</v>
      </c>
      <c r="E94" s="536" t="s">
        <v>264</v>
      </c>
      <c r="F94" s="342"/>
      <c r="G94" s="342"/>
      <c r="H94" s="342">
        <v>100</v>
      </c>
      <c r="I94" s="537">
        <f t="shared" si="2"/>
        <v>3.3613445378151266E-2</v>
      </c>
      <c r="J94" s="538"/>
    </row>
    <row r="95" spans="2:16" ht="16.5" hidden="1">
      <c r="B95" s="904"/>
      <c r="C95" s="904"/>
      <c r="D95" s="535">
        <v>11</v>
      </c>
      <c r="E95" s="536" t="s">
        <v>265</v>
      </c>
      <c r="F95" s="342"/>
      <c r="G95" s="342"/>
      <c r="H95" s="342">
        <v>100</v>
      </c>
      <c r="I95" s="537">
        <f t="shared" si="2"/>
        <v>3.3613445378151266E-2</v>
      </c>
      <c r="J95" s="538"/>
    </row>
    <row r="96" spans="2:16" ht="25.5" hidden="1">
      <c r="B96" s="904"/>
      <c r="C96" s="904"/>
      <c r="D96" s="535">
        <v>12</v>
      </c>
      <c r="E96" s="536" t="s">
        <v>270</v>
      </c>
      <c r="F96" s="342"/>
      <c r="G96" s="342"/>
      <c r="H96" s="342">
        <v>100</v>
      </c>
      <c r="I96" s="537">
        <f t="shared" si="2"/>
        <v>3.3613445378151266E-2</v>
      </c>
      <c r="J96" s="538"/>
    </row>
    <row r="97" spans="2:10" ht="38.25" hidden="1">
      <c r="B97" s="904"/>
      <c r="C97" s="904"/>
      <c r="D97" s="535">
        <v>13</v>
      </c>
      <c r="E97" s="536" t="s">
        <v>273</v>
      </c>
      <c r="F97" s="342"/>
      <c r="G97" s="342"/>
      <c r="H97" s="342">
        <v>100</v>
      </c>
      <c r="I97" s="537">
        <f t="shared" si="2"/>
        <v>3.3613445378151266E-2</v>
      </c>
      <c r="J97" s="538"/>
    </row>
    <row r="98" spans="2:10" ht="25.5" hidden="1">
      <c r="B98" s="904"/>
      <c r="C98" s="904"/>
      <c r="D98" s="535">
        <v>14</v>
      </c>
      <c r="E98" s="536" t="s">
        <v>275</v>
      </c>
      <c r="F98" s="342"/>
      <c r="G98" s="342"/>
      <c r="H98" s="342">
        <v>100</v>
      </c>
      <c r="I98" s="537">
        <f t="shared" si="2"/>
        <v>3.3613445378151266E-2</v>
      </c>
      <c r="J98" s="538"/>
    </row>
    <row r="99" spans="2:10" ht="38.25" hidden="1">
      <c r="B99" s="904"/>
      <c r="C99" s="904"/>
      <c r="D99" s="535">
        <v>15</v>
      </c>
      <c r="E99" s="536" t="s">
        <v>277</v>
      </c>
      <c r="F99" s="342"/>
      <c r="G99" s="342"/>
      <c r="H99" s="342">
        <v>100</v>
      </c>
      <c r="I99" s="537">
        <f t="shared" si="2"/>
        <v>3.3613445378151266E-2</v>
      </c>
      <c r="J99" s="538"/>
    </row>
    <row r="100" spans="2:10" ht="25.5" hidden="1">
      <c r="B100" s="904"/>
      <c r="C100" s="904"/>
      <c r="D100" s="535">
        <v>16</v>
      </c>
      <c r="E100" s="536" t="s">
        <v>278</v>
      </c>
      <c r="F100" s="342"/>
      <c r="G100" s="342"/>
      <c r="H100" s="342">
        <v>100</v>
      </c>
      <c r="I100" s="537">
        <f t="shared" si="2"/>
        <v>3.3613445378151266E-2</v>
      </c>
      <c r="J100" s="538"/>
    </row>
    <row r="101" spans="2:10" ht="25.5" hidden="1">
      <c r="B101" s="904"/>
      <c r="C101" s="904"/>
      <c r="D101" s="535">
        <v>17</v>
      </c>
      <c r="E101" s="536" t="s">
        <v>280</v>
      </c>
      <c r="F101" s="342"/>
      <c r="G101" s="342"/>
      <c r="H101" s="342">
        <v>100</v>
      </c>
      <c r="I101" s="537">
        <f t="shared" si="2"/>
        <v>3.3613445378151266E-2</v>
      </c>
      <c r="J101" s="538"/>
    </row>
    <row r="102" spans="2:10" ht="25.5" hidden="1">
      <c r="B102" s="904"/>
      <c r="C102" s="904"/>
      <c r="D102" s="535">
        <v>18</v>
      </c>
      <c r="E102" s="536" t="s">
        <v>282</v>
      </c>
      <c r="F102" s="342"/>
      <c r="G102" s="342"/>
      <c r="H102" s="342">
        <v>100</v>
      </c>
      <c r="I102" s="537">
        <f t="shared" si="2"/>
        <v>3.3613445378151266E-2</v>
      </c>
      <c r="J102" s="538"/>
    </row>
    <row r="103" spans="2:10" ht="25.5" hidden="1">
      <c r="B103" s="904"/>
      <c r="C103" s="904"/>
      <c r="D103" s="535">
        <v>19</v>
      </c>
      <c r="E103" s="536" t="s">
        <v>284</v>
      </c>
      <c r="F103" s="342"/>
      <c r="G103" s="342"/>
      <c r="H103" s="342">
        <v>100</v>
      </c>
      <c r="I103" s="537">
        <f t="shared" si="2"/>
        <v>3.3613445378151266E-2</v>
      </c>
      <c r="J103" s="538"/>
    </row>
    <row r="104" spans="2:10" ht="25.5" hidden="1">
      <c r="B104" s="904"/>
      <c r="C104" s="904"/>
      <c r="D104" s="535">
        <v>20</v>
      </c>
      <c r="E104" s="536" t="s">
        <v>285</v>
      </c>
      <c r="F104" s="342"/>
      <c r="G104" s="342"/>
      <c r="H104" s="342">
        <v>100</v>
      </c>
      <c r="I104" s="537">
        <f t="shared" si="2"/>
        <v>3.3613445378151266E-2</v>
      </c>
      <c r="J104" s="538"/>
    </row>
    <row r="105" spans="2:10" ht="38.25" hidden="1">
      <c r="B105" s="904"/>
      <c r="C105" s="904"/>
      <c r="D105" s="535">
        <v>21</v>
      </c>
      <c r="E105" s="536" t="s">
        <v>286</v>
      </c>
      <c r="F105" s="342"/>
      <c r="G105" s="342"/>
      <c r="H105" s="342">
        <v>100</v>
      </c>
      <c r="I105" s="537">
        <f t="shared" si="2"/>
        <v>3.3613445378151266E-2</v>
      </c>
      <c r="J105" s="538"/>
    </row>
    <row r="106" spans="2:10" ht="25.5" hidden="1">
      <c r="B106" s="904"/>
      <c r="C106" s="904"/>
      <c r="D106" s="535">
        <v>22</v>
      </c>
      <c r="E106" s="536" t="s">
        <v>288</v>
      </c>
      <c r="F106" s="342"/>
      <c r="G106" s="342"/>
      <c r="H106" s="342">
        <v>100</v>
      </c>
      <c r="I106" s="537">
        <f t="shared" si="2"/>
        <v>3.3613445378151266E-2</v>
      </c>
      <c r="J106" s="538"/>
    </row>
    <row r="107" spans="2:10" ht="51" hidden="1">
      <c r="B107" s="904"/>
      <c r="C107" s="904"/>
      <c r="D107" s="535">
        <v>23</v>
      </c>
      <c r="E107" s="536" t="s">
        <v>1148</v>
      </c>
      <c r="F107" s="342"/>
      <c r="G107" s="342"/>
      <c r="H107" s="342">
        <v>100</v>
      </c>
      <c r="I107" s="537">
        <f t="shared" si="2"/>
        <v>3.3613445378151266E-2</v>
      </c>
      <c r="J107" s="538"/>
    </row>
    <row r="108" spans="2:10" ht="25.5" hidden="1">
      <c r="B108" s="904"/>
      <c r="C108" s="904"/>
      <c r="D108" s="535">
        <v>24</v>
      </c>
      <c r="E108" s="536" t="s">
        <v>290</v>
      </c>
      <c r="F108" s="342"/>
      <c r="G108" s="342"/>
      <c r="H108" s="342">
        <v>100</v>
      </c>
      <c r="I108" s="537">
        <f t="shared" si="2"/>
        <v>3.3613445378151266E-2</v>
      </c>
      <c r="J108" s="538"/>
    </row>
    <row r="109" spans="2:10" ht="38.25" hidden="1">
      <c r="B109" s="904"/>
      <c r="C109" s="904"/>
      <c r="D109" s="535">
        <v>25</v>
      </c>
      <c r="E109" s="536" t="s">
        <v>291</v>
      </c>
      <c r="F109" s="342"/>
      <c r="G109" s="342"/>
      <c r="H109" s="342">
        <v>100</v>
      </c>
      <c r="I109" s="537">
        <f t="shared" si="2"/>
        <v>3.3613445378151266E-2</v>
      </c>
      <c r="J109" s="538"/>
    </row>
    <row r="110" spans="2:10" ht="51" hidden="1">
      <c r="B110" s="904"/>
      <c r="C110" s="904"/>
      <c r="D110" s="535">
        <v>26</v>
      </c>
      <c r="E110" s="536" t="s">
        <v>293</v>
      </c>
      <c r="F110" s="342"/>
      <c r="G110" s="342"/>
      <c r="H110" s="342">
        <v>100</v>
      </c>
      <c r="I110" s="537">
        <f t="shared" si="2"/>
        <v>3.3613445378151266E-2</v>
      </c>
      <c r="J110" s="538"/>
    </row>
    <row r="111" spans="2:10" ht="25.5" hidden="1">
      <c r="B111" s="904"/>
      <c r="C111" s="904"/>
      <c r="D111" s="535">
        <v>27</v>
      </c>
      <c r="E111" s="536" t="s">
        <v>294</v>
      </c>
      <c r="F111" s="342"/>
      <c r="G111" s="342"/>
      <c r="H111" s="342">
        <v>100</v>
      </c>
      <c r="I111" s="537">
        <f t="shared" si="2"/>
        <v>3.3613445378151266E-2</v>
      </c>
      <c r="J111" s="538"/>
    </row>
    <row r="112" spans="2:10" ht="25.5" hidden="1">
      <c r="B112" s="904"/>
      <c r="C112" s="904"/>
      <c r="D112" s="535">
        <v>28</v>
      </c>
      <c r="E112" s="536" t="s">
        <v>296</v>
      </c>
      <c r="F112" s="342"/>
      <c r="G112" s="342"/>
      <c r="H112" s="342">
        <v>100</v>
      </c>
      <c r="I112" s="537">
        <f t="shared" si="2"/>
        <v>3.3613445378151266E-2</v>
      </c>
      <c r="J112" s="538"/>
    </row>
    <row r="113" spans="2:10" ht="38.25" hidden="1">
      <c r="B113" s="904"/>
      <c r="C113" s="904"/>
      <c r="D113" s="535">
        <v>29</v>
      </c>
      <c r="E113" s="536" t="s">
        <v>298</v>
      </c>
      <c r="F113" s="342"/>
      <c r="G113" s="342"/>
      <c r="H113" s="342">
        <v>100</v>
      </c>
      <c r="I113" s="537">
        <f t="shared" si="2"/>
        <v>3.3613445378151266E-2</v>
      </c>
      <c r="J113" s="538"/>
    </row>
    <row r="114" spans="2:10" ht="25.5" hidden="1">
      <c r="B114" s="904"/>
      <c r="C114" s="904"/>
      <c r="D114" s="535">
        <v>30</v>
      </c>
      <c r="E114" s="536" t="s">
        <v>301</v>
      </c>
      <c r="F114" s="342"/>
      <c r="G114" s="342"/>
      <c r="H114" s="342">
        <v>100</v>
      </c>
      <c r="I114" s="537">
        <f t="shared" si="2"/>
        <v>3.3613445378151266E-2</v>
      </c>
      <c r="J114" s="538"/>
    </row>
    <row r="115" spans="2:10" ht="25.5" hidden="1">
      <c r="B115" s="904"/>
      <c r="C115" s="904"/>
      <c r="D115" s="535">
        <v>31</v>
      </c>
      <c r="E115" s="536" t="s">
        <v>302</v>
      </c>
      <c r="F115" s="342"/>
      <c r="G115" s="342"/>
      <c r="H115" s="342">
        <v>100</v>
      </c>
      <c r="I115" s="537">
        <f t="shared" si="2"/>
        <v>3.3613445378151266E-2</v>
      </c>
      <c r="J115" s="538"/>
    </row>
    <row r="116" spans="2:10" ht="25.5" hidden="1">
      <c r="B116" s="904"/>
      <c r="C116" s="904"/>
      <c r="D116" s="535">
        <v>32</v>
      </c>
      <c r="E116" s="536" t="s">
        <v>304</v>
      </c>
      <c r="F116" s="342"/>
      <c r="G116" s="342"/>
      <c r="H116" s="342">
        <v>100</v>
      </c>
      <c r="I116" s="537">
        <f t="shared" si="2"/>
        <v>3.3613445378151266E-2</v>
      </c>
      <c r="J116" s="538"/>
    </row>
    <row r="117" spans="2:10" ht="38.25" hidden="1">
      <c r="B117" s="904"/>
      <c r="C117" s="904"/>
      <c r="D117" s="535">
        <v>33</v>
      </c>
      <c r="E117" s="536" t="s">
        <v>305</v>
      </c>
      <c r="F117" s="342"/>
      <c r="G117" s="342"/>
      <c r="H117" s="342">
        <v>100</v>
      </c>
      <c r="I117" s="537">
        <f t="shared" si="2"/>
        <v>3.3613445378151266E-2</v>
      </c>
      <c r="J117" s="538"/>
    </row>
    <row r="118" spans="2:10" ht="25.5" hidden="1">
      <c r="B118" s="904"/>
      <c r="C118" s="904"/>
      <c r="D118" s="535">
        <v>34</v>
      </c>
      <c r="E118" s="536" t="s">
        <v>307</v>
      </c>
      <c r="F118" s="342"/>
      <c r="G118" s="342"/>
      <c r="H118" s="342">
        <v>100</v>
      </c>
      <c r="I118" s="537">
        <f t="shared" si="2"/>
        <v>3.3613445378151266E-2</v>
      </c>
      <c r="J118" s="538"/>
    </row>
    <row r="119" spans="2:10" ht="25.5" hidden="1">
      <c r="B119" s="904"/>
      <c r="C119" s="904"/>
      <c r="D119" s="535">
        <v>35</v>
      </c>
      <c r="E119" s="536" t="s">
        <v>308</v>
      </c>
      <c r="F119" s="342"/>
      <c r="G119" s="342"/>
      <c r="H119" s="342">
        <v>100</v>
      </c>
      <c r="I119" s="537">
        <f t="shared" si="2"/>
        <v>3.3613445378151266E-2</v>
      </c>
      <c r="J119" s="538"/>
    </row>
    <row r="120" spans="2:10" ht="38.25" hidden="1">
      <c r="B120" s="904"/>
      <c r="C120" s="904"/>
      <c r="D120" s="535">
        <v>36</v>
      </c>
      <c r="E120" s="536" t="s">
        <v>310</v>
      </c>
      <c r="F120" s="342"/>
      <c r="G120" s="342"/>
      <c r="H120" s="342">
        <v>100</v>
      </c>
      <c r="I120" s="537">
        <f t="shared" si="2"/>
        <v>3.3613445378151266E-2</v>
      </c>
      <c r="J120" s="538"/>
    </row>
    <row r="121" spans="2:10" ht="25.5" hidden="1">
      <c r="B121" s="904"/>
      <c r="C121" s="904"/>
      <c r="D121" s="535">
        <v>37</v>
      </c>
      <c r="E121" s="536" t="s">
        <v>311</v>
      </c>
      <c r="F121" s="342"/>
      <c r="G121" s="342"/>
      <c r="H121" s="342">
        <v>100</v>
      </c>
      <c r="I121" s="537">
        <f t="shared" si="2"/>
        <v>3.3613445378151266E-2</v>
      </c>
      <c r="J121" s="538"/>
    </row>
    <row r="122" spans="2:10" ht="25.5" hidden="1">
      <c r="B122" s="904"/>
      <c r="C122" s="904"/>
      <c r="D122" s="535">
        <v>38</v>
      </c>
      <c r="E122" s="536" t="s">
        <v>313</v>
      </c>
      <c r="F122" s="342"/>
      <c r="G122" s="342"/>
      <c r="H122" s="342">
        <v>100</v>
      </c>
      <c r="I122" s="537">
        <f t="shared" si="2"/>
        <v>3.3613445378151266E-2</v>
      </c>
      <c r="J122" s="538"/>
    </row>
    <row r="123" spans="2:10" ht="25.5" hidden="1">
      <c r="B123" s="904"/>
      <c r="C123" s="904"/>
      <c r="D123" s="535">
        <v>39</v>
      </c>
      <c r="E123" s="536" t="s">
        <v>314</v>
      </c>
      <c r="F123" s="342"/>
      <c r="G123" s="342"/>
      <c r="H123" s="342">
        <v>100</v>
      </c>
      <c r="I123" s="537">
        <f t="shared" si="2"/>
        <v>3.3613445378151266E-2</v>
      </c>
      <c r="J123" s="538"/>
    </row>
    <row r="124" spans="2:10" ht="25.5" hidden="1">
      <c r="B124" s="904"/>
      <c r="C124" s="904"/>
      <c r="D124" s="535">
        <v>40</v>
      </c>
      <c r="E124" s="536" t="s">
        <v>316</v>
      </c>
      <c r="F124" s="342"/>
      <c r="G124" s="342"/>
      <c r="H124" s="342">
        <v>100</v>
      </c>
      <c r="I124" s="537">
        <f t="shared" si="2"/>
        <v>3.3613445378151266E-2</v>
      </c>
      <c r="J124" s="538"/>
    </row>
    <row r="125" spans="2:10" ht="63.75" hidden="1">
      <c r="B125" s="904"/>
      <c r="C125" s="904"/>
      <c r="D125" s="535">
        <v>41</v>
      </c>
      <c r="E125" s="536" t="s">
        <v>317</v>
      </c>
      <c r="F125" s="342"/>
      <c r="G125" s="342"/>
      <c r="H125" s="342">
        <v>100</v>
      </c>
      <c r="I125" s="537">
        <f t="shared" si="2"/>
        <v>3.3613445378151266E-2</v>
      </c>
      <c r="J125" s="538"/>
    </row>
    <row r="126" spans="2:10" ht="25.5" hidden="1">
      <c r="B126" s="904"/>
      <c r="C126" s="904"/>
      <c r="D126" s="535">
        <v>42</v>
      </c>
      <c r="E126" s="536" t="s">
        <v>319</v>
      </c>
      <c r="F126" s="342"/>
      <c r="G126" s="342"/>
      <c r="H126" s="342">
        <v>100</v>
      </c>
      <c r="I126" s="537">
        <f t="shared" si="2"/>
        <v>3.3613445378151266E-2</v>
      </c>
      <c r="J126" s="538"/>
    </row>
    <row r="127" spans="2:10" ht="38.25" hidden="1">
      <c r="B127" s="904"/>
      <c r="C127" s="904"/>
      <c r="D127" s="535">
        <v>43</v>
      </c>
      <c r="E127" s="536" t="s">
        <v>320</v>
      </c>
      <c r="F127" s="342"/>
      <c r="G127" s="342"/>
      <c r="H127" s="342">
        <v>100</v>
      </c>
      <c r="I127" s="537">
        <f t="shared" si="2"/>
        <v>3.3613445378151266E-2</v>
      </c>
      <c r="J127" s="538"/>
    </row>
    <row r="128" spans="2:10" ht="25.5" hidden="1">
      <c r="B128" s="904"/>
      <c r="C128" s="904"/>
      <c r="D128" s="535">
        <v>44</v>
      </c>
      <c r="E128" s="536" t="s">
        <v>322</v>
      </c>
      <c r="F128" s="342"/>
      <c r="G128" s="342"/>
      <c r="H128" s="342">
        <v>100</v>
      </c>
      <c r="I128" s="537">
        <f t="shared" si="2"/>
        <v>3.3613445378151266E-2</v>
      </c>
      <c r="J128" s="538"/>
    </row>
    <row r="129" spans="2:10" ht="38.25" hidden="1">
      <c r="B129" s="904"/>
      <c r="C129" s="904"/>
      <c r="D129" s="535">
        <v>45</v>
      </c>
      <c r="E129" s="536" t="s">
        <v>323</v>
      </c>
      <c r="F129" s="342"/>
      <c r="G129" s="342"/>
      <c r="H129" s="342">
        <v>100</v>
      </c>
      <c r="I129" s="537">
        <f t="shared" si="2"/>
        <v>3.3613445378151266E-2</v>
      </c>
      <c r="J129" s="538"/>
    </row>
    <row r="130" spans="2:10" ht="38.25" hidden="1">
      <c r="B130" s="904"/>
      <c r="C130" s="904"/>
      <c r="D130" s="535">
        <v>46</v>
      </c>
      <c r="E130" s="536" t="s">
        <v>325</v>
      </c>
      <c r="F130" s="342"/>
      <c r="G130" s="342"/>
      <c r="H130" s="342">
        <v>100</v>
      </c>
      <c r="I130" s="537">
        <f t="shared" si="2"/>
        <v>3.3613445378151266E-2</v>
      </c>
      <c r="J130" s="538"/>
    </row>
    <row r="131" spans="2:10" ht="25.5" hidden="1">
      <c r="B131" s="904"/>
      <c r="C131" s="904"/>
      <c r="D131" s="535">
        <v>47</v>
      </c>
      <c r="E131" s="536" t="s">
        <v>326</v>
      </c>
      <c r="F131" s="342"/>
      <c r="G131" s="342"/>
      <c r="H131" s="342">
        <v>100</v>
      </c>
      <c r="I131" s="537">
        <f t="shared" si="2"/>
        <v>3.3613445378151266E-2</v>
      </c>
      <c r="J131" s="538"/>
    </row>
    <row r="132" spans="2:10" ht="38.25" hidden="1">
      <c r="B132" s="904"/>
      <c r="C132" s="904"/>
      <c r="D132" s="535">
        <v>48</v>
      </c>
      <c r="E132" s="536" t="s">
        <v>328</v>
      </c>
      <c r="F132" s="342"/>
      <c r="G132" s="342"/>
      <c r="H132" s="342">
        <v>100</v>
      </c>
      <c r="I132" s="537">
        <f t="shared" si="2"/>
        <v>3.3613445378151266E-2</v>
      </c>
      <c r="J132" s="538"/>
    </row>
    <row r="133" spans="2:10" ht="38.25" hidden="1">
      <c r="B133" s="904"/>
      <c r="C133" s="904"/>
      <c r="D133" s="535">
        <v>49</v>
      </c>
      <c r="E133" s="536" t="s">
        <v>329</v>
      </c>
      <c r="F133" s="342"/>
      <c r="G133" s="342"/>
      <c r="H133" s="342">
        <v>100</v>
      </c>
      <c r="I133" s="537">
        <f t="shared" si="2"/>
        <v>3.3613445378151266E-2</v>
      </c>
      <c r="J133" s="538"/>
    </row>
    <row r="134" spans="2:10" ht="38.25" hidden="1">
      <c r="B134" s="904"/>
      <c r="C134" s="904"/>
      <c r="D134" s="535">
        <v>50</v>
      </c>
      <c r="E134" s="536" t="s">
        <v>331</v>
      </c>
      <c r="F134" s="342"/>
      <c r="G134" s="342"/>
      <c r="H134" s="342">
        <v>100</v>
      </c>
      <c r="I134" s="537">
        <f t="shared" si="2"/>
        <v>3.3613445378151266E-2</v>
      </c>
      <c r="J134" s="538"/>
    </row>
    <row r="135" spans="2:10" ht="25.5" hidden="1">
      <c r="B135" s="904"/>
      <c r="C135" s="904"/>
      <c r="D135" s="535">
        <v>51</v>
      </c>
      <c r="E135" s="536" t="s">
        <v>332</v>
      </c>
      <c r="F135" s="342"/>
      <c r="G135" s="342"/>
      <c r="H135" s="342">
        <v>100</v>
      </c>
      <c r="I135" s="537">
        <f t="shared" si="2"/>
        <v>3.3613445378151266E-2</v>
      </c>
      <c r="J135" s="538"/>
    </row>
    <row r="136" spans="2:10" ht="25.5" hidden="1">
      <c r="B136" s="904"/>
      <c r="C136" s="904"/>
      <c r="D136" s="535">
        <v>52</v>
      </c>
      <c r="E136" s="536" t="s">
        <v>334</v>
      </c>
      <c r="F136" s="342"/>
      <c r="G136" s="342"/>
      <c r="H136" s="342">
        <v>100</v>
      </c>
      <c r="I136" s="537">
        <f t="shared" si="2"/>
        <v>3.3613445378151266E-2</v>
      </c>
      <c r="J136" s="538"/>
    </row>
    <row r="137" spans="2:10" ht="25.5" hidden="1">
      <c r="B137" s="904"/>
      <c r="C137" s="904"/>
      <c r="D137" s="535">
        <v>53</v>
      </c>
      <c r="E137" s="536" t="s">
        <v>335</v>
      </c>
      <c r="F137" s="342"/>
      <c r="G137" s="342"/>
      <c r="H137" s="342">
        <v>100</v>
      </c>
      <c r="I137" s="537">
        <f t="shared" si="2"/>
        <v>3.3613445378151266E-2</v>
      </c>
      <c r="J137" s="538"/>
    </row>
    <row r="138" spans="2:10" ht="25.5" hidden="1">
      <c r="B138" s="904"/>
      <c r="C138" s="904"/>
      <c r="D138" s="535">
        <v>54</v>
      </c>
      <c r="E138" s="536" t="s">
        <v>337</v>
      </c>
      <c r="F138" s="342"/>
      <c r="G138" s="342"/>
      <c r="H138" s="342">
        <v>100</v>
      </c>
      <c r="I138" s="537">
        <f t="shared" si="2"/>
        <v>3.3613445378151266E-2</v>
      </c>
      <c r="J138" s="538"/>
    </row>
    <row r="139" spans="2:10" ht="25.5" hidden="1">
      <c r="B139" s="904"/>
      <c r="C139" s="904"/>
      <c r="D139" s="535">
        <v>55</v>
      </c>
      <c r="E139" s="536" t="s">
        <v>338</v>
      </c>
      <c r="F139" s="342"/>
      <c r="G139" s="342"/>
      <c r="H139" s="342">
        <v>100</v>
      </c>
      <c r="I139" s="537">
        <f t="shared" si="2"/>
        <v>3.3613445378151266E-2</v>
      </c>
      <c r="J139" s="538"/>
    </row>
    <row r="140" spans="2:10" ht="38.25" hidden="1">
      <c r="B140" s="904"/>
      <c r="C140" s="904"/>
      <c r="D140" s="535">
        <v>56</v>
      </c>
      <c r="E140" s="536" t="s">
        <v>340</v>
      </c>
      <c r="F140" s="342"/>
      <c r="G140" s="342"/>
      <c r="H140" s="342">
        <v>100</v>
      </c>
      <c r="I140" s="537">
        <f t="shared" si="2"/>
        <v>3.3613445378151266E-2</v>
      </c>
      <c r="J140" s="538"/>
    </row>
    <row r="141" spans="2:10" ht="25.5" hidden="1">
      <c r="B141" s="904"/>
      <c r="C141" s="904"/>
      <c r="D141" s="535">
        <v>57</v>
      </c>
      <c r="E141" s="536" t="s">
        <v>342</v>
      </c>
      <c r="F141" s="342"/>
      <c r="G141" s="342"/>
      <c r="H141" s="342">
        <v>100</v>
      </c>
      <c r="I141" s="537">
        <f t="shared" si="2"/>
        <v>3.3613445378151266E-2</v>
      </c>
      <c r="J141" s="538"/>
    </row>
    <row r="142" spans="2:10" ht="38.25" hidden="1">
      <c r="B142" s="904"/>
      <c r="C142" s="904"/>
      <c r="D142" s="535">
        <v>58</v>
      </c>
      <c r="E142" s="536" t="s">
        <v>343</v>
      </c>
      <c r="F142" s="342"/>
      <c r="G142" s="342"/>
      <c r="H142" s="342">
        <v>100</v>
      </c>
      <c r="I142" s="537">
        <f t="shared" si="2"/>
        <v>3.3613445378151266E-2</v>
      </c>
      <c r="J142" s="538"/>
    </row>
    <row r="143" spans="2:10" ht="25.5" hidden="1">
      <c r="B143" s="904"/>
      <c r="C143" s="904"/>
      <c r="D143" s="535">
        <v>59</v>
      </c>
      <c r="E143" s="536" t="s">
        <v>345</v>
      </c>
      <c r="F143" s="342"/>
      <c r="G143" s="342"/>
      <c r="H143" s="342">
        <v>100</v>
      </c>
      <c r="I143" s="537">
        <f t="shared" si="2"/>
        <v>3.3613445378151266E-2</v>
      </c>
      <c r="J143" s="538"/>
    </row>
    <row r="144" spans="2:10" ht="25.5" hidden="1">
      <c r="B144" s="904"/>
      <c r="C144" s="904"/>
      <c r="D144" s="535">
        <v>60</v>
      </c>
      <c r="E144" s="536" t="s">
        <v>346</v>
      </c>
      <c r="F144" s="342"/>
      <c r="G144" s="342"/>
      <c r="H144" s="342">
        <v>100</v>
      </c>
      <c r="I144" s="537">
        <f t="shared" si="2"/>
        <v>3.3613445378151266E-2</v>
      </c>
      <c r="J144" s="538"/>
    </row>
    <row r="145" spans="2:10" ht="25.5" hidden="1">
      <c r="B145" s="904"/>
      <c r="C145" s="904"/>
      <c r="D145" s="535">
        <v>61</v>
      </c>
      <c r="E145" s="536" t="s">
        <v>348</v>
      </c>
      <c r="F145" s="342"/>
      <c r="G145" s="342"/>
      <c r="H145" s="342">
        <v>100</v>
      </c>
      <c r="I145" s="537">
        <f t="shared" si="2"/>
        <v>3.3613445378151266E-2</v>
      </c>
      <c r="J145" s="538"/>
    </row>
    <row r="146" spans="2:10" ht="38.25" hidden="1">
      <c r="B146" s="904"/>
      <c r="C146" s="904"/>
      <c r="D146" s="535">
        <v>62</v>
      </c>
      <c r="E146" s="536" t="s">
        <v>349</v>
      </c>
      <c r="F146" s="342"/>
      <c r="G146" s="342"/>
      <c r="H146" s="342">
        <v>100</v>
      </c>
      <c r="I146" s="537">
        <f t="shared" si="2"/>
        <v>3.3613445378151266E-2</v>
      </c>
      <c r="J146" s="538"/>
    </row>
    <row r="147" spans="2:10" ht="63.75" hidden="1">
      <c r="B147" s="904"/>
      <c r="C147" s="904"/>
      <c r="D147" s="535">
        <v>63</v>
      </c>
      <c r="E147" s="536" t="s">
        <v>1149</v>
      </c>
      <c r="F147" s="342"/>
      <c r="G147" s="342"/>
      <c r="H147" s="342">
        <v>100</v>
      </c>
      <c r="I147" s="537">
        <f t="shared" si="2"/>
        <v>3.3613445378151266E-2</v>
      </c>
      <c r="J147" s="538"/>
    </row>
    <row r="148" spans="2:10" ht="25.5" hidden="1">
      <c r="B148" s="904"/>
      <c r="C148" s="904"/>
      <c r="D148" s="535">
        <v>64</v>
      </c>
      <c r="E148" s="536" t="s">
        <v>351</v>
      </c>
      <c r="F148" s="342"/>
      <c r="G148" s="342"/>
      <c r="H148" s="342">
        <v>100</v>
      </c>
      <c r="I148" s="537">
        <f t="shared" si="2"/>
        <v>3.3613445378151266E-2</v>
      </c>
      <c r="J148" s="538"/>
    </row>
    <row r="149" spans="2:10" ht="38.25" hidden="1">
      <c r="B149" s="904"/>
      <c r="C149" s="904"/>
      <c r="D149" s="535">
        <v>65</v>
      </c>
      <c r="E149" s="536" t="s">
        <v>353</v>
      </c>
      <c r="F149" s="342"/>
      <c r="G149" s="342"/>
      <c r="H149" s="342">
        <v>100</v>
      </c>
      <c r="I149" s="537">
        <f t="shared" si="2"/>
        <v>3.3613445378151266E-2</v>
      </c>
      <c r="J149" s="538"/>
    </row>
    <row r="150" spans="2:10" ht="25.5" hidden="1">
      <c r="B150" s="904"/>
      <c r="C150" s="904"/>
      <c r="D150" s="535">
        <v>66</v>
      </c>
      <c r="E150" s="536" t="s">
        <v>354</v>
      </c>
      <c r="F150" s="342"/>
      <c r="G150" s="342"/>
      <c r="H150" s="342">
        <v>100</v>
      </c>
      <c r="I150" s="537">
        <f t="shared" si="2"/>
        <v>3.3613445378151266E-2</v>
      </c>
      <c r="J150" s="538"/>
    </row>
    <row r="151" spans="2:10" ht="38.25" hidden="1">
      <c r="B151" s="904"/>
      <c r="C151" s="905"/>
      <c r="D151" s="539">
        <v>67</v>
      </c>
      <c r="E151" s="540" t="s">
        <v>356</v>
      </c>
      <c r="F151" s="541"/>
      <c r="G151" s="541"/>
      <c r="H151" s="541">
        <v>100</v>
      </c>
      <c r="I151" s="542">
        <f t="shared" si="2"/>
        <v>3.3613445378151266E-2</v>
      </c>
      <c r="J151" s="543"/>
    </row>
    <row r="152" spans="2:10" ht="51" hidden="1">
      <c r="B152" s="904"/>
      <c r="C152" s="906" t="s">
        <v>1145</v>
      </c>
      <c r="D152" s="535">
        <v>68</v>
      </c>
      <c r="E152" s="536" t="s">
        <v>364</v>
      </c>
      <c r="F152" s="342"/>
      <c r="G152" s="342"/>
      <c r="H152" s="342">
        <v>100</v>
      </c>
      <c r="I152" s="537">
        <f t="shared" si="2"/>
        <v>3.3613445378151266E-2</v>
      </c>
      <c r="J152" s="538"/>
    </row>
    <row r="153" spans="2:10" ht="63.75" hidden="1">
      <c r="B153" s="904"/>
      <c r="C153" s="904"/>
      <c r="D153" s="535">
        <v>69</v>
      </c>
      <c r="E153" s="536" t="s">
        <v>366</v>
      </c>
      <c r="F153" s="342"/>
      <c r="G153" s="342"/>
      <c r="H153" s="342">
        <v>100</v>
      </c>
      <c r="I153" s="537">
        <f t="shared" si="2"/>
        <v>3.3613445378151266E-2</v>
      </c>
      <c r="J153" s="538"/>
    </row>
    <row r="154" spans="2:10" ht="25.5" hidden="1">
      <c r="B154" s="904"/>
      <c r="C154" s="904"/>
      <c r="D154" s="535">
        <v>70</v>
      </c>
      <c r="E154" s="536" t="s">
        <v>367</v>
      </c>
      <c r="F154" s="342"/>
      <c r="G154" s="342"/>
      <c r="H154" s="342">
        <v>100</v>
      </c>
      <c r="I154" s="537">
        <f t="shared" si="2"/>
        <v>3.3613445378151266E-2</v>
      </c>
      <c r="J154" s="538"/>
    </row>
    <row r="155" spans="2:10" ht="51" hidden="1">
      <c r="B155" s="904"/>
      <c r="C155" s="904"/>
      <c r="D155" s="535">
        <v>71</v>
      </c>
      <c r="E155" s="536" t="s">
        <v>369</v>
      </c>
      <c r="F155" s="342"/>
      <c r="G155" s="342"/>
      <c r="H155" s="342">
        <v>100</v>
      </c>
      <c r="I155" s="537">
        <f t="shared" si="2"/>
        <v>3.3613445378151266E-2</v>
      </c>
      <c r="J155" s="538"/>
    </row>
    <row r="156" spans="2:10" ht="38.25" hidden="1">
      <c r="B156" s="904"/>
      <c r="C156" s="904"/>
      <c r="D156" s="535">
        <v>72</v>
      </c>
      <c r="E156" s="536" t="s">
        <v>373</v>
      </c>
      <c r="F156" s="342"/>
      <c r="G156" s="342"/>
      <c r="H156" s="342">
        <v>100</v>
      </c>
      <c r="I156" s="537">
        <f t="shared" si="2"/>
        <v>3.3613445378151266E-2</v>
      </c>
      <c r="J156" s="538"/>
    </row>
    <row r="157" spans="2:10" ht="38.25" hidden="1">
      <c r="B157" s="904"/>
      <c r="C157" s="904"/>
      <c r="D157" s="535">
        <v>73</v>
      </c>
      <c r="E157" s="536" t="s">
        <v>375</v>
      </c>
      <c r="F157" s="342"/>
      <c r="G157" s="342"/>
      <c r="H157" s="342">
        <v>100</v>
      </c>
      <c r="I157" s="537">
        <f t="shared" si="2"/>
        <v>3.3613445378151266E-2</v>
      </c>
      <c r="J157" s="538"/>
    </row>
    <row r="158" spans="2:10" ht="38.25" hidden="1">
      <c r="B158" s="904"/>
      <c r="C158" s="904"/>
      <c r="D158" s="535">
        <v>74</v>
      </c>
      <c r="E158" s="536" t="s">
        <v>376</v>
      </c>
      <c r="F158" s="342"/>
      <c r="G158" s="342"/>
      <c r="H158" s="342">
        <v>100</v>
      </c>
      <c r="I158" s="537">
        <f t="shared" si="2"/>
        <v>3.3613445378151266E-2</v>
      </c>
      <c r="J158" s="538"/>
    </row>
    <row r="159" spans="2:10" ht="25.5" hidden="1">
      <c r="B159" s="904"/>
      <c r="C159" s="904"/>
      <c r="D159" s="535">
        <v>75</v>
      </c>
      <c r="E159" s="536" t="s">
        <v>378</v>
      </c>
      <c r="F159" s="342"/>
      <c r="G159" s="342"/>
      <c r="H159" s="342">
        <v>100</v>
      </c>
      <c r="I159" s="537">
        <f t="shared" si="2"/>
        <v>3.3613445378151266E-2</v>
      </c>
      <c r="J159" s="538"/>
    </row>
    <row r="160" spans="2:10" ht="25.5" hidden="1">
      <c r="B160" s="904"/>
      <c r="C160" s="904"/>
      <c r="D160" s="535">
        <v>76</v>
      </c>
      <c r="E160" s="536" t="s">
        <v>379</v>
      </c>
      <c r="F160" s="342"/>
      <c r="G160" s="342"/>
      <c r="H160" s="342">
        <v>100</v>
      </c>
      <c r="I160" s="537">
        <f t="shared" si="2"/>
        <v>3.3613445378151266E-2</v>
      </c>
      <c r="J160" s="538"/>
    </row>
    <row r="161" spans="2:10" ht="25.5" hidden="1">
      <c r="B161" s="904"/>
      <c r="C161" s="904"/>
      <c r="D161" s="535">
        <v>77</v>
      </c>
      <c r="E161" s="536" t="s">
        <v>380</v>
      </c>
      <c r="F161" s="342"/>
      <c r="G161" s="342"/>
      <c r="H161" s="342">
        <v>100</v>
      </c>
      <c r="I161" s="537">
        <f t="shared" si="2"/>
        <v>3.3613445378151266E-2</v>
      </c>
      <c r="J161" s="538"/>
    </row>
    <row r="162" spans="2:10" ht="38.25" hidden="1">
      <c r="B162" s="904"/>
      <c r="C162" s="904"/>
      <c r="D162" s="535">
        <v>78</v>
      </c>
      <c r="E162" s="536" t="s">
        <v>382</v>
      </c>
      <c r="F162" s="342"/>
      <c r="G162" s="342"/>
      <c r="H162" s="342">
        <v>100</v>
      </c>
      <c r="I162" s="537">
        <f t="shared" si="2"/>
        <v>3.3613445378151266E-2</v>
      </c>
      <c r="J162" s="538"/>
    </row>
    <row r="163" spans="2:10" ht="63.75" hidden="1">
      <c r="B163" s="904"/>
      <c r="C163" s="904"/>
      <c r="D163" s="535">
        <v>79</v>
      </c>
      <c r="E163" s="536" t="s">
        <v>384</v>
      </c>
      <c r="F163" s="342"/>
      <c r="G163" s="342"/>
      <c r="H163" s="342">
        <v>100</v>
      </c>
      <c r="I163" s="537">
        <f t="shared" si="2"/>
        <v>3.3613445378151266E-2</v>
      </c>
      <c r="J163" s="538"/>
    </row>
    <row r="164" spans="2:10" ht="51" hidden="1">
      <c r="B164" s="904"/>
      <c r="C164" s="904"/>
      <c r="D164" s="535">
        <v>80</v>
      </c>
      <c r="E164" s="536" t="s">
        <v>385</v>
      </c>
      <c r="F164" s="342"/>
      <c r="G164" s="342"/>
      <c r="H164" s="342">
        <v>100</v>
      </c>
      <c r="I164" s="537">
        <f t="shared" si="2"/>
        <v>3.3613445378151266E-2</v>
      </c>
      <c r="J164" s="538"/>
    </row>
    <row r="165" spans="2:10" ht="51" hidden="1">
      <c r="B165" s="904"/>
      <c r="C165" s="904"/>
      <c r="D165" s="535">
        <v>81</v>
      </c>
      <c r="E165" s="536" t="s">
        <v>387</v>
      </c>
      <c r="F165" s="342"/>
      <c r="G165" s="342"/>
      <c r="H165" s="342">
        <v>100</v>
      </c>
      <c r="I165" s="537">
        <f t="shared" si="2"/>
        <v>3.3613445378151266E-2</v>
      </c>
      <c r="J165" s="538"/>
    </row>
    <row r="166" spans="2:10" ht="63.75" hidden="1">
      <c r="B166" s="904"/>
      <c r="C166" s="904"/>
      <c r="D166" s="535">
        <v>82</v>
      </c>
      <c r="E166" s="536" t="s">
        <v>390</v>
      </c>
      <c r="F166" s="342"/>
      <c r="G166" s="342"/>
      <c r="H166" s="342">
        <v>100</v>
      </c>
      <c r="I166" s="537">
        <f t="shared" si="2"/>
        <v>3.3613445378151266E-2</v>
      </c>
      <c r="J166" s="538"/>
    </row>
    <row r="167" spans="2:10" ht="51" hidden="1">
      <c r="B167" s="904"/>
      <c r="C167" s="904"/>
      <c r="D167" s="535">
        <v>83</v>
      </c>
      <c r="E167" s="536" t="s">
        <v>392</v>
      </c>
      <c r="F167" s="342"/>
      <c r="G167" s="342"/>
      <c r="H167" s="342">
        <v>100</v>
      </c>
      <c r="I167" s="537">
        <f t="shared" si="2"/>
        <v>3.3613445378151266E-2</v>
      </c>
      <c r="J167" s="538"/>
    </row>
    <row r="168" spans="2:10" ht="38.25" hidden="1">
      <c r="B168" s="904"/>
      <c r="C168" s="904"/>
      <c r="D168" s="535">
        <v>84</v>
      </c>
      <c r="E168" s="536" t="s">
        <v>393</v>
      </c>
      <c r="F168" s="342"/>
      <c r="G168" s="342"/>
      <c r="H168" s="342">
        <v>100</v>
      </c>
      <c r="I168" s="537">
        <f t="shared" si="2"/>
        <v>3.3613445378151266E-2</v>
      </c>
      <c r="J168" s="538"/>
    </row>
    <row r="169" spans="2:10" ht="38.25" hidden="1">
      <c r="B169" s="904"/>
      <c r="C169" s="904"/>
      <c r="D169" s="535">
        <v>85</v>
      </c>
      <c r="E169" s="536" t="s">
        <v>395</v>
      </c>
      <c r="F169" s="342"/>
      <c r="G169" s="342"/>
      <c r="H169" s="342">
        <v>100</v>
      </c>
      <c r="I169" s="537">
        <f t="shared" si="2"/>
        <v>3.3613445378151266E-2</v>
      </c>
      <c r="J169" s="538"/>
    </row>
    <row r="170" spans="2:10" ht="25.5" hidden="1">
      <c r="B170" s="904"/>
      <c r="C170" s="904"/>
      <c r="D170" s="535">
        <v>86</v>
      </c>
      <c r="E170" s="536" t="s">
        <v>396</v>
      </c>
      <c r="F170" s="342"/>
      <c r="G170" s="342"/>
      <c r="H170" s="342">
        <v>100</v>
      </c>
      <c r="I170" s="537">
        <f t="shared" si="2"/>
        <v>3.3613445378151266E-2</v>
      </c>
      <c r="J170" s="538"/>
    </row>
    <row r="171" spans="2:10" ht="25.5" hidden="1">
      <c r="B171" s="904"/>
      <c r="C171" s="904"/>
      <c r="D171" s="535">
        <v>87</v>
      </c>
      <c r="E171" s="536" t="s">
        <v>400</v>
      </c>
      <c r="F171" s="342"/>
      <c r="G171" s="342"/>
      <c r="H171" s="342">
        <v>100</v>
      </c>
      <c r="I171" s="537">
        <f t="shared" si="2"/>
        <v>3.3613445378151266E-2</v>
      </c>
      <c r="J171" s="538"/>
    </row>
    <row r="172" spans="2:10" ht="51" hidden="1">
      <c r="B172" s="904"/>
      <c r="C172" s="904"/>
      <c r="D172" s="535">
        <v>88</v>
      </c>
      <c r="E172" s="536" t="s">
        <v>401</v>
      </c>
      <c r="F172" s="342"/>
      <c r="G172" s="342"/>
      <c r="H172" s="342">
        <v>100</v>
      </c>
      <c r="I172" s="537">
        <f t="shared" si="2"/>
        <v>3.3613445378151266E-2</v>
      </c>
      <c r="J172" s="538"/>
    </row>
    <row r="173" spans="2:10" ht="25.5" hidden="1">
      <c r="B173" s="904"/>
      <c r="C173" s="904"/>
      <c r="D173" s="535">
        <v>89</v>
      </c>
      <c r="E173" s="536" t="s">
        <v>402</v>
      </c>
      <c r="F173" s="342"/>
      <c r="G173" s="342"/>
      <c r="H173" s="342">
        <v>100</v>
      </c>
      <c r="I173" s="537">
        <f t="shared" si="2"/>
        <v>3.3613445378151266E-2</v>
      </c>
      <c r="J173" s="538"/>
    </row>
    <row r="174" spans="2:10" ht="63.75" hidden="1">
      <c r="B174" s="904"/>
      <c r="C174" s="904"/>
      <c r="D174" s="535">
        <v>90</v>
      </c>
      <c r="E174" s="536" t="s">
        <v>404</v>
      </c>
      <c r="F174" s="342"/>
      <c r="G174" s="342"/>
      <c r="H174" s="342">
        <v>100</v>
      </c>
      <c r="I174" s="537">
        <f t="shared" si="2"/>
        <v>3.3613445378151266E-2</v>
      </c>
      <c r="J174" s="538"/>
    </row>
    <row r="175" spans="2:10" ht="25.5" hidden="1">
      <c r="B175" s="904"/>
      <c r="C175" s="904"/>
      <c r="D175" s="535">
        <v>91</v>
      </c>
      <c r="E175" s="536" t="s">
        <v>406</v>
      </c>
      <c r="F175" s="342"/>
      <c r="G175" s="342"/>
      <c r="H175" s="342">
        <v>100</v>
      </c>
      <c r="I175" s="537">
        <f t="shared" si="2"/>
        <v>3.3613445378151266E-2</v>
      </c>
      <c r="J175" s="538"/>
    </row>
    <row r="176" spans="2:10" ht="51" hidden="1">
      <c r="B176" s="904"/>
      <c r="C176" s="904"/>
      <c r="D176" s="535">
        <v>92</v>
      </c>
      <c r="E176" s="536" t="s">
        <v>407</v>
      </c>
      <c r="F176" s="342"/>
      <c r="G176" s="342"/>
      <c r="H176" s="342">
        <v>100</v>
      </c>
      <c r="I176" s="537">
        <f t="shared" si="2"/>
        <v>3.3613445378151266E-2</v>
      </c>
      <c r="J176" s="538"/>
    </row>
    <row r="177" spans="2:10" ht="38.25" hidden="1">
      <c r="B177" s="904"/>
      <c r="C177" s="904"/>
      <c r="D177" s="535">
        <v>93</v>
      </c>
      <c r="E177" s="536" t="s">
        <v>409</v>
      </c>
      <c r="F177" s="342"/>
      <c r="G177" s="342"/>
      <c r="H177" s="342">
        <v>100</v>
      </c>
      <c r="I177" s="537">
        <f t="shared" si="2"/>
        <v>3.3613445378151266E-2</v>
      </c>
      <c r="J177" s="538"/>
    </row>
    <row r="178" spans="2:10" ht="51" hidden="1">
      <c r="B178" s="904"/>
      <c r="C178" s="904"/>
      <c r="D178" s="535">
        <v>94</v>
      </c>
      <c r="E178" s="536" t="s">
        <v>410</v>
      </c>
      <c r="F178" s="342"/>
      <c r="G178" s="342"/>
      <c r="H178" s="342">
        <v>100</v>
      </c>
      <c r="I178" s="537">
        <f t="shared" si="2"/>
        <v>3.3613445378151266E-2</v>
      </c>
      <c r="J178" s="538"/>
    </row>
    <row r="179" spans="2:10" ht="51" hidden="1">
      <c r="B179" s="904"/>
      <c r="C179" s="904"/>
      <c r="D179" s="535">
        <v>95</v>
      </c>
      <c r="E179" s="536" t="s">
        <v>411</v>
      </c>
      <c r="F179" s="342"/>
      <c r="G179" s="342"/>
      <c r="H179" s="342">
        <v>100</v>
      </c>
      <c r="I179" s="537">
        <f t="shared" si="2"/>
        <v>3.3613445378151266E-2</v>
      </c>
      <c r="J179" s="538"/>
    </row>
    <row r="180" spans="2:10" ht="51" hidden="1">
      <c r="B180" s="904"/>
      <c r="C180" s="904"/>
      <c r="D180" s="535">
        <v>96</v>
      </c>
      <c r="E180" s="536" t="s">
        <v>413</v>
      </c>
      <c r="F180" s="342"/>
      <c r="G180" s="342"/>
      <c r="H180" s="342">
        <v>100</v>
      </c>
      <c r="I180" s="537">
        <f t="shared" si="2"/>
        <v>3.3613445378151266E-2</v>
      </c>
      <c r="J180" s="538"/>
    </row>
    <row r="181" spans="2:10" ht="51" hidden="1">
      <c r="B181" s="904"/>
      <c r="C181" s="905"/>
      <c r="D181" s="535">
        <v>97</v>
      </c>
      <c r="E181" s="536" t="s">
        <v>415</v>
      </c>
      <c r="F181" s="342"/>
      <c r="G181" s="342"/>
      <c r="H181" s="342">
        <v>100</v>
      </c>
      <c r="I181" s="537">
        <f t="shared" si="2"/>
        <v>3.3613445378151266E-2</v>
      </c>
      <c r="J181" s="538"/>
    </row>
    <row r="182" spans="2:10" ht="51" hidden="1">
      <c r="B182" s="904"/>
      <c r="C182" s="906" t="s">
        <v>235</v>
      </c>
      <c r="D182" s="535">
        <v>98</v>
      </c>
      <c r="E182" s="536" t="s">
        <v>418</v>
      </c>
      <c r="F182" s="342" t="s">
        <v>1150</v>
      </c>
      <c r="G182" s="342"/>
      <c r="H182" s="342">
        <v>100</v>
      </c>
      <c r="I182" s="537">
        <f t="shared" si="2"/>
        <v>3.3613445378151266E-2</v>
      </c>
      <c r="J182" s="544" t="s">
        <v>121</v>
      </c>
    </row>
    <row r="183" spans="2:10" ht="51" hidden="1">
      <c r="B183" s="904"/>
      <c r="C183" s="904"/>
      <c r="D183" s="535">
        <v>99</v>
      </c>
      <c r="E183" s="536" t="s">
        <v>423</v>
      </c>
      <c r="F183" s="342"/>
      <c r="G183" s="538"/>
      <c r="H183" s="342">
        <v>100</v>
      </c>
      <c r="I183" s="537">
        <f t="shared" si="2"/>
        <v>3.3613445378151266E-2</v>
      </c>
      <c r="J183" s="544" t="s">
        <v>120</v>
      </c>
    </row>
    <row r="184" spans="2:10" ht="51" hidden="1">
      <c r="B184" s="904"/>
      <c r="C184" s="904"/>
      <c r="D184" s="535">
        <v>100</v>
      </c>
      <c r="E184" s="536" t="s">
        <v>428</v>
      </c>
      <c r="F184" s="342"/>
      <c r="G184" s="342"/>
      <c r="H184" s="342">
        <v>100</v>
      </c>
      <c r="I184" s="537">
        <f t="shared" si="2"/>
        <v>3.3613445378151266E-2</v>
      </c>
      <c r="J184" s="544" t="s">
        <v>121</v>
      </c>
    </row>
    <row r="185" spans="2:10" ht="25.5" hidden="1">
      <c r="B185" s="904"/>
      <c r="C185" s="904"/>
      <c r="D185" s="535">
        <v>101</v>
      </c>
      <c r="E185" s="536" t="s">
        <v>431</v>
      </c>
      <c r="F185" s="342"/>
      <c r="G185" s="342" t="s">
        <v>13</v>
      </c>
      <c r="H185" s="342">
        <v>100</v>
      </c>
      <c r="I185" s="537">
        <f t="shared" si="2"/>
        <v>3.3613445378151266E-2</v>
      </c>
      <c r="J185" s="538"/>
    </row>
    <row r="186" spans="2:10" ht="38.25" hidden="1">
      <c r="B186" s="904"/>
      <c r="C186" s="904"/>
      <c r="D186" s="535">
        <v>102</v>
      </c>
      <c r="E186" s="536" t="s">
        <v>433</v>
      </c>
      <c r="F186" s="342"/>
      <c r="G186" s="342"/>
      <c r="H186" s="342">
        <v>100</v>
      </c>
      <c r="I186" s="537">
        <f t="shared" si="2"/>
        <v>3.3613445378151266E-2</v>
      </c>
      <c r="J186" s="544" t="s">
        <v>121</v>
      </c>
    </row>
    <row r="187" spans="2:10" ht="25.5" hidden="1">
      <c r="B187" s="905"/>
      <c r="C187" s="905"/>
      <c r="D187" s="539">
        <v>103</v>
      </c>
      <c r="E187" s="545" t="s">
        <v>437</v>
      </c>
      <c r="F187" s="541"/>
      <c r="G187" s="541"/>
      <c r="H187" s="541">
        <v>100</v>
      </c>
      <c r="I187" s="542">
        <f t="shared" si="2"/>
        <v>3.3613445378151266E-2</v>
      </c>
      <c r="J187" s="543"/>
    </row>
    <row r="188" spans="2:10" ht="16.5" hidden="1">
      <c r="C188" s="146"/>
      <c r="D188" s="146"/>
      <c r="E188" s="146"/>
      <c r="F188" s="146"/>
      <c r="G188" s="146"/>
      <c r="H188" s="379" t="s">
        <v>93</v>
      </c>
      <c r="I188" s="380">
        <f>SUM(I85:I187)</f>
        <v>3.4621848739495777</v>
      </c>
      <c r="J188" s="146"/>
    </row>
    <row r="189" spans="2:10" ht="15" hidden="1" customHeight="1"/>
    <row r="190" spans="2:10" ht="15" hidden="1" customHeight="1"/>
    <row r="191" spans="2:10" ht="15" hidden="1" customHeight="1"/>
    <row r="192" spans="2:10"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spans="3:14" ht="15.75" customHeight="1"/>
    <row r="370" spans="3:14" ht="15.75" customHeight="1">
      <c r="C370" s="893" t="s">
        <v>65</v>
      </c>
      <c r="D370" s="894"/>
      <c r="E370" s="894"/>
      <c r="F370" s="894"/>
      <c r="G370" s="894"/>
      <c r="H370" s="894"/>
      <c r="I370" s="894"/>
      <c r="J370" s="894"/>
      <c r="K370" s="894"/>
      <c r="L370" s="895"/>
      <c r="M370" s="914" t="s">
        <v>66</v>
      </c>
      <c r="N370" s="915"/>
    </row>
    <row r="371" spans="3:14" ht="15.75" customHeight="1">
      <c r="C371" s="506" t="s">
        <v>67</v>
      </c>
      <c r="D371" s="506" t="s">
        <v>551</v>
      </c>
      <c r="E371" s="506" t="s">
        <v>519</v>
      </c>
      <c r="F371" s="506" t="s">
        <v>552</v>
      </c>
      <c r="G371" s="506" t="s">
        <v>521</v>
      </c>
      <c r="H371" s="506" t="s">
        <v>538</v>
      </c>
      <c r="I371" s="506" t="s">
        <v>535</v>
      </c>
      <c r="J371" s="506" t="s">
        <v>536</v>
      </c>
      <c r="K371" s="506" t="s">
        <v>537</v>
      </c>
      <c r="L371" s="506" t="s">
        <v>81</v>
      </c>
      <c r="M371" s="178" t="s">
        <v>74</v>
      </c>
      <c r="N371" s="178" t="s">
        <v>539</v>
      </c>
    </row>
    <row r="372" spans="3:14" s="255" customFormat="1" ht="102">
      <c r="C372" s="909">
        <v>1</v>
      </c>
      <c r="D372" s="818" t="s">
        <v>839</v>
      </c>
      <c r="E372" s="820" t="s">
        <v>840</v>
      </c>
      <c r="F372" s="820" t="s">
        <v>841</v>
      </c>
      <c r="G372" s="818" t="s">
        <v>842</v>
      </c>
      <c r="H372" s="820" t="s">
        <v>805</v>
      </c>
      <c r="I372" s="248">
        <v>43709</v>
      </c>
      <c r="J372" s="248">
        <v>43830</v>
      </c>
      <c r="K372" s="245" t="s">
        <v>856</v>
      </c>
      <c r="L372" s="266">
        <v>0.17100000000000001</v>
      </c>
      <c r="M372" s="252" t="s">
        <v>1151</v>
      </c>
      <c r="N372" s="172" t="s">
        <v>1129</v>
      </c>
    </row>
    <row r="373" spans="3:14" s="255" customFormat="1" ht="92.25" customHeight="1">
      <c r="C373" s="910"/>
      <c r="D373" s="818"/>
      <c r="E373" s="820"/>
      <c r="F373" s="820"/>
      <c r="G373" s="818"/>
      <c r="H373" s="820"/>
      <c r="I373" s="248">
        <v>43709</v>
      </c>
      <c r="J373" s="248">
        <v>44012</v>
      </c>
      <c r="K373" s="245" t="s">
        <v>857</v>
      </c>
      <c r="L373" s="266">
        <v>0.17100000000000001</v>
      </c>
      <c r="M373" s="252" t="s">
        <v>1152</v>
      </c>
      <c r="N373" s="172" t="s">
        <v>1129</v>
      </c>
    </row>
    <row r="374" spans="3:14" s="255" customFormat="1" ht="87.75" customHeight="1">
      <c r="C374" s="911">
        <v>2</v>
      </c>
      <c r="D374" s="818" t="s">
        <v>843</v>
      </c>
      <c r="E374" s="820" t="s">
        <v>844</v>
      </c>
      <c r="F374" s="818" t="s">
        <v>845</v>
      </c>
      <c r="G374" s="818" t="s">
        <v>842</v>
      </c>
      <c r="H374" s="820" t="s">
        <v>805</v>
      </c>
      <c r="I374" s="248">
        <v>43709</v>
      </c>
      <c r="J374" s="248">
        <v>43830</v>
      </c>
      <c r="K374" s="245" t="s">
        <v>858</v>
      </c>
      <c r="L374" s="266">
        <v>0.17100000000000001</v>
      </c>
      <c r="M374" s="252" t="s">
        <v>1153</v>
      </c>
      <c r="N374" s="172" t="s">
        <v>1129</v>
      </c>
    </row>
    <row r="375" spans="3:14" s="255" customFormat="1" ht="63.75">
      <c r="C375" s="912"/>
      <c r="D375" s="818"/>
      <c r="E375" s="820"/>
      <c r="F375" s="818"/>
      <c r="G375" s="818"/>
      <c r="H375" s="820"/>
      <c r="I375" s="248">
        <v>43709</v>
      </c>
      <c r="J375" s="248">
        <v>44012</v>
      </c>
      <c r="K375" s="245" t="s">
        <v>859</v>
      </c>
      <c r="L375" s="266">
        <v>0.17100000000000001</v>
      </c>
      <c r="M375" s="252" t="s">
        <v>1154</v>
      </c>
      <c r="N375" s="172" t="s">
        <v>1129</v>
      </c>
    </row>
    <row r="376" spans="3:14" s="255" customFormat="1" ht="95.25" customHeight="1">
      <c r="C376" s="913"/>
      <c r="D376" s="818"/>
      <c r="E376" s="820"/>
      <c r="F376" s="818"/>
      <c r="G376" s="818"/>
      <c r="H376" s="820"/>
      <c r="I376" s="248">
        <v>43709</v>
      </c>
      <c r="J376" s="248" t="s">
        <v>1130</v>
      </c>
      <c r="K376" s="245" t="s">
        <v>860</v>
      </c>
      <c r="L376" s="266">
        <v>0.17100000000000001</v>
      </c>
      <c r="M376" s="252" t="s">
        <v>1155</v>
      </c>
      <c r="N376" s="172" t="s">
        <v>1129</v>
      </c>
    </row>
    <row r="377" spans="3:14" s="255" customFormat="1" ht="96.75" customHeight="1">
      <c r="C377" s="266">
        <v>3</v>
      </c>
      <c r="D377" s="196" t="s">
        <v>846</v>
      </c>
      <c r="E377" s="247" t="s">
        <v>847</v>
      </c>
      <c r="F377" s="247" t="s">
        <v>848</v>
      </c>
      <c r="G377" s="247" t="s">
        <v>849</v>
      </c>
      <c r="H377" s="247" t="s">
        <v>805</v>
      </c>
      <c r="I377" s="258">
        <v>43709</v>
      </c>
      <c r="J377" s="258">
        <v>43830</v>
      </c>
      <c r="K377" s="246" t="s">
        <v>861</v>
      </c>
      <c r="L377" s="266">
        <v>0.17100000000000001</v>
      </c>
      <c r="M377" s="252" t="s">
        <v>1156</v>
      </c>
      <c r="N377" s="172" t="s">
        <v>1129</v>
      </c>
    </row>
    <row r="378" spans="3:14" s="255" customFormat="1" ht="127.5" customHeight="1">
      <c r="C378" s="911">
        <v>4</v>
      </c>
      <c r="D378" s="818" t="s">
        <v>850</v>
      </c>
      <c r="E378" s="820" t="s">
        <v>851</v>
      </c>
      <c r="F378" s="820" t="s">
        <v>852</v>
      </c>
      <c r="G378" s="820" t="s">
        <v>849</v>
      </c>
      <c r="H378" s="820" t="s">
        <v>805</v>
      </c>
      <c r="I378" s="258">
        <v>43709</v>
      </c>
      <c r="J378" s="258">
        <v>43784</v>
      </c>
      <c r="K378" s="252" t="s">
        <v>862</v>
      </c>
      <c r="L378" s="266">
        <v>0.17100000000000001</v>
      </c>
      <c r="M378" s="252" t="s">
        <v>1157</v>
      </c>
      <c r="N378" s="172" t="s">
        <v>1059</v>
      </c>
    </row>
    <row r="379" spans="3:14" s="255" customFormat="1" ht="38.25">
      <c r="C379" s="912"/>
      <c r="D379" s="818"/>
      <c r="E379" s="820"/>
      <c r="F379" s="820"/>
      <c r="G379" s="820"/>
      <c r="H379" s="820"/>
      <c r="I379" s="258">
        <v>43709</v>
      </c>
      <c r="J379" s="258">
        <v>43823</v>
      </c>
      <c r="K379" s="246" t="s">
        <v>863</v>
      </c>
      <c r="L379" s="266">
        <v>0.17100000000000001</v>
      </c>
      <c r="M379" s="252" t="s">
        <v>1158</v>
      </c>
      <c r="N379" s="172" t="s">
        <v>1059</v>
      </c>
    </row>
    <row r="380" spans="3:14" s="255" customFormat="1" ht="38.25">
      <c r="C380" s="913"/>
      <c r="D380" s="818"/>
      <c r="E380" s="820"/>
      <c r="F380" s="820"/>
      <c r="G380" s="820"/>
      <c r="H380" s="820"/>
      <c r="I380" s="258">
        <v>43709</v>
      </c>
      <c r="J380" s="258">
        <v>43830</v>
      </c>
      <c r="K380" s="246" t="s">
        <v>864</v>
      </c>
      <c r="L380" s="266">
        <v>0.17100000000000001</v>
      </c>
      <c r="M380" s="252" t="s">
        <v>1159</v>
      </c>
      <c r="N380" s="172" t="s">
        <v>1059</v>
      </c>
    </row>
    <row r="381" spans="3:14" s="255" customFormat="1" ht="242.25">
      <c r="C381" s="266">
        <v>5</v>
      </c>
      <c r="D381" s="245" t="s">
        <v>853</v>
      </c>
      <c r="E381" s="247" t="s">
        <v>854</v>
      </c>
      <c r="F381" s="247" t="s">
        <v>855</v>
      </c>
      <c r="G381" s="247" t="s">
        <v>849</v>
      </c>
      <c r="H381" s="247" t="s">
        <v>523</v>
      </c>
      <c r="I381" s="248">
        <v>43709</v>
      </c>
      <c r="J381" s="248">
        <v>43799</v>
      </c>
      <c r="K381" s="247" t="s">
        <v>865</v>
      </c>
      <c r="L381" s="266">
        <v>0.17100000000000001</v>
      </c>
      <c r="M381" s="252" t="s">
        <v>1131</v>
      </c>
      <c r="N381" s="172" t="s">
        <v>1059</v>
      </c>
    </row>
    <row r="382" spans="3:14" s="255" customFormat="1" ht="15.75" customHeight="1">
      <c r="L382" s="267"/>
    </row>
    <row r="383" spans="3:14" s="255" customFormat="1" ht="15.75" customHeight="1">
      <c r="L383" s="182"/>
    </row>
    <row r="384" spans="3:14" s="255" customFormat="1" ht="15.75" customHeight="1"/>
    <row r="385" s="255" customFormat="1" ht="15.75" customHeight="1"/>
    <row r="386" s="255" customFormat="1" ht="15.75" customHeight="1"/>
    <row r="387" s="255" customFormat="1" ht="15.75" customHeight="1"/>
    <row r="388" s="255" customFormat="1" ht="15.75" customHeight="1"/>
    <row r="389" s="255" customFormat="1" ht="15.75" customHeight="1"/>
    <row r="390" s="255" customFormat="1" ht="15.75" customHeight="1"/>
    <row r="391" s="255" customFormat="1" ht="15.75" customHeight="1"/>
    <row r="392" s="255" customFormat="1" ht="15.75" customHeight="1"/>
    <row r="393" s="255" customFormat="1" ht="15.75" customHeight="1"/>
    <row r="394" s="255" customFormat="1" ht="15.75" customHeight="1"/>
    <row r="395" s="255" customFormat="1" ht="15.75" customHeight="1"/>
    <row r="396" s="255" customFormat="1" ht="15.75" customHeight="1"/>
    <row r="397" s="255" customFormat="1" ht="15.75" customHeight="1"/>
    <row r="398" s="255" customFormat="1" ht="15.75" customHeight="1"/>
    <row r="399" s="255" customFormat="1" ht="15.75" customHeight="1"/>
    <row r="400" s="255" customFormat="1" ht="15.75" customHeight="1"/>
    <row r="401" s="255" customFormat="1" ht="15.75" customHeight="1"/>
    <row r="402" s="255" customFormat="1" ht="15.75" customHeight="1"/>
    <row r="403" s="255" customFormat="1" ht="15.75" customHeight="1"/>
    <row r="404" s="255" customFormat="1" ht="15.75" customHeight="1"/>
    <row r="405" s="255" customFormat="1" ht="15.75" customHeight="1"/>
    <row r="406" s="255" customFormat="1" ht="15.75" customHeight="1"/>
    <row r="407" s="255" customFormat="1" ht="15.75" customHeight="1"/>
    <row r="408" s="255" customFormat="1" ht="15.75" customHeight="1"/>
    <row r="409" s="255" customFormat="1" ht="15.75" customHeight="1"/>
    <row r="410" s="255" customFormat="1" ht="15.75" customHeight="1"/>
    <row r="411" s="255" customFormat="1" ht="15.75" customHeight="1"/>
    <row r="412" s="255" customFormat="1" ht="15.75" customHeight="1"/>
    <row r="413" s="255" customFormat="1" ht="15.75" customHeight="1"/>
    <row r="414" s="255" customFormat="1" ht="15.75" customHeight="1"/>
    <row r="415" s="255" customFormat="1" ht="15.75" customHeight="1"/>
    <row r="416" s="255" customFormat="1" ht="15.75" customHeight="1"/>
    <row r="417" s="255" customFormat="1" ht="15.75" customHeight="1"/>
    <row r="418" s="255" customFormat="1" ht="15.75" customHeight="1"/>
    <row r="419" s="255" customFormat="1" ht="15.75" customHeight="1"/>
    <row r="420" s="255" customFormat="1" ht="15.75" customHeight="1"/>
    <row r="421" s="255" customFormat="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32">
    <mergeCell ref="M370:N370"/>
    <mergeCell ref="D3:D5"/>
    <mergeCell ref="E2:O2"/>
    <mergeCell ref="D8:K8"/>
    <mergeCell ref="L8:P8"/>
    <mergeCell ref="F378:F380"/>
    <mergeCell ref="G378:G380"/>
    <mergeCell ref="H378:H380"/>
    <mergeCell ref="C370:L370"/>
    <mergeCell ref="F372:F373"/>
    <mergeCell ref="G372:G373"/>
    <mergeCell ref="H372:H373"/>
    <mergeCell ref="D374:D376"/>
    <mergeCell ref="E374:E376"/>
    <mergeCell ref="F374:F376"/>
    <mergeCell ref="G374:G376"/>
    <mergeCell ref="H374:H376"/>
    <mergeCell ref="C372:C373"/>
    <mergeCell ref="C374:C376"/>
    <mergeCell ref="C378:C380"/>
    <mergeCell ref="D372:D373"/>
    <mergeCell ref="E372:E373"/>
    <mergeCell ref="D378:D380"/>
    <mergeCell ref="E378:E380"/>
    <mergeCell ref="B85:B187"/>
    <mergeCell ref="B10:B81"/>
    <mergeCell ref="C182:C187"/>
    <mergeCell ref="C40:C77"/>
    <mergeCell ref="C78:C81"/>
    <mergeCell ref="C10:C39"/>
    <mergeCell ref="C152:C181"/>
    <mergeCell ref="C85:C151"/>
  </mergeCells>
  <hyperlinks>
    <hyperlink ref="J182" r:id="rId1"/>
    <hyperlink ref="J183" r:id="rId2"/>
    <hyperlink ref="J184" r:id="rId3"/>
    <hyperlink ref="J186" r:id="rId4"/>
  </hyperlinks>
  <pageMargins left="0.7" right="0.7" top="0.75" bottom="0.75" header="0" footer="0"/>
  <pageSetup paperSize="9" orientation="portrait" r:id="rId5"/>
  <drawing r:id="rId6"/>
  <legacyDrawing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872"/>
  <sheetViews>
    <sheetView showGridLines="0" topLeftCell="E1" zoomScale="70" zoomScaleNormal="70" workbookViewId="0">
      <selection activeCell="E7" sqref="E7"/>
    </sheetView>
  </sheetViews>
  <sheetFormatPr baseColWidth="10" defaultColWidth="14.42578125" defaultRowHeight="15" customHeight="1"/>
  <cols>
    <col min="1" max="1" width="4.5703125" style="250" customWidth="1"/>
    <col min="2" max="2" width="3.42578125" style="250" customWidth="1"/>
    <col min="3" max="3" width="3" style="250" customWidth="1"/>
    <col min="4" max="4" width="37.140625" style="250" customWidth="1"/>
    <col min="5" max="5" width="31.7109375" style="250" customWidth="1"/>
    <col min="6" max="6" width="41.85546875" style="250" customWidth="1"/>
    <col min="7" max="7" width="32.140625" style="250" customWidth="1"/>
    <col min="8" max="8" width="23" style="250" customWidth="1"/>
    <col min="9" max="9" width="26.28515625" style="389" customWidth="1"/>
    <col min="10" max="10" width="17.85546875" style="250" customWidth="1"/>
    <col min="11" max="11" width="47" style="250" customWidth="1"/>
    <col min="12" max="12" width="35.5703125" style="250" customWidth="1"/>
    <col min="13" max="13" width="56" style="250" customWidth="1"/>
    <col min="14" max="14" width="23.28515625" style="255" customWidth="1"/>
    <col min="15" max="15" width="10.7109375" style="250" hidden="1" customWidth="1"/>
    <col min="16" max="16" width="37.85546875" style="250" customWidth="1"/>
    <col min="17" max="24" width="10.7109375" style="250" customWidth="1"/>
    <col min="25" max="16384" width="14.42578125" style="250"/>
  </cols>
  <sheetData>
    <row r="1" spans="1:17" ht="23.25" customHeight="1"/>
    <row r="2" spans="1:17" ht="39" customHeight="1" thickBot="1">
      <c r="A2" s="146"/>
      <c r="B2" s="146"/>
      <c r="D2" s="919" t="s">
        <v>165</v>
      </c>
      <c r="E2" s="823"/>
      <c r="F2" s="823"/>
      <c r="G2" s="823"/>
      <c r="H2" s="823"/>
      <c r="I2" s="823"/>
      <c r="J2" s="823"/>
      <c r="K2" s="823"/>
      <c r="L2" s="823"/>
      <c r="M2" s="823"/>
      <c r="N2" s="823"/>
      <c r="P2" s="255"/>
      <c r="Q2" s="255"/>
    </row>
    <row r="3" spans="1:17" ht="34.5" customHeight="1" thickBot="1">
      <c r="A3" s="146"/>
      <c r="B3" s="146"/>
      <c r="C3" s="153"/>
      <c r="D3" s="153"/>
      <c r="E3" s="148" t="s">
        <v>720</v>
      </c>
      <c r="F3" s="392">
        <f>100/17</f>
        <v>5.882352941176471</v>
      </c>
      <c r="G3" s="153"/>
      <c r="I3" s="279" t="s">
        <v>1167</v>
      </c>
      <c r="J3" s="579">
        <v>44</v>
      </c>
      <c r="L3" s="151" t="s">
        <v>1170</v>
      </c>
      <c r="M3" s="579">
        <v>44</v>
      </c>
      <c r="N3" s="256"/>
    </row>
    <row r="4" spans="1:17" ht="21" customHeight="1" thickBot="1">
      <c r="A4" s="146"/>
      <c r="B4" s="146"/>
      <c r="C4" s="153"/>
      <c r="D4" s="153"/>
      <c r="E4" s="148" t="s">
        <v>39</v>
      </c>
      <c r="F4" s="392">
        <f>+(M4*F3/M3)+2.74</f>
        <v>3.141069518716578</v>
      </c>
      <c r="I4" s="154" t="s">
        <v>77</v>
      </c>
      <c r="J4" s="579">
        <v>22</v>
      </c>
      <c r="L4" s="154" t="s">
        <v>77</v>
      </c>
      <c r="M4" s="579">
        <f>+M3-M5</f>
        <v>3</v>
      </c>
    </row>
    <row r="5" spans="1:17" ht="71.25" customHeight="1" thickBot="1">
      <c r="A5" s="146"/>
      <c r="B5" s="146"/>
      <c r="C5" s="153"/>
      <c r="D5" s="153"/>
      <c r="E5" s="148" t="s">
        <v>19</v>
      </c>
      <c r="F5" s="546" t="str">
        <f>Resp.!J22</f>
        <v>Grupo de Talento Humano
Grupo de Planeación
Oficina de tecnologia de la Información
Todos los procesos</v>
      </c>
      <c r="G5" s="386"/>
      <c r="I5" s="157" t="s">
        <v>79</v>
      </c>
      <c r="J5" s="579">
        <f>+J3-J4</f>
        <v>22</v>
      </c>
      <c r="L5" s="157" t="s">
        <v>79</v>
      </c>
      <c r="M5" s="579">
        <v>41</v>
      </c>
    </row>
    <row r="6" spans="1:17" ht="16.5">
      <c r="E6" s="441"/>
      <c r="F6" s="222"/>
      <c r="G6" s="386"/>
    </row>
    <row r="7" spans="1:17" ht="15.75" customHeight="1">
      <c r="D7" s="547"/>
      <c r="L7" s="391"/>
    </row>
    <row r="8" spans="1:17" ht="15.75" customHeight="1"/>
    <row r="9" spans="1:17" ht="15.75" customHeight="1">
      <c r="C9" s="922" t="s">
        <v>65</v>
      </c>
      <c r="D9" s="923"/>
      <c r="E9" s="923"/>
      <c r="F9" s="923"/>
      <c r="G9" s="923"/>
      <c r="H9" s="923"/>
      <c r="I9" s="923"/>
      <c r="J9" s="923"/>
      <c r="K9" s="923"/>
      <c r="L9" s="924"/>
      <c r="M9" s="826" t="s">
        <v>66</v>
      </c>
      <c r="N9" s="830"/>
    </row>
    <row r="10" spans="1:17" ht="36" customHeight="1">
      <c r="C10" s="548" t="s">
        <v>67</v>
      </c>
      <c r="D10" s="548" t="s">
        <v>551</v>
      </c>
      <c r="E10" s="548" t="s">
        <v>519</v>
      </c>
      <c r="F10" s="548" t="s">
        <v>552</v>
      </c>
      <c r="G10" s="548" t="s">
        <v>521</v>
      </c>
      <c r="H10" s="548" t="s">
        <v>538</v>
      </c>
      <c r="I10" s="548" t="s">
        <v>535</v>
      </c>
      <c r="J10" s="548" t="s">
        <v>536</v>
      </c>
      <c r="K10" s="548" t="s">
        <v>537</v>
      </c>
      <c r="L10" s="548" t="s">
        <v>81</v>
      </c>
      <c r="M10" s="178" t="s">
        <v>74</v>
      </c>
      <c r="N10" s="188" t="s">
        <v>539</v>
      </c>
    </row>
    <row r="11" spans="1:17" s="241" customFormat="1" ht="118.5" customHeight="1">
      <c r="C11" s="172">
        <v>1</v>
      </c>
      <c r="D11" s="246" t="s">
        <v>866</v>
      </c>
      <c r="E11" s="252" t="s">
        <v>867</v>
      </c>
      <c r="F11" s="246" t="s">
        <v>868</v>
      </c>
      <c r="G11" s="253" t="s">
        <v>869</v>
      </c>
      <c r="H11" s="246" t="s">
        <v>523</v>
      </c>
      <c r="I11" s="258">
        <v>43678</v>
      </c>
      <c r="J11" s="258">
        <v>43798</v>
      </c>
      <c r="K11" s="246" t="s">
        <v>933</v>
      </c>
      <c r="L11" s="269">
        <v>0.125</v>
      </c>
      <c r="M11" s="246" t="s">
        <v>965</v>
      </c>
      <c r="N11" s="172" t="s">
        <v>621</v>
      </c>
      <c r="O11" s="241">
        <v>649</v>
      </c>
    </row>
    <row r="12" spans="1:17" s="241" customFormat="1" ht="118.5" customHeight="1">
      <c r="C12" s="549">
        <v>2</v>
      </c>
      <c r="D12" s="246" t="s">
        <v>870</v>
      </c>
      <c r="E12" s="246" t="s">
        <v>870</v>
      </c>
      <c r="F12" s="246" t="s">
        <v>868</v>
      </c>
      <c r="G12" s="253" t="s">
        <v>869</v>
      </c>
      <c r="H12" s="246" t="s">
        <v>523</v>
      </c>
      <c r="I12" s="258">
        <v>43678</v>
      </c>
      <c r="J12" s="258">
        <v>43814</v>
      </c>
      <c r="K12" s="246" t="s">
        <v>934</v>
      </c>
      <c r="L12" s="269">
        <v>0.125</v>
      </c>
      <c r="M12" s="252" t="s">
        <v>1022</v>
      </c>
      <c r="N12" s="172" t="s">
        <v>976</v>
      </c>
      <c r="O12" s="241">
        <v>650</v>
      </c>
    </row>
    <row r="13" spans="1:17" s="241" customFormat="1" ht="193.5" customHeight="1">
      <c r="C13" s="172">
        <v>3</v>
      </c>
      <c r="D13" s="246" t="s">
        <v>871</v>
      </c>
      <c r="E13" s="246" t="s">
        <v>872</v>
      </c>
      <c r="F13" s="246" t="s">
        <v>868</v>
      </c>
      <c r="G13" s="253" t="s">
        <v>869</v>
      </c>
      <c r="H13" s="246" t="s">
        <v>523</v>
      </c>
      <c r="I13" s="258">
        <v>43678</v>
      </c>
      <c r="J13" s="258">
        <v>43814</v>
      </c>
      <c r="K13" s="246" t="s">
        <v>935</v>
      </c>
      <c r="L13" s="269">
        <v>0.125</v>
      </c>
      <c r="M13" s="252" t="s">
        <v>1007</v>
      </c>
      <c r="N13" s="172" t="s">
        <v>976</v>
      </c>
      <c r="O13" s="241">
        <f>+O12+1</f>
        <v>651</v>
      </c>
    </row>
    <row r="14" spans="1:17" s="241" customFormat="1" ht="118.5" customHeight="1">
      <c r="C14" s="549">
        <v>4</v>
      </c>
      <c r="D14" s="246" t="s">
        <v>873</v>
      </c>
      <c r="E14" s="252" t="s">
        <v>874</v>
      </c>
      <c r="F14" s="246" t="s">
        <v>868</v>
      </c>
      <c r="G14" s="253" t="s">
        <v>869</v>
      </c>
      <c r="H14" s="246" t="s">
        <v>875</v>
      </c>
      <c r="I14" s="258">
        <v>43678</v>
      </c>
      <c r="J14" s="258">
        <v>43861</v>
      </c>
      <c r="K14" s="246" t="s">
        <v>936</v>
      </c>
      <c r="L14" s="269">
        <v>0.125</v>
      </c>
      <c r="M14" s="246" t="s">
        <v>1016</v>
      </c>
      <c r="N14" s="172" t="s">
        <v>976</v>
      </c>
      <c r="O14" s="241">
        <f t="shared" ref="O14:O21" si="0">+O13+1</f>
        <v>652</v>
      </c>
    </row>
    <row r="15" spans="1:17" s="241" customFormat="1" ht="118.5" customHeight="1">
      <c r="C15" s="172">
        <v>5</v>
      </c>
      <c r="D15" s="246" t="s">
        <v>876</v>
      </c>
      <c r="E15" s="252" t="s">
        <v>877</v>
      </c>
      <c r="F15" s="246" t="s">
        <v>868</v>
      </c>
      <c r="G15" s="253" t="s">
        <v>869</v>
      </c>
      <c r="H15" s="246" t="s">
        <v>875</v>
      </c>
      <c r="I15" s="258">
        <v>43678</v>
      </c>
      <c r="J15" s="258">
        <v>43861</v>
      </c>
      <c r="K15" s="246" t="s">
        <v>937</v>
      </c>
      <c r="L15" s="269">
        <v>0.125</v>
      </c>
      <c r="M15" s="246" t="s">
        <v>1017</v>
      </c>
      <c r="N15" s="172" t="s">
        <v>621</v>
      </c>
      <c r="O15" s="241">
        <f t="shared" si="0"/>
        <v>653</v>
      </c>
    </row>
    <row r="16" spans="1:17" s="241" customFormat="1" ht="118.5" customHeight="1">
      <c r="C16" s="549">
        <v>6</v>
      </c>
      <c r="D16" s="246" t="s">
        <v>878</v>
      </c>
      <c r="E16" s="252" t="s">
        <v>879</v>
      </c>
      <c r="F16" s="246" t="s">
        <v>868</v>
      </c>
      <c r="G16" s="253" t="s">
        <v>869</v>
      </c>
      <c r="H16" s="246" t="s">
        <v>523</v>
      </c>
      <c r="I16" s="258">
        <v>43678</v>
      </c>
      <c r="J16" s="258">
        <v>43861</v>
      </c>
      <c r="K16" s="252" t="s">
        <v>966</v>
      </c>
      <c r="L16" s="269">
        <v>0.125</v>
      </c>
      <c r="M16" s="246" t="s">
        <v>1004</v>
      </c>
      <c r="N16" s="172" t="s">
        <v>621</v>
      </c>
      <c r="O16" s="241">
        <f t="shared" si="0"/>
        <v>654</v>
      </c>
    </row>
    <row r="17" spans="3:15" s="241" customFormat="1" ht="118.5" customHeight="1">
      <c r="C17" s="172">
        <v>7</v>
      </c>
      <c r="D17" s="246" t="s">
        <v>880</v>
      </c>
      <c r="E17" s="252" t="s">
        <v>867</v>
      </c>
      <c r="F17" s="246" t="s">
        <v>868</v>
      </c>
      <c r="G17" s="253" t="s">
        <v>869</v>
      </c>
      <c r="H17" s="246" t="s">
        <v>523</v>
      </c>
      <c r="I17" s="258">
        <v>43678</v>
      </c>
      <c r="J17" s="258">
        <v>43769</v>
      </c>
      <c r="K17" s="246" t="s">
        <v>1023</v>
      </c>
      <c r="L17" s="269">
        <v>0.125</v>
      </c>
      <c r="M17" s="246" t="s">
        <v>1024</v>
      </c>
      <c r="N17" s="172" t="s">
        <v>621</v>
      </c>
      <c r="O17" s="241">
        <f t="shared" si="0"/>
        <v>655</v>
      </c>
    </row>
    <row r="18" spans="3:15" s="241" customFormat="1" ht="198.75" customHeight="1">
      <c r="C18" s="549">
        <v>8</v>
      </c>
      <c r="D18" s="246" t="s">
        <v>881</v>
      </c>
      <c r="E18" s="252" t="s">
        <v>882</v>
      </c>
      <c r="F18" s="246" t="s">
        <v>868</v>
      </c>
      <c r="G18" s="253" t="s">
        <v>869</v>
      </c>
      <c r="H18" s="246" t="s">
        <v>523</v>
      </c>
      <c r="I18" s="258">
        <v>43678</v>
      </c>
      <c r="J18" s="258">
        <v>44012</v>
      </c>
      <c r="K18" s="246" t="s">
        <v>1025</v>
      </c>
      <c r="L18" s="269">
        <v>0.125</v>
      </c>
      <c r="M18" s="252" t="s">
        <v>1026</v>
      </c>
      <c r="N18" s="172" t="s">
        <v>976</v>
      </c>
      <c r="O18" s="241">
        <f t="shared" si="0"/>
        <v>656</v>
      </c>
    </row>
    <row r="19" spans="3:15" s="241" customFormat="1" ht="248.25" customHeight="1">
      <c r="C19" s="172">
        <v>9</v>
      </c>
      <c r="D19" s="246" t="s">
        <v>883</v>
      </c>
      <c r="E19" s="252" t="s">
        <v>882</v>
      </c>
      <c r="F19" s="246" t="s">
        <v>868</v>
      </c>
      <c r="G19" s="253" t="s">
        <v>869</v>
      </c>
      <c r="H19" s="246" t="s">
        <v>523</v>
      </c>
      <c r="I19" s="258">
        <v>43678</v>
      </c>
      <c r="J19" s="258">
        <v>44012</v>
      </c>
      <c r="K19" s="246" t="s">
        <v>1025</v>
      </c>
      <c r="L19" s="269">
        <v>0.125</v>
      </c>
      <c r="M19" s="252" t="s">
        <v>1026</v>
      </c>
      <c r="N19" s="172" t="s">
        <v>976</v>
      </c>
      <c r="O19" s="241">
        <f t="shared" si="0"/>
        <v>657</v>
      </c>
    </row>
    <row r="20" spans="3:15" s="241" customFormat="1" ht="118.5" customHeight="1">
      <c r="C20" s="549">
        <v>10</v>
      </c>
      <c r="D20" s="246" t="s">
        <v>884</v>
      </c>
      <c r="E20" s="252" t="s">
        <v>885</v>
      </c>
      <c r="F20" s="246" t="s">
        <v>868</v>
      </c>
      <c r="G20" s="253" t="s">
        <v>869</v>
      </c>
      <c r="H20" s="246" t="s">
        <v>875</v>
      </c>
      <c r="I20" s="258">
        <v>43678</v>
      </c>
      <c r="J20" s="258">
        <v>44012</v>
      </c>
      <c r="K20" s="246" t="s">
        <v>938</v>
      </c>
      <c r="L20" s="269">
        <v>0.125</v>
      </c>
      <c r="M20" s="252" t="s">
        <v>1010</v>
      </c>
      <c r="N20" s="172" t="s">
        <v>976</v>
      </c>
      <c r="O20" s="241">
        <f t="shared" si="0"/>
        <v>658</v>
      </c>
    </row>
    <row r="21" spans="3:15" s="241" customFormat="1" ht="118.5" customHeight="1">
      <c r="C21" s="172">
        <v>11</v>
      </c>
      <c r="D21" s="246" t="s">
        <v>886</v>
      </c>
      <c r="E21" s="252" t="s">
        <v>887</v>
      </c>
      <c r="F21" s="246" t="s">
        <v>868</v>
      </c>
      <c r="G21" s="253" t="s">
        <v>869</v>
      </c>
      <c r="H21" s="246" t="s">
        <v>523</v>
      </c>
      <c r="I21" s="258">
        <v>43678</v>
      </c>
      <c r="J21" s="258">
        <v>44012</v>
      </c>
      <c r="K21" s="246" t="s">
        <v>1027</v>
      </c>
      <c r="L21" s="269">
        <v>0.125</v>
      </c>
      <c r="M21" s="252" t="s">
        <v>1015</v>
      </c>
      <c r="N21" s="172" t="s">
        <v>976</v>
      </c>
      <c r="O21" s="241">
        <f t="shared" si="0"/>
        <v>659</v>
      </c>
    </row>
    <row r="22" spans="3:15" s="241" customFormat="1" ht="118.5" customHeight="1">
      <c r="C22" s="549">
        <v>12</v>
      </c>
      <c r="D22" s="246" t="s">
        <v>888</v>
      </c>
      <c r="E22" s="252" t="s">
        <v>889</v>
      </c>
      <c r="F22" s="246" t="s">
        <v>868</v>
      </c>
      <c r="G22" s="253" t="s">
        <v>869</v>
      </c>
      <c r="H22" s="246" t="s">
        <v>523</v>
      </c>
      <c r="I22" s="258">
        <v>43678</v>
      </c>
      <c r="J22" s="258">
        <v>43815</v>
      </c>
      <c r="K22" s="246" t="s">
        <v>939</v>
      </c>
      <c r="L22" s="269">
        <v>0.125</v>
      </c>
      <c r="M22" s="246" t="s">
        <v>1006</v>
      </c>
      <c r="N22" s="172" t="s">
        <v>621</v>
      </c>
      <c r="O22" s="241">
        <v>660</v>
      </c>
    </row>
    <row r="23" spans="3:15" s="241" customFormat="1" ht="118.5" customHeight="1">
      <c r="C23" s="172">
        <v>13</v>
      </c>
      <c r="D23" s="246" t="s">
        <v>890</v>
      </c>
      <c r="E23" s="246" t="s">
        <v>891</v>
      </c>
      <c r="F23" s="246" t="s">
        <v>868</v>
      </c>
      <c r="G23" s="253" t="s">
        <v>869</v>
      </c>
      <c r="H23" s="246" t="s">
        <v>1028</v>
      </c>
      <c r="I23" s="258">
        <v>43678</v>
      </c>
      <c r="J23" s="258">
        <v>43830</v>
      </c>
      <c r="K23" s="246" t="s">
        <v>940</v>
      </c>
      <c r="L23" s="269">
        <v>0.125</v>
      </c>
      <c r="M23" s="246" t="s">
        <v>1029</v>
      </c>
      <c r="N23" s="172" t="s">
        <v>621</v>
      </c>
      <c r="O23" s="241">
        <v>661</v>
      </c>
    </row>
    <row r="24" spans="3:15" s="241" customFormat="1" ht="198.75" customHeight="1">
      <c r="C24" s="549">
        <v>14</v>
      </c>
      <c r="D24" s="246" t="s">
        <v>892</v>
      </c>
      <c r="E24" s="252" t="s">
        <v>893</v>
      </c>
      <c r="F24" s="246" t="s">
        <v>868</v>
      </c>
      <c r="G24" s="253" t="s">
        <v>869</v>
      </c>
      <c r="H24" s="246" t="s">
        <v>523</v>
      </c>
      <c r="I24" s="258">
        <v>43678</v>
      </c>
      <c r="J24" s="258">
        <v>44012</v>
      </c>
      <c r="K24" s="246" t="s">
        <v>941</v>
      </c>
      <c r="L24" s="269">
        <v>0.125</v>
      </c>
      <c r="M24" s="252" t="s">
        <v>1030</v>
      </c>
      <c r="N24" s="172" t="s">
        <v>976</v>
      </c>
      <c r="O24" s="241">
        <f t="shared" ref="O24:O54" si="1">+O23+1</f>
        <v>662</v>
      </c>
    </row>
    <row r="25" spans="3:15" s="241" customFormat="1" ht="118.5" customHeight="1">
      <c r="C25" s="172">
        <v>15</v>
      </c>
      <c r="D25" s="246" t="s">
        <v>894</v>
      </c>
      <c r="E25" s="252" t="s">
        <v>895</v>
      </c>
      <c r="F25" s="246" t="s">
        <v>868</v>
      </c>
      <c r="G25" s="253" t="s">
        <v>869</v>
      </c>
      <c r="H25" s="246" t="s">
        <v>875</v>
      </c>
      <c r="I25" s="258">
        <v>43678</v>
      </c>
      <c r="J25" s="258">
        <v>43861</v>
      </c>
      <c r="K25" s="246" t="s">
        <v>894</v>
      </c>
      <c r="L25" s="269">
        <v>0.125</v>
      </c>
      <c r="M25" s="246" t="s">
        <v>1014</v>
      </c>
      <c r="N25" s="172" t="s">
        <v>621</v>
      </c>
      <c r="O25" s="241">
        <v>663</v>
      </c>
    </row>
    <row r="26" spans="3:15" s="241" customFormat="1" ht="118.5" customHeight="1">
      <c r="C26" s="549">
        <v>16</v>
      </c>
      <c r="D26" s="246" t="s">
        <v>896</v>
      </c>
      <c r="E26" s="252" t="s">
        <v>897</v>
      </c>
      <c r="F26" s="246" t="s">
        <v>868</v>
      </c>
      <c r="G26" s="253" t="s">
        <v>869</v>
      </c>
      <c r="H26" s="246" t="s">
        <v>523</v>
      </c>
      <c r="I26" s="258">
        <v>43678</v>
      </c>
      <c r="J26" s="258">
        <v>43830</v>
      </c>
      <c r="K26" s="246" t="s">
        <v>939</v>
      </c>
      <c r="L26" s="269">
        <v>0.125</v>
      </c>
      <c r="M26" s="246" t="s">
        <v>1018</v>
      </c>
      <c r="N26" s="172" t="s">
        <v>621</v>
      </c>
      <c r="O26" s="241">
        <v>664</v>
      </c>
    </row>
    <row r="27" spans="3:15" s="241" customFormat="1" ht="118.5" customHeight="1">
      <c r="C27" s="172">
        <v>17</v>
      </c>
      <c r="D27" s="246" t="s">
        <v>898</v>
      </c>
      <c r="E27" s="252" t="s">
        <v>899</v>
      </c>
      <c r="F27" s="246" t="s">
        <v>868</v>
      </c>
      <c r="G27" s="253" t="s">
        <v>869</v>
      </c>
      <c r="H27" s="246" t="s">
        <v>523</v>
      </c>
      <c r="I27" s="258">
        <v>43678</v>
      </c>
      <c r="J27" s="258">
        <v>43815</v>
      </c>
      <c r="K27" s="246" t="s">
        <v>939</v>
      </c>
      <c r="L27" s="269">
        <v>0.125</v>
      </c>
      <c r="M27" s="246" t="s">
        <v>1018</v>
      </c>
      <c r="N27" s="172" t="s">
        <v>621</v>
      </c>
      <c r="O27" s="241">
        <v>665</v>
      </c>
    </row>
    <row r="28" spans="3:15" s="241" customFormat="1" ht="263.25" customHeight="1">
      <c r="C28" s="549">
        <v>18</v>
      </c>
      <c r="D28" s="246" t="s">
        <v>900</v>
      </c>
      <c r="E28" s="246" t="s">
        <v>900</v>
      </c>
      <c r="F28" s="246" t="s">
        <v>868</v>
      </c>
      <c r="G28" s="253" t="s">
        <v>869</v>
      </c>
      <c r="H28" s="246" t="s">
        <v>523</v>
      </c>
      <c r="I28" s="258">
        <v>43678</v>
      </c>
      <c r="J28" s="258">
        <v>44012</v>
      </c>
      <c r="K28" s="246" t="s">
        <v>942</v>
      </c>
      <c r="L28" s="269">
        <v>0.125</v>
      </c>
      <c r="M28" s="252" t="s">
        <v>1031</v>
      </c>
      <c r="N28" s="172" t="s">
        <v>976</v>
      </c>
      <c r="O28" s="241">
        <f t="shared" si="1"/>
        <v>666</v>
      </c>
    </row>
    <row r="29" spans="3:15" s="241" customFormat="1" ht="235.5" customHeight="1">
      <c r="C29" s="172">
        <v>19</v>
      </c>
      <c r="D29" s="246" t="s">
        <v>901</v>
      </c>
      <c r="E29" s="246" t="s">
        <v>902</v>
      </c>
      <c r="F29" s="246" t="s">
        <v>868</v>
      </c>
      <c r="G29" s="253" t="s">
        <v>869</v>
      </c>
      <c r="H29" s="246" t="s">
        <v>523</v>
      </c>
      <c r="I29" s="258">
        <v>43678</v>
      </c>
      <c r="J29" s="258">
        <v>44012</v>
      </c>
      <c r="K29" s="246" t="s">
        <v>943</v>
      </c>
      <c r="L29" s="269">
        <v>0.125</v>
      </c>
      <c r="M29" s="252" t="s">
        <v>1005</v>
      </c>
      <c r="N29" s="172" t="s">
        <v>976</v>
      </c>
      <c r="O29" s="241">
        <f t="shared" si="1"/>
        <v>667</v>
      </c>
    </row>
    <row r="30" spans="3:15" s="241" customFormat="1" ht="170.25" customHeight="1">
      <c r="C30" s="549">
        <v>20</v>
      </c>
      <c r="D30" s="246" t="s">
        <v>903</v>
      </c>
      <c r="E30" s="246" t="s">
        <v>903</v>
      </c>
      <c r="F30" s="246" t="s">
        <v>868</v>
      </c>
      <c r="G30" s="253" t="s">
        <v>869</v>
      </c>
      <c r="H30" s="246" t="s">
        <v>523</v>
      </c>
      <c r="I30" s="258">
        <v>43678</v>
      </c>
      <c r="J30" s="258">
        <v>43860</v>
      </c>
      <c r="K30" s="246" t="s">
        <v>944</v>
      </c>
      <c r="L30" s="269">
        <v>0.125</v>
      </c>
      <c r="M30" s="252" t="s">
        <v>1013</v>
      </c>
      <c r="N30" s="172" t="s">
        <v>976</v>
      </c>
      <c r="O30" s="241">
        <f t="shared" si="1"/>
        <v>668</v>
      </c>
    </row>
    <row r="31" spans="3:15" s="241" customFormat="1" ht="235.5" customHeight="1">
      <c r="C31" s="172">
        <v>21</v>
      </c>
      <c r="D31" s="246" t="s">
        <v>904</v>
      </c>
      <c r="E31" s="246" t="s">
        <v>904</v>
      </c>
      <c r="F31" s="246" t="s">
        <v>868</v>
      </c>
      <c r="G31" s="253" t="s">
        <v>869</v>
      </c>
      <c r="H31" s="246" t="s">
        <v>523</v>
      </c>
      <c r="I31" s="258">
        <v>43678</v>
      </c>
      <c r="J31" s="258">
        <v>44012</v>
      </c>
      <c r="K31" s="252" t="s">
        <v>945</v>
      </c>
      <c r="L31" s="269">
        <v>0.125</v>
      </c>
      <c r="M31" s="252" t="s">
        <v>1032</v>
      </c>
      <c r="N31" s="172" t="s">
        <v>976</v>
      </c>
      <c r="O31" s="241">
        <f t="shared" si="1"/>
        <v>669</v>
      </c>
    </row>
    <row r="32" spans="3:15" s="241" customFormat="1" ht="118.5" customHeight="1">
      <c r="C32" s="549">
        <v>22</v>
      </c>
      <c r="D32" s="246" t="s">
        <v>905</v>
      </c>
      <c r="E32" s="246" t="s">
        <v>906</v>
      </c>
      <c r="F32" s="246" t="s">
        <v>868</v>
      </c>
      <c r="G32" s="253" t="s">
        <v>869</v>
      </c>
      <c r="H32" s="246" t="s">
        <v>523</v>
      </c>
      <c r="I32" s="258">
        <v>43678</v>
      </c>
      <c r="J32" s="258">
        <v>44012</v>
      </c>
      <c r="K32" s="246" t="s">
        <v>946</v>
      </c>
      <c r="L32" s="269">
        <v>0.125</v>
      </c>
      <c r="M32" s="252" t="s">
        <v>1002</v>
      </c>
      <c r="N32" s="172" t="s">
        <v>976</v>
      </c>
      <c r="O32" s="241">
        <f t="shared" si="1"/>
        <v>670</v>
      </c>
    </row>
    <row r="33" spans="3:15" s="241" customFormat="1" ht="118.5" customHeight="1">
      <c r="C33" s="172">
        <v>23</v>
      </c>
      <c r="D33" s="246" t="s">
        <v>907</v>
      </c>
      <c r="E33" s="252" t="s">
        <v>1033</v>
      </c>
      <c r="F33" s="246" t="s">
        <v>868</v>
      </c>
      <c r="G33" s="253" t="s">
        <v>869</v>
      </c>
      <c r="H33" s="246" t="s">
        <v>1028</v>
      </c>
      <c r="I33" s="258">
        <v>43678</v>
      </c>
      <c r="J33" s="258">
        <v>43768</v>
      </c>
      <c r="K33" s="246" t="s">
        <v>947</v>
      </c>
      <c r="L33" s="269">
        <v>0.125</v>
      </c>
      <c r="M33" s="252" t="s">
        <v>1019</v>
      </c>
      <c r="N33" s="172" t="s">
        <v>621</v>
      </c>
      <c r="O33" s="241">
        <f t="shared" si="1"/>
        <v>671</v>
      </c>
    </row>
    <row r="34" spans="3:15" s="241" customFormat="1" ht="118.5" customHeight="1">
      <c r="C34" s="549">
        <v>24</v>
      </c>
      <c r="D34" s="246" t="s">
        <v>908</v>
      </c>
      <c r="E34" s="252" t="s">
        <v>1034</v>
      </c>
      <c r="F34" s="246" t="s">
        <v>868</v>
      </c>
      <c r="G34" s="253" t="s">
        <v>869</v>
      </c>
      <c r="H34" s="246" t="s">
        <v>1028</v>
      </c>
      <c r="I34" s="258">
        <v>43678</v>
      </c>
      <c r="J34" s="258">
        <v>43814</v>
      </c>
      <c r="K34" s="246" t="s">
        <v>948</v>
      </c>
      <c r="L34" s="269">
        <v>0.125</v>
      </c>
      <c r="M34" s="252" t="s">
        <v>1160</v>
      </c>
      <c r="N34" s="172" t="s">
        <v>621</v>
      </c>
      <c r="O34" s="241">
        <f t="shared" si="1"/>
        <v>672</v>
      </c>
    </row>
    <row r="35" spans="3:15" s="241" customFormat="1" ht="118.5" customHeight="1">
      <c r="C35" s="172">
        <v>25</v>
      </c>
      <c r="D35" s="246" t="s">
        <v>909</v>
      </c>
      <c r="E35" s="252" t="s">
        <v>910</v>
      </c>
      <c r="F35" s="246" t="s">
        <v>868</v>
      </c>
      <c r="G35" s="253" t="s">
        <v>869</v>
      </c>
      <c r="H35" s="246" t="s">
        <v>1028</v>
      </c>
      <c r="I35" s="258">
        <v>43678</v>
      </c>
      <c r="J35" s="258">
        <v>43861</v>
      </c>
      <c r="K35" s="246" t="s">
        <v>949</v>
      </c>
      <c r="L35" s="269">
        <v>0.125</v>
      </c>
      <c r="M35" s="252" t="s">
        <v>1035</v>
      </c>
      <c r="N35" s="172" t="s">
        <v>621</v>
      </c>
      <c r="O35" s="241">
        <f t="shared" si="1"/>
        <v>673</v>
      </c>
    </row>
    <row r="36" spans="3:15" s="241" customFormat="1" ht="118.5" customHeight="1">
      <c r="C36" s="549">
        <v>26</v>
      </c>
      <c r="D36" s="246" t="s">
        <v>911</v>
      </c>
      <c r="E36" s="246" t="s">
        <v>912</v>
      </c>
      <c r="F36" s="246" t="s">
        <v>868</v>
      </c>
      <c r="G36" s="253" t="s">
        <v>869</v>
      </c>
      <c r="H36" s="246" t="s">
        <v>1028</v>
      </c>
      <c r="I36" s="258">
        <v>43678</v>
      </c>
      <c r="J36" s="258">
        <v>44012</v>
      </c>
      <c r="K36" s="246" t="s">
        <v>967</v>
      </c>
      <c r="L36" s="269">
        <v>0.125</v>
      </c>
      <c r="M36" s="252" t="s">
        <v>1161</v>
      </c>
      <c r="N36" s="172" t="s">
        <v>621</v>
      </c>
      <c r="O36" s="241">
        <f t="shared" si="1"/>
        <v>674</v>
      </c>
    </row>
    <row r="37" spans="3:15" s="241" customFormat="1" ht="248.25" customHeight="1">
      <c r="C37" s="172">
        <v>27</v>
      </c>
      <c r="D37" s="246" t="s">
        <v>913</v>
      </c>
      <c r="E37" s="252" t="s">
        <v>1036</v>
      </c>
      <c r="F37" s="246" t="s">
        <v>868</v>
      </c>
      <c r="G37" s="253" t="s">
        <v>869</v>
      </c>
      <c r="H37" s="246" t="s">
        <v>1028</v>
      </c>
      <c r="I37" s="258">
        <v>43678</v>
      </c>
      <c r="J37" s="258">
        <v>44012</v>
      </c>
      <c r="K37" s="246" t="s">
        <v>950</v>
      </c>
      <c r="L37" s="269">
        <v>0.125</v>
      </c>
      <c r="M37" s="246" t="s">
        <v>1162</v>
      </c>
      <c r="N37" s="172" t="s">
        <v>621</v>
      </c>
      <c r="O37" s="241">
        <f t="shared" si="1"/>
        <v>675</v>
      </c>
    </row>
    <row r="38" spans="3:15" s="241" customFormat="1" ht="118.5" customHeight="1">
      <c r="C38" s="549">
        <v>28</v>
      </c>
      <c r="D38" s="246" t="s">
        <v>914</v>
      </c>
      <c r="E38" s="252" t="s">
        <v>915</v>
      </c>
      <c r="F38" s="246" t="s">
        <v>868</v>
      </c>
      <c r="G38" s="253" t="s">
        <v>869</v>
      </c>
      <c r="H38" s="246" t="s">
        <v>523</v>
      </c>
      <c r="I38" s="258">
        <v>43678</v>
      </c>
      <c r="J38" s="258">
        <v>43814</v>
      </c>
      <c r="K38" s="246" t="s">
        <v>951</v>
      </c>
      <c r="L38" s="269">
        <v>0.125</v>
      </c>
      <c r="M38" s="246" t="s">
        <v>1037</v>
      </c>
      <c r="N38" s="172" t="s">
        <v>621</v>
      </c>
      <c r="O38" s="241">
        <f t="shared" si="1"/>
        <v>676</v>
      </c>
    </row>
    <row r="39" spans="3:15" s="241" customFormat="1" ht="118.5" customHeight="1">
      <c r="C39" s="172">
        <v>29</v>
      </c>
      <c r="D39" s="246" t="s">
        <v>1038</v>
      </c>
      <c r="E39" s="246" t="s">
        <v>1038</v>
      </c>
      <c r="F39" s="246" t="s">
        <v>868</v>
      </c>
      <c r="G39" s="253" t="s">
        <v>869</v>
      </c>
      <c r="H39" s="246" t="s">
        <v>523</v>
      </c>
      <c r="I39" s="258">
        <v>43678</v>
      </c>
      <c r="J39" s="258">
        <v>43814</v>
      </c>
      <c r="K39" s="246" t="s">
        <v>952</v>
      </c>
      <c r="L39" s="269">
        <v>0.125</v>
      </c>
      <c r="M39" s="252" t="s">
        <v>1001</v>
      </c>
      <c r="N39" s="172" t="s">
        <v>976</v>
      </c>
      <c r="O39" s="241">
        <f t="shared" si="1"/>
        <v>677</v>
      </c>
    </row>
    <row r="40" spans="3:15" s="241" customFormat="1" ht="118.5" customHeight="1">
      <c r="C40" s="549">
        <v>30</v>
      </c>
      <c r="D40" s="246" t="s">
        <v>916</v>
      </c>
      <c r="E40" s="246" t="s">
        <v>916</v>
      </c>
      <c r="F40" s="246" t="s">
        <v>868</v>
      </c>
      <c r="G40" s="253" t="s">
        <v>869</v>
      </c>
      <c r="H40" s="246" t="s">
        <v>1028</v>
      </c>
      <c r="I40" s="258">
        <v>43678</v>
      </c>
      <c r="J40" s="258">
        <v>43815</v>
      </c>
      <c r="K40" s="246" t="s">
        <v>953</v>
      </c>
      <c r="L40" s="269">
        <v>0.125</v>
      </c>
      <c r="M40" s="246" t="s">
        <v>1039</v>
      </c>
      <c r="N40" s="172" t="s">
        <v>621</v>
      </c>
      <c r="O40" s="241">
        <f t="shared" si="1"/>
        <v>678</v>
      </c>
    </row>
    <row r="41" spans="3:15" s="241" customFormat="1" ht="118.5" customHeight="1">
      <c r="C41" s="172">
        <v>31</v>
      </c>
      <c r="D41" s="920" t="s">
        <v>917</v>
      </c>
      <c r="E41" s="920" t="s">
        <v>918</v>
      </c>
      <c r="F41" s="920" t="s">
        <v>868</v>
      </c>
      <c r="G41" s="920" t="s">
        <v>869</v>
      </c>
      <c r="H41" s="246" t="s">
        <v>1028</v>
      </c>
      <c r="I41" s="258">
        <v>43678</v>
      </c>
      <c r="J41" s="258">
        <v>43861</v>
      </c>
      <c r="K41" s="252" t="s">
        <v>968</v>
      </c>
      <c r="L41" s="269">
        <v>0.125</v>
      </c>
      <c r="M41" s="246" t="s">
        <v>1040</v>
      </c>
      <c r="N41" s="172" t="s">
        <v>621</v>
      </c>
      <c r="O41" s="241">
        <f t="shared" si="1"/>
        <v>679</v>
      </c>
    </row>
    <row r="42" spans="3:15" s="241" customFormat="1" ht="118.5" customHeight="1">
      <c r="C42" s="172"/>
      <c r="D42" s="921"/>
      <c r="E42" s="921"/>
      <c r="F42" s="921"/>
      <c r="G42" s="921"/>
      <c r="H42" s="246" t="s">
        <v>875</v>
      </c>
      <c r="I42" s="258">
        <v>43678</v>
      </c>
      <c r="J42" s="258">
        <v>43861</v>
      </c>
      <c r="K42" s="252" t="s">
        <v>969</v>
      </c>
      <c r="L42" s="269">
        <v>0.125</v>
      </c>
      <c r="M42" s="246" t="s">
        <v>1014</v>
      </c>
      <c r="N42" s="172" t="s">
        <v>621</v>
      </c>
      <c r="O42" s="241">
        <v>679</v>
      </c>
    </row>
    <row r="43" spans="3:15" s="241" customFormat="1" ht="254.25" customHeight="1">
      <c r="C43" s="549">
        <v>32</v>
      </c>
      <c r="D43" s="246" t="s">
        <v>919</v>
      </c>
      <c r="E43" s="246" t="s">
        <v>1041</v>
      </c>
      <c r="F43" s="246" t="s">
        <v>868</v>
      </c>
      <c r="G43" s="253" t="s">
        <v>869</v>
      </c>
      <c r="H43" s="246" t="s">
        <v>523</v>
      </c>
      <c r="I43" s="258">
        <v>43678</v>
      </c>
      <c r="J43" s="258">
        <v>43830</v>
      </c>
      <c r="K43" s="246" t="s">
        <v>954</v>
      </c>
      <c r="L43" s="269">
        <v>0.125</v>
      </c>
      <c r="M43" s="252" t="s">
        <v>1042</v>
      </c>
      <c r="N43" s="172" t="s">
        <v>976</v>
      </c>
      <c r="O43" s="241">
        <f t="shared" si="1"/>
        <v>680</v>
      </c>
    </row>
    <row r="44" spans="3:15" s="241" customFormat="1" ht="118.5" customHeight="1">
      <c r="C44" s="172">
        <v>33</v>
      </c>
      <c r="D44" s="246" t="s">
        <v>920</v>
      </c>
      <c r="E44" s="252" t="s">
        <v>1043</v>
      </c>
      <c r="F44" s="246" t="s">
        <v>868</v>
      </c>
      <c r="G44" s="253" t="s">
        <v>869</v>
      </c>
      <c r="H44" s="246" t="s">
        <v>523</v>
      </c>
      <c r="I44" s="258">
        <v>43678</v>
      </c>
      <c r="J44" s="258">
        <v>43861</v>
      </c>
      <c r="K44" s="246" t="s">
        <v>1044</v>
      </c>
      <c r="L44" s="269">
        <v>0.125</v>
      </c>
      <c r="M44" s="252" t="s">
        <v>1008</v>
      </c>
      <c r="N44" s="172" t="s">
        <v>976</v>
      </c>
      <c r="O44" s="241">
        <f t="shared" si="1"/>
        <v>681</v>
      </c>
    </row>
    <row r="45" spans="3:15" s="241" customFormat="1" ht="219" customHeight="1">
      <c r="C45" s="549">
        <v>34</v>
      </c>
      <c r="D45" s="246" t="s">
        <v>921</v>
      </c>
      <c r="E45" s="252" t="s">
        <v>922</v>
      </c>
      <c r="F45" s="246" t="s">
        <v>868</v>
      </c>
      <c r="G45" s="253" t="s">
        <v>869</v>
      </c>
      <c r="H45" s="246" t="s">
        <v>523</v>
      </c>
      <c r="I45" s="258">
        <v>43678</v>
      </c>
      <c r="J45" s="258">
        <v>43889</v>
      </c>
      <c r="K45" s="246" t="s">
        <v>955</v>
      </c>
      <c r="L45" s="269">
        <v>0.125</v>
      </c>
      <c r="M45" s="252" t="s">
        <v>1045</v>
      </c>
      <c r="N45" s="172" t="s">
        <v>976</v>
      </c>
      <c r="O45" s="241">
        <f t="shared" si="1"/>
        <v>682</v>
      </c>
    </row>
    <row r="46" spans="3:15" s="241" customFormat="1" ht="118.5" customHeight="1">
      <c r="C46" s="172">
        <v>35</v>
      </c>
      <c r="D46" s="246" t="s">
        <v>923</v>
      </c>
      <c r="E46" s="246" t="s">
        <v>923</v>
      </c>
      <c r="F46" s="246" t="s">
        <v>868</v>
      </c>
      <c r="G46" s="253" t="s">
        <v>869</v>
      </c>
      <c r="H46" s="246" t="s">
        <v>523</v>
      </c>
      <c r="I46" s="258">
        <v>43678</v>
      </c>
      <c r="J46" s="258">
        <v>43814</v>
      </c>
      <c r="K46" s="246" t="s">
        <v>956</v>
      </c>
      <c r="L46" s="269">
        <v>0.125</v>
      </c>
      <c r="M46" s="246" t="s">
        <v>1011</v>
      </c>
      <c r="N46" s="172" t="s">
        <v>621</v>
      </c>
      <c r="O46" s="241">
        <f t="shared" si="1"/>
        <v>683</v>
      </c>
    </row>
    <row r="47" spans="3:15" s="241" customFormat="1" ht="217.5" customHeight="1">
      <c r="C47" s="549">
        <v>36</v>
      </c>
      <c r="D47" s="246" t="s">
        <v>924</v>
      </c>
      <c r="E47" s="246" t="s">
        <v>924</v>
      </c>
      <c r="F47" s="246" t="s">
        <v>868</v>
      </c>
      <c r="G47" s="253" t="s">
        <v>869</v>
      </c>
      <c r="H47" s="246" t="s">
        <v>523</v>
      </c>
      <c r="I47" s="258">
        <v>43678</v>
      </c>
      <c r="J47" s="258">
        <v>44012</v>
      </c>
      <c r="K47" s="246" t="s">
        <v>957</v>
      </c>
      <c r="L47" s="269">
        <v>0.125</v>
      </c>
      <c r="M47" s="252" t="s">
        <v>1020</v>
      </c>
      <c r="N47" s="172" t="s">
        <v>976</v>
      </c>
      <c r="O47" s="241">
        <f t="shared" si="1"/>
        <v>684</v>
      </c>
    </row>
    <row r="48" spans="3:15" s="241" customFormat="1" ht="118.5" customHeight="1">
      <c r="C48" s="172">
        <v>37</v>
      </c>
      <c r="D48" s="246" t="s">
        <v>925</v>
      </c>
      <c r="E48" s="246" t="s">
        <v>925</v>
      </c>
      <c r="F48" s="246" t="s">
        <v>868</v>
      </c>
      <c r="G48" s="253" t="s">
        <v>869</v>
      </c>
      <c r="H48" s="246" t="s">
        <v>875</v>
      </c>
      <c r="I48" s="258">
        <v>43678</v>
      </c>
      <c r="J48" s="258">
        <v>43861</v>
      </c>
      <c r="K48" s="246" t="s">
        <v>958</v>
      </c>
      <c r="L48" s="269">
        <v>0.125</v>
      </c>
      <c r="M48" s="246" t="s">
        <v>1009</v>
      </c>
      <c r="N48" s="172" t="s">
        <v>621</v>
      </c>
      <c r="O48" s="241">
        <f t="shared" si="1"/>
        <v>685</v>
      </c>
    </row>
    <row r="49" spans="3:15" s="241" customFormat="1" ht="118.5" customHeight="1">
      <c r="C49" s="549">
        <v>38</v>
      </c>
      <c r="D49" s="246" t="s">
        <v>926</v>
      </c>
      <c r="E49" s="246" t="s">
        <v>927</v>
      </c>
      <c r="F49" s="246" t="s">
        <v>868</v>
      </c>
      <c r="G49" s="253" t="s">
        <v>869</v>
      </c>
      <c r="H49" s="246" t="s">
        <v>875</v>
      </c>
      <c r="I49" s="258">
        <v>43678</v>
      </c>
      <c r="J49" s="258">
        <v>43861</v>
      </c>
      <c r="K49" s="246" t="s">
        <v>959</v>
      </c>
      <c r="L49" s="269">
        <v>0.125</v>
      </c>
      <c r="M49" s="246" t="s">
        <v>1010</v>
      </c>
      <c r="N49" s="172" t="s">
        <v>976</v>
      </c>
      <c r="O49" s="241">
        <f t="shared" si="1"/>
        <v>686</v>
      </c>
    </row>
    <row r="50" spans="3:15" s="241" customFormat="1" ht="118.5" customHeight="1">
      <c r="C50" s="172">
        <v>39</v>
      </c>
      <c r="D50" s="246" t="s">
        <v>928</v>
      </c>
      <c r="E50" s="246" t="s">
        <v>928</v>
      </c>
      <c r="F50" s="246" t="s">
        <v>868</v>
      </c>
      <c r="G50" s="253" t="s">
        <v>869</v>
      </c>
      <c r="H50" s="246" t="s">
        <v>523</v>
      </c>
      <c r="I50" s="258">
        <v>43678</v>
      </c>
      <c r="J50" s="258">
        <v>43815</v>
      </c>
      <c r="K50" s="246" t="s">
        <v>960</v>
      </c>
      <c r="L50" s="269">
        <v>0.125</v>
      </c>
      <c r="M50" s="252" t="s">
        <v>1046</v>
      </c>
      <c r="N50" s="172" t="s">
        <v>976</v>
      </c>
      <c r="O50" s="241">
        <f t="shared" si="1"/>
        <v>687</v>
      </c>
    </row>
    <row r="51" spans="3:15" s="241" customFormat="1" ht="118.5" customHeight="1">
      <c r="C51" s="549">
        <v>40</v>
      </c>
      <c r="D51" s="246" t="s">
        <v>929</v>
      </c>
      <c r="E51" s="246" t="s">
        <v>929</v>
      </c>
      <c r="F51" s="246" t="s">
        <v>868</v>
      </c>
      <c r="G51" s="253" t="s">
        <v>869</v>
      </c>
      <c r="H51" s="246" t="s">
        <v>523</v>
      </c>
      <c r="I51" s="258">
        <v>43678</v>
      </c>
      <c r="J51" s="258">
        <v>44012</v>
      </c>
      <c r="K51" s="246" t="s">
        <v>961</v>
      </c>
      <c r="L51" s="269">
        <v>0.125</v>
      </c>
      <c r="M51" s="252" t="s">
        <v>1003</v>
      </c>
      <c r="N51" s="172" t="s">
        <v>976</v>
      </c>
      <c r="O51" s="241">
        <f t="shared" si="1"/>
        <v>688</v>
      </c>
    </row>
    <row r="52" spans="3:15" s="241" customFormat="1" ht="118.5" customHeight="1">
      <c r="C52" s="172">
        <v>41</v>
      </c>
      <c r="D52" s="246" t="s">
        <v>930</v>
      </c>
      <c r="E52" s="246" t="s">
        <v>930</v>
      </c>
      <c r="F52" s="246" t="s">
        <v>868</v>
      </c>
      <c r="G52" s="253" t="s">
        <v>869</v>
      </c>
      <c r="H52" s="246" t="s">
        <v>523</v>
      </c>
      <c r="I52" s="258">
        <v>43678</v>
      </c>
      <c r="J52" s="258">
        <v>44012</v>
      </c>
      <c r="K52" s="246" t="s">
        <v>962</v>
      </c>
      <c r="L52" s="269">
        <v>0.125</v>
      </c>
      <c r="M52" s="246" t="s">
        <v>1047</v>
      </c>
      <c r="N52" s="172" t="s">
        <v>621</v>
      </c>
      <c r="O52" s="241">
        <f t="shared" si="1"/>
        <v>689</v>
      </c>
    </row>
    <row r="53" spans="3:15" s="241" customFormat="1" ht="118.5" customHeight="1">
      <c r="C53" s="172">
        <v>42</v>
      </c>
      <c r="D53" s="246" t="s">
        <v>931</v>
      </c>
      <c r="E53" s="246" t="s">
        <v>931</v>
      </c>
      <c r="F53" s="246" t="s">
        <v>868</v>
      </c>
      <c r="G53" s="253" t="s">
        <v>869</v>
      </c>
      <c r="H53" s="246" t="s">
        <v>523</v>
      </c>
      <c r="I53" s="258">
        <v>43678</v>
      </c>
      <c r="J53" s="258">
        <v>44012</v>
      </c>
      <c r="K53" s="246" t="s">
        <v>963</v>
      </c>
      <c r="L53" s="269">
        <v>0.125</v>
      </c>
      <c r="M53" s="252" t="s">
        <v>1000</v>
      </c>
      <c r="N53" s="172" t="s">
        <v>976</v>
      </c>
      <c r="O53" s="241">
        <f t="shared" si="1"/>
        <v>690</v>
      </c>
    </row>
    <row r="54" spans="3:15" s="241" customFormat="1" ht="118.5" customHeight="1">
      <c r="C54" s="172">
        <v>43</v>
      </c>
      <c r="D54" s="246" t="s">
        <v>932</v>
      </c>
      <c r="E54" s="246" t="s">
        <v>932</v>
      </c>
      <c r="F54" s="246" t="s">
        <v>868</v>
      </c>
      <c r="G54" s="253" t="s">
        <v>869</v>
      </c>
      <c r="H54" s="246" t="s">
        <v>523</v>
      </c>
      <c r="I54" s="258">
        <v>43678</v>
      </c>
      <c r="J54" s="258">
        <v>44012</v>
      </c>
      <c r="K54" s="246" t="s">
        <v>964</v>
      </c>
      <c r="L54" s="269">
        <v>0.125</v>
      </c>
      <c r="M54" s="252" t="s">
        <v>1021</v>
      </c>
      <c r="N54" s="172" t="s">
        <v>621</v>
      </c>
      <c r="O54" s="241">
        <f t="shared" si="1"/>
        <v>691</v>
      </c>
    </row>
    <row r="55" spans="3:15" s="241" customFormat="1" ht="15.75" customHeight="1">
      <c r="I55" s="550"/>
      <c r="K55" s="228"/>
      <c r="L55" s="551">
        <f>SUM(L11:L54)</f>
        <v>5.5</v>
      </c>
      <c r="M55" s="552"/>
      <c r="N55" s="268"/>
    </row>
    <row r="56" spans="3:15" s="241" customFormat="1" ht="15.75" customHeight="1">
      <c r="I56" s="550"/>
      <c r="L56" s="553"/>
    </row>
    <row r="57" spans="3:15" s="241" customFormat="1" ht="15.75" customHeight="1">
      <c r="I57" s="550"/>
    </row>
    <row r="58" spans="3:15" s="241" customFormat="1" ht="15.75" customHeight="1">
      <c r="I58" s="550"/>
    </row>
    <row r="59" spans="3:15" s="241" customFormat="1" ht="15.75" customHeight="1">
      <c r="I59" s="550"/>
    </row>
    <row r="60" spans="3:15" s="241" customFormat="1" ht="15.75" customHeight="1">
      <c r="I60" s="550"/>
    </row>
    <row r="61" spans="3:15" s="241" customFormat="1" ht="15.75" customHeight="1">
      <c r="I61" s="550"/>
    </row>
    <row r="62" spans="3:15" s="241" customFormat="1" ht="15.75" customHeight="1">
      <c r="I62" s="550"/>
    </row>
    <row r="63" spans="3:15" s="241" customFormat="1" ht="15.75" customHeight="1">
      <c r="I63" s="550"/>
    </row>
    <row r="64" spans="3:15" s="241" customFormat="1" ht="15.75" customHeight="1">
      <c r="I64" s="550"/>
    </row>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sheetData>
  <protectedRanges>
    <protectedRange sqref="E23" name="Planeacion_7"/>
    <protectedRange sqref="E32" name="Planeacion_10"/>
    <protectedRange sqref="E36" name="Planeacion_14"/>
    <protectedRange sqref="K11:K13" name="Planeacion_2"/>
    <protectedRange sqref="K14:K15" name="Planeacion_3"/>
    <protectedRange sqref="K16:K18" name="Planeacion_4"/>
    <protectedRange sqref="K19" name="Planeacion_5"/>
    <protectedRange sqref="K20" name="Planeacion_6"/>
    <protectedRange sqref="K21:K23" name="Planeacion_7_1"/>
    <protectedRange sqref="K24 K26:K27" name="Planeacion_8"/>
    <protectedRange sqref="K28:K31" name="Planeacion_9"/>
    <protectedRange sqref="K32" name="Planeacion_10_1"/>
    <protectedRange sqref="K33" name="Planeacion_11"/>
    <protectedRange sqref="K34" name="Planeacion_12"/>
    <protectedRange sqref="K35" name="Planeacion_13"/>
    <protectedRange sqref="K36:K39" name="Planeacion_14_1"/>
    <protectedRange sqref="K40:K44" name="Planeacion_15"/>
    <protectedRange sqref="K45" name="Planeacion_17"/>
    <protectedRange sqref="K46:K49" name="Planeacion_18"/>
    <protectedRange sqref="K53:K54 K50:K51" name="Planeacion_19"/>
  </protectedRanges>
  <mergeCells count="7">
    <mergeCell ref="D2:N2"/>
    <mergeCell ref="M9:N9"/>
    <mergeCell ref="D41:D42"/>
    <mergeCell ref="E41:E42"/>
    <mergeCell ref="F41:F42"/>
    <mergeCell ref="G41:G42"/>
    <mergeCell ref="C9:L9"/>
  </mergeCells>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
  <sheetViews>
    <sheetView showGridLines="0" zoomScale="80" zoomScaleNormal="80" workbookViewId="0">
      <selection activeCell="A7" sqref="A7"/>
    </sheetView>
  </sheetViews>
  <sheetFormatPr baseColWidth="10" defaultColWidth="11.42578125" defaultRowHeight="16.5"/>
  <cols>
    <col min="1" max="1" width="6.42578125" style="710" customWidth="1"/>
    <col min="2" max="2" width="8.7109375" style="710" customWidth="1"/>
    <col min="3" max="3" width="42.85546875" style="710" customWidth="1"/>
    <col min="4" max="4" width="45.5703125" style="710" customWidth="1"/>
    <col min="5" max="5" width="38.28515625" style="710" customWidth="1"/>
    <col min="6" max="6" width="77.7109375" style="710" customWidth="1"/>
    <col min="7" max="7" width="46.5703125" style="710" customWidth="1"/>
    <col min="8" max="8" width="44.5703125" style="710" customWidth="1"/>
    <col min="9" max="9" width="70.5703125" style="710" customWidth="1"/>
    <col min="10" max="10" width="61.5703125" style="710" customWidth="1"/>
    <col min="11" max="11" width="65.140625" style="710" customWidth="1"/>
    <col min="12" max="12" width="52.7109375" style="710" customWidth="1"/>
    <col min="13" max="13" width="60" style="710" customWidth="1"/>
    <col min="14" max="14" width="36.7109375" style="710" customWidth="1"/>
    <col min="15" max="15" width="32.42578125" style="710" customWidth="1"/>
    <col min="16" max="16" width="29.5703125" style="710" customWidth="1"/>
    <col min="17" max="17" width="41.5703125" style="710" customWidth="1"/>
    <col min="18" max="18" width="71.28515625" style="710" customWidth="1"/>
    <col min="19" max="19" width="32.42578125" style="710" customWidth="1"/>
    <col min="20" max="21" width="20.7109375" style="710" customWidth="1"/>
    <col min="22" max="16384" width="11.42578125" style="710"/>
  </cols>
  <sheetData>
    <row r="1" spans="1:21">
      <c r="A1" s="709"/>
      <c r="B1" s="709"/>
      <c r="C1" s="709"/>
      <c r="D1" s="709"/>
      <c r="E1" s="709"/>
      <c r="F1" s="709"/>
      <c r="G1" s="709"/>
      <c r="H1" s="709"/>
      <c r="I1" s="709"/>
      <c r="J1" s="709"/>
      <c r="K1" s="709"/>
      <c r="L1" s="709"/>
      <c r="M1" s="709"/>
      <c r="N1" s="709"/>
      <c r="O1" s="709"/>
      <c r="P1" s="709"/>
      <c r="Q1" s="709"/>
      <c r="R1" s="709"/>
      <c r="S1" s="709"/>
      <c r="T1" s="709"/>
      <c r="U1" s="709"/>
    </row>
    <row r="2" spans="1:21" ht="36" customHeight="1">
      <c r="A2" s="709"/>
      <c r="B2" s="709"/>
      <c r="C2" s="754" t="s">
        <v>1250</v>
      </c>
      <c r="D2" s="754"/>
      <c r="E2" s="754"/>
      <c r="F2" s="754"/>
      <c r="G2" s="754"/>
      <c r="H2" s="754"/>
      <c r="I2" s="754"/>
      <c r="J2" s="754"/>
      <c r="K2" s="754"/>
      <c r="L2" s="754"/>
      <c r="M2" s="754"/>
      <c r="N2" s="754"/>
      <c r="O2" s="711"/>
      <c r="P2" s="711"/>
      <c r="Q2" s="711"/>
      <c r="R2" s="711"/>
      <c r="S2" s="711"/>
      <c r="T2" s="711"/>
      <c r="U2" s="711"/>
    </row>
    <row r="3" spans="1:21" ht="46.5" customHeight="1">
      <c r="A3" s="709"/>
      <c r="B3" s="709"/>
      <c r="C3" s="755" t="s">
        <v>1307</v>
      </c>
      <c r="D3" s="755"/>
      <c r="E3" s="755"/>
      <c r="F3" s="755"/>
      <c r="G3" s="755"/>
      <c r="H3" s="755"/>
      <c r="I3" s="755"/>
      <c r="J3" s="755"/>
      <c r="K3" s="755"/>
      <c r="L3" s="755"/>
      <c r="M3" s="755"/>
      <c r="N3" s="712"/>
      <c r="O3" s="712"/>
      <c r="P3" s="712"/>
      <c r="Q3" s="712"/>
      <c r="R3" s="712"/>
      <c r="S3" s="712"/>
      <c r="T3" s="712"/>
      <c r="U3" s="713"/>
    </row>
    <row r="4" spans="1:21" ht="21" thickBot="1">
      <c r="A4" s="709"/>
      <c r="B4" s="709"/>
      <c r="C4" s="714"/>
      <c r="D4" s="714"/>
      <c r="E4" s="714"/>
      <c r="F4" s="714"/>
      <c r="G4" s="709"/>
      <c r="H4" s="709"/>
      <c r="I4" s="709"/>
      <c r="J4" s="709"/>
      <c r="K4" s="709"/>
      <c r="L4" s="709"/>
      <c r="M4" s="709"/>
      <c r="N4" s="709"/>
      <c r="O4" s="709"/>
      <c r="P4" s="709"/>
      <c r="Q4" s="709"/>
      <c r="R4" s="709"/>
      <c r="S4" s="709"/>
      <c r="T4" s="714"/>
      <c r="U4" s="714"/>
    </row>
    <row r="5" spans="1:21" ht="33.75" customHeight="1" thickBot="1">
      <c r="A5" s="715"/>
      <c r="B5" s="716" t="s">
        <v>1248</v>
      </c>
      <c r="C5" s="716" t="s">
        <v>1249</v>
      </c>
      <c r="D5" s="717" t="s">
        <v>1183</v>
      </c>
      <c r="E5" s="717" t="s">
        <v>1185</v>
      </c>
      <c r="F5" s="717" t="s">
        <v>1187</v>
      </c>
      <c r="G5" s="717" t="s">
        <v>1189</v>
      </c>
      <c r="H5" s="717" t="s">
        <v>1191</v>
      </c>
      <c r="I5" s="717" t="s">
        <v>1193</v>
      </c>
      <c r="J5" s="718" t="s">
        <v>1195</v>
      </c>
      <c r="K5" s="715"/>
    </row>
    <row r="6" spans="1:21" ht="35.1" hidden="1" customHeight="1" thickBot="1">
      <c r="A6" s="709"/>
      <c r="B6" s="719" t="s">
        <v>1203</v>
      </c>
      <c r="C6" s="720"/>
      <c r="D6" s="721"/>
      <c r="E6" s="721"/>
      <c r="F6" s="721"/>
      <c r="G6" s="721"/>
      <c r="H6" s="721"/>
      <c r="I6" s="721"/>
      <c r="J6" s="722"/>
      <c r="K6" s="709"/>
    </row>
    <row r="7" spans="1:21" ht="368.45" customHeight="1" thickBot="1">
      <c r="A7" s="709"/>
      <c r="B7" s="719" t="s">
        <v>1247</v>
      </c>
      <c r="C7" s="736" t="s">
        <v>1309</v>
      </c>
      <c r="D7" s="736" t="s">
        <v>1310</v>
      </c>
      <c r="E7" s="736" t="s">
        <v>1311</v>
      </c>
      <c r="F7" s="736" t="s">
        <v>1312</v>
      </c>
      <c r="G7" s="736" t="s">
        <v>1313</v>
      </c>
      <c r="H7" s="736" t="s">
        <v>1277</v>
      </c>
      <c r="I7" s="736" t="s">
        <v>1278</v>
      </c>
      <c r="J7" s="736" t="s">
        <v>1299</v>
      </c>
      <c r="K7" s="709"/>
    </row>
    <row r="8" spans="1:21" ht="35.1" hidden="1" customHeight="1" thickBot="1">
      <c r="A8" s="709"/>
      <c r="B8" s="719" t="s">
        <v>1202</v>
      </c>
      <c r="C8" s="720"/>
      <c r="D8" s="721"/>
      <c r="E8" s="721"/>
      <c r="F8" s="721"/>
      <c r="G8" s="721"/>
      <c r="H8" s="721"/>
      <c r="I8" s="721"/>
      <c r="J8" s="722"/>
      <c r="K8" s="709"/>
    </row>
    <row r="9" spans="1:21" ht="35.1" hidden="1" customHeight="1" thickBot="1">
      <c r="A9" s="709"/>
      <c r="B9" s="719" t="s">
        <v>1201</v>
      </c>
      <c r="C9" s="720"/>
      <c r="D9" s="721"/>
      <c r="E9" s="721"/>
      <c r="F9" s="721"/>
      <c r="G9" s="721"/>
      <c r="H9" s="721"/>
      <c r="I9" s="721"/>
      <c r="J9" s="722"/>
      <c r="K9" s="709"/>
    </row>
    <row r="10" spans="1:21" ht="35.1" hidden="1" customHeight="1" thickBot="1">
      <c r="A10" s="709"/>
      <c r="B10" s="719" t="s">
        <v>1200</v>
      </c>
      <c r="C10" s="720"/>
      <c r="D10" s="721"/>
      <c r="E10" s="721"/>
      <c r="F10" s="721"/>
      <c r="G10" s="721"/>
      <c r="H10" s="721"/>
      <c r="I10" s="721"/>
      <c r="J10" s="722"/>
      <c r="K10" s="709"/>
    </row>
    <row r="11" spans="1:21" ht="35.1" hidden="1" customHeight="1" thickBot="1">
      <c r="A11" s="709"/>
      <c r="B11" s="719" t="s">
        <v>1199</v>
      </c>
      <c r="C11" s="720"/>
      <c r="D11" s="721"/>
      <c r="E11" s="721"/>
      <c r="F11" s="721"/>
      <c r="G11" s="721"/>
      <c r="H11" s="721"/>
      <c r="I11" s="721"/>
      <c r="J11" s="722"/>
      <c r="K11" s="709"/>
    </row>
    <row r="12" spans="1:21" ht="17.25" thickBot="1">
      <c r="A12" s="709"/>
      <c r="B12" s="709"/>
      <c r="C12" s="709"/>
      <c r="D12" s="709"/>
      <c r="E12" s="709"/>
      <c r="F12" s="709"/>
      <c r="G12" s="709"/>
      <c r="H12" s="709"/>
      <c r="I12" s="709"/>
      <c r="J12" s="709"/>
      <c r="K12" s="709"/>
    </row>
    <row r="13" spans="1:21" ht="27" customHeight="1" thickBot="1">
      <c r="A13" s="709"/>
      <c r="B13" s="723" t="s">
        <v>1248</v>
      </c>
      <c r="C13" s="724" t="s">
        <v>1204</v>
      </c>
      <c r="D13" s="725" t="s">
        <v>1206</v>
      </c>
      <c r="E13" s="725" t="s">
        <v>1208</v>
      </c>
      <c r="F13" s="725" t="s">
        <v>1210</v>
      </c>
      <c r="G13" s="725" t="s">
        <v>1212</v>
      </c>
      <c r="H13" s="725" t="s">
        <v>1214</v>
      </c>
      <c r="I13" s="725" t="s">
        <v>1216</v>
      </c>
      <c r="J13" s="725" t="s">
        <v>1218</v>
      </c>
      <c r="K13" s="725" t="s">
        <v>1220</v>
      </c>
      <c r="L13" s="725" t="s">
        <v>1222</v>
      </c>
      <c r="M13" s="725" t="s">
        <v>1224</v>
      </c>
      <c r="N13" s="725" t="s">
        <v>1226</v>
      </c>
      <c r="O13" s="725" t="s">
        <v>1228</v>
      </c>
      <c r="P13" s="725" t="s">
        <v>1230</v>
      </c>
      <c r="Q13" s="725" t="s">
        <v>1232</v>
      </c>
      <c r="R13" s="725" t="s">
        <v>1234</v>
      </c>
      <c r="S13" s="726" t="s">
        <v>1236</v>
      </c>
      <c r="T13" s="727"/>
    </row>
    <row r="14" spans="1:21" ht="35.1" hidden="1" customHeight="1" thickBot="1">
      <c r="A14" s="709"/>
      <c r="B14" s="728" t="s">
        <v>1203</v>
      </c>
      <c r="C14" s="729"/>
      <c r="D14" s="730"/>
      <c r="E14" s="730"/>
      <c r="F14" s="730"/>
      <c r="G14" s="730"/>
      <c r="H14" s="730"/>
      <c r="I14" s="730"/>
      <c r="J14" s="730"/>
      <c r="K14" s="730"/>
      <c r="L14" s="730"/>
      <c r="M14" s="730"/>
      <c r="N14" s="730"/>
      <c r="O14" s="730"/>
      <c r="P14" s="730"/>
      <c r="Q14" s="730"/>
      <c r="R14" s="730"/>
      <c r="S14" s="731"/>
    </row>
    <row r="15" spans="1:21" ht="409.5" customHeight="1" thickBot="1">
      <c r="A15" s="709"/>
      <c r="B15" s="728" t="s">
        <v>1247</v>
      </c>
      <c r="C15" s="736" t="s">
        <v>1300</v>
      </c>
      <c r="D15" s="736" t="s">
        <v>1308</v>
      </c>
      <c r="E15" s="736" t="s">
        <v>1271</v>
      </c>
      <c r="F15" s="736" t="s">
        <v>1314</v>
      </c>
      <c r="G15" s="736" t="s">
        <v>1272</v>
      </c>
      <c r="H15" s="736" t="s">
        <v>1301</v>
      </c>
      <c r="I15" s="736" t="s">
        <v>1274</v>
      </c>
      <c r="J15" s="736" t="s">
        <v>1246</v>
      </c>
      <c r="K15" s="736" t="s">
        <v>1315</v>
      </c>
      <c r="L15" s="736" t="s">
        <v>1316</v>
      </c>
      <c r="M15" s="736" t="s">
        <v>1273</v>
      </c>
      <c r="N15" s="736" t="s">
        <v>1245</v>
      </c>
      <c r="O15" s="736" t="s">
        <v>1275</v>
      </c>
      <c r="P15" s="736" t="s">
        <v>1244</v>
      </c>
      <c r="Q15" s="736" t="s">
        <v>1302</v>
      </c>
      <c r="R15" s="736" t="s">
        <v>1276</v>
      </c>
      <c r="S15" s="736" t="s">
        <v>1317</v>
      </c>
    </row>
    <row r="16" spans="1:21" ht="35.1" hidden="1" customHeight="1" thickBot="1">
      <c r="A16" s="709"/>
      <c r="B16" s="728" t="s">
        <v>1202</v>
      </c>
      <c r="C16" s="729"/>
      <c r="D16" s="730"/>
      <c r="E16" s="730"/>
      <c r="F16" s="730"/>
      <c r="G16" s="730"/>
      <c r="H16" s="730"/>
      <c r="I16" s="730"/>
      <c r="J16" s="730"/>
      <c r="K16" s="730"/>
      <c r="L16" s="730"/>
      <c r="M16" s="730"/>
      <c r="N16" s="730"/>
      <c r="O16" s="730"/>
      <c r="P16" s="730"/>
      <c r="Q16" s="730"/>
      <c r="R16" s="730"/>
      <c r="S16" s="731"/>
    </row>
    <row r="17" spans="2:19" ht="35.1" hidden="1" customHeight="1" thickBot="1">
      <c r="B17" s="728" t="s">
        <v>1201</v>
      </c>
      <c r="C17" s="729"/>
      <c r="D17" s="730"/>
      <c r="E17" s="730"/>
      <c r="F17" s="730"/>
      <c r="G17" s="730"/>
      <c r="H17" s="730"/>
      <c r="I17" s="730"/>
      <c r="J17" s="730"/>
      <c r="K17" s="730"/>
      <c r="L17" s="730"/>
      <c r="M17" s="730"/>
      <c r="N17" s="730"/>
      <c r="O17" s="730"/>
      <c r="P17" s="730"/>
      <c r="Q17" s="730"/>
      <c r="R17" s="730"/>
      <c r="S17" s="731"/>
    </row>
    <row r="18" spans="2:19" ht="35.1" hidden="1" customHeight="1" thickBot="1">
      <c r="B18" s="728" t="s">
        <v>1200</v>
      </c>
      <c r="C18" s="729"/>
      <c r="D18" s="730"/>
      <c r="E18" s="730"/>
      <c r="F18" s="730"/>
      <c r="G18" s="730"/>
      <c r="H18" s="730"/>
      <c r="I18" s="730"/>
      <c r="J18" s="730"/>
      <c r="K18" s="730"/>
      <c r="L18" s="730"/>
      <c r="M18" s="730"/>
      <c r="N18" s="730"/>
      <c r="O18" s="730"/>
      <c r="P18" s="730"/>
      <c r="Q18" s="730"/>
      <c r="R18" s="730"/>
      <c r="S18" s="731"/>
    </row>
    <row r="19" spans="2:19" ht="35.1" hidden="1" customHeight="1" thickBot="1">
      <c r="B19" s="728" t="s">
        <v>1199</v>
      </c>
      <c r="C19" s="729"/>
      <c r="D19" s="730"/>
      <c r="E19" s="730"/>
      <c r="F19" s="730"/>
      <c r="G19" s="730"/>
      <c r="H19" s="730"/>
      <c r="I19" s="730"/>
      <c r="J19" s="730"/>
      <c r="K19" s="730"/>
      <c r="L19" s="730"/>
      <c r="M19" s="730"/>
      <c r="N19" s="730"/>
      <c r="O19" s="730"/>
      <c r="P19" s="730"/>
      <c r="Q19" s="730"/>
      <c r="R19" s="730"/>
      <c r="S19" s="731"/>
    </row>
  </sheetData>
  <mergeCells count="2">
    <mergeCell ref="C2:N2"/>
    <mergeCell ref="C3:M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92D050"/>
  </sheetPr>
  <dimension ref="A1:Y1003"/>
  <sheetViews>
    <sheetView showGridLines="0" topLeftCell="D1" zoomScale="70" zoomScaleNormal="70" workbookViewId="0">
      <selection activeCell="D6" sqref="D6"/>
    </sheetView>
  </sheetViews>
  <sheetFormatPr baseColWidth="10" defaultColWidth="14.42578125" defaultRowHeight="15" customHeight="1"/>
  <cols>
    <col min="1" max="1" width="5.7109375" style="179" customWidth="1"/>
    <col min="2" max="2" width="3.7109375" style="179" customWidth="1"/>
    <col min="3" max="3" width="4" style="179" customWidth="1"/>
    <col min="4" max="4" width="5.42578125" style="195" customWidth="1"/>
    <col min="5" max="5" width="30.5703125" style="179" customWidth="1"/>
    <col min="6" max="6" width="36.42578125" style="179" customWidth="1"/>
    <col min="7" max="7" width="33" style="179" customWidth="1"/>
    <col min="8" max="8" width="14.140625" style="179" customWidth="1"/>
    <col min="9" max="9" width="23" style="179" customWidth="1"/>
    <col min="10" max="10" width="17.140625" style="179" customWidth="1"/>
    <col min="11" max="11" width="24.85546875" style="179" customWidth="1"/>
    <col min="12" max="12" width="44.140625" style="179" customWidth="1"/>
    <col min="13" max="13" width="15.5703125" style="179" customWidth="1"/>
    <col min="14" max="14" width="55" style="179" customWidth="1"/>
    <col min="15" max="15" width="26.5703125" style="179" customWidth="1"/>
    <col min="16" max="16" width="14.42578125" style="179"/>
    <col min="17" max="17" width="33.42578125" style="179" customWidth="1"/>
    <col min="18" max="16384" width="14.42578125" style="179"/>
  </cols>
  <sheetData>
    <row r="1" spans="1:25" ht="23.25" customHeight="1">
      <c r="D1" s="180"/>
      <c r="G1" s="181"/>
    </row>
    <row r="2" spans="1:25" ht="45" customHeight="1" thickBot="1">
      <c r="A2" s="182"/>
      <c r="B2" s="182"/>
      <c r="D2" s="926" t="s">
        <v>195</v>
      </c>
      <c r="E2" s="927"/>
      <c r="F2" s="927"/>
      <c r="G2" s="927"/>
      <c r="H2" s="927"/>
      <c r="I2" s="927"/>
      <c r="J2" s="927"/>
      <c r="K2" s="927"/>
      <c r="L2" s="927"/>
      <c r="M2" s="927"/>
      <c r="N2" s="927"/>
    </row>
    <row r="3" spans="1:25" ht="41.25" customHeight="1" thickBot="1">
      <c r="A3" s="182"/>
      <c r="B3" s="182"/>
      <c r="C3" s="183"/>
      <c r="D3" s="183"/>
      <c r="E3" s="148" t="s">
        <v>62</v>
      </c>
      <c r="F3" s="176">
        <f>100/17</f>
        <v>5.882352941176471</v>
      </c>
      <c r="G3" s="183"/>
      <c r="H3" s="929"/>
      <c r="I3" s="927"/>
      <c r="J3" s="183"/>
      <c r="K3" s="279" t="s">
        <v>1167</v>
      </c>
      <c r="L3" s="580">
        <v>14</v>
      </c>
      <c r="N3" s="184" t="s">
        <v>1170</v>
      </c>
      <c r="O3" s="580">
        <v>119</v>
      </c>
    </row>
    <row r="4" spans="1:25" ht="21" customHeight="1" thickBot="1">
      <c r="A4" s="182"/>
      <c r="B4" s="182"/>
      <c r="C4" s="183"/>
      <c r="D4" s="183"/>
      <c r="E4" s="148" t="s">
        <v>18</v>
      </c>
      <c r="F4" s="176">
        <f>((O4*F3)/O3)+0.24</f>
        <v>5.875195254572418</v>
      </c>
      <c r="G4" s="181"/>
      <c r="H4" s="927"/>
      <c r="I4" s="927"/>
      <c r="K4" s="154" t="s">
        <v>77</v>
      </c>
      <c r="L4" s="580">
        <v>14</v>
      </c>
      <c r="N4" s="185" t="s">
        <v>77</v>
      </c>
      <c r="O4" s="580">
        <f>+O3-O5</f>
        <v>114</v>
      </c>
    </row>
    <row r="5" spans="1:25" ht="27.75" thickBot="1">
      <c r="A5" s="182"/>
      <c r="B5" s="182"/>
      <c r="C5" s="183"/>
      <c r="D5" s="183"/>
      <c r="E5" s="148" t="s">
        <v>19</v>
      </c>
      <c r="F5" s="177" t="str">
        <f>Resp.!J23</f>
        <v>Oficina de Control Interno</v>
      </c>
      <c r="G5" s="181"/>
      <c r="H5" s="927"/>
      <c r="I5" s="927"/>
      <c r="K5" s="157" t="s">
        <v>79</v>
      </c>
      <c r="L5" s="580">
        <f>+L3-L4</f>
        <v>0</v>
      </c>
      <c r="N5" s="186" t="s">
        <v>79</v>
      </c>
      <c r="O5" s="580">
        <v>5</v>
      </c>
    </row>
    <row r="6" spans="1:25" ht="16.5">
      <c r="D6" s="180"/>
      <c r="E6" s="223"/>
      <c r="F6" s="222"/>
      <c r="G6" s="224"/>
    </row>
    <row r="7" spans="1:25" customFormat="1" ht="19.5" hidden="1" customHeight="1">
      <c r="C7" s="928" t="s">
        <v>65</v>
      </c>
      <c r="D7" s="765"/>
      <c r="E7" s="765"/>
      <c r="F7" s="765"/>
      <c r="G7" s="765"/>
      <c r="H7" s="765"/>
      <c r="I7" s="765"/>
      <c r="J7" s="757"/>
      <c r="K7" s="930" t="s">
        <v>66</v>
      </c>
      <c r="L7" s="931"/>
      <c r="M7" s="931"/>
      <c r="N7" s="765"/>
    </row>
    <row r="8" spans="1:25" customFormat="1" ht="32.25" hidden="1" customHeight="1">
      <c r="C8" s="126" t="s">
        <v>67</v>
      </c>
      <c r="D8" s="127" t="s">
        <v>80</v>
      </c>
      <c r="E8" s="128" t="s">
        <v>69</v>
      </c>
      <c r="F8" s="128" t="s">
        <v>101</v>
      </c>
      <c r="G8" s="128" t="s">
        <v>102</v>
      </c>
      <c r="H8" s="128" t="s">
        <v>71</v>
      </c>
      <c r="I8" s="129" t="s">
        <v>19</v>
      </c>
      <c r="J8" s="130" t="s">
        <v>81</v>
      </c>
      <c r="K8" s="113" t="s">
        <v>82</v>
      </c>
      <c r="L8" s="170"/>
      <c r="M8" s="170"/>
      <c r="N8" s="114" t="s">
        <v>71</v>
      </c>
    </row>
    <row r="9" spans="1:25" customFormat="1" ht="409.5" hidden="1">
      <c r="A9" s="24"/>
      <c r="B9" s="932" t="s">
        <v>83</v>
      </c>
      <c r="C9" s="112">
        <v>1</v>
      </c>
      <c r="D9" s="116" t="s">
        <v>238</v>
      </c>
      <c r="E9" s="116"/>
      <c r="F9" s="119"/>
      <c r="G9" s="131">
        <v>95</v>
      </c>
      <c r="H9" s="116"/>
      <c r="I9" s="119" t="s">
        <v>241</v>
      </c>
      <c r="J9" s="91">
        <f t="shared" ref="J9:J40" si="0">$F$3/$O$3</f>
        <v>4.9431537320810681E-2</v>
      </c>
      <c r="K9" s="93"/>
      <c r="L9" s="122"/>
      <c r="M9" s="122"/>
      <c r="N9" s="90"/>
      <c r="O9" s="24"/>
      <c r="P9" s="24"/>
      <c r="Q9" s="24"/>
      <c r="R9" s="24"/>
      <c r="S9" s="24"/>
      <c r="T9" s="24"/>
      <c r="U9" s="24"/>
      <c r="V9" s="24"/>
      <c r="W9" s="24"/>
      <c r="X9" s="24"/>
      <c r="Y9" s="24"/>
    </row>
    <row r="10" spans="1:25" customFormat="1" ht="409.5" hidden="1">
      <c r="A10" s="24"/>
      <c r="B10" s="788"/>
      <c r="C10" s="96">
        <v>2</v>
      </c>
      <c r="D10" s="117" t="s">
        <v>244</v>
      </c>
      <c r="E10" s="92"/>
      <c r="F10" s="92"/>
      <c r="G10" s="92">
        <v>85</v>
      </c>
      <c r="H10" s="95"/>
      <c r="I10" s="121" t="s">
        <v>245</v>
      </c>
      <c r="J10" s="103">
        <f t="shared" si="0"/>
        <v>4.9431537320810681E-2</v>
      </c>
      <c r="K10" s="120"/>
      <c r="L10" s="123"/>
      <c r="M10" s="123"/>
      <c r="N10" s="92"/>
      <c r="O10" s="24"/>
      <c r="P10" s="24"/>
      <c r="Q10" s="24"/>
      <c r="R10" s="24"/>
      <c r="S10" s="24"/>
      <c r="T10" s="24"/>
      <c r="U10" s="24"/>
      <c r="V10" s="24"/>
      <c r="W10" s="24"/>
      <c r="X10" s="24"/>
      <c r="Y10" s="24"/>
    </row>
    <row r="11" spans="1:25" customFormat="1" ht="409.5" hidden="1">
      <c r="A11" s="24"/>
      <c r="B11" s="788"/>
      <c r="C11" s="96">
        <v>3</v>
      </c>
      <c r="D11" s="117" t="s">
        <v>246</v>
      </c>
      <c r="E11" s="86"/>
      <c r="F11" s="86"/>
      <c r="G11" s="99">
        <v>92</v>
      </c>
      <c r="H11" s="86"/>
      <c r="I11" s="132" t="s">
        <v>245</v>
      </c>
      <c r="J11" s="103">
        <f t="shared" si="0"/>
        <v>4.9431537320810681E-2</v>
      </c>
      <c r="K11" s="133"/>
      <c r="L11" s="173"/>
      <c r="M11" s="173"/>
      <c r="N11" s="86"/>
      <c r="O11" s="24"/>
      <c r="P11" s="24"/>
      <c r="Q11" s="24"/>
      <c r="R11" s="24"/>
      <c r="S11" s="24"/>
      <c r="T11" s="24"/>
      <c r="U11" s="24"/>
      <c r="V11" s="24"/>
      <c r="W11" s="24"/>
      <c r="X11" s="24"/>
      <c r="Y11" s="24"/>
    </row>
    <row r="12" spans="1:25" customFormat="1" ht="395.25" hidden="1">
      <c r="A12" s="24"/>
      <c r="B12" s="788"/>
      <c r="C12" s="96">
        <v>4</v>
      </c>
      <c r="D12" s="117" t="s">
        <v>247</v>
      </c>
      <c r="E12" s="98"/>
      <c r="F12" s="98"/>
      <c r="G12" s="134">
        <v>90</v>
      </c>
      <c r="H12" s="98"/>
      <c r="I12" s="86" t="s">
        <v>241</v>
      </c>
      <c r="J12" s="103">
        <f t="shared" si="0"/>
        <v>4.9431537320810681E-2</v>
      </c>
      <c r="K12" s="97"/>
      <c r="L12" s="174"/>
      <c r="M12" s="174"/>
      <c r="N12" s="98"/>
      <c r="O12" s="24"/>
      <c r="P12" s="24"/>
      <c r="Q12" s="24"/>
      <c r="R12" s="24"/>
      <c r="S12" s="24"/>
      <c r="T12" s="24"/>
      <c r="U12" s="24"/>
      <c r="V12" s="24"/>
      <c r="W12" s="24"/>
      <c r="X12" s="24"/>
      <c r="Y12" s="24"/>
    </row>
    <row r="13" spans="1:25" customFormat="1" ht="267.75" hidden="1">
      <c r="A13" s="24"/>
      <c r="B13" s="788"/>
      <c r="C13" s="96">
        <v>5</v>
      </c>
      <c r="D13" s="117" t="s">
        <v>252</v>
      </c>
      <c r="E13" s="98"/>
      <c r="F13" s="98"/>
      <c r="G13" s="134">
        <v>85</v>
      </c>
      <c r="H13" s="98"/>
      <c r="I13" s="86" t="s">
        <v>245</v>
      </c>
      <c r="J13" s="103">
        <f t="shared" si="0"/>
        <v>4.9431537320810681E-2</v>
      </c>
      <c r="K13" s="97"/>
      <c r="L13" s="174"/>
      <c r="M13" s="174"/>
      <c r="N13" s="98"/>
      <c r="O13" s="24"/>
      <c r="P13" s="24"/>
      <c r="Q13" s="24"/>
      <c r="R13" s="24"/>
      <c r="S13" s="24"/>
      <c r="T13" s="24"/>
      <c r="U13" s="24"/>
      <c r="V13" s="24"/>
      <c r="W13" s="24"/>
      <c r="X13" s="24"/>
      <c r="Y13" s="24"/>
    </row>
    <row r="14" spans="1:25" customFormat="1" ht="267.75" hidden="1">
      <c r="A14" s="24"/>
      <c r="B14" s="788"/>
      <c r="C14" s="96">
        <v>6</v>
      </c>
      <c r="D14" s="117" t="s">
        <v>254</v>
      </c>
      <c r="E14" s="98"/>
      <c r="F14" s="98"/>
      <c r="G14" s="134">
        <v>90</v>
      </c>
      <c r="H14" s="98"/>
      <c r="I14" s="86" t="s">
        <v>241</v>
      </c>
      <c r="J14" s="103">
        <f t="shared" si="0"/>
        <v>4.9431537320810681E-2</v>
      </c>
      <c r="K14" s="97"/>
      <c r="L14" s="174"/>
      <c r="M14" s="174"/>
      <c r="N14" s="98"/>
      <c r="O14" s="24"/>
      <c r="P14" s="24"/>
      <c r="Q14" s="24"/>
      <c r="R14" s="24"/>
      <c r="S14" s="24"/>
      <c r="T14" s="24"/>
      <c r="U14" s="24"/>
      <c r="V14" s="24"/>
      <c r="W14" s="24"/>
      <c r="X14" s="24"/>
      <c r="Y14" s="24"/>
    </row>
    <row r="15" spans="1:25" customFormat="1" ht="178.5" hidden="1">
      <c r="A15" s="24"/>
      <c r="B15" s="788"/>
      <c r="C15" s="96">
        <v>7</v>
      </c>
      <c r="D15" s="117" t="s">
        <v>257</v>
      </c>
      <c r="E15" s="98"/>
      <c r="F15" s="98"/>
      <c r="G15" s="134">
        <v>90</v>
      </c>
      <c r="H15" s="98"/>
      <c r="I15" s="86" t="s">
        <v>258</v>
      </c>
      <c r="J15" s="103">
        <f t="shared" si="0"/>
        <v>4.9431537320810681E-2</v>
      </c>
      <c r="K15" s="97"/>
      <c r="L15" s="174"/>
      <c r="M15" s="174"/>
      <c r="N15" s="98"/>
      <c r="O15" s="24"/>
      <c r="P15" s="24"/>
      <c r="Q15" s="24"/>
      <c r="R15" s="24"/>
      <c r="S15" s="24"/>
      <c r="T15" s="24"/>
      <c r="U15" s="24"/>
      <c r="V15" s="24"/>
      <c r="W15" s="24"/>
      <c r="X15" s="24"/>
      <c r="Y15" s="24"/>
    </row>
    <row r="16" spans="1:25" customFormat="1" ht="409.5" hidden="1">
      <c r="A16" s="24"/>
      <c r="B16" s="788"/>
      <c r="C16" s="96">
        <v>8</v>
      </c>
      <c r="D16" s="117" t="s">
        <v>260</v>
      </c>
      <c r="E16" s="98"/>
      <c r="F16" s="98"/>
      <c r="G16" s="134">
        <v>92</v>
      </c>
      <c r="H16" s="98"/>
      <c r="I16" s="86" t="s">
        <v>261</v>
      </c>
      <c r="J16" s="103">
        <f t="shared" si="0"/>
        <v>4.9431537320810681E-2</v>
      </c>
      <c r="K16" s="97"/>
      <c r="L16" s="174"/>
      <c r="M16" s="174"/>
      <c r="N16" s="98"/>
      <c r="O16" s="24"/>
      <c r="P16" s="24"/>
      <c r="Q16" s="24"/>
      <c r="R16" s="24"/>
      <c r="S16" s="24"/>
      <c r="T16" s="24"/>
      <c r="U16" s="24"/>
      <c r="V16" s="24"/>
      <c r="W16" s="24"/>
      <c r="X16" s="24"/>
      <c r="Y16" s="24"/>
    </row>
    <row r="17" spans="1:25" customFormat="1" ht="255" hidden="1">
      <c r="A17" s="24"/>
      <c r="B17" s="788"/>
      <c r="C17" s="96">
        <v>9</v>
      </c>
      <c r="D17" s="117" t="s">
        <v>263</v>
      </c>
      <c r="E17" s="98"/>
      <c r="F17" s="98"/>
      <c r="G17" s="134">
        <v>83</v>
      </c>
      <c r="H17" s="98"/>
      <c r="I17" s="86" t="s">
        <v>241</v>
      </c>
      <c r="J17" s="103">
        <f t="shared" si="0"/>
        <v>4.9431537320810681E-2</v>
      </c>
      <c r="K17" s="97"/>
      <c r="L17" s="174"/>
      <c r="M17" s="174"/>
      <c r="N17" s="98"/>
      <c r="O17" s="24"/>
      <c r="P17" s="24"/>
      <c r="Q17" s="24"/>
      <c r="R17" s="24"/>
      <c r="S17" s="24"/>
      <c r="T17" s="24"/>
      <c r="U17" s="24"/>
      <c r="V17" s="24"/>
      <c r="W17" s="24"/>
      <c r="X17" s="24"/>
      <c r="Y17" s="24"/>
    </row>
    <row r="18" spans="1:25" customFormat="1" ht="409.5" hidden="1">
      <c r="A18" s="24"/>
      <c r="B18" s="788"/>
      <c r="C18" s="96">
        <v>10</v>
      </c>
      <c r="D18" s="117" t="s">
        <v>266</v>
      </c>
      <c r="E18" s="86" t="s">
        <v>267</v>
      </c>
      <c r="F18" s="86" t="s">
        <v>268</v>
      </c>
      <c r="G18" s="134">
        <v>82</v>
      </c>
      <c r="H18" s="86" t="s">
        <v>269</v>
      </c>
      <c r="I18" s="86" t="s">
        <v>241</v>
      </c>
      <c r="J18" s="103">
        <f t="shared" si="0"/>
        <v>4.9431537320810681E-2</v>
      </c>
      <c r="K18" s="97"/>
      <c r="L18" s="174"/>
      <c r="M18" s="174"/>
      <c r="N18" s="98"/>
      <c r="O18" s="24"/>
      <c r="P18" s="24"/>
      <c r="Q18" s="24"/>
      <c r="R18" s="24"/>
      <c r="S18" s="24"/>
      <c r="T18" s="24"/>
      <c r="U18" s="24"/>
      <c r="V18" s="24"/>
      <c r="W18" s="24"/>
      <c r="X18" s="24"/>
      <c r="Y18" s="24"/>
    </row>
    <row r="19" spans="1:25" customFormat="1" ht="408" hidden="1">
      <c r="A19" s="24"/>
      <c r="B19" s="788"/>
      <c r="C19" s="96">
        <v>11</v>
      </c>
      <c r="D19" s="117" t="s">
        <v>271</v>
      </c>
      <c r="E19" s="86" t="s">
        <v>272</v>
      </c>
      <c r="F19" s="86" t="s">
        <v>274</v>
      </c>
      <c r="G19" s="134">
        <v>90</v>
      </c>
      <c r="H19" s="98"/>
      <c r="I19" s="132" t="s">
        <v>241</v>
      </c>
      <c r="J19" s="103">
        <f t="shared" si="0"/>
        <v>4.9431537320810681E-2</v>
      </c>
      <c r="K19" s="133"/>
      <c r="L19" s="173"/>
      <c r="M19" s="173"/>
      <c r="N19" s="98"/>
      <c r="O19" s="24"/>
      <c r="P19" s="24"/>
      <c r="Q19" s="24"/>
      <c r="R19" s="24"/>
      <c r="S19" s="24"/>
      <c r="T19" s="24"/>
      <c r="U19" s="24"/>
      <c r="V19" s="24"/>
      <c r="W19" s="24"/>
      <c r="X19" s="24"/>
      <c r="Y19" s="24"/>
    </row>
    <row r="20" spans="1:25" customFormat="1" ht="409.5" hidden="1">
      <c r="A20" s="24"/>
      <c r="B20" s="788"/>
      <c r="C20" s="96">
        <v>12</v>
      </c>
      <c r="D20" s="117" t="s">
        <v>276</v>
      </c>
      <c r="E20" s="98"/>
      <c r="F20" s="98"/>
      <c r="G20" s="134">
        <v>90</v>
      </c>
      <c r="H20" s="98"/>
      <c r="I20" s="86" t="s">
        <v>13</v>
      </c>
      <c r="J20" s="103">
        <f t="shared" si="0"/>
        <v>4.9431537320810681E-2</v>
      </c>
      <c r="K20" s="97"/>
      <c r="L20" s="174"/>
      <c r="M20" s="174"/>
      <c r="N20" s="98"/>
      <c r="O20" s="24"/>
      <c r="P20" s="24"/>
      <c r="Q20" s="24"/>
      <c r="R20" s="24"/>
      <c r="S20" s="24"/>
      <c r="T20" s="24"/>
      <c r="U20" s="24"/>
      <c r="V20" s="24"/>
      <c r="W20" s="24"/>
      <c r="X20" s="24"/>
      <c r="Y20" s="24"/>
    </row>
    <row r="21" spans="1:25" customFormat="1" ht="409.5" hidden="1">
      <c r="A21" s="24"/>
      <c r="B21" s="788"/>
      <c r="C21" s="96">
        <v>13</v>
      </c>
      <c r="D21" s="117" t="s">
        <v>279</v>
      </c>
      <c r="E21" s="98"/>
      <c r="F21" s="98"/>
      <c r="G21" s="134">
        <v>89</v>
      </c>
      <c r="H21" s="98"/>
      <c r="I21" s="86" t="s">
        <v>241</v>
      </c>
      <c r="J21" s="103">
        <f t="shared" si="0"/>
        <v>4.9431537320810681E-2</v>
      </c>
      <c r="K21" s="97"/>
      <c r="L21" s="174"/>
      <c r="M21" s="174"/>
      <c r="N21" s="98"/>
      <c r="O21" s="24"/>
      <c r="P21" s="24"/>
      <c r="Q21" s="24"/>
      <c r="R21" s="24"/>
      <c r="S21" s="24"/>
      <c r="T21" s="24"/>
      <c r="U21" s="24"/>
      <c r="V21" s="24"/>
      <c r="W21" s="24"/>
      <c r="X21" s="24"/>
      <c r="Y21" s="24"/>
    </row>
    <row r="22" spans="1:25" customFormat="1" ht="306" hidden="1">
      <c r="A22" s="24"/>
      <c r="B22" s="788"/>
      <c r="C22" s="96">
        <v>14</v>
      </c>
      <c r="D22" s="117" t="s">
        <v>281</v>
      </c>
      <c r="E22" s="98"/>
      <c r="F22" s="98"/>
      <c r="G22" s="134">
        <v>94</v>
      </c>
      <c r="H22" s="98"/>
      <c r="I22" s="86" t="s">
        <v>241</v>
      </c>
      <c r="J22" s="103">
        <f t="shared" si="0"/>
        <v>4.9431537320810681E-2</v>
      </c>
      <c r="K22" s="97"/>
      <c r="L22" s="174"/>
      <c r="M22" s="174"/>
      <c r="N22" s="98"/>
      <c r="O22" s="24"/>
      <c r="P22" s="24"/>
      <c r="Q22" s="24"/>
      <c r="R22" s="24"/>
      <c r="S22" s="24"/>
      <c r="T22" s="24"/>
      <c r="U22" s="24"/>
      <c r="V22" s="24"/>
      <c r="W22" s="24"/>
      <c r="X22" s="24"/>
      <c r="Y22" s="24"/>
    </row>
    <row r="23" spans="1:25" customFormat="1" ht="267.75" hidden="1">
      <c r="A23" s="24"/>
      <c r="B23" s="788"/>
      <c r="C23" s="96">
        <v>15</v>
      </c>
      <c r="D23" s="117" t="s">
        <v>283</v>
      </c>
      <c r="E23" s="98"/>
      <c r="F23" s="98"/>
      <c r="G23" s="134">
        <v>92</v>
      </c>
      <c r="H23" s="98"/>
      <c r="I23" s="86" t="s">
        <v>241</v>
      </c>
      <c r="J23" s="103">
        <f t="shared" si="0"/>
        <v>4.9431537320810681E-2</v>
      </c>
      <c r="K23" s="97"/>
      <c r="L23" s="174"/>
      <c r="M23" s="174"/>
      <c r="N23" s="98"/>
      <c r="O23" s="24"/>
      <c r="P23" s="24"/>
      <c r="Q23" s="24"/>
      <c r="R23" s="24"/>
      <c r="S23" s="24"/>
      <c r="T23" s="24"/>
      <c r="U23" s="24"/>
      <c r="V23" s="24"/>
      <c r="W23" s="24"/>
      <c r="X23" s="24"/>
      <c r="Y23" s="24"/>
    </row>
    <row r="24" spans="1:25" customFormat="1" ht="409.5" hidden="1">
      <c r="A24" s="24"/>
      <c r="B24" s="788"/>
      <c r="C24" s="96">
        <v>16</v>
      </c>
      <c r="D24" s="117" t="s">
        <v>287</v>
      </c>
      <c r="E24" s="98"/>
      <c r="F24" s="98"/>
      <c r="G24" s="134">
        <v>92</v>
      </c>
      <c r="H24" s="98"/>
      <c r="I24" s="86" t="s">
        <v>241</v>
      </c>
      <c r="J24" s="103">
        <f t="shared" si="0"/>
        <v>4.9431537320810681E-2</v>
      </c>
      <c r="K24" s="97"/>
      <c r="L24" s="174"/>
      <c r="M24" s="174"/>
      <c r="N24" s="98"/>
      <c r="O24" s="24"/>
      <c r="P24" s="24"/>
      <c r="Q24" s="24"/>
      <c r="R24" s="24"/>
      <c r="S24" s="24"/>
      <c r="T24" s="24"/>
      <c r="U24" s="24"/>
      <c r="V24" s="24"/>
      <c r="W24" s="24"/>
      <c r="X24" s="24"/>
      <c r="Y24" s="24"/>
    </row>
    <row r="25" spans="1:25" customFormat="1" ht="409.5" hidden="1">
      <c r="A25" s="24"/>
      <c r="B25" s="788"/>
      <c r="C25" s="96">
        <v>17</v>
      </c>
      <c r="D25" s="117" t="s">
        <v>289</v>
      </c>
      <c r="E25" s="98"/>
      <c r="F25" s="98"/>
      <c r="G25" s="134">
        <v>88</v>
      </c>
      <c r="H25" s="98"/>
      <c r="I25" s="86" t="s">
        <v>13</v>
      </c>
      <c r="J25" s="103">
        <f t="shared" si="0"/>
        <v>4.9431537320810681E-2</v>
      </c>
      <c r="K25" s="133"/>
      <c r="L25" s="173"/>
      <c r="M25" s="173"/>
      <c r="N25" s="98"/>
      <c r="O25" s="24"/>
      <c r="P25" s="24"/>
      <c r="Q25" s="24"/>
      <c r="R25" s="24"/>
      <c r="S25" s="24"/>
      <c r="T25" s="24"/>
      <c r="U25" s="24"/>
      <c r="V25" s="24"/>
      <c r="W25" s="24"/>
      <c r="X25" s="24"/>
      <c r="Y25" s="24"/>
    </row>
    <row r="26" spans="1:25" customFormat="1" ht="344.25" hidden="1">
      <c r="A26" s="24"/>
      <c r="B26" s="788"/>
      <c r="C26" s="96">
        <v>18</v>
      </c>
      <c r="D26" s="117" t="s">
        <v>292</v>
      </c>
      <c r="E26" s="98"/>
      <c r="F26" s="98"/>
      <c r="G26" s="134">
        <v>95</v>
      </c>
      <c r="H26" s="98"/>
      <c r="I26" s="86" t="s">
        <v>13</v>
      </c>
      <c r="J26" s="103">
        <f t="shared" si="0"/>
        <v>4.9431537320810681E-2</v>
      </c>
      <c r="K26" s="97"/>
      <c r="L26" s="174"/>
      <c r="M26" s="174"/>
      <c r="N26" s="98"/>
      <c r="O26" s="24"/>
      <c r="P26" s="24"/>
      <c r="Q26" s="24"/>
      <c r="R26" s="24"/>
      <c r="S26" s="24"/>
      <c r="T26" s="24"/>
      <c r="U26" s="24"/>
      <c r="V26" s="24"/>
      <c r="W26" s="24"/>
      <c r="X26" s="24"/>
      <c r="Y26" s="24"/>
    </row>
    <row r="27" spans="1:25" customFormat="1" ht="409.5" hidden="1">
      <c r="A27" s="24"/>
      <c r="B27" s="788"/>
      <c r="C27" s="96">
        <v>19</v>
      </c>
      <c r="D27" s="117" t="s">
        <v>295</v>
      </c>
      <c r="E27" s="98"/>
      <c r="F27" s="98"/>
      <c r="G27" s="134">
        <v>85</v>
      </c>
      <c r="H27" s="98"/>
      <c r="I27" s="86" t="s">
        <v>241</v>
      </c>
      <c r="J27" s="103">
        <f t="shared" si="0"/>
        <v>4.9431537320810681E-2</v>
      </c>
      <c r="K27" s="97"/>
      <c r="L27" s="174"/>
      <c r="M27" s="174"/>
      <c r="N27" s="98"/>
      <c r="O27" s="24"/>
      <c r="P27" s="24"/>
      <c r="Q27" s="24"/>
      <c r="R27" s="24"/>
      <c r="S27" s="24"/>
      <c r="T27" s="24"/>
      <c r="U27" s="24"/>
      <c r="V27" s="24"/>
      <c r="W27" s="24"/>
      <c r="X27" s="24"/>
      <c r="Y27" s="24"/>
    </row>
    <row r="28" spans="1:25" customFormat="1" ht="409.5" hidden="1">
      <c r="A28" s="24"/>
      <c r="B28" s="788"/>
      <c r="C28" s="96">
        <v>20</v>
      </c>
      <c r="D28" s="117" t="s">
        <v>297</v>
      </c>
      <c r="E28" s="98"/>
      <c r="F28" s="98"/>
      <c r="G28" s="134">
        <v>95</v>
      </c>
      <c r="H28" s="98"/>
      <c r="I28" s="86" t="s">
        <v>241</v>
      </c>
      <c r="J28" s="103">
        <f t="shared" si="0"/>
        <v>4.9431537320810681E-2</v>
      </c>
      <c r="K28" s="97"/>
      <c r="L28" s="174"/>
      <c r="M28" s="174"/>
      <c r="N28" s="98"/>
      <c r="O28" s="24"/>
      <c r="P28" s="24"/>
      <c r="Q28" s="24"/>
      <c r="R28" s="24"/>
      <c r="S28" s="24"/>
      <c r="T28" s="24"/>
      <c r="U28" s="24"/>
      <c r="V28" s="24"/>
      <c r="W28" s="24"/>
      <c r="X28" s="24"/>
      <c r="Y28" s="24"/>
    </row>
    <row r="29" spans="1:25" customFormat="1" ht="409.5" hidden="1">
      <c r="A29" s="24"/>
      <c r="B29" s="788"/>
      <c r="C29" s="96">
        <v>21</v>
      </c>
      <c r="D29" s="117" t="s">
        <v>299</v>
      </c>
      <c r="E29" s="98"/>
      <c r="F29" s="98"/>
      <c r="G29" s="134">
        <v>80</v>
      </c>
      <c r="H29" s="98"/>
      <c r="I29" s="86" t="s">
        <v>300</v>
      </c>
      <c r="J29" s="103">
        <f t="shared" si="0"/>
        <v>4.9431537320810681E-2</v>
      </c>
      <c r="K29" s="97"/>
      <c r="L29" s="174"/>
      <c r="M29" s="174"/>
      <c r="N29" s="98"/>
      <c r="O29" s="24"/>
      <c r="P29" s="24"/>
      <c r="Q29" s="24"/>
      <c r="R29" s="24"/>
      <c r="S29" s="24"/>
      <c r="T29" s="24"/>
      <c r="U29" s="24"/>
      <c r="V29" s="24"/>
      <c r="W29" s="24"/>
      <c r="X29" s="24"/>
      <c r="Y29" s="24"/>
    </row>
    <row r="30" spans="1:25" customFormat="1" ht="409.5" hidden="1">
      <c r="A30" s="24"/>
      <c r="B30" s="788"/>
      <c r="C30" s="96">
        <v>22</v>
      </c>
      <c r="D30" s="117" t="s">
        <v>303</v>
      </c>
      <c r="E30" s="98"/>
      <c r="F30" s="98"/>
      <c r="G30" s="134">
        <v>95</v>
      </c>
      <c r="H30" s="98"/>
      <c r="I30" s="132" t="s">
        <v>300</v>
      </c>
      <c r="J30" s="103">
        <f t="shared" si="0"/>
        <v>4.9431537320810681E-2</v>
      </c>
      <c r="K30" s="133"/>
      <c r="L30" s="173"/>
      <c r="M30" s="173"/>
      <c r="N30" s="98"/>
      <c r="O30" s="24"/>
      <c r="P30" s="24"/>
      <c r="Q30" s="24"/>
      <c r="R30" s="24"/>
      <c r="S30" s="24"/>
      <c r="T30" s="24"/>
      <c r="U30" s="24"/>
      <c r="V30" s="24"/>
      <c r="W30" s="24"/>
      <c r="X30" s="24"/>
      <c r="Y30" s="24"/>
    </row>
    <row r="31" spans="1:25" customFormat="1" ht="409.5" hidden="1">
      <c r="A31" s="24"/>
      <c r="B31" s="788"/>
      <c r="C31" s="96">
        <v>23</v>
      </c>
      <c r="D31" s="117" t="s">
        <v>306</v>
      </c>
      <c r="E31" s="98"/>
      <c r="F31" s="98"/>
      <c r="G31" s="134">
        <v>89</v>
      </c>
      <c r="H31" s="98"/>
      <c r="I31" s="86" t="s">
        <v>300</v>
      </c>
      <c r="J31" s="103">
        <f t="shared" si="0"/>
        <v>4.9431537320810681E-2</v>
      </c>
      <c r="K31" s="97"/>
      <c r="L31" s="174"/>
      <c r="M31" s="174"/>
      <c r="N31" s="98"/>
      <c r="O31" s="24"/>
      <c r="P31" s="24"/>
      <c r="Q31" s="24"/>
      <c r="R31" s="24"/>
      <c r="S31" s="24"/>
      <c r="T31" s="24"/>
      <c r="U31" s="24"/>
      <c r="V31" s="24"/>
      <c r="W31" s="24"/>
      <c r="X31" s="24"/>
      <c r="Y31" s="24"/>
    </row>
    <row r="32" spans="1:25" customFormat="1" ht="267.75" hidden="1">
      <c r="A32" s="24"/>
      <c r="B32" s="788"/>
      <c r="C32" s="96">
        <v>24</v>
      </c>
      <c r="D32" s="117" t="s">
        <v>309</v>
      </c>
      <c r="E32" s="98"/>
      <c r="F32" s="98"/>
      <c r="G32" s="134">
        <v>95</v>
      </c>
      <c r="H32" s="98"/>
      <c r="I32" s="86" t="s">
        <v>300</v>
      </c>
      <c r="J32" s="103">
        <f t="shared" si="0"/>
        <v>4.9431537320810681E-2</v>
      </c>
      <c r="K32" s="97"/>
      <c r="L32" s="174"/>
      <c r="M32" s="174"/>
      <c r="N32" s="98"/>
      <c r="O32" s="24"/>
      <c r="P32" s="24"/>
      <c r="Q32" s="24"/>
      <c r="R32" s="24"/>
      <c r="S32" s="24"/>
      <c r="T32" s="24"/>
      <c r="U32" s="24"/>
      <c r="V32" s="24"/>
      <c r="W32" s="24"/>
      <c r="X32" s="24"/>
      <c r="Y32" s="24"/>
    </row>
    <row r="33" spans="1:25" customFormat="1" ht="293.25" hidden="1">
      <c r="A33" s="24"/>
      <c r="B33" s="788"/>
      <c r="C33" s="96">
        <v>25</v>
      </c>
      <c r="D33" s="117" t="s">
        <v>312</v>
      </c>
      <c r="E33" s="98"/>
      <c r="F33" s="98"/>
      <c r="G33" s="134">
        <v>95</v>
      </c>
      <c r="H33" s="98"/>
      <c r="I33" s="86" t="s">
        <v>300</v>
      </c>
      <c r="J33" s="103">
        <f t="shared" si="0"/>
        <v>4.9431537320810681E-2</v>
      </c>
      <c r="K33" s="97"/>
      <c r="L33" s="174"/>
      <c r="M33" s="174"/>
      <c r="N33" s="98"/>
      <c r="O33" s="24"/>
      <c r="P33" s="24"/>
      <c r="Q33" s="24"/>
      <c r="R33" s="24"/>
      <c r="S33" s="24"/>
      <c r="T33" s="24"/>
      <c r="U33" s="24"/>
      <c r="V33" s="24"/>
      <c r="W33" s="24"/>
      <c r="X33" s="24"/>
      <c r="Y33" s="24"/>
    </row>
    <row r="34" spans="1:25" customFormat="1" ht="216.75" hidden="1">
      <c r="A34" s="24"/>
      <c r="B34" s="788"/>
      <c r="C34" s="96">
        <v>26</v>
      </c>
      <c r="D34" s="117" t="s">
        <v>315</v>
      </c>
      <c r="E34" s="98"/>
      <c r="F34" s="98"/>
      <c r="G34" s="134">
        <v>85</v>
      </c>
      <c r="H34" s="98"/>
      <c r="I34" s="86" t="s">
        <v>13</v>
      </c>
      <c r="J34" s="103">
        <f t="shared" si="0"/>
        <v>4.9431537320810681E-2</v>
      </c>
      <c r="K34" s="97"/>
      <c r="L34" s="174"/>
      <c r="M34" s="174"/>
      <c r="N34" s="98"/>
      <c r="O34" s="24"/>
      <c r="P34" s="24"/>
      <c r="Q34" s="24"/>
      <c r="R34" s="24"/>
      <c r="S34" s="24"/>
      <c r="T34" s="24"/>
      <c r="U34" s="24"/>
      <c r="V34" s="24"/>
      <c r="W34" s="24"/>
      <c r="X34" s="24"/>
      <c r="Y34" s="24"/>
    </row>
    <row r="35" spans="1:25" customFormat="1" ht="255" hidden="1">
      <c r="A35" s="24"/>
      <c r="B35" s="788"/>
      <c r="C35" s="96">
        <v>27</v>
      </c>
      <c r="D35" s="117" t="s">
        <v>318</v>
      </c>
      <c r="E35" s="98"/>
      <c r="F35" s="98"/>
      <c r="G35" s="134">
        <v>85</v>
      </c>
      <c r="H35" s="98"/>
      <c r="I35" s="86" t="s">
        <v>13</v>
      </c>
      <c r="J35" s="103">
        <f t="shared" si="0"/>
        <v>4.9431537320810681E-2</v>
      </c>
      <c r="K35" s="97"/>
      <c r="L35" s="174"/>
      <c r="M35" s="174"/>
      <c r="N35" s="98"/>
      <c r="O35" s="24"/>
      <c r="P35" s="24"/>
      <c r="Q35" s="24"/>
      <c r="R35" s="24"/>
      <c r="S35" s="24"/>
      <c r="T35" s="24"/>
      <c r="U35" s="24"/>
      <c r="V35" s="24"/>
      <c r="W35" s="24"/>
      <c r="X35" s="24"/>
      <c r="Y35" s="24"/>
    </row>
    <row r="36" spans="1:25" customFormat="1" ht="255" hidden="1">
      <c r="A36" s="24"/>
      <c r="B36" s="788"/>
      <c r="C36" s="96">
        <v>28</v>
      </c>
      <c r="D36" s="117" t="s">
        <v>321</v>
      </c>
      <c r="E36" s="98"/>
      <c r="F36" s="98"/>
      <c r="G36" s="134">
        <v>85</v>
      </c>
      <c r="H36" s="98"/>
      <c r="I36" s="86" t="s">
        <v>13</v>
      </c>
      <c r="J36" s="103">
        <f t="shared" si="0"/>
        <v>4.9431537320810681E-2</v>
      </c>
      <c r="K36" s="97"/>
      <c r="L36" s="174"/>
      <c r="M36" s="174"/>
      <c r="N36" s="98"/>
      <c r="O36" s="24"/>
      <c r="P36" s="24"/>
      <c r="Q36" s="24"/>
      <c r="R36" s="24"/>
      <c r="S36" s="24"/>
      <c r="T36" s="24"/>
      <c r="U36" s="24"/>
      <c r="V36" s="24"/>
      <c r="W36" s="24"/>
      <c r="X36" s="24"/>
      <c r="Y36" s="24"/>
    </row>
    <row r="37" spans="1:25" customFormat="1" ht="293.25" hidden="1">
      <c r="A37" s="24"/>
      <c r="B37" s="788"/>
      <c r="C37" s="96">
        <v>29</v>
      </c>
      <c r="D37" s="117" t="s">
        <v>324</v>
      </c>
      <c r="E37" s="98"/>
      <c r="F37" s="98"/>
      <c r="G37" s="134">
        <v>89</v>
      </c>
      <c r="H37" s="98"/>
      <c r="I37" s="86" t="s">
        <v>13</v>
      </c>
      <c r="J37" s="103">
        <f t="shared" si="0"/>
        <v>4.9431537320810681E-2</v>
      </c>
      <c r="K37" s="133"/>
      <c r="L37" s="173"/>
      <c r="M37" s="173"/>
      <c r="N37" s="98"/>
      <c r="O37" s="24"/>
      <c r="P37" s="24"/>
      <c r="Q37" s="24"/>
      <c r="R37" s="24"/>
      <c r="S37" s="24"/>
      <c r="T37" s="24"/>
      <c r="U37" s="24"/>
      <c r="V37" s="24"/>
      <c r="W37" s="24"/>
      <c r="X37" s="24"/>
      <c r="Y37" s="24"/>
    </row>
    <row r="38" spans="1:25" customFormat="1" ht="409.5" hidden="1">
      <c r="A38" s="24"/>
      <c r="B38" s="788"/>
      <c r="C38" s="96">
        <v>30</v>
      </c>
      <c r="D38" s="117" t="s">
        <v>327</v>
      </c>
      <c r="E38" s="98"/>
      <c r="F38" s="98"/>
      <c r="G38" s="98">
        <v>90</v>
      </c>
      <c r="H38" s="98"/>
      <c r="I38" s="86" t="s">
        <v>13</v>
      </c>
      <c r="J38" s="103">
        <f t="shared" si="0"/>
        <v>4.9431537320810681E-2</v>
      </c>
      <c r="K38" s="97"/>
      <c r="L38" s="174"/>
      <c r="M38" s="174"/>
      <c r="N38" s="98"/>
      <c r="O38" s="24"/>
      <c r="P38" s="24"/>
      <c r="Q38" s="24"/>
      <c r="R38" s="24"/>
      <c r="S38" s="24"/>
      <c r="T38" s="24"/>
      <c r="U38" s="24"/>
      <c r="V38" s="24"/>
      <c r="W38" s="24"/>
      <c r="X38" s="24"/>
      <c r="Y38" s="24"/>
    </row>
    <row r="39" spans="1:25" customFormat="1" ht="306" hidden="1">
      <c r="A39" s="24"/>
      <c r="B39" s="788"/>
      <c r="C39" s="96">
        <v>31</v>
      </c>
      <c r="D39" s="117" t="s">
        <v>330</v>
      </c>
      <c r="E39" s="98"/>
      <c r="F39" s="98"/>
      <c r="G39" s="134">
        <v>90</v>
      </c>
      <c r="H39" s="98"/>
      <c r="I39" s="86" t="s">
        <v>52</v>
      </c>
      <c r="J39" s="103">
        <f t="shared" si="0"/>
        <v>4.9431537320810681E-2</v>
      </c>
      <c r="K39" s="97"/>
      <c r="L39" s="174"/>
      <c r="M39" s="174"/>
      <c r="N39" s="98"/>
      <c r="O39" s="24"/>
      <c r="P39" s="24"/>
      <c r="Q39" s="24"/>
      <c r="R39" s="24"/>
      <c r="S39" s="24"/>
      <c r="T39" s="24"/>
      <c r="U39" s="24"/>
      <c r="V39" s="24"/>
      <c r="W39" s="24"/>
      <c r="X39" s="24"/>
      <c r="Y39" s="24"/>
    </row>
    <row r="40" spans="1:25" customFormat="1" ht="140.25" hidden="1">
      <c r="A40" s="24"/>
      <c r="B40" s="788"/>
      <c r="C40" s="96">
        <v>32</v>
      </c>
      <c r="D40" s="117" t="s">
        <v>333</v>
      </c>
      <c r="E40" s="98"/>
      <c r="F40" s="98"/>
      <c r="G40" s="98">
        <v>95</v>
      </c>
      <c r="H40" s="98"/>
      <c r="I40" s="86" t="s">
        <v>52</v>
      </c>
      <c r="J40" s="103">
        <f t="shared" si="0"/>
        <v>4.9431537320810681E-2</v>
      </c>
      <c r="K40" s="97"/>
      <c r="L40" s="174"/>
      <c r="M40" s="174"/>
      <c r="N40" s="98"/>
      <c r="O40" s="24"/>
      <c r="P40" s="24"/>
      <c r="Q40" s="24"/>
      <c r="R40" s="24"/>
      <c r="S40" s="24"/>
      <c r="T40" s="24"/>
      <c r="U40" s="24"/>
      <c r="V40" s="24"/>
      <c r="W40" s="24"/>
      <c r="X40" s="24"/>
      <c r="Y40" s="24"/>
    </row>
    <row r="41" spans="1:25" customFormat="1" ht="409.5" hidden="1">
      <c r="A41" s="24"/>
      <c r="B41" s="788"/>
      <c r="C41" s="96">
        <v>33</v>
      </c>
      <c r="D41" s="117" t="s">
        <v>336</v>
      </c>
      <c r="E41" s="98"/>
      <c r="F41" s="98"/>
      <c r="G41" s="134">
        <v>90</v>
      </c>
      <c r="H41" s="98"/>
      <c r="I41" s="86" t="s">
        <v>52</v>
      </c>
      <c r="J41" s="103">
        <f t="shared" ref="J41:J72" si="1">$F$3/$O$3</f>
        <v>4.9431537320810681E-2</v>
      </c>
      <c r="K41" s="97"/>
      <c r="L41" s="174"/>
      <c r="M41" s="174"/>
      <c r="N41" s="98"/>
      <c r="O41" s="24"/>
      <c r="P41" s="24"/>
      <c r="Q41" s="24"/>
      <c r="R41" s="24"/>
      <c r="S41" s="24"/>
      <c r="T41" s="24"/>
      <c r="U41" s="24"/>
      <c r="V41" s="24"/>
      <c r="W41" s="24"/>
      <c r="X41" s="24"/>
      <c r="Y41" s="24"/>
    </row>
    <row r="42" spans="1:25" customFormat="1" ht="409.5" hidden="1">
      <c r="A42" s="24"/>
      <c r="B42" s="788"/>
      <c r="C42" s="96">
        <v>34</v>
      </c>
      <c r="D42" s="117" t="s">
        <v>339</v>
      </c>
      <c r="E42" s="98"/>
      <c r="F42" s="98"/>
      <c r="G42" s="134">
        <v>85</v>
      </c>
      <c r="H42" s="98"/>
      <c r="I42" s="86" t="s">
        <v>341</v>
      </c>
      <c r="J42" s="103">
        <f t="shared" si="1"/>
        <v>4.9431537320810681E-2</v>
      </c>
      <c r="K42" s="97"/>
      <c r="L42" s="174"/>
      <c r="M42" s="174"/>
      <c r="N42" s="98"/>
      <c r="O42" s="24"/>
      <c r="P42" s="24"/>
      <c r="Q42" s="24"/>
      <c r="R42" s="24"/>
      <c r="S42" s="24"/>
      <c r="T42" s="24"/>
      <c r="U42" s="24"/>
      <c r="V42" s="24"/>
      <c r="W42" s="24"/>
      <c r="X42" s="24"/>
      <c r="Y42" s="24"/>
    </row>
    <row r="43" spans="1:25" customFormat="1" ht="409.5" hidden="1">
      <c r="A43" s="24"/>
      <c r="B43" s="788"/>
      <c r="C43" s="96">
        <v>35</v>
      </c>
      <c r="D43" s="117" t="s">
        <v>344</v>
      </c>
      <c r="E43" s="98"/>
      <c r="F43" s="98"/>
      <c r="G43" s="134">
        <v>85</v>
      </c>
      <c r="H43" s="98"/>
      <c r="I43" s="86" t="s">
        <v>341</v>
      </c>
      <c r="J43" s="103">
        <f t="shared" si="1"/>
        <v>4.9431537320810681E-2</v>
      </c>
      <c r="K43" s="97"/>
      <c r="L43" s="174"/>
      <c r="M43" s="174"/>
      <c r="N43" s="98"/>
      <c r="O43" s="24"/>
      <c r="P43" s="24"/>
      <c r="Q43" s="24"/>
      <c r="R43" s="24"/>
      <c r="S43" s="24"/>
      <c r="T43" s="24"/>
      <c r="U43" s="24"/>
      <c r="V43" s="24"/>
      <c r="W43" s="24"/>
      <c r="X43" s="24"/>
      <c r="Y43" s="24"/>
    </row>
    <row r="44" spans="1:25" customFormat="1" ht="267.75" hidden="1">
      <c r="A44" s="24"/>
      <c r="B44" s="788"/>
      <c r="C44" s="96">
        <v>36</v>
      </c>
      <c r="D44" s="117" t="s">
        <v>347</v>
      </c>
      <c r="E44" s="98"/>
      <c r="F44" s="98"/>
      <c r="G44" s="134">
        <v>85</v>
      </c>
      <c r="H44" s="98"/>
      <c r="I44" s="86" t="s">
        <v>341</v>
      </c>
      <c r="J44" s="103">
        <f t="shared" si="1"/>
        <v>4.9431537320810681E-2</v>
      </c>
      <c r="K44" s="97"/>
      <c r="L44" s="174"/>
      <c r="M44" s="174"/>
      <c r="N44" s="98"/>
      <c r="O44" s="24"/>
      <c r="P44" s="24"/>
      <c r="Q44" s="24"/>
      <c r="R44" s="24"/>
      <c r="S44" s="24"/>
      <c r="T44" s="24"/>
      <c r="U44" s="24"/>
      <c r="V44" s="24"/>
      <c r="W44" s="24"/>
      <c r="X44" s="24"/>
      <c r="Y44" s="24"/>
    </row>
    <row r="45" spans="1:25" customFormat="1" ht="127.5" hidden="1">
      <c r="A45" s="24"/>
      <c r="B45" s="788"/>
      <c r="C45" s="96">
        <v>37</v>
      </c>
      <c r="D45" s="117" t="s">
        <v>350</v>
      </c>
      <c r="E45" s="98"/>
      <c r="F45" s="98"/>
      <c r="G45" s="134">
        <v>85</v>
      </c>
      <c r="H45" s="98"/>
      <c r="I45" s="86" t="s">
        <v>13</v>
      </c>
      <c r="J45" s="103">
        <f t="shared" si="1"/>
        <v>4.9431537320810681E-2</v>
      </c>
      <c r="K45" s="97"/>
      <c r="L45" s="174"/>
      <c r="M45" s="174"/>
      <c r="N45" s="98"/>
      <c r="O45" s="24"/>
      <c r="P45" s="24"/>
      <c r="Q45" s="24"/>
      <c r="R45" s="24"/>
      <c r="S45" s="24"/>
      <c r="T45" s="24"/>
      <c r="U45" s="24"/>
      <c r="V45" s="24"/>
      <c r="W45" s="24"/>
      <c r="X45" s="24"/>
      <c r="Y45" s="24"/>
    </row>
    <row r="46" spans="1:25" customFormat="1" ht="409.5" hidden="1">
      <c r="A46" s="24"/>
      <c r="B46" s="788"/>
      <c r="C46" s="96">
        <v>38</v>
      </c>
      <c r="D46" s="117" t="s">
        <v>352</v>
      </c>
      <c r="E46" s="98"/>
      <c r="F46" s="98"/>
      <c r="G46" s="98">
        <v>88</v>
      </c>
      <c r="H46" s="98"/>
      <c r="I46" s="86" t="s">
        <v>13</v>
      </c>
      <c r="J46" s="103">
        <f t="shared" si="1"/>
        <v>4.9431537320810681E-2</v>
      </c>
      <c r="K46" s="97"/>
      <c r="L46" s="174"/>
      <c r="M46" s="174"/>
      <c r="N46" s="98"/>
      <c r="O46" s="24"/>
      <c r="P46" s="24"/>
      <c r="Q46" s="24"/>
      <c r="R46" s="24"/>
      <c r="S46" s="24"/>
      <c r="T46" s="24"/>
      <c r="U46" s="24"/>
      <c r="V46" s="24"/>
      <c r="W46" s="24"/>
      <c r="X46" s="24"/>
      <c r="Y46" s="24"/>
    </row>
    <row r="47" spans="1:25" customFormat="1" ht="409.5" hidden="1">
      <c r="A47" s="24"/>
      <c r="B47" s="788"/>
      <c r="C47" s="96">
        <v>39</v>
      </c>
      <c r="D47" s="117" t="s">
        <v>355</v>
      </c>
      <c r="E47" s="98"/>
      <c r="F47" s="98"/>
      <c r="G47" s="134">
        <v>90</v>
      </c>
      <c r="H47" s="98"/>
      <c r="I47" s="86" t="s">
        <v>13</v>
      </c>
      <c r="J47" s="103">
        <f t="shared" si="1"/>
        <v>4.9431537320810681E-2</v>
      </c>
      <c r="K47" s="133"/>
      <c r="L47" s="173"/>
      <c r="M47" s="173"/>
      <c r="N47" s="98"/>
      <c r="O47" s="24"/>
      <c r="P47" s="24"/>
      <c r="Q47" s="24"/>
      <c r="R47" s="24"/>
      <c r="S47" s="24"/>
      <c r="T47" s="24"/>
      <c r="U47" s="24"/>
      <c r="V47" s="24"/>
      <c r="W47" s="24"/>
      <c r="X47" s="24"/>
      <c r="Y47" s="24"/>
    </row>
    <row r="48" spans="1:25" customFormat="1" ht="357" hidden="1">
      <c r="A48" s="24"/>
      <c r="B48" s="788"/>
      <c r="C48" s="96">
        <v>40</v>
      </c>
      <c r="D48" s="117" t="s">
        <v>357</v>
      </c>
      <c r="E48" s="98"/>
      <c r="F48" s="98"/>
      <c r="G48" s="134">
        <v>85</v>
      </c>
      <c r="H48" s="98"/>
      <c r="I48" s="86" t="s">
        <v>13</v>
      </c>
      <c r="J48" s="103">
        <f t="shared" si="1"/>
        <v>4.9431537320810681E-2</v>
      </c>
      <c r="K48" s="97"/>
      <c r="L48" s="174"/>
      <c r="M48" s="174"/>
      <c r="N48" s="98"/>
      <c r="O48" s="24"/>
      <c r="P48" s="24"/>
      <c r="Q48" s="24"/>
      <c r="R48" s="24"/>
      <c r="S48" s="24"/>
      <c r="T48" s="24"/>
      <c r="U48" s="24"/>
      <c r="V48" s="24"/>
      <c r="W48" s="24"/>
      <c r="X48" s="24"/>
      <c r="Y48" s="24"/>
    </row>
    <row r="49" spans="1:25" customFormat="1" ht="216.75" hidden="1">
      <c r="A49" s="24"/>
      <c r="B49" s="788"/>
      <c r="C49" s="96">
        <v>41</v>
      </c>
      <c r="D49" s="117" t="s">
        <v>358</v>
      </c>
      <c r="E49" s="98"/>
      <c r="F49" s="98"/>
      <c r="G49" s="134">
        <v>85</v>
      </c>
      <c r="H49" s="98"/>
      <c r="I49" s="86" t="s">
        <v>13</v>
      </c>
      <c r="J49" s="103">
        <f t="shared" si="1"/>
        <v>4.9431537320810681E-2</v>
      </c>
      <c r="K49" s="97"/>
      <c r="L49" s="174"/>
      <c r="M49" s="174"/>
      <c r="N49" s="98"/>
      <c r="O49" s="24"/>
      <c r="P49" s="24"/>
      <c r="Q49" s="24"/>
      <c r="R49" s="24"/>
      <c r="S49" s="24"/>
      <c r="T49" s="24"/>
      <c r="U49" s="24"/>
      <c r="V49" s="24"/>
      <c r="W49" s="24"/>
      <c r="X49" s="24"/>
      <c r="Y49" s="24"/>
    </row>
    <row r="50" spans="1:25" customFormat="1" ht="242.25" hidden="1">
      <c r="A50" s="24"/>
      <c r="B50" s="788"/>
      <c r="C50" s="96">
        <v>42</v>
      </c>
      <c r="D50" s="117" t="s">
        <v>359</v>
      </c>
      <c r="E50" s="98"/>
      <c r="F50" s="98"/>
      <c r="G50" s="134">
        <v>85</v>
      </c>
      <c r="H50" s="98"/>
      <c r="I50" s="86" t="s">
        <v>13</v>
      </c>
      <c r="J50" s="103">
        <f t="shared" si="1"/>
        <v>4.9431537320810681E-2</v>
      </c>
      <c r="K50" s="97"/>
      <c r="L50" s="174"/>
      <c r="M50" s="174"/>
      <c r="N50" s="98"/>
      <c r="O50" s="24"/>
      <c r="P50" s="24"/>
      <c r="Q50" s="24"/>
      <c r="R50" s="24"/>
      <c r="S50" s="24"/>
      <c r="T50" s="24"/>
      <c r="U50" s="24"/>
      <c r="V50" s="24"/>
      <c r="W50" s="24"/>
      <c r="X50" s="24"/>
      <c r="Y50" s="24"/>
    </row>
    <row r="51" spans="1:25" customFormat="1" ht="204" hidden="1">
      <c r="A51" s="24"/>
      <c r="B51" s="788"/>
      <c r="C51" s="96">
        <v>43</v>
      </c>
      <c r="D51" s="117" t="s">
        <v>360</v>
      </c>
      <c r="E51" s="98"/>
      <c r="F51" s="98"/>
      <c r="G51" s="134">
        <v>85</v>
      </c>
      <c r="H51" s="98"/>
      <c r="I51" s="86" t="s">
        <v>13</v>
      </c>
      <c r="J51" s="103">
        <f t="shared" si="1"/>
        <v>4.9431537320810681E-2</v>
      </c>
      <c r="K51" s="97"/>
      <c r="L51" s="174"/>
      <c r="M51" s="174"/>
      <c r="N51" s="98"/>
      <c r="O51" s="24"/>
      <c r="P51" s="24"/>
      <c r="Q51" s="24"/>
      <c r="R51" s="24"/>
      <c r="S51" s="24"/>
      <c r="T51" s="24"/>
      <c r="U51" s="24"/>
      <c r="V51" s="24"/>
      <c r="W51" s="24"/>
      <c r="X51" s="24"/>
      <c r="Y51" s="24"/>
    </row>
    <row r="52" spans="1:25" customFormat="1" ht="140.25" hidden="1">
      <c r="A52" s="24"/>
      <c r="B52" s="788"/>
      <c r="C52" s="96">
        <v>44</v>
      </c>
      <c r="D52" s="117" t="s">
        <v>362</v>
      </c>
      <c r="E52" s="98"/>
      <c r="F52" s="98"/>
      <c r="G52" s="134">
        <v>90</v>
      </c>
      <c r="H52" s="98"/>
      <c r="I52" s="86" t="s">
        <v>13</v>
      </c>
      <c r="J52" s="103">
        <f t="shared" si="1"/>
        <v>4.9431537320810681E-2</v>
      </c>
      <c r="K52" s="97"/>
      <c r="L52" s="174"/>
      <c r="M52" s="174"/>
      <c r="N52" s="98"/>
      <c r="O52" s="24"/>
      <c r="P52" s="24"/>
      <c r="Q52" s="24"/>
      <c r="R52" s="24"/>
      <c r="S52" s="24"/>
      <c r="T52" s="24"/>
      <c r="U52" s="24"/>
      <c r="V52" s="24"/>
      <c r="W52" s="24"/>
      <c r="X52" s="24"/>
      <c r="Y52" s="24"/>
    </row>
    <row r="53" spans="1:25" customFormat="1" ht="204" hidden="1">
      <c r="A53" s="24"/>
      <c r="B53" s="788"/>
      <c r="C53" s="96">
        <v>45</v>
      </c>
      <c r="D53" s="117" t="s">
        <v>363</v>
      </c>
      <c r="E53" s="98"/>
      <c r="F53" s="98"/>
      <c r="G53" s="134">
        <v>85</v>
      </c>
      <c r="H53" s="98"/>
      <c r="I53" s="86" t="s">
        <v>13</v>
      </c>
      <c r="J53" s="103">
        <f t="shared" si="1"/>
        <v>4.9431537320810681E-2</v>
      </c>
      <c r="K53" s="97"/>
      <c r="L53" s="174"/>
      <c r="M53" s="174"/>
      <c r="N53" s="98"/>
      <c r="O53" s="24"/>
      <c r="P53" s="24"/>
      <c r="Q53" s="24"/>
      <c r="R53" s="24"/>
      <c r="S53" s="24"/>
      <c r="T53" s="24"/>
      <c r="U53" s="24"/>
      <c r="V53" s="24"/>
      <c r="W53" s="24"/>
      <c r="X53" s="24"/>
      <c r="Y53" s="24"/>
    </row>
    <row r="54" spans="1:25" customFormat="1" ht="267.75" hidden="1">
      <c r="A54" s="24"/>
      <c r="B54" s="788"/>
      <c r="C54" s="96">
        <v>46</v>
      </c>
      <c r="D54" s="117" t="s">
        <v>365</v>
      </c>
      <c r="E54" s="98"/>
      <c r="F54" s="98"/>
      <c r="G54" s="98">
        <v>82</v>
      </c>
      <c r="H54" s="98"/>
      <c r="I54" s="86" t="s">
        <v>13</v>
      </c>
      <c r="J54" s="103">
        <f t="shared" si="1"/>
        <v>4.9431537320810681E-2</v>
      </c>
      <c r="K54" s="97"/>
      <c r="L54" s="174"/>
      <c r="M54" s="174"/>
      <c r="N54" s="98"/>
      <c r="O54" s="24"/>
      <c r="P54" s="24"/>
      <c r="Q54" s="24"/>
      <c r="R54" s="24"/>
      <c r="S54" s="24"/>
      <c r="T54" s="24"/>
      <c r="U54" s="24"/>
      <c r="V54" s="24"/>
      <c r="W54" s="24"/>
      <c r="X54" s="24"/>
      <c r="Y54" s="24"/>
    </row>
    <row r="55" spans="1:25" customFormat="1" ht="382.5" hidden="1">
      <c r="A55" s="24"/>
      <c r="B55" s="788"/>
      <c r="C55" s="96">
        <v>47</v>
      </c>
      <c r="D55" s="117" t="s">
        <v>368</v>
      </c>
      <c r="E55" s="98"/>
      <c r="F55" s="98"/>
      <c r="G55" s="98">
        <v>80</v>
      </c>
      <c r="H55" s="98"/>
      <c r="I55" s="86"/>
      <c r="J55" s="103">
        <f t="shared" si="1"/>
        <v>4.9431537320810681E-2</v>
      </c>
      <c r="K55" s="97"/>
      <c r="L55" s="174"/>
      <c r="M55" s="174"/>
      <c r="N55" s="98"/>
      <c r="O55" s="24"/>
      <c r="P55" s="24"/>
      <c r="Q55" s="24"/>
      <c r="R55" s="24"/>
      <c r="S55" s="24"/>
      <c r="T55" s="24"/>
      <c r="U55" s="24"/>
      <c r="V55" s="24"/>
      <c r="W55" s="24"/>
      <c r="X55" s="24"/>
      <c r="Y55" s="24"/>
    </row>
    <row r="56" spans="1:25" customFormat="1" ht="382.5" hidden="1">
      <c r="A56" s="24"/>
      <c r="B56" s="788"/>
      <c r="C56" s="96">
        <v>48</v>
      </c>
      <c r="D56" s="117" t="s">
        <v>370</v>
      </c>
      <c r="E56" s="98"/>
      <c r="F56" s="98"/>
      <c r="G56" s="98">
        <v>92</v>
      </c>
      <c r="H56" s="98"/>
      <c r="I56" s="86" t="s">
        <v>371</v>
      </c>
      <c r="J56" s="103">
        <f t="shared" si="1"/>
        <v>4.9431537320810681E-2</v>
      </c>
      <c r="K56" s="97"/>
      <c r="L56" s="174"/>
      <c r="M56" s="174"/>
      <c r="N56" s="98"/>
      <c r="O56" s="24"/>
      <c r="P56" s="24"/>
      <c r="Q56" s="24"/>
      <c r="R56" s="24"/>
      <c r="S56" s="24"/>
      <c r="T56" s="24"/>
      <c r="U56" s="24"/>
      <c r="V56" s="24"/>
      <c r="W56" s="24"/>
      <c r="X56" s="24"/>
      <c r="Y56" s="24"/>
    </row>
    <row r="57" spans="1:25" customFormat="1" ht="409.5" hidden="1">
      <c r="A57" s="24"/>
      <c r="B57" s="788"/>
      <c r="C57" s="96">
        <v>49</v>
      </c>
      <c r="D57" s="117" t="s">
        <v>374</v>
      </c>
      <c r="E57" s="98"/>
      <c r="F57" s="98"/>
      <c r="G57" s="98">
        <v>95</v>
      </c>
      <c r="H57" s="98"/>
      <c r="I57" s="86" t="s">
        <v>371</v>
      </c>
      <c r="J57" s="103">
        <f t="shared" si="1"/>
        <v>4.9431537320810681E-2</v>
      </c>
      <c r="K57" s="133"/>
      <c r="L57" s="173"/>
      <c r="M57" s="173"/>
      <c r="N57" s="98"/>
      <c r="O57" s="24"/>
      <c r="P57" s="24"/>
      <c r="Q57" s="24"/>
      <c r="R57" s="24"/>
      <c r="S57" s="24"/>
      <c r="T57" s="24"/>
      <c r="U57" s="24"/>
      <c r="V57" s="24"/>
      <c r="W57" s="24"/>
      <c r="X57" s="24"/>
      <c r="Y57" s="24"/>
    </row>
    <row r="58" spans="1:25" customFormat="1" ht="395.25" hidden="1">
      <c r="A58" s="24"/>
      <c r="B58" s="788"/>
      <c r="C58" s="96">
        <v>50</v>
      </c>
      <c r="D58" s="117" t="s">
        <v>377</v>
      </c>
      <c r="E58" s="98"/>
      <c r="F58" s="98"/>
      <c r="G58" s="98">
        <v>97</v>
      </c>
      <c r="H58" s="98"/>
      <c r="I58" s="86" t="s">
        <v>371</v>
      </c>
      <c r="J58" s="103">
        <f t="shared" si="1"/>
        <v>4.9431537320810681E-2</v>
      </c>
      <c r="K58" s="97"/>
      <c r="L58" s="174"/>
      <c r="M58" s="174"/>
      <c r="N58" s="98"/>
      <c r="O58" s="24"/>
      <c r="P58" s="24"/>
      <c r="Q58" s="24"/>
      <c r="R58" s="24"/>
      <c r="S58" s="24"/>
      <c r="T58" s="24"/>
      <c r="U58" s="24"/>
      <c r="V58" s="24"/>
      <c r="W58" s="24"/>
      <c r="X58" s="24"/>
      <c r="Y58" s="24"/>
    </row>
    <row r="59" spans="1:25" customFormat="1" ht="382.5" hidden="1">
      <c r="A59" s="24"/>
      <c r="B59" s="788"/>
      <c r="C59" s="96">
        <v>51</v>
      </c>
      <c r="D59" s="117" t="s">
        <v>381</v>
      </c>
      <c r="E59" s="98"/>
      <c r="F59" s="98"/>
      <c r="G59" s="98">
        <v>88</v>
      </c>
      <c r="H59" s="98"/>
      <c r="I59" s="86" t="s">
        <v>371</v>
      </c>
      <c r="J59" s="103">
        <f t="shared" si="1"/>
        <v>4.9431537320810681E-2</v>
      </c>
      <c r="K59" s="97"/>
      <c r="L59" s="174"/>
      <c r="M59" s="174"/>
      <c r="N59" s="98"/>
      <c r="O59" s="24"/>
      <c r="P59" s="24"/>
      <c r="Q59" s="24"/>
      <c r="R59" s="24"/>
      <c r="S59" s="24"/>
      <c r="T59" s="24"/>
      <c r="U59" s="24"/>
      <c r="V59" s="24"/>
      <c r="W59" s="24"/>
      <c r="X59" s="24"/>
      <c r="Y59" s="24"/>
    </row>
    <row r="60" spans="1:25" customFormat="1" ht="242.25" hidden="1">
      <c r="A60" s="24"/>
      <c r="B60" s="788"/>
      <c r="C60" s="96">
        <v>52</v>
      </c>
      <c r="D60" s="117" t="s">
        <v>383</v>
      </c>
      <c r="E60" s="98"/>
      <c r="F60" s="98"/>
      <c r="G60" s="98">
        <v>92</v>
      </c>
      <c r="H60" s="98"/>
      <c r="I60" s="86" t="s">
        <v>371</v>
      </c>
      <c r="J60" s="103">
        <f t="shared" si="1"/>
        <v>4.9431537320810681E-2</v>
      </c>
      <c r="K60" s="97"/>
      <c r="L60" s="174"/>
      <c r="M60" s="174"/>
      <c r="N60" s="98"/>
      <c r="O60" s="24"/>
      <c r="P60" s="24"/>
      <c r="Q60" s="24"/>
      <c r="R60" s="24"/>
      <c r="S60" s="24"/>
      <c r="T60" s="24"/>
      <c r="U60" s="24"/>
      <c r="V60" s="24"/>
      <c r="W60" s="24"/>
      <c r="X60" s="24"/>
      <c r="Y60" s="24"/>
    </row>
    <row r="61" spans="1:25" customFormat="1" ht="229.5" hidden="1">
      <c r="A61" s="24"/>
      <c r="B61" s="788"/>
      <c r="C61" s="96">
        <v>53</v>
      </c>
      <c r="D61" s="117" t="s">
        <v>386</v>
      </c>
      <c r="E61" s="98"/>
      <c r="F61" s="98"/>
      <c r="G61" s="134">
        <v>85</v>
      </c>
      <c r="H61" s="98"/>
      <c r="I61" s="86" t="s">
        <v>13</v>
      </c>
      <c r="J61" s="103">
        <f t="shared" si="1"/>
        <v>4.9431537320810681E-2</v>
      </c>
      <c r="K61" s="97"/>
      <c r="L61" s="174"/>
      <c r="M61" s="174"/>
      <c r="N61" s="98"/>
      <c r="O61" s="24"/>
      <c r="P61" s="24"/>
      <c r="Q61" s="24"/>
      <c r="R61" s="24"/>
      <c r="S61" s="24"/>
      <c r="T61" s="24"/>
      <c r="U61" s="24"/>
      <c r="V61" s="24"/>
      <c r="W61" s="24"/>
      <c r="X61" s="24"/>
      <c r="Y61" s="24"/>
    </row>
    <row r="62" spans="1:25" customFormat="1" ht="255" hidden="1">
      <c r="A62" s="24"/>
      <c r="B62" s="788"/>
      <c r="C62" s="96">
        <v>54</v>
      </c>
      <c r="D62" s="117" t="s">
        <v>388</v>
      </c>
      <c r="E62" s="98"/>
      <c r="F62" s="98"/>
      <c r="G62" s="134">
        <v>85</v>
      </c>
      <c r="H62" s="98"/>
      <c r="I62" s="86" t="s">
        <v>389</v>
      </c>
      <c r="J62" s="103">
        <f t="shared" si="1"/>
        <v>4.9431537320810681E-2</v>
      </c>
      <c r="K62" s="97"/>
      <c r="L62" s="174"/>
      <c r="M62" s="174"/>
      <c r="N62" s="98"/>
      <c r="O62" s="24"/>
      <c r="P62" s="24"/>
      <c r="Q62" s="24"/>
      <c r="R62" s="24"/>
      <c r="S62" s="24"/>
      <c r="T62" s="24"/>
      <c r="U62" s="24"/>
      <c r="V62" s="24"/>
      <c r="W62" s="24"/>
      <c r="X62" s="24"/>
      <c r="Y62" s="24"/>
    </row>
    <row r="63" spans="1:25" customFormat="1" ht="395.25" hidden="1">
      <c r="A63" s="24"/>
      <c r="B63" s="788"/>
      <c r="C63" s="96">
        <v>55</v>
      </c>
      <c r="D63" s="117" t="s">
        <v>391</v>
      </c>
      <c r="E63" s="98"/>
      <c r="F63" s="98"/>
      <c r="G63" s="98">
        <v>89</v>
      </c>
      <c r="H63" s="98"/>
      <c r="I63" s="86" t="s">
        <v>13</v>
      </c>
      <c r="J63" s="103">
        <f t="shared" si="1"/>
        <v>4.9431537320810681E-2</v>
      </c>
      <c r="K63" s="97"/>
      <c r="L63" s="174"/>
      <c r="M63" s="174"/>
      <c r="N63" s="98"/>
      <c r="O63" s="24"/>
      <c r="P63" s="24"/>
      <c r="Q63" s="24"/>
      <c r="R63" s="24"/>
      <c r="S63" s="24"/>
      <c r="T63" s="24"/>
      <c r="U63" s="24"/>
      <c r="V63" s="24"/>
      <c r="W63" s="24"/>
      <c r="X63" s="24"/>
      <c r="Y63" s="24"/>
    </row>
    <row r="64" spans="1:25" customFormat="1" ht="409.5" hidden="1">
      <c r="A64" s="24"/>
      <c r="B64" s="788"/>
      <c r="C64" s="96">
        <v>56</v>
      </c>
      <c r="D64" s="117" t="s">
        <v>394</v>
      </c>
      <c r="E64" s="98"/>
      <c r="F64" s="98"/>
      <c r="G64" s="98">
        <v>89</v>
      </c>
      <c r="H64" s="98"/>
      <c r="I64" s="86" t="s">
        <v>52</v>
      </c>
      <c r="J64" s="103">
        <f t="shared" si="1"/>
        <v>4.9431537320810681E-2</v>
      </c>
      <c r="K64" s="97"/>
      <c r="L64" s="174"/>
      <c r="M64" s="174"/>
      <c r="N64" s="98"/>
      <c r="O64" s="24"/>
      <c r="P64" s="24"/>
      <c r="Q64" s="24"/>
      <c r="R64" s="24"/>
      <c r="S64" s="24"/>
      <c r="T64" s="24"/>
      <c r="U64" s="24"/>
      <c r="V64" s="24"/>
      <c r="W64" s="24"/>
      <c r="X64" s="24"/>
      <c r="Y64" s="24"/>
    </row>
    <row r="65" spans="1:25" customFormat="1" ht="204" hidden="1">
      <c r="A65" s="24"/>
      <c r="B65" s="788"/>
      <c r="C65" s="96">
        <v>57</v>
      </c>
      <c r="D65" s="117" t="s">
        <v>397</v>
      </c>
      <c r="E65" s="98"/>
      <c r="F65" s="98"/>
      <c r="G65" s="98">
        <v>82</v>
      </c>
      <c r="H65" s="98"/>
      <c r="I65" s="86" t="s">
        <v>398</v>
      </c>
      <c r="J65" s="103">
        <f t="shared" si="1"/>
        <v>4.9431537320810681E-2</v>
      </c>
      <c r="K65" s="97"/>
      <c r="L65" s="174"/>
      <c r="M65" s="174"/>
      <c r="N65" s="98"/>
      <c r="O65" s="24"/>
      <c r="P65" s="24"/>
      <c r="Q65" s="24"/>
      <c r="R65" s="24"/>
      <c r="S65" s="24"/>
      <c r="T65" s="24"/>
      <c r="U65" s="24"/>
      <c r="V65" s="24"/>
      <c r="W65" s="24"/>
      <c r="X65" s="24"/>
      <c r="Y65" s="24"/>
    </row>
    <row r="66" spans="1:25" customFormat="1" ht="267.75" hidden="1">
      <c r="A66" s="24"/>
      <c r="B66" s="788"/>
      <c r="C66" s="96">
        <v>58</v>
      </c>
      <c r="D66" s="117" t="s">
        <v>399</v>
      </c>
      <c r="E66" s="98"/>
      <c r="F66" s="98"/>
      <c r="G66" s="98">
        <v>85</v>
      </c>
      <c r="H66" s="98"/>
      <c r="I66" s="132" t="s">
        <v>13</v>
      </c>
      <c r="J66" s="103">
        <f t="shared" si="1"/>
        <v>4.9431537320810681E-2</v>
      </c>
      <c r="K66" s="133"/>
      <c r="L66" s="173"/>
      <c r="M66" s="173"/>
      <c r="N66" s="98"/>
      <c r="O66" s="24"/>
      <c r="P66" s="24"/>
      <c r="Q66" s="24"/>
      <c r="R66" s="24"/>
      <c r="S66" s="24"/>
      <c r="T66" s="24"/>
      <c r="U66" s="24"/>
      <c r="V66" s="24"/>
      <c r="W66" s="24"/>
      <c r="X66" s="24"/>
      <c r="Y66" s="24"/>
    </row>
    <row r="67" spans="1:25" customFormat="1" ht="409.5" hidden="1">
      <c r="A67" s="24"/>
      <c r="B67" s="788"/>
      <c r="C67" s="96">
        <v>59</v>
      </c>
      <c r="D67" s="117" t="s">
        <v>403</v>
      </c>
      <c r="E67" s="98"/>
      <c r="F67" s="98"/>
      <c r="G67" s="98">
        <v>89</v>
      </c>
      <c r="H67" s="98"/>
      <c r="I67" s="86" t="s">
        <v>13</v>
      </c>
      <c r="J67" s="103">
        <f t="shared" si="1"/>
        <v>4.9431537320810681E-2</v>
      </c>
      <c r="K67" s="97"/>
      <c r="L67" s="174"/>
      <c r="M67" s="174"/>
      <c r="N67" s="98"/>
      <c r="O67" s="24"/>
      <c r="P67" s="24"/>
      <c r="Q67" s="24"/>
      <c r="R67" s="24"/>
      <c r="S67" s="24"/>
      <c r="T67" s="24"/>
      <c r="U67" s="24"/>
      <c r="V67" s="24"/>
      <c r="W67" s="24"/>
      <c r="X67" s="24"/>
      <c r="Y67" s="24"/>
    </row>
    <row r="68" spans="1:25" customFormat="1" ht="409.5" hidden="1">
      <c r="A68" s="24"/>
      <c r="B68" s="788"/>
      <c r="C68" s="96">
        <v>60</v>
      </c>
      <c r="D68" s="117" t="s">
        <v>405</v>
      </c>
      <c r="E68" s="98"/>
      <c r="F68" s="98"/>
      <c r="G68" s="98">
        <v>89</v>
      </c>
      <c r="H68" s="98"/>
      <c r="I68" s="86" t="s">
        <v>13</v>
      </c>
      <c r="J68" s="103">
        <f t="shared" si="1"/>
        <v>4.9431537320810681E-2</v>
      </c>
      <c r="K68" s="97"/>
      <c r="L68" s="174"/>
      <c r="M68" s="174"/>
      <c r="N68" s="98"/>
      <c r="O68" s="24"/>
      <c r="P68" s="24"/>
      <c r="Q68" s="24"/>
      <c r="R68" s="24"/>
      <c r="S68" s="24"/>
      <c r="T68" s="24"/>
      <c r="U68" s="24"/>
      <c r="V68" s="24"/>
      <c r="W68" s="24"/>
      <c r="X68" s="24"/>
      <c r="Y68" s="24"/>
    </row>
    <row r="69" spans="1:25" customFormat="1" ht="395.25" hidden="1">
      <c r="A69" s="24"/>
      <c r="B69" s="788"/>
      <c r="C69" s="96">
        <v>61</v>
      </c>
      <c r="D69" s="117" t="s">
        <v>408</v>
      </c>
      <c r="E69" s="98"/>
      <c r="F69" s="98"/>
      <c r="G69" s="98">
        <v>82</v>
      </c>
      <c r="H69" s="98"/>
      <c r="I69" s="86" t="s">
        <v>13</v>
      </c>
      <c r="J69" s="103">
        <f t="shared" si="1"/>
        <v>4.9431537320810681E-2</v>
      </c>
      <c r="K69" s="97"/>
      <c r="L69" s="174"/>
      <c r="M69" s="174"/>
      <c r="N69" s="98"/>
      <c r="O69" s="24"/>
      <c r="P69" s="24"/>
      <c r="Q69" s="24"/>
      <c r="R69" s="24"/>
      <c r="S69" s="24"/>
      <c r="T69" s="24"/>
      <c r="U69" s="24"/>
      <c r="V69" s="24"/>
      <c r="W69" s="24"/>
      <c r="X69" s="24"/>
      <c r="Y69" s="24"/>
    </row>
    <row r="70" spans="1:25" customFormat="1" ht="409.5" hidden="1">
      <c r="A70" s="24"/>
      <c r="B70" s="788"/>
      <c r="C70" s="96">
        <v>62</v>
      </c>
      <c r="D70" s="117" t="s">
        <v>412</v>
      </c>
      <c r="E70" s="98"/>
      <c r="F70" s="98"/>
      <c r="G70" s="98">
        <v>82</v>
      </c>
      <c r="H70" s="98"/>
      <c r="I70" s="86" t="s">
        <v>13</v>
      </c>
      <c r="J70" s="103">
        <f t="shared" si="1"/>
        <v>4.9431537320810681E-2</v>
      </c>
      <c r="K70" s="97"/>
      <c r="L70" s="174"/>
      <c r="M70" s="174"/>
      <c r="N70" s="98"/>
      <c r="O70" s="24"/>
      <c r="P70" s="24"/>
      <c r="Q70" s="24"/>
      <c r="R70" s="24"/>
      <c r="S70" s="24"/>
      <c r="T70" s="24"/>
      <c r="U70" s="24"/>
      <c r="V70" s="24"/>
      <c r="W70" s="24"/>
      <c r="X70" s="24"/>
      <c r="Y70" s="24"/>
    </row>
    <row r="71" spans="1:25" customFormat="1" ht="357" hidden="1">
      <c r="A71" s="24"/>
      <c r="B71" s="788"/>
      <c r="C71" s="96">
        <v>63</v>
      </c>
      <c r="D71" s="117" t="s">
        <v>414</v>
      </c>
      <c r="E71" s="98"/>
      <c r="F71" s="98"/>
      <c r="G71" s="98">
        <v>82</v>
      </c>
      <c r="H71" s="98"/>
      <c r="I71" s="86" t="s">
        <v>13</v>
      </c>
      <c r="J71" s="103">
        <f t="shared" si="1"/>
        <v>4.9431537320810681E-2</v>
      </c>
      <c r="K71" s="97"/>
      <c r="L71" s="174"/>
      <c r="M71" s="174"/>
      <c r="N71" s="98"/>
      <c r="O71" s="24"/>
      <c r="P71" s="24"/>
      <c r="Q71" s="24"/>
      <c r="R71" s="24"/>
      <c r="S71" s="24"/>
      <c r="T71" s="24"/>
      <c r="U71" s="24"/>
      <c r="V71" s="24"/>
      <c r="W71" s="24"/>
      <c r="X71" s="24"/>
      <c r="Y71" s="24"/>
    </row>
    <row r="72" spans="1:25" customFormat="1" ht="242.25" hidden="1">
      <c r="A72" s="24"/>
      <c r="B72" s="788"/>
      <c r="C72" s="96">
        <v>64</v>
      </c>
      <c r="D72" s="117" t="s">
        <v>416</v>
      </c>
      <c r="E72" s="98"/>
      <c r="F72" s="98"/>
      <c r="G72" s="98">
        <v>82</v>
      </c>
      <c r="H72" s="98"/>
      <c r="I72" s="86" t="s">
        <v>13</v>
      </c>
      <c r="J72" s="103">
        <f t="shared" si="1"/>
        <v>4.9431537320810681E-2</v>
      </c>
      <c r="K72" s="133"/>
      <c r="L72" s="173"/>
      <c r="M72" s="173"/>
      <c r="N72" s="98"/>
      <c r="O72" s="24"/>
      <c r="P72" s="24"/>
      <c r="Q72" s="24"/>
      <c r="R72" s="24"/>
      <c r="S72" s="24"/>
      <c r="T72" s="24"/>
      <c r="U72" s="24"/>
      <c r="V72" s="24"/>
      <c r="W72" s="24"/>
      <c r="X72" s="24"/>
      <c r="Y72" s="24"/>
    </row>
    <row r="73" spans="1:25" customFormat="1" ht="382.5" hidden="1">
      <c r="A73" s="24"/>
      <c r="B73" s="788"/>
      <c r="C73" s="96">
        <v>65</v>
      </c>
      <c r="D73" s="117" t="s">
        <v>417</v>
      </c>
      <c r="E73" s="98"/>
      <c r="F73" s="98"/>
      <c r="G73" s="98">
        <v>86</v>
      </c>
      <c r="H73" s="98"/>
      <c r="I73" s="86" t="s">
        <v>13</v>
      </c>
      <c r="J73" s="103">
        <f t="shared" ref="J73:J104" si="2">$F$3/$O$3</f>
        <v>4.9431537320810681E-2</v>
      </c>
      <c r="K73" s="97"/>
      <c r="L73" s="174"/>
      <c r="M73" s="174"/>
      <c r="N73" s="98"/>
      <c r="O73" s="24"/>
      <c r="P73" s="24"/>
      <c r="Q73" s="24"/>
      <c r="R73" s="24"/>
      <c r="S73" s="24"/>
      <c r="T73" s="24"/>
      <c r="U73" s="24"/>
      <c r="V73" s="24"/>
      <c r="W73" s="24"/>
      <c r="X73" s="24"/>
      <c r="Y73" s="24"/>
    </row>
    <row r="74" spans="1:25" customFormat="1" ht="306" hidden="1">
      <c r="A74" s="24"/>
      <c r="B74" s="788"/>
      <c r="C74" s="96">
        <v>66</v>
      </c>
      <c r="D74" s="117" t="s">
        <v>419</v>
      </c>
      <c r="E74" s="98"/>
      <c r="F74" s="98"/>
      <c r="G74" s="98">
        <v>86</v>
      </c>
      <c r="H74" s="98"/>
      <c r="I74" s="86" t="s">
        <v>13</v>
      </c>
      <c r="J74" s="103">
        <f t="shared" si="2"/>
        <v>4.9431537320810681E-2</v>
      </c>
      <c r="K74" s="97"/>
      <c r="L74" s="174"/>
      <c r="M74" s="174"/>
      <c r="N74" s="98"/>
      <c r="O74" s="24"/>
      <c r="P74" s="24"/>
      <c r="Q74" s="24"/>
      <c r="R74" s="24"/>
      <c r="S74" s="24"/>
      <c r="T74" s="24"/>
      <c r="U74" s="24"/>
      <c r="V74" s="24"/>
      <c r="W74" s="24"/>
      <c r="X74" s="24"/>
      <c r="Y74" s="24"/>
    </row>
    <row r="75" spans="1:25" customFormat="1" ht="293.25" hidden="1">
      <c r="A75" s="24"/>
      <c r="B75" s="788"/>
      <c r="C75" s="96">
        <v>67</v>
      </c>
      <c r="D75" s="117" t="s">
        <v>420</v>
      </c>
      <c r="E75" s="98"/>
      <c r="F75" s="98"/>
      <c r="G75" s="98">
        <v>82</v>
      </c>
      <c r="H75" s="98"/>
      <c r="I75" s="86" t="s">
        <v>13</v>
      </c>
      <c r="J75" s="103">
        <f t="shared" si="2"/>
        <v>4.9431537320810681E-2</v>
      </c>
      <c r="K75" s="97"/>
      <c r="L75" s="174"/>
      <c r="M75" s="174"/>
      <c r="N75" s="98"/>
      <c r="O75" s="24"/>
      <c r="P75" s="24"/>
      <c r="Q75" s="24"/>
      <c r="R75" s="24"/>
      <c r="S75" s="24"/>
      <c r="T75" s="24"/>
      <c r="U75" s="24"/>
      <c r="V75" s="24"/>
      <c r="W75" s="24"/>
      <c r="X75" s="24"/>
      <c r="Y75" s="24"/>
    </row>
    <row r="76" spans="1:25" customFormat="1" ht="165.75" hidden="1">
      <c r="A76" s="24"/>
      <c r="B76" s="788"/>
      <c r="C76" s="96">
        <v>68</v>
      </c>
      <c r="D76" s="117" t="s">
        <v>421</v>
      </c>
      <c r="E76" s="98"/>
      <c r="F76" s="98"/>
      <c r="G76" s="98">
        <v>86</v>
      </c>
      <c r="H76" s="98"/>
      <c r="I76" s="86" t="s">
        <v>389</v>
      </c>
      <c r="J76" s="103">
        <f t="shared" si="2"/>
        <v>4.9431537320810681E-2</v>
      </c>
      <c r="K76" s="97"/>
      <c r="L76" s="174"/>
      <c r="M76" s="174"/>
      <c r="N76" s="98"/>
      <c r="O76" s="24"/>
      <c r="P76" s="24"/>
      <c r="Q76" s="24"/>
      <c r="R76" s="24"/>
      <c r="S76" s="24"/>
      <c r="T76" s="24"/>
      <c r="U76" s="24"/>
      <c r="V76" s="24"/>
      <c r="W76" s="24"/>
      <c r="X76" s="24"/>
      <c r="Y76" s="24"/>
    </row>
    <row r="77" spans="1:25" customFormat="1" ht="409.5" hidden="1">
      <c r="A77" s="24"/>
      <c r="B77" s="788"/>
      <c r="C77" s="96">
        <v>69</v>
      </c>
      <c r="D77" s="117" t="s">
        <v>422</v>
      </c>
      <c r="E77" s="98"/>
      <c r="F77" s="98"/>
      <c r="G77" s="98">
        <v>82</v>
      </c>
      <c r="H77" s="98"/>
      <c r="I77" s="86" t="s">
        <v>389</v>
      </c>
      <c r="J77" s="103">
        <f t="shared" si="2"/>
        <v>4.9431537320810681E-2</v>
      </c>
      <c r="K77" s="97"/>
      <c r="L77" s="174"/>
      <c r="M77" s="174"/>
      <c r="N77" s="98"/>
      <c r="O77" s="24"/>
      <c r="P77" s="24"/>
      <c r="Q77" s="24"/>
      <c r="R77" s="24"/>
      <c r="S77" s="24"/>
      <c r="T77" s="24"/>
      <c r="U77" s="24"/>
      <c r="V77" s="24"/>
      <c r="W77" s="24"/>
      <c r="X77" s="24"/>
      <c r="Y77" s="24"/>
    </row>
    <row r="78" spans="1:25" customFormat="1" ht="369.75" hidden="1">
      <c r="A78" s="24"/>
      <c r="B78" s="788"/>
      <c r="C78" s="96">
        <v>70</v>
      </c>
      <c r="D78" s="117" t="s">
        <v>424</v>
      </c>
      <c r="E78" s="98"/>
      <c r="F78" s="98"/>
      <c r="G78" s="98">
        <v>86</v>
      </c>
      <c r="H78" s="98"/>
      <c r="I78" s="86" t="s">
        <v>389</v>
      </c>
      <c r="J78" s="103">
        <f t="shared" si="2"/>
        <v>4.9431537320810681E-2</v>
      </c>
      <c r="K78" s="97"/>
      <c r="L78" s="174"/>
      <c r="M78" s="174"/>
      <c r="N78" s="98"/>
      <c r="O78" s="24"/>
      <c r="P78" s="24"/>
      <c r="Q78" s="24"/>
      <c r="R78" s="24"/>
      <c r="S78" s="24"/>
      <c r="T78" s="24"/>
      <c r="U78" s="24"/>
      <c r="V78" s="24"/>
      <c r="W78" s="24"/>
      <c r="X78" s="24"/>
      <c r="Y78" s="24"/>
    </row>
    <row r="79" spans="1:25" customFormat="1" ht="382.5" hidden="1">
      <c r="A79" s="24"/>
      <c r="B79" s="788"/>
      <c r="C79" s="96">
        <v>71</v>
      </c>
      <c r="D79" s="117" t="s">
        <v>425</v>
      </c>
      <c r="E79" s="98"/>
      <c r="F79" s="98"/>
      <c r="G79" s="98">
        <v>95</v>
      </c>
      <c r="H79" s="98"/>
      <c r="I79" s="86" t="s">
        <v>371</v>
      </c>
      <c r="J79" s="103">
        <f t="shared" si="2"/>
        <v>4.9431537320810681E-2</v>
      </c>
      <c r="K79" s="97"/>
      <c r="L79" s="174"/>
      <c r="M79" s="174"/>
      <c r="N79" s="98"/>
      <c r="O79" s="24"/>
      <c r="P79" s="24"/>
      <c r="Q79" s="24"/>
      <c r="R79" s="24"/>
      <c r="S79" s="24"/>
      <c r="T79" s="24"/>
      <c r="U79" s="24"/>
      <c r="V79" s="24"/>
      <c r="W79" s="24"/>
      <c r="X79" s="24"/>
      <c r="Y79" s="24"/>
    </row>
    <row r="80" spans="1:25" customFormat="1" ht="242.25" hidden="1">
      <c r="A80" s="24"/>
      <c r="B80" s="788"/>
      <c r="C80" s="96">
        <v>72</v>
      </c>
      <c r="D80" s="117" t="s">
        <v>426</v>
      </c>
      <c r="E80" s="98"/>
      <c r="F80" s="98"/>
      <c r="G80" s="98">
        <v>98</v>
      </c>
      <c r="H80" s="98"/>
      <c r="I80" s="86" t="s">
        <v>371</v>
      </c>
      <c r="J80" s="103">
        <f t="shared" si="2"/>
        <v>4.9431537320810681E-2</v>
      </c>
      <c r="K80" s="97"/>
      <c r="L80" s="174"/>
      <c r="M80" s="174"/>
      <c r="N80" s="98"/>
      <c r="O80" s="24"/>
      <c r="P80" s="24"/>
      <c r="Q80" s="24"/>
      <c r="R80" s="24"/>
      <c r="S80" s="24"/>
      <c r="T80" s="24"/>
      <c r="U80" s="24"/>
      <c r="V80" s="24"/>
      <c r="W80" s="24"/>
      <c r="X80" s="24"/>
      <c r="Y80" s="24"/>
    </row>
    <row r="81" spans="1:25" customFormat="1" ht="318.75" hidden="1">
      <c r="A81" s="24"/>
      <c r="B81" s="788"/>
      <c r="C81" s="96">
        <v>73</v>
      </c>
      <c r="D81" s="117" t="s">
        <v>427</v>
      </c>
      <c r="E81" s="98"/>
      <c r="F81" s="98"/>
      <c r="G81" s="98">
        <v>95</v>
      </c>
      <c r="H81" s="98"/>
      <c r="I81" s="86" t="s">
        <v>371</v>
      </c>
      <c r="J81" s="103">
        <f t="shared" si="2"/>
        <v>4.9431537320810681E-2</v>
      </c>
      <c r="K81" s="97"/>
      <c r="L81" s="174"/>
      <c r="M81" s="174"/>
      <c r="N81" s="98"/>
      <c r="O81" s="24"/>
      <c r="P81" s="24"/>
      <c r="Q81" s="24"/>
      <c r="R81" s="24"/>
      <c r="S81" s="24"/>
      <c r="T81" s="24"/>
      <c r="U81" s="24"/>
      <c r="V81" s="24"/>
      <c r="W81" s="24"/>
      <c r="X81" s="24"/>
      <c r="Y81" s="24"/>
    </row>
    <row r="82" spans="1:25" customFormat="1" ht="306" hidden="1">
      <c r="A82" s="24"/>
      <c r="B82" s="788"/>
      <c r="C82" s="96">
        <v>74</v>
      </c>
      <c r="D82" s="117" t="s">
        <v>429</v>
      </c>
      <c r="E82" s="98"/>
      <c r="F82" s="98"/>
      <c r="G82" s="98">
        <v>95</v>
      </c>
      <c r="H82" s="98"/>
      <c r="I82" s="86" t="s">
        <v>371</v>
      </c>
      <c r="J82" s="103">
        <f t="shared" si="2"/>
        <v>4.9431537320810681E-2</v>
      </c>
      <c r="K82" s="133"/>
      <c r="L82" s="173"/>
      <c r="M82" s="173"/>
      <c r="N82" s="98"/>
      <c r="O82" s="24"/>
      <c r="P82" s="24"/>
      <c r="Q82" s="24"/>
      <c r="R82" s="24"/>
      <c r="S82" s="24"/>
      <c r="T82" s="24"/>
      <c r="U82" s="24"/>
      <c r="V82" s="24"/>
      <c r="W82" s="24"/>
      <c r="X82" s="24"/>
      <c r="Y82" s="24"/>
    </row>
    <row r="83" spans="1:25" customFormat="1" ht="409.5" hidden="1">
      <c r="A83" s="24"/>
      <c r="B83" s="788"/>
      <c r="C83" s="96">
        <v>75</v>
      </c>
      <c r="D83" s="117" t="s">
        <v>430</v>
      </c>
      <c r="E83" s="98"/>
      <c r="F83" s="98"/>
      <c r="G83" s="98">
        <v>98</v>
      </c>
      <c r="H83" s="98"/>
      <c r="I83" s="86" t="s">
        <v>371</v>
      </c>
      <c r="J83" s="103">
        <f t="shared" si="2"/>
        <v>4.9431537320810681E-2</v>
      </c>
      <c r="K83" s="97"/>
      <c r="L83" s="174"/>
      <c r="M83" s="174"/>
      <c r="N83" s="98"/>
      <c r="O83" s="24"/>
      <c r="P83" s="24"/>
      <c r="Q83" s="24"/>
      <c r="R83" s="24"/>
      <c r="S83" s="24"/>
      <c r="T83" s="24"/>
      <c r="U83" s="24"/>
      <c r="V83" s="24"/>
      <c r="W83" s="24"/>
      <c r="X83" s="24"/>
      <c r="Y83" s="24"/>
    </row>
    <row r="84" spans="1:25" customFormat="1" ht="318.75" hidden="1">
      <c r="A84" s="24"/>
      <c r="B84" s="788"/>
      <c r="C84" s="96">
        <v>76</v>
      </c>
      <c r="D84" s="117" t="s">
        <v>432</v>
      </c>
      <c r="E84" s="98"/>
      <c r="F84" s="98"/>
      <c r="G84" s="98">
        <v>82</v>
      </c>
      <c r="H84" s="98"/>
      <c r="I84" s="86" t="s">
        <v>398</v>
      </c>
      <c r="J84" s="103">
        <f t="shared" si="2"/>
        <v>4.9431537320810681E-2</v>
      </c>
      <c r="K84" s="97"/>
      <c r="L84" s="174"/>
      <c r="M84" s="174"/>
      <c r="N84" s="98"/>
      <c r="O84" s="24"/>
      <c r="P84" s="24"/>
      <c r="Q84" s="24"/>
      <c r="R84" s="24"/>
      <c r="S84" s="24"/>
      <c r="T84" s="24"/>
      <c r="U84" s="24"/>
      <c r="V84" s="24"/>
      <c r="W84" s="24"/>
      <c r="X84" s="24"/>
      <c r="Y84" s="24"/>
    </row>
    <row r="85" spans="1:25" customFormat="1" ht="306" hidden="1">
      <c r="A85" s="24"/>
      <c r="B85" s="788"/>
      <c r="C85" s="96">
        <v>77</v>
      </c>
      <c r="D85" s="117" t="s">
        <v>434</v>
      </c>
      <c r="E85" s="98"/>
      <c r="F85" s="98"/>
      <c r="G85" s="98">
        <v>85</v>
      </c>
      <c r="H85" s="98"/>
      <c r="I85" s="86" t="s">
        <v>398</v>
      </c>
      <c r="J85" s="103">
        <f t="shared" si="2"/>
        <v>4.9431537320810681E-2</v>
      </c>
      <c r="K85" s="97"/>
      <c r="L85" s="174"/>
      <c r="M85" s="174"/>
      <c r="N85" s="98"/>
      <c r="O85" s="24"/>
      <c r="P85" s="24"/>
      <c r="Q85" s="24"/>
      <c r="R85" s="24"/>
      <c r="S85" s="24"/>
      <c r="T85" s="24"/>
      <c r="U85" s="24"/>
      <c r="V85" s="24"/>
      <c r="W85" s="24"/>
      <c r="X85" s="24"/>
      <c r="Y85" s="24"/>
    </row>
    <row r="86" spans="1:25" customFormat="1" ht="318.75" hidden="1">
      <c r="A86" s="24"/>
      <c r="B86" s="788"/>
      <c r="C86" s="96">
        <v>78</v>
      </c>
      <c r="D86" s="117" t="s">
        <v>435</v>
      </c>
      <c r="E86" s="98"/>
      <c r="F86" s="98"/>
      <c r="G86" s="134">
        <v>79</v>
      </c>
      <c r="H86" s="98"/>
      <c r="I86" s="86" t="s">
        <v>398</v>
      </c>
      <c r="J86" s="103">
        <f t="shared" si="2"/>
        <v>4.9431537320810681E-2</v>
      </c>
      <c r="K86" s="97"/>
      <c r="L86" s="174"/>
      <c r="M86" s="174"/>
      <c r="N86" s="98"/>
      <c r="O86" s="24"/>
      <c r="P86" s="24"/>
      <c r="Q86" s="24"/>
      <c r="R86" s="24"/>
      <c r="S86" s="24"/>
      <c r="T86" s="24"/>
      <c r="U86" s="24"/>
      <c r="V86" s="24"/>
      <c r="W86" s="24"/>
      <c r="X86" s="24"/>
      <c r="Y86" s="24"/>
    </row>
    <row r="87" spans="1:25" customFormat="1" ht="409.5" hidden="1">
      <c r="A87" s="24"/>
      <c r="B87" s="788"/>
      <c r="C87" s="96">
        <v>79</v>
      </c>
      <c r="D87" s="117" t="s">
        <v>436</v>
      </c>
      <c r="E87" s="98"/>
      <c r="F87" s="98"/>
      <c r="G87" s="134">
        <v>81</v>
      </c>
      <c r="H87" s="98"/>
      <c r="I87" s="86" t="s">
        <v>52</v>
      </c>
      <c r="J87" s="103">
        <f t="shared" si="2"/>
        <v>4.9431537320810681E-2</v>
      </c>
      <c r="K87" s="97"/>
      <c r="L87" s="174"/>
      <c r="M87" s="174"/>
      <c r="N87" s="98"/>
      <c r="O87" s="24"/>
      <c r="P87" s="24"/>
      <c r="Q87" s="24"/>
      <c r="R87" s="24"/>
      <c r="S87" s="24"/>
      <c r="T87" s="24"/>
      <c r="U87" s="24"/>
      <c r="V87" s="24"/>
      <c r="W87" s="24"/>
      <c r="X87" s="24"/>
      <c r="Y87" s="24"/>
    </row>
    <row r="88" spans="1:25" customFormat="1" ht="409.5" hidden="1">
      <c r="A88" s="24"/>
      <c r="B88" s="788"/>
      <c r="C88" s="96">
        <v>80</v>
      </c>
      <c r="D88" s="117" t="s">
        <v>438</v>
      </c>
      <c r="E88" s="98"/>
      <c r="F88" s="98"/>
      <c r="G88" s="98">
        <v>92</v>
      </c>
      <c r="H88" s="98"/>
      <c r="I88" s="86" t="s">
        <v>52</v>
      </c>
      <c r="J88" s="103">
        <f t="shared" si="2"/>
        <v>4.9431537320810681E-2</v>
      </c>
      <c r="K88" s="97"/>
      <c r="L88" s="174"/>
      <c r="M88" s="174"/>
      <c r="N88" s="98"/>
      <c r="O88" s="24"/>
      <c r="P88" s="24"/>
      <c r="Q88" s="24"/>
      <c r="R88" s="24"/>
      <c r="S88" s="24"/>
      <c r="T88" s="24"/>
      <c r="U88" s="24"/>
      <c r="V88" s="24"/>
      <c r="W88" s="24"/>
      <c r="X88" s="24"/>
      <c r="Y88" s="24"/>
    </row>
    <row r="89" spans="1:25" customFormat="1" ht="306" hidden="1">
      <c r="A89" s="24"/>
      <c r="B89" s="788"/>
      <c r="C89" s="96">
        <v>81</v>
      </c>
      <c r="D89" s="117" t="s">
        <v>439</v>
      </c>
      <c r="E89" s="98"/>
      <c r="F89" s="98"/>
      <c r="G89" s="98">
        <v>82</v>
      </c>
      <c r="H89" s="98"/>
      <c r="I89" s="86" t="s">
        <v>440</v>
      </c>
      <c r="J89" s="103">
        <f t="shared" si="2"/>
        <v>4.9431537320810681E-2</v>
      </c>
      <c r="K89" s="133"/>
      <c r="L89" s="173"/>
      <c r="M89" s="173"/>
      <c r="N89" s="98"/>
      <c r="O89" s="24"/>
      <c r="P89" s="24"/>
      <c r="Q89" s="24"/>
      <c r="R89" s="24"/>
      <c r="S89" s="24"/>
      <c r="T89" s="24"/>
      <c r="U89" s="24"/>
      <c r="V89" s="24"/>
      <c r="W89" s="24"/>
      <c r="X89" s="24"/>
      <c r="Y89" s="24"/>
    </row>
    <row r="90" spans="1:25" customFormat="1" ht="409.5" hidden="1">
      <c r="A90" s="24"/>
      <c r="B90" s="788"/>
      <c r="C90" s="96">
        <v>82</v>
      </c>
      <c r="D90" s="117" t="s">
        <v>441</v>
      </c>
      <c r="E90" s="98"/>
      <c r="F90" s="98"/>
      <c r="G90" s="98">
        <v>82</v>
      </c>
      <c r="H90" s="98"/>
      <c r="I90" s="86" t="s">
        <v>398</v>
      </c>
      <c r="J90" s="103">
        <f t="shared" si="2"/>
        <v>4.9431537320810681E-2</v>
      </c>
      <c r="K90" s="97"/>
      <c r="L90" s="174"/>
      <c r="M90" s="174"/>
      <c r="N90" s="98"/>
      <c r="O90" s="24"/>
      <c r="P90" s="24"/>
      <c r="Q90" s="24"/>
      <c r="R90" s="24"/>
      <c r="S90" s="24"/>
      <c r="T90" s="24"/>
      <c r="U90" s="24"/>
      <c r="V90" s="24"/>
      <c r="W90" s="24"/>
      <c r="X90" s="24"/>
      <c r="Y90" s="24"/>
    </row>
    <row r="91" spans="1:25" customFormat="1" ht="409.5" hidden="1">
      <c r="A91" s="24"/>
      <c r="B91" s="788"/>
      <c r="C91" s="96">
        <v>83</v>
      </c>
      <c r="D91" s="117" t="s">
        <v>442</v>
      </c>
      <c r="E91" s="87" t="s">
        <v>443</v>
      </c>
      <c r="F91" s="87" t="s">
        <v>444</v>
      </c>
      <c r="G91" s="134">
        <v>79</v>
      </c>
      <c r="H91" s="87" t="s">
        <v>445</v>
      </c>
      <c r="I91" s="86" t="s">
        <v>446</v>
      </c>
      <c r="J91" s="103">
        <f t="shared" si="2"/>
        <v>4.9431537320810681E-2</v>
      </c>
      <c r="K91" s="135">
        <v>0.03</v>
      </c>
      <c r="L91" s="174"/>
      <c r="M91" s="174"/>
      <c r="N91" s="98"/>
      <c r="O91" s="24"/>
      <c r="P91" s="24"/>
      <c r="Q91" s="24"/>
      <c r="R91" s="24"/>
      <c r="S91" s="24"/>
      <c r="T91" s="24"/>
      <c r="U91" s="24"/>
      <c r="V91" s="24"/>
      <c r="W91" s="24"/>
      <c r="X91" s="24"/>
      <c r="Y91" s="24"/>
    </row>
    <row r="92" spans="1:25" customFormat="1" ht="395.25" hidden="1">
      <c r="A92" s="24"/>
      <c r="B92" s="788"/>
      <c r="C92" s="96">
        <v>84</v>
      </c>
      <c r="D92" s="117" t="s">
        <v>447</v>
      </c>
      <c r="E92" s="98"/>
      <c r="F92" s="98"/>
      <c r="G92" s="98">
        <v>88</v>
      </c>
      <c r="H92" s="98"/>
      <c r="I92" s="136" t="s">
        <v>446</v>
      </c>
      <c r="J92" s="103">
        <f t="shared" si="2"/>
        <v>4.9431537320810681E-2</v>
      </c>
      <c r="K92" s="97"/>
      <c r="L92" s="174"/>
      <c r="M92" s="174"/>
      <c r="N92" s="98"/>
      <c r="O92" s="24"/>
      <c r="P92" s="24"/>
      <c r="Q92" s="24"/>
      <c r="R92" s="24"/>
      <c r="S92" s="24"/>
      <c r="T92" s="24"/>
      <c r="U92" s="24"/>
      <c r="V92" s="24"/>
      <c r="W92" s="24"/>
      <c r="X92" s="24"/>
      <c r="Y92" s="24"/>
    </row>
    <row r="93" spans="1:25" customFormat="1" ht="178.5" hidden="1">
      <c r="A93" s="24"/>
      <c r="B93" s="788"/>
      <c r="C93" s="96">
        <v>85</v>
      </c>
      <c r="D93" s="117" t="s">
        <v>448</v>
      </c>
      <c r="E93" s="98"/>
      <c r="F93" s="98"/>
      <c r="G93" s="98">
        <v>88</v>
      </c>
      <c r="H93" s="98"/>
      <c r="I93" s="86" t="s">
        <v>13</v>
      </c>
      <c r="J93" s="103">
        <f t="shared" si="2"/>
        <v>4.9431537320810681E-2</v>
      </c>
      <c r="K93" s="97"/>
      <c r="L93" s="174"/>
      <c r="M93" s="174"/>
      <c r="N93" s="98"/>
      <c r="O93" s="24"/>
      <c r="P93" s="24"/>
      <c r="Q93" s="24"/>
      <c r="R93" s="24"/>
      <c r="S93" s="24"/>
      <c r="T93" s="24"/>
      <c r="U93" s="24"/>
      <c r="V93" s="24"/>
      <c r="W93" s="24"/>
      <c r="X93" s="24"/>
      <c r="Y93" s="24"/>
    </row>
    <row r="94" spans="1:25" customFormat="1" ht="140.25" hidden="1">
      <c r="A94" s="24"/>
      <c r="B94" s="788"/>
      <c r="C94" s="96">
        <v>86</v>
      </c>
      <c r="D94" s="117" t="s">
        <v>449</v>
      </c>
      <c r="E94" s="98"/>
      <c r="F94" s="98"/>
      <c r="G94" s="98">
        <v>82</v>
      </c>
      <c r="H94" s="98"/>
      <c r="I94" s="86" t="s">
        <v>440</v>
      </c>
      <c r="J94" s="103">
        <f t="shared" si="2"/>
        <v>4.9431537320810681E-2</v>
      </c>
      <c r="K94" s="97"/>
      <c r="L94" s="174"/>
      <c r="M94" s="174"/>
      <c r="N94" s="98"/>
      <c r="O94" s="24"/>
      <c r="P94" s="24"/>
      <c r="Q94" s="24"/>
      <c r="R94" s="24"/>
      <c r="S94" s="24"/>
      <c r="T94" s="24"/>
      <c r="U94" s="24"/>
      <c r="V94" s="24"/>
      <c r="W94" s="24"/>
      <c r="X94" s="24"/>
      <c r="Y94" s="24"/>
    </row>
    <row r="95" spans="1:25" customFormat="1" ht="369.75" hidden="1">
      <c r="A95" s="24"/>
      <c r="B95" s="788"/>
      <c r="C95" s="96">
        <v>87</v>
      </c>
      <c r="D95" s="117" t="s">
        <v>450</v>
      </c>
      <c r="E95" s="98"/>
      <c r="F95" s="98"/>
      <c r="G95" s="98">
        <v>82</v>
      </c>
      <c r="H95" s="98"/>
      <c r="I95" s="86" t="s">
        <v>13</v>
      </c>
      <c r="J95" s="124">
        <f t="shared" si="2"/>
        <v>4.9431537320810681E-2</v>
      </c>
      <c r="K95" s="97"/>
      <c r="L95" s="174"/>
      <c r="M95" s="174"/>
      <c r="N95" s="98"/>
      <c r="O95" s="24"/>
      <c r="P95" s="24"/>
      <c r="Q95" s="24"/>
      <c r="R95" s="24"/>
      <c r="S95" s="24"/>
      <c r="T95" s="24"/>
      <c r="U95" s="24"/>
      <c r="V95" s="24"/>
      <c r="W95" s="24"/>
      <c r="X95" s="24"/>
      <c r="Y95" s="24"/>
    </row>
    <row r="96" spans="1:25" customFormat="1" ht="409.5" hidden="1">
      <c r="A96" s="24"/>
      <c r="B96" s="788"/>
      <c r="C96" s="96">
        <v>88</v>
      </c>
      <c r="D96" s="117" t="s">
        <v>451</v>
      </c>
      <c r="E96" s="98"/>
      <c r="F96" s="98"/>
      <c r="G96" s="98">
        <v>82</v>
      </c>
      <c r="H96" s="98"/>
      <c r="I96" s="86" t="s">
        <v>440</v>
      </c>
      <c r="J96" s="103">
        <f t="shared" si="2"/>
        <v>4.9431537320810681E-2</v>
      </c>
      <c r="K96" s="97"/>
      <c r="L96" s="174"/>
      <c r="M96" s="174"/>
      <c r="N96" s="98"/>
      <c r="O96" s="24"/>
      <c r="P96" s="24"/>
      <c r="Q96" s="24"/>
      <c r="R96" s="24"/>
      <c r="S96" s="24"/>
      <c r="T96" s="24"/>
      <c r="U96" s="24"/>
      <c r="V96" s="24"/>
      <c r="W96" s="24"/>
      <c r="X96" s="24"/>
      <c r="Y96" s="24"/>
    </row>
    <row r="97" spans="1:25" customFormat="1" ht="255" hidden="1">
      <c r="A97" s="24"/>
      <c r="B97" s="788"/>
      <c r="C97" s="96">
        <v>89</v>
      </c>
      <c r="D97" s="117" t="s">
        <v>452</v>
      </c>
      <c r="E97" s="98"/>
      <c r="F97" s="98"/>
      <c r="G97" s="134">
        <v>90</v>
      </c>
      <c r="H97" s="98"/>
      <c r="I97" s="86" t="s">
        <v>453</v>
      </c>
      <c r="J97" s="103">
        <f t="shared" si="2"/>
        <v>4.9431537320810681E-2</v>
      </c>
      <c r="K97" s="133"/>
      <c r="L97" s="173"/>
      <c r="M97" s="173"/>
      <c r="N97" s="98"/>
      <c r="O97" s="24"/>
      <c r="P97" s="24"/>
      <c r="Q97" s="24"/>
      <c r="R97" s="24"/>
      <c r="S97" s="24"/>
      <c r="T97" s="24"/>
      <c r="U97" s="24"/>
      <c r="V97" s="24"/>
      <c r="W97" s="24"/>
      <c r="X97" s="24"/>
      <c r="Y97" s="24"/>
    </row>
    <row r="98" spans="1:25" customFormat="1" ht="229.5" hidden="1">
      <c r="A98" s="24"/>
      <c r="B98" s="788"/>
      <c r="C98" s="96">
        <v>90</v>
      </c>
      <c r="D98" s="117" t="s">
        <v>454</v>
      </c>
      <c r="E98" s="98"/>
      <c r="F98" s="98"/>
      <c r="G98" s="98">
        <v>88</v>
      </c>
      <c r="H98" s="98"/>
      <c r="I98" s="86" t="s">
        <v>13</v>
      </c>
      <c r="J98" s="94">
        <f t="shared" si="2"/>
        <v>4.9431537320810681E-2</v>
      </c>
      <c r="K98" s="97"/>
      <c r="L98" s="174"/>
      <c r="M98" s="174"/>
      <c r="N98" s="98"/>
      <c r="O98" s="24"/>
      <c r="P98" s="24"/>
      <c r="Q98" s="24"/>
      <c r="R98" s="24"/>
      <c r="S98" s="24"/>
      <c r="T98" s="24"/>
      <c r="U98" s="24"/>
      <c r="V98" s="24"/>
      <c r="W98" s="24"/>
      <c r="X98" s="24"/>
      <c r="Y98" s="24"/>
    </row>
    <row r="99" spans="1:25" customFormat="1" ht="242.25" hidden="1">
      <c r="A99" s="24"/>
      <c r="B99" s="788"/>
      <c r="C99" s="96">
        <v>91</v>
      </c>
      <c r="D99" s="117" t="s">
        <v>455</v>
      </c>
      <c r="E99" s="98"/>
      <c r="F99" s="98"/>
      <c r="G99" s="98">
        <v>82</v>
      </c>
      <c r="H99" s="98"/>
      <c r="I99" s="86" t="s">
        <v>398</v>
      </c>
      <c r="J99" s="103">
        <f t="shared" si="2"/>
        <v>4.9431537320810681E-2</v>
      </c>
      <c r="K99" s="97"/>
      <c r="L99" s="174"/>
      <c r="M99" s="174"/>
      <c r="N99" s="98"/>
      <c r="O99" s="24"/>
      <c r="P99" s="24"/>
      <c r="Q99" s="24"/>
      <c r="R99" s="24"/>
      <c r="S99" s="24"/>
      <c r="T99" s="24"/>
      <c r="U99" s="24"/>
      <c r="V99" s="24"/>
      <c r="W99" s="24"/>
      <c r="X99" s="24"/>
      <c r="Y99" s="24"/>
    </row>
    <row r="100" spans="1:25" customFormat="1" ht="409.5" hidden="1">
      <c r="A100" s="24"/>
      <c r="B100" s="788"/>
      <c r="C100" s="96">
        <v>92</v>
      </c>
      <c r="D100" s="117" t="s">
        <v>456</v>
      </c>
      <c r="E100" s="98"/>
      <c r="F100" s="98"/>
      <c r="G100" s="98">
        <v>92</v>
      </c>
      <c r="H100" s="98"/>
      <c r="I100" s="86" t="s">
        <v>371</v>
      </c>
      <c r="J100" s="103">
        <f t="shared" si="2"/>
        <v>4.9431537320810681E-2</v>
      </c>
      <c r="K100" s="97"/>
      <c r="L100" s="174"/>
      <c r="M100" s="174"/>
      <c r="N100" s="98"/>
      <c r="O100" s="24"/>
      <c r="P100" s="24"/>
      <c r="Q100" s="24"/>
      <c r="R100" s="24"/>
      <c r="S100" s="24"/>
      <c r="T100" s="24"/>
      <c r="U100" s="24"/>
      <c r="V100" s="24"/>
      <c r="W100" s="24"/>
      <c r="X100" s="24"/>
      <c r="Y100" s="24"/>
    </row>
    <row r="101" spans="1:25" customFormat="1" ht="344.25" hidden="1">
      <c r="A101" s="24"/>
      <c r="B101" s="788"/>
      <c r="C101" s="96">
        <v>93</v>
      </c>
      <c r="D101" s="117" t="s">
        <v>457</v>
      </c>
      <c r="E101" s="98"/>
      <c r="F101" s="98"/>
      <c r="G101" s="98">
        <v>82</v>
      </c>
      <c r="H101" s="98"/>
      <c r="I101" s="86" t="s">
        <v>371</v>
      </c>
      <c r="J101" s="103">
        <f t="shared" si="2"/>
        <v>4.9431537320810681E-2</v>
      </c>
      <c r="K101" s="97"/>
      <c r="L101" s="174"/>
      <c r="M101" s="174"/>
      <c r="N101" s="98"/>
      <c r="O101" s="24"/>
      <c r="P101" s="24"/>
      <c r="Q101" s="24"/>
      <c r="R101" s="24"/>
      <c r="S101" s="24"/>
      <c r="T101" s="24"/>
      <c r="U101" s="24"/>
      <c r="V101" s="24"/>
      <c r="W101" s="24"/>
      <c r="X101" s="24"/>
      <c r="Y101" s="24"/>
    </row>
    <row r="102" spans="1:25" customFormat="1" ht="409.5" hidden="1">
      <c r="A102" s="24"/>
      <c r="B102" s="788"/>
      <c r="C102" s="96">
        <v>94</v>
      </c>
      <c r="D102" s="117" t="s">
        <v>458</v>
      </c>
      <c r="E102" s="98"/>
      <c r="F102" s="98"/>
      <c r="G102" s="98">
        <v>85</v>
      </c>
      <c r="H102" s="98"/>
      <c r="I102" s="86" t="s">
        <v>371</v>
      </c>
      <c r="J102" s="103">
        <f t="shared" si="2"/>
        <v>4.9431537320810681E-2</v>
      </c>
      <c r="K102" s="97"/>
      <c r="L102" s="174"/>
      <c r="M102" s="174"/>
      <c r="N102" s="98"/>
      <c r="O102" s="24"/>
      <c r="P102" s="24"/>
      <c r="Q102" s="24"/>
      <c r="R102" s="24"/>
      <c r="S102" s="24"/>
      <c r="T102" s="24"/>
      <c r="U102" s="24"/>
      <c r="V102" s="24"/>
      <c r="W102" s="24"/>
      <c r="X102" s="24"/>
      <c r="Y102" s="24"/>
    </row>
    <row r="103" spans="1:25" customFormat="1" ht="382.5" hidden="1">
      <c r="A103" s="24"/>
      <c r="B103" s="788"/>
      <c r="C103" s="96">
        <v>95</v>
      </c>
      <c r="D103" s="117" t="s">
        <v>459</v>
      </c>
      <c r="E103" s="98"/>
      <c r="F103" s="98"/>
      <c r="G103" s="134">
        <v>90</v>
      </c>
      <c r="H103" s="98"/>
      <c r="I103" s="86" t="s">
        <v>371</v>
      </c>
      <c r="J103" s="103">
        <f t="shared" si="2"/>
        <v>4.9431537320810681E-2</v>
      </c>
      <c r="K103" s="97"/>
      <c r="L103" s="174"/>
      <c r="M103" s="174"/>
      <c r="N103" s="98"/>
      <c r="O103" s="24"/>
      <c r="P103" s="24"/>
      <c r="Q103" s="24"/>
      <c r="R103" s="24"/>
      <c r="S103" s="24"/>
      <c r="T103" s="24"/>
      <c r="U103" s="24"/>
      <c r="V103" s="24"/>
      <c r="W103" s="24"/>
      <c r="X103" s="24"/>
      <c r="Y103" s="24"/>
    </row>
    <row r="104" spans="1:25" customFormat="1" ht="409.5" hidden="1">
      <c r="A104" s="24"/>
      <c r="B104" s="788"/>
      <c r="C104" s="96">
        <v>96</v>
      </c>
      <c r="D104" s="117" t="s">
        <v>460</v>
      </c>
      <c r="E104" s="98"/>
      <c r="F104" s="98"/>
      <c r="G104" s="134">
        <v>90</v>
      </c>
      <c r="H104" s="98"/>
      <c r="I104" s="86" t="s">
        <v>371</v>
      </c>
      <c r="J104" s="103">
        <f t="shared" si="2"/>
        <v>4.9431537320810681E-2</v>
      </c>
      <c r="K104" s="133"/>
      <c r="L104" s="173"/>
      <c r="M104" s="173"/>
      <c r="N104" s="98"/>
      <c r="O104" s="24"/>
      <c r="P104" s="24"/>
      <c r="Q104" s="24"/>
      <c r="R104" s="24"/>
      <c r="S104" s="24"/>
      <c r="T104" s="24"/>
      <c r="U104" s="24"/>
      <c r="V104" s="24"/>
      <c r="W104" s="24"/>
      <c r="X104" s="24"/>
      <c r="Y104" s="24"/>
    </row>
    <row r="105" spans="1:25" customFormat="1" ht="369.75" hidden="1">
      <c r="A105" s="24"/>
      <c r="B105" s="788"/>
      <c r="C105" s="96">
        <v>97</v>
      </c>
      <c r="D105" s="117" t="s">
        <v>461</v>
      </c>
      <c r="E105" s="98"/>
      <c r="F105" s="98"/>
      <c r="G105" s="134">
        <v>90</v>
      </c>
      <c r="H105" s="98"/>
      <c r="I105" s="86" t="s">
        <v>371</v>
      </c>
      <c r="J105" s="103">
        <f t="shared" ref="J105:J125" si="3">$F$3/$O$3</f>
        <v>4.9431537320810681E-2</v>
      </c>
      <c r="K105" s="97"/>
      <c r="L105" s="174"/>
      <c r="M105" s="174"/>
      <c r="N105" s="98"/>
      <c r="O105" s="24"/>
      <c r="P105" s="24"/>
      <c r="Q105" s="24"/>
      <c r="R105" s="24"/>
      <c r="S105" s="24"/>
      <c r="T105" s="24"/>
      <c r="U105" s="24"/>
      <c r="V105" s="24"/>
      <c r="W105" s="24"/>
      <c r="X105" s="24"/>
      <c r="Y105" s="24"/>
    </row>
    <row r="106" spans="1:25" customFormat="1" ht="409.5" hidden="1">
      <c r="A106" s="24"/>
      <c r="B106" s="788"/>
      <c r="C106" s="96">
        <v>98</v>
      </c>
      <c r="D106" s="117" t="s">
        <v>462</v>
      </c>
      <c r="E106" s="98"/>
      <c r="F106" s="98"/>
      <c r="G106" s="98">
        <v>86</v>
      </c>
      <c r="H106" s="98"/>
      <c r="I106" s="86" t="s">
        <v>13</v>
      </c>
      <c r="J106" s="103">
        <f t="shared" si="3"/>
        <v>4.9431537320810681E-2</v>
      </c>
      <c r="K106" s="97"/>
      <c r="L106" s="174"/>
      <c r="M106" s="174"/>
      <c r="N106" s="98"/>
      <c r="O106" s="24"/>
      <c r="P106" s="24"/>
      <c r="Q106" s="24"/>
      <c r="R106" s="24"/>
      <c r="S106" s="24"/>
      <c r="T106" s="24"/>
      <c r="U106" s="24"/>
      <c r="V106" s="24"/>
      <c r="W106" s="24"/>
      <c r="X106" s="24"/>
      <c r="Y106" s="24"/>
    </row>
    <row r="107" spans="1:25" customFormat="1" ht="165.75" hidden="1">
      <c r="A107" s="24"/>
      <c r="B107" s="788"/>
      <c r="C107" s="96">
        <v>99</v>
      </c>
      <c r="D107" s="117" t="s">
        <v>463</v>
      </c>
      <c r="E107" s="98"/>
      <c r="F107" s="98"/>
      <c r="G107" s="134">
        <v>100</v>
      </c>
      <c r="H107" s="98"/>
      <c r="I107" s="86" t="s">
        <v>13</v>
      </c>
      <c r="J107" s="103">
        <f t="shared" si="3"/>
        <v>4.9431537320810681E-2</v>
      </c>
      <c r="K107" s="97">
        <v>0.05</v>
      </c>
      <c r="L107" s="174"/>
      <c r="M107" s="174"/>
      <c r="N107" s="98"/>
      <c r="O107" s="24"/>
      <c r="P107" s="24"/>
      <c r="Q107" s="24"/>
      <c r="R107" s="24"/>
      <c r="S107" s="24"/>
      <c r="T107" s="24"/>
      <c r="U107" s="24"/>
      <c r="V107" s="24"/>
      <c r="W107" s="24"/>
      <c r="X107" s="24"/>
      <c r="Y107" s="24"/>
    </row>
    <row r="108" spans="1:25" customFormat="1" ht="409.5" hidden="1">
      <c r="A108" s="24"/>
      <c r="B108" s="788"/>
      <c r="C108" s="96">
        <v>100</v>
      </c>
      <c r="D108" s="117" t="s">
        <v>464</v>
      </c>
      <c r="E108" s="98"/>
      <c r="F108" s="98"/>
      <c r="G108" s="98">
        <v>98</v>
      </c>
      <c r="H108" s="98"/>
      <c r="I108" s="86" t="s">
        <v>371</v>
      </c>
      <c r="J108" s="103">
        <f t="shared" si="3"/>
        <v>4.9431537320810681E-2</v>
      </c>
      <c r="K108" s="97"/>
      <c r="L108" s="174"/>
      <c r="M108" s="174"/>
      <c r="N108" s="98"/>
      <c r="O108" s="24"/>
      <c r="P108" s="24"/>
      <c r="Q108" s="24"/>
      <c r="R108" s="24"/>
      <c r="S108" s="24"/>
      <c r="T108" s="24"/>
      <c r="U108" s="24"/>
      <c r="V108" s="24"/>
      <c r="W108" s="24"/>
      <c r="X108" s="24"/>
      <c r="Y108" s="24"/>
    </row>
    <row r="109" spans="1:25" customFormat="1" ht="409.5" hidden="1">
      <c r="A109" s="24"/>
      <c r="B109" s="788"/>
      <c r="C109" s="96">
        <v>101</v>
      </c>
      <c r="D109" s="117" t="s">
        <v>465</v>
      </c>
      <c r="E109" s="98"/>
      <c r="F109" s="98"/>
      <c r="G109" s="98">
        <v>95</v>
      </c>
      <c r="H109" s="98"/>
      <c r="I109" s="86" t="s">
        <v>466</v>
      </c>
      <c r="J109" s="103">
        <f t="shared" si="3"/>
        <v>4.9431537320810681E-2</v>
      </c>
      <c r="K109" s="133"/>
      <c r="L109" s="173"/>
      <c r="M109" s="173"/>
      <c r="N109" s="98"/>
      <c r="O109" s="24"/>
      <c r="P109" s="24"/>
      <c r="Q109" s="24"/>
      <c r="R109" s="24"/>
      <c r="S109" s="24"/>
      <c r="T109" s="24"/>
      <c r="U109" s="24"/>
      <c r="V109" s="24"/>
      <c r="W109" s="24"/>
      <c r="X109" s="24"/>
      <c r="Y109" s="24"/>
    </row>
    <row r="110" spans="1:25" customFormat="1" ht="409.5" hidden="1">
      <c r="A110" s="24"/>
      <c r="B110" s="788"/>
      <c r="C110" s="96">
        <v>102</v>
      </c>
      <c r="D110" s="117" t="s">
        <v>467</v>
      </c>
      <c r="E110" s="98"/>
      <c r="F110" s="98"/>
      <c r="G110" s="98">
        <v>95</v>
      </c>
      <c r="H110" s="98"/>
      <c r="I110" s="86" t="s">
        <v>466</v>
      </c>
      <c r="J110" s="103">
        <f t="shared" si="3"/>
        <v>4.9431537320810681E-2</v>
      </c>
      <c r="K110" s="97"/>
      <c r="L110" s="174"/>
      <c r="M110" s="174"/>
      <c r="N110" s="98"/>
      <c r="O110" s="24"/>
      <c r="P110" s="24"/>
      <c r="Q110" s="24"/>
      <c r="R110" s="24"/>
      <c r="S110" s="24"/>
      <c r="T110" s="24"/>
      <c r="U110" s="24"/>
      <c r="V110" s="24"/>
      <c r="W110" s="24"/>
      <c r="X110" s="24"/>
      <c r="Y110" s="24"/>
    </row>
    <row r="111" spans="1:25" customFormat="1" ht="216.75" hidden="1">
      <c r="A111" s="24"/>
      <c r="B111" s="788"/>
      <c r="C111" s="96">
        <v>103</v>
      </c>
      <c r="D111" s="117" t="s">
        <v>468</v>
      </c>
      <c r="E111" s="98"/>
      <c r="F111" s="98"/>
      <c r="G111" s="98">
        <v>95</v>
      </c>
      <c r="H111" s="98"/>
      <c r="I111" s="86" t="s">
        <v>466</v>
      </c>
      <c r="J111" s="103">
        <f t="shared" si="3"/>
        <v>4.9431537320810681E-2</v>
      </c>
      <c r="K111" s="97"/>
      <c r="L111" s="174"/>
      <c r="M111" s="174"/>
      <c r="N111" s="98"/>
      <c r="O111" s="24"/>
      <c r="P111" s="24"/>
      <c r="Q111" s="24"/>
      <c r="R111" s="24"/>
      <c r="S111" s="24"/>
      <c r="T111" s="24"/>
      <c r="U111" s="24"/>
      <c r="V111" s="24"/>
      <c r="W111" s="24"/>
      <c r="X111" s="24"/>
      <c r="Y111" s="24"/>
    </row>
    <row r="112" spans="1:25" customFormat="1" ht="369.75" hidden="1">
      <c r="A112" s="24"/>
      <c r="B112" s="788"/>
      <c r="C112" s="96">
        <v>104</v>
      </c>
      <c r="D112" s="117" t="s">
        <v>469</v>
      </c>
      <c r="E112" s="98"/>
      <c r="F112" s="98"/>
      <c r="G112" s="134">
        <v>85</v>
      </c>
      <c r="H112" s="98"/>
      <c r="I112" s="86" t="s">
        <v>466</v>
      </c>
      <c r="J112" s="103">
        <f t="shared" si="3"/>
        <v>4.9431537320810681E-2</v>
      </c>
      <c r="K112" s="97"/>
      <c r="L112" s="174"/>
      <c r="M112" s="174"/>
      <c r="N112" s="98"/>
      <c r="O112" s="24"/>
      <c r="P112" s="24"/>
      <c r="Q112" s="24"/>
      <c r="R112" s="24"/>
      <c r="S112" s="24"/>
      <c r="T112" s="24"/>
      <c r="U112" s="24"/>
      <c r="V112" s="24"/>
      <c r="W112" s="24"/>
      <c r="X112" s="24"/>
      <c r="Y112" s="24"/>
    </row>
    <row r="113" spans="1:25" customFormat="1" ht="280.5" hidden="1">
      <c r="A113" s="24"/>
      <c r="B113" s="788"/>
      <c r="C113" s="96">
        <v>105</v>
      </c>
      <c r="D113" s="117" t="s">
        <v>470</v>
      </c>
      <c r="E113" s="98"/>
      <c r="F113" s="98"/>
      <c r="G113" s="98">
        <v>95</v>
      </c>
      <c r="H113" s="98"/>
      <c r="I113" s="86" t="s">
        <v>52</v>
      </c>
      <c r="J113" s="103">
        <f t="shared" si="3"/>
        <v>4.9431537320810681E-2</v>
      </c>
      <c r="K113" s="97"/>
      <c r="L113" s="174"/>
      <c r="M113" s="174"/>
      <c r="N113" s="98"/>
      <c r="O113" s="24"/>
      <c r="P113" s="24"/>
      <c r="Q113" s="24"/>
      <c r="R113" s="24"/>
      <c r="S113" s="24"/>
      <c r="T113" s="24"/>
      <c r="U113" s="24"/>
      <c r="V113" s="24"/>
      <c r="W113" s="24"/>
      <c r="X113" s="24"/>
      <c r="Y113" s="24"/>
    </row>
    <row r="114" spans="1:25" customFormat="1" ht="409.5" hidden="1">
      <c r="A114" s="24"/>
      <c r="B114" s="788"/>
      <c r="C114" s="96">
        <v>106</v>
      </c>
      <c r="D114" s="117" t="s">
        <v>471</v>
      </c>
      <c r="E114" s="98"/>
      <c r="F114" s="98"/>
      <c r="G114" s="98">
        <v>89</v>
      </c>
      <c r="H114" s="98"/>
      <c r="I114" s="86" t="s">
        <v>52</v>
      </c>
      <c r="J114" s="103">
        <f t="shared" si="3"/>
        <v>4.9431537320810681E-2</v>
      </c>
      <c r="K114" s="97"/>
      <c r="L114" s="174"/>
      <c r="M114" s="174"/>
      <c r="N114" s="98"/>
      <c r="O114" s="24"/>
      <c r="P114" s="24"/>
      <c r="Q114" s="24"/>
      <c r="R114" s="24"/>
      <c r="S114" s="24"/>
      <c r="T114" s="24"/>
      <c r="U114" s="24"/>
      <c r="V114" s="24"/>
      <c r="W114" s="24"/>
      <c r="X114" s="24"/>
      <c r="Y114" s="24"/>
    </row>
    <row r="115" spans="1:25" customFormat="1" ht="165.75" hidden="1">
      <c r="A115" s="24"/>
      <c r="B115" s="788"/>
      <c r="C115" s="96">
        <v>107</v>
      </c>
      <c r="D115" s="117" t="s">
        <v>472</v>
      </c>
      <c r="E115" s="98"/>
      <c r="F115" s="98"/>
      <c r="G115" s="98">
        <v>92</v>
      </c>
      <c r="H115" s="98"/>
      <c r="I115" s="86" t="s">
        <v>13</v>
      </c>
      <c r="J115" s="103">
        <f t="shared" si="3"/>
        <v>4.9431537320810681E-2</v>
      </c>
      <c r="K115" s="97"/>
      <c r="L115" s="174"/>
      <c r="M115" s="174"/>
      <c r="N115" s="98"/>
      <c r="O115" s="24"/>
      <c r="P115" s="24"/>
      <c r="Q115" s="24"/>
      <c r="R115" s="24"/>
      <c r="S115" s="24"/>
      <c r="T115" s="24"/>
      <c r="U115" s="24"/>
      <c r="V115" s="24"/>
      <c r="W115" s="24"/>
      <c r="X115" s="24"/>
      <c r="Y115" s="24"/>
    </row>
    <row r="116" spans="1:25" customFormat="1" ht="318.75" hidden="1">
      <c r="A116" s="24"/>
      <c r="B116" s="788"/>
      <c r="C116" s="96">
        <v>108</v>
      </c>
      <c r="D116" s="117" t="s">
        <v>473</v>
      </c>
      <c r="E116" s="98"/>
      <c r="F116" s="98"/>
      <c r="G116" s="98">
        <v>95</v>
      </c>
      <c r="H116" s="98"/>
      <c r="I116" s="86" t="s">
        <v>13</v>
      </c>
      <c r="J116" s="103">
        <f t="shared" si="3"/>
        <v>4.9431537320810681E-2</v>
      </c>
      <c r="K116" s="97"/>
      <c r="L116" s="174"/>
      <c r="M116" s="174"/>
      <c r="N116" s="98"/>
      <c r="O116" s="24"/>
      <c r="P116" s="24"/>
      <c r="Q116" s="24"/>
      <c r="R116" s="24"/>
      <c r="S116" s="24"/>
      <c r="T116" s="24"/>
      <c r="U116" s="24"/>
      <c r="V116" s="24"/>
      <c r="W116" s="24"/>
      <c r="X116" s="24"/>
      <c r="Y116" s="24"/>
    </row>
    <row r="117" spans="1:25" customFormat="1" ht="357" hidden="1">
      <c r="A117" s="24"/>
      <c r="B117" s="788"/>
      <c r="C117" s="96">
        <v>109</v>
      </c>
      <c r="D117" s="117" t="s">
        <v>474</v>
      </c>
      <c r="E117" s="98"/>
      <c r="F117" s="98"/>
      <c r="G117" s="134">
        <v>85</v>
      </c>
      <c r="H117" s="98"/>
      <c r="I117" s="86" t="s">
        <v>13</v>
      </c>
      <c r="J117" s="103">
        <f t="shared" si="3"/>
        <v>4.9431537320810681E-2</v>
      </c>
      <c r="K117" s="97"/>
      <c r="L117" s="174"/>
      <c r="M117" s="174"/>
      <c r="N117" s="98"/>
      <c r="O117" s="24"/>
      <c r="P117" s="24"/>
      <c r="Q117" s="24"/>
      <c r="R117" s="24"/>
      <c r="S117" s="24"/>
      <c r="T117" s="24"/>
      <c r="U117" s="24"/>
      <c r="V117" s="24"/>
      <c r="W117" s="24"/>
      <c r="X117" s="24"/>
      <c r="Y117" s="24"/>
    </row>
    <row r="118" spans="1:25" customFormat="1" ht="318.75" hidden="1">
      <c r="A118" s="24"/>
      <c r="B118" s="788"/>
      <c r="C118" s="96">
        <v>110</v>
      </c>
      <c r="D118" s="117" t="s">
        <v>475</v>
      </c>
      <c r="E118" s="98"/>
      <c r="F118" s="98"/>
      <c r="G118" s="134">
        <v>85</v>
      </c>
      <c r="H118" s="98"/>
      <c r="I118" s="86" t="s">
        <v>13</v>
      </c>
      <c r="J118" s="103">
        <f t="shared" si="3"/>
        <v>4.9431537320810681E-2</v>
      </c>
      <c r="K118" s="97"/>
      <c r="L118" s="174"/>
      <c r="M118" s="174"/>
      <c r="N118" s="98"/>
      <c r="O118" s="24"/>
      <c r="P118" s="24"/>
      <c r="Q118" s="24"/>
      <c r="R118" s="24"/>
      <c r="S118" s="24"/>
      <c r="T118" s="24"/>
      <c r="U118" s="24"/>
      <c r="V118" s="24"/>
      <c r="W118" s="24"/>
      <c r="X118" s="24"/>
      <c r="Y118" s="24"/>
    </row>
    <row r="119" spans="1:25" customFormat="1" ht="153" hidden="1">
      <c r="A119" s="24"/>
      <c r="B119" s="788"/>
      <c r="C119" s="96">
        <v>111</v>
      </c>
      <c r="D119" s="117" t="s">
        <v>476</v>
      </c>
      <c r="E119" s="98"/>
      <c r="F119" s="98"/>
      <c r="G119" s="98">
        <v>82</v>
      </c>
      <c r="H119" s="98"/>
      <c r="I119" s="86" t="s">
        <v>13</v>
      </c>
      <c r="J119" s="103">
        <f t="shared" si="3"/>
        <v>4.9431537320810681E-2</v>
      </c>
      <c r="K119" s="97"/>
      <c r="L119" s="174"/>
      <c r="M119" s="174"/>
      <c r="N119" s="98"/>
      <c r="O119" s="24"/>
      <c r="P119" s="24"/>
      <c r="Q119" s="24"/>
      <c r="R119" s="24"/>
      <c r="S119" s="24"/>
      <c r="T119" s="24"/>
      <c r="U119" s="24"/>
      <c r="V119" s="24"/>
      <c r="W119" s="24"/>
      <c r="X119" s="24"/>
      <c r="Y119" s="24"/>
    </row>
    <row r="120" spans="1:25" customFormat="1" ht="409.5" hidden="1">
      <c r="A120" s="24"/>
      <c r="B120" s="788"/>
      <c r="C120" s="96">
        <v>112</v>
      </c>
      <c r="D120" s="117" t="s">
        <v>477</v>
      </c>
      <c r="E120" s="98"/>
      <c r="F120" s="98"/>
      <c r="G120" s="98">
        <v>92</v>
      </c>
      <c r="H120" s="98"/>
      <c r="I120" s="86" t="s">
        <v>13</v>
      </c>
      <c r="J120" s="103">
        <f t="shared" si="3"/>
        <v>4.9431537320810681E-2</v>
      </c>
      <c r="K120" s="97"/>
      <c r="L120" s="174"/>
      <c r="M120" s="174"/>
      <c r="N120" s="98"/>
      <c r="O120" s="24"/>
      <c r="P120" s="24"/>
      <c r="Q120" s="24"/>
      <c r="R120" s="24"/>
      <c r="S120" s="24"/>
      <c r="T120" s="24"/>
      <c r="U120" s="24"/>
      <c r="V120" s="24"/>
      <c r="W120" s="24"/>
      <c r="X120" s="24"/>
      <c r="Y120" s="24"/>
    </row>
    <row r="121" spans="1:25" customFormat="1" ht="191.25" hidden="1">
      <c r="A121" s="24"/>
      <c r="B121" s="788"/>
      <c r="C121" s="96">
        <v>113</v>
      </c>
      <c r="D121" s="117" t="s">
        <v>478</v>
      </c>
      <c r="E121" s="98"/>
      <c r="F121" s="98"/>
      <c r="G121" s="98">
        <v>85</v>
      </c>
      <c r="H121" s="98"/>
      <c r="I121" s="86" t="s">
        <v>13</v>
      </c>
      <c r="J121" s="103">
        <f t="shared" si="3"/>
        <v>4.9431537320810681E-2</v>
      </c>
      <c r="K121" s="97"/>
      <c r="L121" s="174"/>
      <c r="M121" s="174"/>
      <c r="N121" s="98"/>
      <c r="O121" s="24"/>
      <c r="P121" s="24"/>
      <c r="Q121" s="24"/>
      <c r="R121" s="24"/>
      <c r="S121" s="24"/>
      <c r="T121" s="24"/>
      <c r="U121" s="24"/>
      <c r="V121" s="24"/>
      <c r="W121" s="24"/>
      <c r="X121" s="24"/>
      <c r="Y121" s="24"/>
    </row>
    <row r="122" spans="1:25" customFormat="1" ht="318.75" hidden="1">
      <c r="A122" s="24"/>
      <c r="B122" s="788"/>
      <c r="C122" s="96">
        <v>114</v>
      </c>
      <c r="D122" s="117" t="s">
        <v>479</v>
      </c>
      <c r="E122" s="98"/>
      <c r="F122" s="98"/>
      <c r="G122" s="134">
        <v>100</v>
      </c>
      <c r="H122" s="98"/>
      <c r="I122" s="86" t="s">
        <v>300</v>
      </c>
      <c r="J122" s="103">
        <f t="shared" si="3"/>
        <v>4.9431537320810681E-2</v>
      </c>
      <c r="K122" s="97">
        <v>0.05</v>
      </c>
      <c r="L122" s="174"/>
      <c r="M122" s="174"/>
      <c r="N122" s="98"/>
      <c r="O122" s="24"/>
      <c r="P122" s="24"/>
      <c r="Q122" s="24"/>
      <c r="R122" s="24"/>
      <c r="S122" s="24"/>
      <c r="T122" s="24"/>
      <c r="U122" s="24"/>
      <c r="V122" s="24"/>
      <c r="W122" s="24"/>
      <c r="X122" s="24"/>
      <c r="Y122" s="24"/>
    </row>
    <row r="123" spans="1:25" customFormat="1" ht="280.5" hidden="1">
      <c r="A123" s="24"/>
      <c r="B123" s="788"/>
      <c r="C123" s="96">
        <v>115</v>
      </c>
      <c r="D123" s="117" t="s">
        <v>480</v>
      </c>
      <c r="E123" s="98"/>
      <c r="F123" s="98"/>
      <c r="G123" s="134">
        <v>98</v>
      </c>
      <c r="H123" s="98"/>
      <c r="I123" s="117" t="s">
        <v>300</v>
      </c>
      <c r="J123" s="103">
        <f t="shared" si="3"/>
        <v>4.9431537320810681E-2</v>
      </c>
      <c r="K123" s="97"/>
      <c r="L123" s="174"/>
      <c r="M123" s="174"/>
      <c r="N123" s="98"/>
      <c r="O123" s="24"/>
      <c r="P123" s="24"/>
      <c r="Q123" s="24"/>
      <c r="R123" s="24"/>
      <c r="S123" s="24"/>
      <c r="T123" s="24"/>
      <c r="U123" s="24"/>
      <c r="V123" s="24"/>
      <c r="W123" s="24"/>
      <c r="X123" s="24"/>
      <c r="Y123" s="24"/>
    </row>
    <row r="124" spans="1:25" customFormat="1" ht="409.5" hidden="1">
      <c r="A124" s="24"/>
      <c r="B124" s="788"/>
      <c r="C124" s="96">
        <v>116</v>
      </c>
      <c r="D124" s="117" t="s">
        <v>481</v>
      </c>
      <c r="E124" s="98"/>
      <c r="F124" s="98"/>
      <c r="G124" s="134">
        <v>98</v>
      </c>
      <c r="H124" s="98"/>
      <c r="I124" s="117" t="s">
        <v>300</v>
      </c>
      <c r="J124" s="94">
        <f t="shared" si="3"/>
        <v>4.9431537320810681E-2</v>
      </c>
      <c r="K124" s="97"/>
      <c r="L124" s="174"/>
      <c r="M124" s="174"/>
      <c r="N124" s="98"/>
      <c r="O124" s="24"/>
      <c r="P124" s="24"/>
      <c r="Q124" s="24"/>
      <c r="R124" s="24"/>
      <c r="S124" s="24"/>
      <c r="T124" s="24"/>
      <c r="U124" s="24"/>
      <c r="V124" s="24"/>
      <c r="W124" s="24"/>
      <c r="X124" s="24"/>
      <c r="Y124" s="24"/>
    </row>
    <row r="125" spans="1:25" customFormat="1" ht="243" hidden="1" thickBot="1">
      <c r="A125" s="24"/>
      <c r="B125" s="781"/>
      <c r="C125" s="115">
        <v>117</v>
      </c>
      <c r="D125" s="118" t="s">
        <v>482</v>
      </c>
      <c r="E125" s="102"/>
      <c r="F125" s="102"/>
      <c r="G125" s="102">
        <v>96</v>
      </c>
      <c r="H125" s="102"/>
      <c r="I125" s="101" t="s">
        <v>300</v>
      </c>
      <c r="J125" s="137">
        <f t="shared" si="3"/>
        <v>4.9431537320810681E-2</v>
      </c>
      <c r="K125" s="104"/>
      <c r="L125" s="175"/>
      <c r="M125" s="175"/>
      <c r="N125" s="102"/>
      <c r="O125" s="24"/>
      <c r="P125" s="24"/>
      <c r="Q125" s="24"/>
      <c r="R125" s="24"/>
      <c r="S125" s="24"/>
      <c r="T125" s="24"/>
      <c r="U125" s="24"/>
      <c r="V125" s="24"/>
      <c r="W125" s="24"/>
      <c r="X125" s="24"/>
      <c r="Y125" s="24"/>
    </row>
    <row r="126" spans="1:25" customFormat="1" ht="15.75" hidden="1" thickBot="1">
      <c r="D126" s="56"/>
      <c r="G126" s="125"/>
      <c r="I126" s="138" t="s">
        <v>93</v>
      </c>
      <c r="J126" s="107">
        <f t="shared" ref="J126:K126" si="4">SUM(J9:J125)</f>
        <v>5.7834898665348389</v>
      </c>
      <c r="K126" s="106">
        <f t="shared" si="4"/>
        <v>0.13</v>
      </c>
      <c r="L126" s="145"/>
      <c r="M126" s="145"/>
    </row>
    <row r="127" spans="1:25" customFormat="1" hidden="1">
      <c r="D127" s="56"/>
      <c r="G127" s="125"/>
      <c r="L127" s="143"/>
      <c r="M127" s="143"/>
    </row>
    <row r="128" spans="1:25" customFormat="1" ht="95.25" hidden="1" thickBot="1">
      <c r="B128" s="24"/>
      <c r="C128" s="126" t="s">
        <v>67</v>
      </c>
      <c r="D128" s="127" t="s">
        <v>80</v>
      </c>
      <c r="E128" s="127" t="s">
        <v>106</v>
      </c>
      <c r="F128" s="127" t="s">
        <v>19</v>
      </c>
      <c r="G128" s="127" t="s">
        <v>70</v>
      </c>
      <c r="H128" s="127" t="s">
        <v>95</v>
      </c>
      <c r="I128" s="139" t="s">
        <v>96</v>
      </c>
      <c r="L128" s="143"/>
      <c r="M128" s="143"/>
    </row>
    <row r="129" spans="2:13" customFormat="1" ht="242.25" hidden="1">
      <c r="B129" s="925" t="s">
        <v>97</v>
      </c>
      <c r="C129" s="88">
        <v>1</v>
      </c>
      <c r="D129" s="89" t="s">
        <v>483</v>
      </c>
      <c r="E129" s="90"/>
      <c r="F129" s="90"/>
      <c r="G129" s="90">
        <v>100</v>
      </c>
      <c r="H129" s="108">
        <f>$F$3/$O$3</f>
        <v>4.9431537320810681E-2</v>
      </c>
      <c r="I129" s="109"/>
      <c r="L129" s="143"/>
      <c r="M129" s="143"/>
    </row>
    <row r="130" spans="2:13" customFormat="1" ht="409.6" hidden="1" thickBot="1">
      <c r="B130" s="781"/>
      <c r="C130" s="100">
        <v>2</v>
      </c>
      <c r="D130" s="100" t="s">
        <v>484</v>
      </c>
      <c r="E130" s="101"/>
      <c r="F130" s="101"/>
      <c r="G130" s="101">
        <v>100</v>
      </c>
      <c r="H130" s="110">
        <f>$F$3/$O$3</f>
        <v>4.9431537320810681E-2</v>
      </c>
      <c r="I130" s="111"/>
      <c r="L130" s="143"/>
      <c r="M130" s="143"/>
    </row>
    <row r="131" spans="2:13" customFormat="1" ht="15.75" hidden="1" thickBot="1">
      <c r="B131" s="24"/>
      <c r="C131" s="24"/>
      <c r="D131" s="24"/>
      <c r="E131" s="24"/>
      <c r="F131" s="24"/>
      <c r="G131" s="105" t="s">
        <v>93</v>
      </c>
      <c r="H131" s="107">
        <f>SUM(H129:H130)</f>
        <v>9.8863074641621362E-2</v>
      </c>
      <c r="I131" s="24"/>
      <c r="L131" s="143"/>
      <c r="M131" s="143"/>
    </row>
    <row r="132" spans="2:13" customFormat="1" hidden="1">
      <c r="D132" s="56"/>
      <c r="G132" s="125"/>
      <c r="L132" s="143"/>
      <c r="M132" s="143"/>
    </row>
    <row r="133" spans="2:13" customFormat="1" hidden="1">
      <c r="D133" s="56"/>
      <c r="G133" s="125"/>
      <c r="L133" s="143"/>
      <c r="M133" s="143"/>
    </row>
    <row r="134" spans="2:13" customFormat="1" hidden="1">
      <c r="D134" s="56"/>
      <c r="G134" s="125"/>
      <c r="L134" s="143"/>
      <c r="M134" s="143"/>
    </row>
    <row r="135" spans="2:13" customFormat="1" hidden="1">
      <c r="D135" s="56"/>
      <c r="G135" s="125"/>
      <c r="L135" s="143"/>
      <c r="M135" s="143"/>
    </row>
    <row r="136" spans="2:13" customFormat="1" hidden="1">
      <c r="D136" s="56"/>
      <c r="G136" s="125"/>
      <c r="L136" s="143"/>
      <c r="M136" s="143"/>
    </row>
    <row r="137" spans="2:13" customFormat="1" hidden="1">
      <c r="D137" s="56"/>
      <c r="G137" s="125"/>
      <c r="L137" s="143"/>
      <c r="M137" s="143"/>
    </row>
    <row r="138" spans="2:13" customFormat="1" hidden="1">
      <c r="D138" s="56"/>
      <c r="G138" s="125"/>
      <c r="L138" s="143"/>
      <c r="M138" s="143"/>
    </row>
    <row r="139" spans="2:13" customFormat="1" hidden="1">
      <c r="D139" s="56"/>
      <c r="G139" s="125"/>
      <c r="L139" s="143"/>
      <c r="M139" s="143"/>
    </row>
    <row r="140" spans="2:13" customFormat="1" hidden="1">
      <c r="D140" s="56"/>
      <c r="G140" s="125"/>
      <c r="L140" s="143"/>
      <c r="M140" s="143"/>
    </row>
    <row r="141" spans="2:13" customFormat="1" hidden="1">
      <c r="D141" s="56"/>
      <c r="G141" s="125"/>
      <c r="L141" s="143"/>
      <c r="M141" s="143"/>
    </row>
    <row r="142" spans="2:13" customFormat="1" hidden="1">
      <c r="D142" s="56"/>
      <c r="G142" s="125"/>
      <c r="L142" s="143"/>
      <c r="M142" s="143"/>
    </row>
    <row r="143" spans="2:13" customFormat="1" hidden="1">
      <c r="D143" s="56"/>
      <c r="G143" s="125"/>
      <c r="L143" s="143"/>
      <c r="M143" s="143"/>
    </row>
    <row r="144" spans="2:13" customFormat="1" hidden="1">
      <c r="D144" s="56"/>
      <c r="G144" s="125"/>
      <c r="L144" s="143"/>
      <c r="M144" s="143"/>
    </row>
    <row r="145" spans="4:13" customFormat="1" hidden="1">
      <c r="D145" s="56"/>
      <c r="G145" s="125"/>
      <c r="L145" s="143"/>
      <c r="M145" s="143"/>
    </row>
    <row r="146" spans="4:13" customFormat="1" hidden="1">
      <c r="D146" s="56"/>
      <c r="G146" s="125"/>
      <c r="L146" s="143"/>
      <c r="M146" s="143"/>
    </row>
    <row r="147" spans="4:13" customFormat="1" hidden="1">
      <c r="D147" s="56"/>
      <c r="G147" s="125"/>
      <c r="L147" s="143"/>
      <c r="M147" s="143"/>
    </row>
    <row r="148" spans="4:13" customFormat="1" hidden="1">
      <c r="D148" s="56"/>
      <c r="G148" s="125"/>
      <c r="L148" s="143"/>
      <c r="M148" s="143"/>
    </row>
    <row r="149" spans="4:13" customFormat="1" hidden="1">
      <c r="D149" s="56"/>
      <c r="G149" s="125"/>
      <c r="L149" s="143"/>
      <c r="M149" s="143"/>
    </row>
    <row r="150" spans="4:13" customFormat="1" hidden="1">
      <c r="D150" s="56"/>
      <c r="G150" s="125"/>
      <c r="L150" s="143"/>
      <c r="M150" s="143"/>
    </row>
    <row r="151" spans="4:13" customFormat="1" hidden="1">
      <c r="D151" s="56"/>
      <c r="G151" s="125"/>
      <c r="L151" s="143"/>
      <c r="M151" s="143"/>
    </row>
    <row r="152" spans="4:13" customFormat="1" hidden="1">
      <c r="D152" s="56"/>
      <c r="G152" s="125"/>
      <c r="L152" s="143"/>
      <c r="M152" s="143"/>
    </row>
    <row r="153" spans="4:13" customFormat="1" hidden="1">
      <c r="D153" s="56"/>
      <c r="G153" s="125"/>
      <c r="L153" s="143"/>
      <c r="M153" s="143"/>
    </row>
    <row r="154" spans="4:13" customFormat="1" hidden="1">
      <c r="D154" s="56"/>
      <c r="G154" s="125"/>
      <c r="L154" s="143"/>
      <c r="M154" s="143"/>
    </row>
    <row r="155" spans="4:13" customFormat="1" hidden="1">
      <c r="D155" s="56"/>
      <c r="G155" s="125"/>
      <c r="L155" s="143"/>
      <c r="M155" s="143"/>
    </row>
    <row r="156" spans="4:13" customFormat="1" hidden="1">
      <c r="D156" s="56"/>
      <c r="G156" s="125"/>
      <c r="L156" s="143"/>
      <c r="M156" s="143"/>
    </row>
    <row r="157" spans="4:13" customFormat="1" hidden="1">
      <c r="D157" s="56"/>
      <c r="G157" s="125"/>
      <c r="L157" s="143"/>
      <c r="M157" s="143"/>
    </row>
    <row r="158" spans="4:13" customFormat="1" hidden="1">
      <c r="D158" s="56"/>
      <c r="G158" s="125"/>
      <c r="L158" s="143"/>
      <c r="M158" s="143"/>
    </row>
    <row r="159" spans="4:13" customFormat="1" hidden="1">
      <c r="D159" s="56"/>
      <c r="G159" s="125"/>
      <c r="L159" s="143"/>
      <c r="M159" s="143"/>
    </row>
    <row r="160" spans="4:13" customFormat="1" hidden="1">
      <c r="D160" s="56"/>
      <c r="G160" s="125"/>
      <c r="L160" s="143"/>
      <c r="M160" s="143"/>
    </row>
    <row r="161" spans="4:13" customFormat="1" hidden="1">
      <c r="D161" s="56"/>
      <c r="G161" s="125"/>
      <c r="L161" s="143"/>
      <c r="M161" s="143"/>
    </row>
    <row r="162" spans="4:13" customFormat="1" hidden="1">
      <c r="D162" s="56"/>
      <c r="G162" s="125"/>
      <c r="L162" s="143"/>
      <c r="M162" s="143"/>
    </row>
    <row r="163" spans="4:13" customFormat="1" hidden="1">
      <c r="D163" s="56"/>
      <c r="G163" s="125"/>
      <c r="L163" s="143"/>
      <c r="M163" s="143"/>
    </row>
    <row r="164" spans="4:13" customFormat="1" hidden="1">
      <c r="D164" s="56"/>
      <c r="G164" s="125"/>
      <c r="L164" s="143"/>
      <c r="M164" s="143"/>
    </row>
    <row r="165" spans="4:13" customFormat="1" hidden="1">
      <c r="D165" s="56"/>
      <c r="G165" s="125"/>
      <c r="L165" s="143"/>
      <c r="M165" s="143"/>
    </row>
    <row r="166" spans="4:13" customFormat="1" hidden="1">
      <c r="D166" s="56"/>
      <c r="G166" s="125"/>
      <c r="L166" s="143"/>
      <c r="M166" s="143"/>
    </row>
    <row r="167" spans="4:13" customFormat="1" hidden="1">
      <c r="D167" s="56"/>
      <c r="G167" s="125"/>
      <c r="L167" s="143"/>
      <c r="M167" s="143"/>
    </row>
    <row r="168" spans="4:13" customFormat="1" hidden="1">
      <c r="D168" s="56"/>
      <c r="G168" s="125"/>
      <c r="L168" s="143"/>
      <c r="M168" s="143"/>
    </row>
    <row r="169" spans="4:13" customFormat="1" hidden="1">
      <c r="D169" s="56"/>
      <c r="G169" s="125"/>
      <c r="L169" s="143"/>
      <c r="M169" s="143"/>
    </row>
    <row r="170" spans="4:13" customFormat="1" hidden="1">
      <c r="D170" s="56"/>
      <c r="G170" s="125"/>
      <c r="L170" s="143"/>
      <c r="M170" s="143"/>
    </row>
    <row r="171" spans="4:13" customFormat="1" hidden="1">
      <c r="D171" s="56"/>
      <c r="G171" s="125"/>
      <c r="L171" s="143"/>
      <c r="M171" s="143"/>
    </row>
    <row r="172" spans="4:13" customFormat="1" hidden="1">
      <c r="D172" s="56"/>
      <c r="G172" s="125"/>
      <c r="L172" s="143"/>
      <c r="M172" s="143"/>
    </row>
    <row r="173" spans="4:13" customFormat="1" hidden="1">
      <c r="D173" s="56"/>
      <c r="G173" s="125"/>
      <c r="L173" s="143"/>
      <c r="M173" s="143"/>
    </row>
    <row r="174" spans="4:13" customFormat="1" hidden="1">
      <c r="D174" s="56"/>
      <c r="G174" s="125"/>
      <c r="L174" s="143"/>
      <c r="M174" s="143"/>
    </row>
    <row r="175" spans="4:13" customFormat="1" hidden="1">
      <c r="D175" s="56"/>
      <c r="G175" s="125"/>
      <c r="L175" s="143"/>
      <c r="M175" s="143"/>
    </row>
    <row r="176" spans="4:13" customFormat="1" hidden="1">
      <c r="D176" s="56"/>
      <c r="G176" s="125"/>
      <c r="L176" s="143"/>
      <c r="M176" s="143"/>
    </row>
    <row r="177" spans="4:13" customFormat="1" hidden="1">
      <c r="D177" s="56"/>
      <c r="G177" s="125"/>
      <c r="L177" s="143"/>
      <c r="M177" s="143"/>
    </row>
    <row r="178" spans="4:13" customFormat="1" hidden="1">
      <c r="D178" s="56"/>
      <c r="G178" s="125"/>
      <c r="L178" s="143"/>
      <c r="M178" s="143"/>
    </row>
    <row r="179" spans="4:13" customFormat="1" hidden="1">
      <c r="D179" s="56"/>
      <c r="G179" s="125"/>
      <c r="L179" s="143"/>
      <c r="M179" s="143"/>
    </row>
    <row r="180" spans="4:13" customFormat="1" hidden="1">
      <c r="D180" s="56"/>
      <c r="G180" s="125"/>
      <c r="L180" s="143"/>
      <c r="M180" s="143"/>
    </row>
    <row r="181" spans="4:13" customFormat="1" hidden="1">
      <c r="D181" s="56"/>
      <c r="G181" s="125"/>
      <c r="L181" s="143"/>
      <c r="M181" s="143"/>
    </row>
    <row r="182" spans="4:13" customFormat="1" hidden="1">
      <c r="D182" s="56"/>
      <c r="G182" s="125"/>
      <c r="L182" s="143"/>
      <c r="M182" s="143"/>
    </row>
    <row r="183" spans="4:13" customFormat="1" hidden="1">
      <c r="D183" s="56"/>
      <c r="G183" s="125"/>
      <c r="L183" s="143"/>
      <c r="M183" s="143"/>
    </row>
    <row r="184" spans="4:13" customFormat="1" hidden="1">
      <c r="D184" s="56"/>
      <c r="G184" s="125"/>
      <c r="L184" s="143"/>
      <c r="M184" s="143"/>
    </row>
    <row r="185" spans="4:13" customFormat="1" hidden="1">
      <c r="D185" s="56"/>
      <c r="G185" s="125"/>
      <c r="L185" s="143"/>
      <c r="M185" s="143"/>
    </row>
    <row r="186" spans="4:13" customFormat="1" hidden="1">
      <c r="D186" s="56"/>
      <c r="G186" s="125"/>
      <c r="L186" s="143"/>
      <c r="M186" s="143"/>
    </row>
    <row r="187" spans="4:13" customFormat="1" hidden="1">
      <c r="D187" s="56"/>
      <c r="G187" s="125"/>
      <c r="L187" s="143"/>
      <c r="M187" s="143"/>
    </row>
    <row r="188" spans="4:13" customFormat="1" hidden="1">
      <c r="D188" s="56"/>
      <c r="G188" s="125"/>
      <c r="L188" s="143"/>
      <c r="M188" s="143"/>
    </row>
    <row r="189" spans="4:13" customFormat="1" ht="15.75" hidden="1" customHeight="1">
      <c r="D189" s="56"/>
      <c r="G189" s="125"/>
      <c r="L189" s="143"/>
      <c r="M189" s="143"/>
    </row>
    <row r="190" spans="4:13" customFormat="1" ht="15.75" hidden="1" customHeight="1">
      <c r="D190" s="56"/>
      <c r="G190" s="125"/>
      <c r="L190" s="143"/>
      <c r="M190" s="143"/>
    </row>
    <row r="191" spans="4:13" customFormat="1" ht="15.75" hidden="1" customHeight="1">
      <c r="D191" s="56"/>
      <c r="G191" s="125"/>
      <c r="L191" s="143"/>
      <c r="M191" s="143"/>
    </row>
    <row r="192" spans="4:13" customFormat="1" ht="15.75" hidden="1" customHeight="1">
      <c r="D192" s="56"/>
      <c r="G192" s="125"/>
      <c r="L192" s="143"/>
      <c r="M192" s="143"/>
    </row>
    <row r="193" spans="4:13" customFormat="1" ht="15.75" hidden="1" customHeight="1">
      <c r="D193" s="56"/>
      <c r="G193" s="125"/>
      <c r="L193" s="143"/>
      <c r="M193" s="143"/>
    </row>
    <row r="194" spans="4:13" customFormat="1" ht="15.75" hidden="1" customHeight="1">
      <c r="D194" s="56"/>
      <c r="G194" s="125"/>
      <c r="L194" s="143"/>
      <c r="M194" s="143"/>
    </row>
    <row r="195" spans="4:13" customFormat="1" ht="15.75" hidden="1" customHeight="1">
      <c r="D195" s="56"/>
      <c r="G195" s="125"/>
      <c r="L195" s="143"/>
      <c r="M195" s="143"/>
    </row>
    <row r="196" spans="4:13" customFormat="1" ht="15.75" hidden="1" customHeight="1">
      <c r="D196" s="56"/>
      <c r="G196" s="125"/>
      <c r="L196" s="143"/>
      <c r="M196" s="143"/>
    </row>
    <row r="197" spans="4:13" customFormat="1" ht="15.75" hidden="1" customHeight="1">
      <c r="D197" s="56"/>
      <c r="G197" s="125"/>
      <c r="L197" s="143"/>
      <c r="M197" s="143"/>
    </row>
    <row r="198" spans="4:13" customFormat="1" ht="15.75" hidden="1" customHeight="1">
      <c r="D198" s="56"/>
      <c r="G198" s="125"/>
      <c r="L198" s="143"/>
      <c r="M198" s="143"/>
    </row>
    <row r="199" spans="4:13" customFormat="1" ht="15.75" hidden="1" customHeight="1">
      <c r="D199" s="56"/>
      <c r="G199" s="125"/>
      <c r="L199" s="143"/>
      <c r="M199" s="143"/>
    </row>
    <row r="200" spans="4:13" customFormat="1" ht="15.75" hidden="1" customHeight="1">
      <c r="D200" s="56"/>
      <c r="G200" s="125"/>
      <c r="L200" s="143"/>
      <c r="M200" s="143"/>
    </row>
    <row r="201" spans="4:13" customFormat="1" ht="15.75" hidden="1" customHeight="1">
      <c r="D201" s="56"/>
      <c r="G201" s="125"/>
      <c r="L201" s="143"/>
      <c r="M201" s="143"/>
    </row>
    <row r="202" spans="4:13" customFormat="1" ht="15.75" hidden="1" customHeight="1">
      <c r="D202" s="56"/>
      <c r="G202" s="125"/>
      <c r="L202" s="143"/>
      <c r="M202" s="143"/>
    </row>
    <row r="203" spans="4:13" customFormat="1" ht="15.75" hidden="1" customHeight="1">
      <c r="D203" s="56"/>
      <c r="G203" s="125"/>
      <c r="L203" s="143"/>
      <c r="M203" s="143"/>
    </row>
    <row r="204" spans="4:13" customFormat="1" ht="15.75" hidden="1" customHeight="1">
      <c r="D204" s="56"/>
      <c r="G204" s="125"/>
      <c r="L204" s="143"/>
      <c r="M204" s="143"/>
    </row>
    <row r="205" spans="4:13" customFormat="1" ht="15.75" hidden="1" customHeight="1">
      <c r="D205" s="56"/>
      <c r="G205" s="125"/>
      <c r="L205" s="143"/>
      <c r="M205" s="143"/>
    </row>
    <row r="206" spans="4:13" customFormat="1" ht="15.75" hidden="1" customHeight="1">
      <c r="D206" s="56"/>
      <c r="G206" s="125"/>
      <c r="L206" s="143"/>
      <c r="M206" s="143"/>
    </row>
    <row r="207" spans="4:13" customFormat="1" ht="15.75" hidden="1" customHeight="1">
      <c r="D207" s="56"/>
      <c r="G207" s="125"/>
      <c r="L207" s="143"/>
      <c r="M207" s="143"/>
    </row>
    <row r="208" spans="4:13" customFormat="1" ht="15.75" hidden="1" customHeight="1">
      <c r="D208" s="56"/>
      <c r="G208" s="125"/>
      <c r="L208" s="143"/>
      <c r="M208" s="143"/>
    </row>
    <row r="209" spans="4:13" customFormat="1" ht="15.75" hidden="1" customHeight="1">
      <c r="D209" s="56"/>
      <c r="G209" s="125"/>
      <c r="L209" s="143"/>
      <c r="M209" s="143"/>
    </row>
    <row r="210" spans="4:13" customFormat="1" ht="15.75" hidden="1" customHeight="1">
      <c r="D210" s="56"/>
      <c r="G210" s="125"/>
      <c r="L210" s="143"/>
      <c r="M210" s="143"/>
    </row>
    <row r="211" spans="4:13" customFormat="1" ht="15.75" hidden="1" customHeight="1">
      <c r="D211" s="56"/>
      <c r="G211" s="125"/>
      <c r="L211" s="143"/>
      <c r="M211" s="143"/>
    </row>
    <row r="212" spans="4:13" customFormat="1" ht="15.75" hidden="1" customHeight="1">
      <c r="D212" s="56"/>
      <c r="G212" s="125"/>
      <c r="L212" s="143"/>
      <c r="M212" s="143"/>
    </row>
    <row r="213" spans="4:13" customFormat="1" ht="15.75" hidden="1" customHeight="1">
      <c r="D213" s="56"/>
      <c r="G213" s="125"/>
      <c r="L213" s="143"/>
      <c r="M213" s="143"/>
    </row>
    <row r="214" spans="4:13" customFormat="1" ht="15.75" hidden="1" customHeight="1">
      <c r="D214" s="56"/>
      <c r="G214" s="125"/>
      <c r="L214" s="143"/>
      <c r="M214" s="143"/>
    </row>
    <row r="215" spans="4:13" customFormat="1" ht="15.75" hidden="1" customHeight="1">
      <c r="D215" s="56"/>
      <c r="G215" s="125"/>
      <c r="L215" s="143"/>
      <c r="M215" s="143"/>
    </row>
    <row r="216" spans="4:13" customFormat="1" ht="15.75" hidden="1" customHeight="1">
      <c r="D216" s="56"/>
      <c r="G216" s="125"/>
      <c r="L216" s="143"/>
      <c r="M216" s="143"/>
    </row>
    <row r="217" spans="4:13" customFormat="1" ht="15.75" hidden="1" customHeight="1">
      <c r="D217" s="56"/>
      <c r="G217" s="125"/>
      <c r="L217" s="143"/>
      <c r="M217" s="143"/>
    </row>
    <row r="218" spans="4:13" customFormat="1" ht="93.75" hidden="1" customHeight="1">
      <c r="D218" s="56"/>
      <c r="G218" s="125"/>
      <c r="L218" s="143"/>
      <c r="M218" s="143"/>
    </row>
    <row r="219" spans="4:13" customFormat="1" ht="71.25" hidden="1" customHeight="1">
      <c r="D219" s="56"/>
      <c r="G219" s="125"/>
      <c r="L219" s="143"/>
      <c r="M219" s="143"/>
    </row>
    <row r="220" spans="4:13" customFormat="1" ht="147" hidden="1" customHeight="1">
      <c r="D220" s="56"/>
      <c r="G220" s="125"/>
      <c r="L220" s="143"/>
      <c r="M220" s="143"/>
    </row>
    <row r="221" spans="4:13" customFormat="1" ht="60.75" hidden="1" customHeight="1">
      <c r="D221" s="56"/>
      <c r="G221" s="125"/>
      <c r="L221" s="143"/>
      <c r="M221" s="143"/>
    </row>
    <row r="222" spans="4:13" customFormat="1" ht="195.75" hidden="1" customHeight="1">
      <c r="D222" s="56"/>
      <c r="G222" s="125"/>
      <c r="L222" s="143"/>
      <c r="M222" s="143"/>
    </row>
    <row r="223" spans="4:13" customFormat="1" ht="75" hidden="1" customHeight="1">
      <c r="D223" s="56"/>
      <c r="G223" s="125"/>
      <c r="L223" s="143"/>
      <c r="M223" s="143"/>
    </row>
    <row r="224" spans="4:13" customFormat="1" ht="91.5" hidden="1" customHeight="1">
      <c r="D224" s="56"/>
      <c r="G224" s="125"/>
      <c r="L224" s="143"/>
      <c r="M224" s="143"/>
    </row>
    <row r="225" spans="4:13" customFormat="1" ht="82.5" hidden="1" customHeight="1">
      <c r="D225" s="56"/>
      <c r="G225" s="125"/>
      <c r="L225" s="143"/>
      <c r="M225" s="143"/>
    </row>
    <row r="226" spans="4:13" customFormat="1" ht="123.75" hidden="1" customHeight="1">
      <c r="D226" s="56"/>
      <c r="G226" s="125"/>
      <c r="L226" s="143"/>
      <c r="M226" s="143"/>
    </row>
    <row r="227" spans="4:13" customFormat="1" ht="95.25" hidden="1" customHeight="1">
      <c r="D227" s="56"/>
      <c r="G227" s="125"/>
      <c r="L227" s="143"/>
      <c r="M227" s="143"/>
    </row>
    <row r="228" spans="4:13" customFormat="1" ht="81.75" hidden="1" customHeight="1">
      <c r="D228" s="56"/>
      <c r="G228" s="125"/>
      <c r="L228" s="143"/>
      <c r="M228" s="143"/>
    </row>
    <row r="229" spans="4:13" customFormat="1" ht="113.25" hidden="1" customHeight="1">
      <c r="D229" s="56"/>
      <c r="G229" s="125"/>
      <c r="L229" s="143"/>
      <c r="M229" s="143"/>
    </row>
    <row r="230" spans="4:13" customFormat="1" ht="95.25" hidden="1" customHeight="1">
      <c r="D230" s="56"/>
      <c r="G230" s="125"/>
      <c r="L230" s="143"/>
      <c r="M230" s="143"/>
    </row>
    <row r="231" spans="4:13" customFormat="1" ht="77.25" hidden="1" customHeight="1">
      <c r="D231" s="56"/>
      <c r="G231" s="125"/>
      <c r="L231" s="143"/>
      <c r="M231" s="143"/>
    </row>
    <row r="232" spans="4:13" customFormat="1" ht="111.75" hidden="1" customHeight="1">
      <c r="D232" s="56"/>
      <c r="G232" s="125"/>
      <c r="L232" s="143"/>
      <c r="M232" s="143"/>
    </row>
    <row r="233" spans="4:13" customFormat="1" ht="135" hidden="1" customHeight="1">
      <c r="D233" s="56"/>
      <c r="G233" s="125"/>
      <c r="L233" s="143"/>
      <c r="M233" s="143"/>
    </row>
    <row r="234" spans="4:13" customFormat="1" ht="82.5" hidden="1" customHeight="1">
      <c r="D234" s="56"/>
      <c r="G234" s="125"/>
      <c r="L234" s="143"/>
      <c r="M234" s="143"/>
    </row>
    <row r="235" spans="4:13" customFormat="1" ht="107.25" hidden="1" customHeight="1">
      <c r="D235" s="56"/>
      <c r="G235" s="125"/>
      <c r="L235" s="143"/>
      <c r="M235" s="143"/>
    </row>
    <row r="236" spans="4:13" customFormat="1" ht="96" hidden="1" customHeight="1">
      <c r="D236" s="56"/>
      <c r="G236" s="125"/>
      <c r="L236" s="143"/>
      <c r="M236" s="143"/>
    </row>
    <row r="237" spans="4:13" customFormat="1" ht="111.75" hidden="1" customHeight="1">
      <c r="D237" s="56"/>
      <c r="G237" s="125"/>
      <c r="L237" s="143"/>
      <c r="M237" s="143"/>
    </row>
    <row r="238" spans="4:13" customFormat="1" ht="95.25" hidden="1" customHeight="1">
      <c r="D238" s="56"/>
      <c r="G238" s="125"/>
      <c r="L238" s="143"/>
      <c r="M238" s="143"/>
    </row>
    <row r="239" spans="4:13" customFormat="1" ht="84.75" hidden="1" customHeight="1">
      <c r="D239" s="56"/>
      <c r="G239" s="125"/>
      <c r="L239" s="143"/>
      <c r="M239" s="143"/>
    </row>
    <row r="240" spans="4:13" customFormat="1" ht="84.75" hidden="1" customHeight="1">
      <c r="D240" s="56"/>
      <c r="G240" s="125"/>
      <c r="L240" s="143"/>
      <c r="M240" s="143"/>
    </row>
    <row r="241" spans="4:15" customFormat="1" ht="121.5" hidden="1" customHeight="1">
      <c r="D241" s="56"/>
      <c r="G241" s="125"/>
      <c r="L241" s="143"/>
      <c r="M241" s="143"/>
    </row>
    <row r="242" spans="4:15" customFormat="1" ht="140.25" hidden="1" customHeight="1">
      <c r="D242" s="56"/>
      <c r="G242" s="125"/>
      <c r="L242" s="143"/>
      <c r="M242" s="143"/>
    </row>
    <row r="243" spans="4:15" customFormat="1" ht="109.5" hidden="1" customHeight="1">
      <c r="D243" s="56"/>
      <c r="G243" s="125"/>
      <c r="L243" s="143"/>
      <c r="M243" s="143"/>
    </row>
    <row r="244" spans="4:15" customFormat="1" ht="63.75" hidden="1" customHeight="1">
      <c r="D244" s="56"/>
      <c r="G244" s="125"/>
      <c r="L244" s="143"/>
      <c r="M244" s="143"/>
    </row>
    <row r="245" spans="4:15" customFormat="1" ht="75.75" hidden="1" customHeight="1">
      <c r="D245" s="56"/>
      <c r="G245" s="125"/>
      <c r="L245" s="143"/>
      <c r="M245" s="143"/>
    </row>
    <row r="246" spans="4:15" customFormat="1" ht="52.5" hidden="1" customHeight="1">
      <c r="D246" s="56"/>
      <c r="G246" s="125"/>
      <c r="L246" s="143"/>
      <c r="M246" s="143"/>
    </row>
    <row r="247" spans="4:15" customFormat="1" ht="73.5" hidden="1" customHeight="1">
      <c r="D247" s="56"/>
      <c r="G247" s="125"/>
      <c r="L247" s="143"/>
      <c r="M247" s="143"/>
    </row>
    <row r="248" spans="4:15" ht="15.75" customHeight="1">
      <c r="D248" s="180"/>
      <c r="G248" s="197"/>
    </row>
    <row r="249" spans="4:15" ht="15.75" customHeight="1">
      <c r="D249" s="180"/>
      <c r="G249" s="224"/>
    </row>
    <row r="250" spans="4:15" ht="15.75" customHeight="1">
      <c r="D250" s="940" t="s">
        <v>65</v>
      </c>
      <c r="E250" s="940"/>
      <c r="F250" s="940"/>
      <c r="G250" s="940"/>
      <c r="H250" s="940"/>
      <c r="I250" s="940"/>
      <c r="J250" s="940"/>
      <c r="K250" s="940"/>
      <c r="L250" s="940"/>
      <c r="M250" s="940"/>
      <c r="N250" s="940"/>
      <c r="O250" s="940"/>
    </row>
    <row r="251" spans="4:15" ht="80.25" customHeight="1">
      <c r="D251" s="187" t="s">
        <v>67</v>
      </c>
      <c r="E251" s="187" t="s">
        <v>551</v>
      </c>
      <c r="F251" s="187" t="s">
        <v>519</v>
      </c>
      <c r="G251" s="187" t="s">
        <v>552</v>
      </c>
      <c r="H251" s="187" t="s">
        <v>521</v>
      </c>
      <c r="I251" s="187" t="s">
        <v>538</v>
      </c>
      <c r="J251" s="187" t="s">
        <v>535</v>
      </c>
      <c r="K251" s="187" t="s">
        <v>536</v>
      </c>
      <c r="L251" s="187" t="s">
        <v>537</v>
      </c>
      <c r="M251" s="187" t="s">
        <v>95</v>
      </c>
      <c r="N251" s="188" t="s">
        <v>597</v>
      </c>
      <c r="O251" s="188" t="s">
        <v>539</v>
      </c>
    </row>
    <row r="252" spans="4:15" s="216" customFormat="1" ht="76.5">
      <c r="D252" s="933">
        <v>1</v>
      </c>
      <c r="E252" s="935" t="s">
        <v>247</v>
      </c>
      <c r="F252" s="909" t="s">
        <v>623</v>
      </c>
      <c r="G252" s="189" t="s">
        <v>625</v>
      </c>
      <c r="H252" s="214" t="s">
        <v>522</v>
      </c>
      <c r="I252" s="937" t="s">
        <v>599</v>
      </c>
      <c r="J252" s="939">
        <v>43454</v>
      </c>
      <c r="K252" s="939">
        <v>43585</v>
      </c>
      <c r="L252" s="209" t="s">
        <v>598</v>
      </c>
      <c r="M252" s="225">
        <v>1.7999999999999999E-2</v>
      </c>
      <c r="N252" s="209" t="s">
        <v>600</v>
      </c>
      <c r="O252" s="172" t="s">
        <v>621</v>
      </c>
    </row>
    <row r="253" spans="4:15" s="216" customFormat="1" ht="38.25">
      <c r="D253" s="934"/>
      <c r="E253" s="936"/>
      <c r="F253" s="910"/>
      <c r="G253" s="189" t="s">
        <v>624</v>
      </c>
      <c r="H253" s="214" t="s">
        <v>522</v>
      </c>
      <c r="I253" s="938"/>
      <c r="J253" s="934"/>
      <c r="K253" s="934"/>
      <c r="L253" s="209" t="s">
        <v>601</v>
      </c>
      <c r="M253" s="225">
        <v>1.7999999999999999E-2</v>
      </c>
      <c r="N253" s="209" t="s">
        <v>602</v>
      </c>
      <c r="O253" s="172" t="s">
        <v>621</v>
      </c>
    </row>
    <row r="254" spans="4:15" s="216" customFormat="1" ht="63.75">
      <c r="D254" s="215">
        <v>2</v>
      </c>
      <c r="E254" s="209" t="s">
        <v>368</v>
      </c>
      <c r="F254" s="192" t="s">
        <v>622</v>
      </c>
      <c r="G254" s="190" t="s">
        <v>624</v>
      </c>
      <c r="H254" s="214" t="s">
        <v>522</v>
      </c>
      <c r="I254" s="196" t="s">
        <v>604</v>
      </c>
      <c r="J254" s="193">
        <v>43454</v>
      </c>
      <c r="K254" s="193">
        <v>43555</v>
      </c>
      <c r="L254" s="209" t="s">
        <v>603</v>
      </c>
      <c r="M254" s="225">
        <v>1.7999999999999999E-2</v>
      </c>
      <c r="N254" s="209" t="s">
        <v>605</v>
      </c>
      <c r="O254" s="172" t="s">
        <v>621</v>
      </c>
    </row>
    <row r="255" spans="4:15" s="216" customFormat="1" ht="63.75">
      <c r="D255" s="941">
        <v>3</v>
      </c>
      <c r="E255" s="818" t="s">
        <v>639</v>
      </c>
      <c r="F255" s="909" t="s">
        <v>640</v>
      </c>
      <c r="G255" s="939" t="s">
        <v>624</v>
      </c>
      <c r="H255" s="946" t="s">
        <v>522</v>
      </c>
      <c r="I255" s="196" t="s">
        <v>599</v>
      </c>
      <c r="J255" s="939">
        <v>43454</v>
      </c>
      <c r="K255" s="208">
        <v>43595</v>
      </c>
      <c r="L255" s="209" t="s">
        <v>606</v>
      </c>
      <c r="M255" s="225">
        <v>1.7999999999999999E-2</v>
      </c>
      <c r="N255" s="209" t="s">
        <v>607</v>
      </c>
      <c r="O255" s="172" t="s">
        <v>621</v>
      </c>
    </row>
    <row r="256" spans="4:15" s="216" customFormat="1" ht="103.5" customHeight="1">
      <c r="D256" s="941"/>
      <c r="E256" s="942"/>
      <c r="F256" s="910"/>
      <c r="G256" s="943"/>
      <c r="H256" s="946"/>
      <c r="I256" s="196" t="s">
        <v>599</v>
      </c>
      <c r="J256" s="934"/>
      <c r="K256" s="193">
        <v>43769</v>
      </c>
      <c r="L256" s="209" t="s">
        <v>608</v>
      </c>
      <c r="M256" s="225">
        <v>1.7999999999999999E-2</v>
      </c>
      <c r="N256" s="209" t="s">
        <v>825</v>
      </c>
      <c r="O256" s="172" t="s">
        <v>621</v>
      </c>
    </row>
    <row r="257" spans="4:15" s="216" customFormat="1" ht="66.75" customHeight="1">
      <c r="D257" s="215">
        <v>4</v>
      </c>
      <c r="E257" s="209" t="s">
        <v>263</v>
      </c>
      <c r="F257" s="209" t="s">
        <v>641</v>
      </c>
      <c r="G257" s="193" t="s">
        <v>624</v>
      </c>
      <c r="H257" s="214" t="s">
        <v>522</v>
      </c>
      <c r="I257" s="196" t="s">
        <v>610</v>
      </c>
      <c r="J257" s="193">
        <v>43454</v>
      </c>
      <c r="K257" s="193">
        <v>43496</v>
      </c>
      <c r="L257" s="209" t="s">
        <v>609</v>
      </c>
      <c r="M257" s="225">
        <v>1.7999999999999999E-2</v>
      </c>
      <c r="N257" s="209" t="s">
        <v>611</v>
      </c>
      <c r="O257" s="172" t="s">
        <v>621</v>
      </c>
    </row>
    <row r="258" spans="4:15" s="216" customFormat="1" ht="66.75" customHeight="1">
      <c r="D258" s="941">
        <v>5</v>
      </c>
      <c r="E258" s="818" t="s">
        <v>642</v>
      </c>
      <c r="F258" s="909" t="s">
        <v>643</v>
      </c>
      <c r="G258" s="939" t="s">
        <v>624</v>
      </c>
      <c r="H258" s="946" t="s">
        <v>522</v>
      </c>
      <c r="I258" s="937" t="s">
        <v>599</v>
      </c>
      <c r="J258" s="939">
        <v>43454</v>
      </c>
      <c r="K258" s="193">
        <v>43585</v>
      </c>
      <c r="L258" s="209" t="s">
        <v>612</v>
      </c>
      <c r="M258" s="225">
        <v>1.7999999999999999E-2</v>
      </c>
      <c r="N258" s="209" t="s">
        <v>613</v>
      </c>
      <c r="O258" s="172" t="s">
        <v>621</v>
      </c>
    </row>
    <row r="259" spans="4:15" s="216" customFormat="1" ht="66.75" customHeight="1">
      <c r="D259" s="941"/>
      <c r="E259" s="942"/>
      <c r="F259" s="947"/>
      <c r="G259" s="944"/>
      <c r="H259" s="946"/>
      <c r="I259" s="948"/>
      <c r="J259" s="945"/>
      <c r="K259" s="193">
        <v>43676</v>
      </c>
      <c r="L259" s="209" t="s">
        <v>614</v>
      </c>
      <c r="M259" s="225">
        <v>1.7999999999999999E-2</v>
      </c>
      <c r="N259" s="209" t="s">
        <v>824</v>
      </c>
      <c r="O259" s="172" t="s">
        <v>621</v>
      </c>
    </row>
    <row r="260" spans="4:15" s="216" customFormat="1" ht="66.75" customHeight="1">
      <c r="D260" s="215">
        <v>6</v>
      </c>
      <c r="E260" s="210" t="s">
        <v>626</v>
      </c>
      <c r="F260" s="210" t="s">
        <v>627</v>
      </c>
      <c r="G260" s="210" t="s">
        <v>628</v>
      </c>
      <c r="H260" s="213" t="s">
        <v>522</v>
      </c>
      <c r="I260" s="169" t="s">
        <v>638</v>
      </c>
      <c r="J260" s="212">
        <v>43689</v>
      </c>
      <c r="K260" s="212">
        <v>43768</v>
      </c>
      <c r="L260" s="211" t="s">
        <v>617</v>
      </c>
      <c r="M260" s="225">
        <v>1.7999999999999999E-2</v>
      </c>
      <c r="N260" s="209" t="s">
        <v>826</v>
      </c>
      <c r="O260" s="172" t="s">
        <v>621</v>
      </c>
    </row>
    <row r="261" spans="4:15" s="216" customFormat="1" ht="66.75" customHeight="1">
      <c r="D261" s="215">
        <f>+D260+1</f>
        <v>7</v>
      </c>
      <c r="E261" s="210" t="s">
        <v>629</v>
      </c>
      <c r="F261" s="210" t="s">
        <v>630</v>
      </c>
      <c r="G261" s="210" t="s">
        <v>628</v>
      </c>
      <c r="H261" s="213" t="s">
        <v>522</v>
      </c>
      <c r="I261" s="169" t="s">
        <v>638</v>
      </c>
      <c r="J261" s="212">
        <v>43324</v>
      </c>
      <c r="K261" s="212">
        <v>43768</v>
      </c>
      <c r="L261" s="211" t="s">
        <v>618</v>
      </c>
      <c r="M261" s="225">
        <v>1.7999999999999999E-2</v>
      </c>
      <c r="N261" s="209" t="s">
        <v>830</v>
      </c>
      <c r="O261" s="172" t="s">
        <v>621</v>
      </c>
    </row>
    <row r="262" spans="4:15" s="216" customFormat="1" ht="66.75" customHeight="1">
      <c r="D262" s="215">
        <f t="shared" ref="D262:D265" si="5">+D261+1</f>
        <v>8</v>
      </c>
      <c r="E262" s="210" t="s">
        <v>631</v>
      </c>
      <c r="F262" s="210" t="s">
        <v>632</v>
      </c>
      <c r="G262" s="210" t="s">
        <v>628</v>
      </c>
      <c r="H262" s="213" t="s">
        <v>522</v>
      </c>
      <c r="I262" s="169" t="s">
        <v>638</v>
      </c>
      <c r="J262" s="212">
        <v>43656</v>
      </c>
      <c r="K262" s="212">
        <v>43830</v>
      </c>
      <c r="L262" s="211" t="s">
        <v>615</v>
      </c>
      <c r="M262" s="225">
        <v>1.7999999999999999E-2</v>
      </c>
      <c r="N262" s="209" t="s">
        <v>828</v>
      </c>
      <c r="O262" s="172" t="s">
        <v>621</v>
      </c>
    </row>
    <row r="263" spans="4:15" s="216" customFormat="1" ht="125.25" customHeight="1">
      <c r="D263" s="215">
        <f t="shared" si="5"/>
        <v>9</v>
      </c>
      <c r="E263" s="210" t="s">
        <v>645</v>
      </c>
      <c r="F263" s="210" t="s">
        <v>633</v>
      </c>
      <c r="G263" s="210" t="s">
        <v>634</v>
      </c>
      <c r="H263" s="213" t="s">
        <v>522</v>
      </c>
      <c r="I263" s="211" t="s">
        <v>523</v>
      </c>
      <c r="J263" s="212">
        <v>43656</v>
      </c>
      <c r="K263" s="212">
        <v>44012</v>
      </c>
      <c r="L263" s="211" t="s">
        <v>616</v>
      </c>
      <c r="M263" s="225">
        <v>1.7999999999999999E-2</v>
      </c>
      <c r="N263" s="209" t="s">
        <v>971</v>
      </c>
      <c r="O263" s="172" t="s">
        <v>621</v>
      </c>
    </row>
    <row r="264" spans="4:15" s="216" customFormat="1" ht="66.75" customHeight="1">
      <c r="D264" s="215">
        <f t="shared" si="5"/>
        <v>10</v>
      </c>
      <c r="E264" s="210" t="s">
        <v>635</v>
      </c>
      <c r="F264" s="210" t="s">
        <v>636</v>
      </c>
      <c r="G264" s="210" t="s">
        <v>628</v>
      </c>
      <c r="H264" s="213" t="s">
        <v>522</v>
      </c>
      <c r="I264" s="211" t="s">
        <v>638</v>
      </c>
      <c r="J264" s="212">
        <v>43656</v>
      </c>
      <c r="K264" s="212">
        <v>43830</v>
      </c>
      <c r="L264" s="211" t="s">
        <v>620</v>
      </c>
      <c r="M264" s="225">
        <v>1.7999999999999999E-2</v>
      </c>
      <c r="N264" s="209" t="s">
        <v>829</v>
      </c>
      <c r="O264" s="172" t="s">
        <v>621</v>
      </c>
    </row>
    <row r="265" spans="4:15" s="216" customFormat="1" ht="66.75" customHeight="1">
      <c r="D265" s="215">
        <f t="shared" si="5"/>
        <v>11</v>
      </c>
      <c r="E265" s="210" t="s">
        <v>644</v>
      </c>
      <c r="F265" s="210" t="s">
        <v>637</v>
      </c>
      <c r="G265" s="210" t="s">
        <v>628</v>
      </c>
      <c r="H265" s="213" t="s">
        <v>522</v>
      </c>
      <c r="I265" s="211" t="s">
        <v>638</v>
      </c>
      <c r="J265" s="212">
        <v>43656</v>
      </c>
      <c r="K265" s="212">
        <v>43830</v>
      </c>
      <c r="L265" s="227" t="s">
        <v>619</v>
      </c>
      <c r="M265" s="225">
        <v>1.7999999999999999E-2</v>
      </c>
      <c r="N265" s="209" t="s">
        <v>827</v>
      </c>
      <c r="O265" s="172" t="s">
        <v>621</v>
      </c>
    </row>
    <row r="266" spans="4:15" ht="15.75" customHeight="1">
      <c r="D266" s="194"/>
      <c r="E266" s="194"/>
      <c r="F266" s="194"/>
      <c r="G266" s="194"/>
      <c r="H266" s="194"/>
      <c r="I266" s="194"/>
      <c r="L266" s="228"/>
      <c r="M266" s="229"/>
      <c r="N266" s="194"/>
      <c r="O266" s="194"/>
    </row>
    <row r="267" spans="4:15" ht="15.75" customHeight="1">
      <c r="D267" s="180"/>
      <c r="G267" s="181"/>
      <c r="L267" s="228"/>
      <c r="M267" s="229"/>
    </row>
    <row r="268" spans="4:15" ht="15.75" customHeight="1">
      <c r="D268" s="180"/>
      <c r="G268" s="181"/>
      <c r="L268" s="228"/>
      <c r="M268" s="229"/>
    </row>
    <row r="269" spans="4:15" ht="15.75" customHeight="1">
      <c r="D269" s="180"/>
      <c r="G269" s="181"/>
    </row>
    <row r="270" spans="4:15" ht="15.75" customHeight="1">
      <c r="D270" s="180"/>
      <c r="G270" s="181"/>
    </row>
    <row r="271" spans="4:15" ht="15.75" customHeight="1">
      <c r="D271" s="180"/>
      <c r="G271" s="181"/>
    </row>
    <row r="272" spans="4:15" ht="15.75" customHeight="1">
      <c r="D272" s="180"/>
      <c r="G272" s="181"/>
    </row>
    <row r="273" spans="4:7" ht="15.75" customHeight="1">
      <c r="D273" s="180"/>
      <c r="G273" s="181"/>
    </row>
    <row r="274" spans="4:7" ht="15.75" customHeight="1">
      <c r="D274" s="180"/>
      <c r="G274" s="181"/>
    </row>
    <row r="275" spans="4:7" ht="15.75" customHeight="1">
      <c r="D275" s="180"/>
      <c r="G275" s="181"/>
    </row>
    <row r="276" spans="4:7" ht="15.75" customHeight="1">
      <c r="D276" s="180"/>
      <c r="G276" s="181"/>
    </row>
    <row r="277" spans="4:7" ht="15.75" customHeight="1">
      <c r="D277" s="180"/>
      <c r="G277" s="181"/>
    </row>
    <row r="278" spans="4:7" ht="15.75" customHeight="1">
      <c r="D278" s="180"/>
      <c r="G278" s="181"/>
    </row>
    <row r="279" spans="4:7" ht="15.75" customHeight="1">
      <c r="D279" s="180"/>
      <c r="G279" s="181"/>
    </row>
    <row r="280" spans="4:7" ht="15.75" customHeight="1">
      <c r="D280" s="180"/>
      <c r="G280" s="181"/>
    </row>
    <row r="281" spans="4:7" ht="15.75" customHeight="1">
      <c r="D281" s="180"/>
      <c r="G281" s="181"/>
    </row>
    <row r="282" spans="4:7" ht="15.75" customHeight="1">
      <c r="D282" s="180"/>
      <c r="G282" s="181"/>
    </row>
    <row r="283" spans="4:7" ht="15.75" customHeight="1">
      <c r="D283" s="180"/>
      <c r="G283" s="181"/>
    </row>
    <row r="284" spans="4:7" ht="15.75" customHeight="1">
      <c r="D284" s="180"/>
      <c r="G284" s="181"/>
    </row>
    <row r="285" spans="4:7" ht="15.75" customHeight="1">
      <c r="D285" s="180"/>
      <c r="G285" s="181"/>
    </row>
    <row r="286" spans="4:7" ht="15.75" customHeight="1">
      <c r="D286" s="180"/>
      <c r="G286" s="181"/>
    </row>
    <row r="287" spans="4:7" ht="15.75" customHeight="1">
      <c r="D287" s="180"/>
      <c r="G287" s="181"/>
    </row>
    <row r="288" spans="4:7" ht="15.75" customHeight="1">
      <c r="D288" s="180"/>
      <c r="G288" s="181"/>
    </row>
    <row r="289" spans="4:7" ht="15.75" customHeight="1">
      <c r="D289" s="180"/>
      <c r="G289" s="181"/>
    </row>
    <row r="290" spans="4:7" ht="15.75" customHeight="1">
      <c r="D290" s="180"/>
      <c r="G290" s="181"/>
    </row>
    <row r="291" spans="4:7" ht="15.75" customHeight="1">
      <c r="D291" s="180"/>
      <c r="G291" s="181"/>
    </row>
    <row r="292" spans="4:7" ht="15.75" customHeight="1">
      <c r="D292" s="180"/>
      <c r="G292" s="181"/>
    </row>
    <row r="293" spans="4:7" ht="15.75" customHeight="1">
      <c r="D293" s="180"/>
      <c r="G293" s="181"/>
    </row>
    <row r="294" spans="4:7" ht="15.75" customHeight="1">
      <c r="D294" s="180"/>
      <c r="G294" s="181"/>
    </row>
    <row r="295" spans="4:7" ht="15.75" customHeight="1">
      <c r="D295" s="180"/>
      <c r="G295" s="181"/>
    </row>
    <row r="296" spans="4:7" ht="15.75" customHeight="1">
      <c r="D296" s="180"/>
      <c r="G296" s="181"/>
    </row>
    <row r="297" spans="4:7" ht="15.75" customHeight="1">
      <c r="D297" s="180"/>
      <c r="G297" s="181"/>
    </row>
    <row r="298" spans="4:7" ht="15.75" customHeight="1">
      <c r="D298" s="180"/>
      <c r="G298" s="181"/>
    </row>
    <row r="299" spans="4:7" ht="15.75" customHeight="1">
      <c r="D299" s="180"/>
      <c r="G299" s="181"/>
    </row>
    <row r="300" spans="4:7" ht="15.75" customHeight="1">
      <c r="D300" s="180"/>
      <c r="G300" s="181"/>
    </row>
    <row r="301" spans="4:7" ht="15.75" customHeight="1">
      <c r="D301" s="180"/>
      <c r="G301" s="181"/>
    </row>
    <row r="302" spans="4:7" ht="15.75" customHeight="1">
      <c r="D302" s="180"/>
      <c r="G302" s="181"/>
    </row>
    <row r="303" spans="4:7" ht="15.75" customHeight="1">
      <c r="D303" s="180"/>
      <c r="G303" s="181"/>
    </row>
    <row r="304" spans="4:7" ht="15.75" customHeight="1">
      <c r="D304" s="180"/>
      <c r="G304" s="181"/>
    </row>
    <row r="305" spans="4:7" ht="15.75" customHeight="1">
      <c r="D305" s="180"/>
      <c r="G305" s="181"/>
    </row>
    <row r="306" spans="4:7" ht="15.75" customHeight="1">
      <c r="D306" s="180"/>
      <c r="G306" s="181"/>
    </row>
    <row r="307" spans="4:7" ht="15.75" customHeight="1">
      <c r="D307" s="180"/>
      <c r="G307" s="181"/>
    </row>
    <row r="308" spans="4:7" ht="15.75" customHeight="1">
      <c r="D308" s="180"/>
      <c r="G308" s="181"/>
    </row>
    <row r="309" spans="4:7" ht="15.75" customHeight="1">
      <c r="D309" s="180"/>
      <c r="G309" s="181"/>
    </row>
    <row r="310" spans="4:7" ht="15.75" customHeight="1">
      <c r="D310" s="180"/>
      <c r="G310" s="181"/>
    </row>
    <row r="311" spans="4:7" ht="15.75" customHeight="1">
      <c r="D311" s="180"/>
      <c r="G311" s="181"/>
    </row>
    <row r="312" spans="4:7" ht="15.75" customHeight="1">
      <c r="D312" s="180"/>
      <c r="G312" s="181"/>
    </row>
    <row r="313" spans="4:7" ht="15.75" customHeight="1">
      <c r="D313" s="180"/>
      <c r="G313" s="181"/>
    </row>
    <row r="314" spans="4:7" ht="15.75" customHeight="1">
      <c r="D314" s="180"/>
      <c r="G314" s="181"/>
    </row>
    <row r="315" spans="4:7" ht="15.75" customHeight="1">
      <c r="D315" s="180"/>
      <c r="G315" s="181"/>
    </row>
    <row r="316" spans="4:7" ht="15.75" customHeight="1">
      <c r="D316" s="180"/>
      <c r="G316" s="181"/>
    </row>
    <row r="317" spans="4:7" ht="15.75" customHeight="1">
      <c r="D317" s="180"/>
      <c r="G317" s="181"/>
    </row>
    <row r="318" spans="4:7" ht="15.75" customHeight="1">
      <c r="D318" s="180"/>
      <c r="G318" s="181"/>
    </row>
    <row r="319" spans="4:7" ht="15.75" customHeight="1">
      <c r="D319" s="180"/>
      <c r="G319" s="181"/>
    </row>
    <row r="320" spans="4:7" ht="15.75" customHeight="1">
      <c r="D320" s="180"/>
      <c r="G320" s="181"/>
    </row>
    <row r="321" spans="4:7" ht="15.75" customHeight="1">
      <c r="D321" s="180"/>
      <c r="G321" s="181"/>
    </row>
    <row r="322" spans="4:7" ht="15.75" customHeight="1">
      <c r="D322" s="180"/>
      <c r="G322" s="181"/>
    </row>
    <row r="323" spans="4:7" ht="15.75" customHeight="1">
      <c r="D323" s="180"/>
      <c r="G323" s="181"/>
    </row>
    <row r="324" spans="4:7" ht="15.75" customHeight="1">
      <c r="D324" s="180"/>
      <c r="G324" s="181"/>
    </row>
    <row r="325" spans="4:7" ht="15.75" customHeight="1">
      <c r="D325" s="180"/>
      <c r="G325" s="181"/>
    </row>
    <row r="326" spans="4:7" ht="15.75" customHeight="1">
      <c r="D326" s="180"/>
      <c r="G326" s="181"/>
    </row>
    <row r="327" spans="4:7" ht="15.75" customHeight="1">
      <c r="D327" s="180"/>
      <c r="G327" s="181"/>
    </row>
    <row r="328" spans="4:7" ht="15.75" customHeight="1">
      <c r="D328" s="180"/>
      <c r="G328" s="181"/>
    </row>
    <row r="329" spans="4:7" ht="15.75" customHeight="1">
      <c r="D329" s="180"/>
      <c r="G329" s="181"/>
    </row>
    <row r="330" spans="4:7" ht="15.75" customHeight="1">
      <c r="D330" s="180"/>
      <c r="G330" s="181"/>
    </row>
    <row r="331" spans="4:7" ht="15.75" customHeight="1">
      <c r="D331" s="180"/>
      <c r="G331" s="181"/>
    </row>
    <row r="332" spans="4:7" ht="15.75" customHeight="1">
      <c r="D332" s="180"/>
      <c r="G332" s="181"/>
    </row>
    <row r="333" spans="4:7" ht="15.75" customHeight="1">
      <c r="D333" s="180"/>
      <c r="G333" s="181"/>
    </row>
    <row r="334" spans="4:7" ht="15.75" customHeight="1">
      <c r="D334" s="180"/>
      <c r="G334" s="181"/>
    </row>
    <row r="335" spans="4:7" ht="15.75" customHeight="1"/>
    <row r="336" spans="4: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autoFilter ref="D8:I125">
    <filterColumn colId="5">
      <filters>
        <filter val="Alta dirección y comite institucional de coordinación de control interno"/>
        <filter val="Alta dirección y comité institucional de coordinación de control interno"/>
        <filter val="Grupo de comunicaciones y prensa"/>
        <filter val="Grupo de comunicaciones y prensa y Grupo de Participación y atención al ciudadano"/>
        <filter val="Grupo de participación y atención al ciudadano"/>
        <filter val="Grupo TIC"/>
        <filter val="Oficina de Control Interno"/>
        <filter val="Oficina de Planeación y Gestión Internacional"/>
        <filter val="Oficina de Planeación y Gestión Internacional y Oficina de Control Interno"/>
        <filter val="Secretaría General"/>
        <filter val="Secretaria General y OPGI"/>
        <filter val="Secretaría General y OPGI"/>
        <filter val="Subdirección de talento humano"/>
      </filters>
    </filterColumn>
  </autoFilter>
  <mergeCells count="26">
    <mergeCell ref="J258:J259"/>
    <mergeCell ref="K252:K253"/>
    <mergeCell ref="J255:J256"/>
    <mergeCell ref="F252:F253"/>
    <mergeCell ref="F255:F256"/>
    <mergeCell ref="H255:H256"/>
    <mergeCell ref="F258:F259"/>
    <mergeCell ref="H258:H259"/>
    <mergeCell ref="I258:I259"/>
    <mergeCell ref="D255:D256"/>
    <mergeCell ref="E255:E256"/>
    <mergeCell ref="G255:G256"/>
    <mergeCell ref="D258:D259"/>
    <mergeCell ref="E258:E259"/>
    <mergeCell ref="G258:G259"/>
    <mergeCell ref="D252:D253"/>
    <mergeCell ref="E252:E253"/>
    <mergeCell ref="I252:I253"/>
    <mergeCell ref="J252:J253"/>
    <mergeCell ref="D250:O250"/>
    <mergeCell ref="B129:B130"/>
    <mergeCell ref="D2:N2"/>
    <mergeCell ref="C7:J7"/>
    <mergeCell ref="H3:I5"/>
    <mergeCell ref="K7:N7"/>
    <mergeCell ref="B9:B125"/>
  </mergeCells>
  <pageMargins left="0.7" right="0.7" top="0.75" bottom="0.75" header="0" footer="0"/>
  <pageSetup orientation="landscape"/>
  <drawing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2:O1000"/>
  <sheetViews>
    <sheetView showGridLines="0" zoomScale="80" zoomScaleNormal="80" workbookViewId="0">
      <selection activeCell="F33" sqref="F33"/>
    </sheetView>
  </sheetViews>
  <sheetFormatPr baseColWidth="10" defaultColWidth="14.42578125" defaultRowHeight="15" customHeight="1"/>
  <cols>
    <col min="1" max="1" width="4.5703125" style="250" customWidth="1"/>
    <col min="2" max="2" width="3.42578125" style="250" customWidth="1"/>
    <col min="3" max="3" width="3" style="250" customWidth="1"/>
    <col min="4" max="4" width="5.28515625" style="250" customWidth="1"/>
    <col min="5" max="5" width="25.140625" style="250" customWidth="1"/>
    <col min="6" max="6" width="27.85546875" style="250" customWidth="1"/>
    <col min="7" max="7" width="8.42578125" style="250" customWidth="1"/>
    <col min="8" max="9" width="23" style="250" customWidth="1"/>
    <col min="10" max="10" width="7.42578125" style="250" customWidth="1"/>
    <col min="11" max="11" width="7.85546875" style="250" customWidth="1"/>
    <col min="12" max="12" width="27.85546875" style="250" customWidth="1"/>
    <col min="13" max="13" width="24.7109375" style="250" customWidth="1"/>
    <col min="14" max="14" width="23.28515625" style="250" customWidth="1"/>
    <col min="15" max="15" width="14.85546875" style="250" customWidth="1"/>
    <col min="16" max="26" width="10.7109375" style="250" customWidth="1"/>
    <col min="27" max="16384" width="14.42578125" style="250"/>
  </cols>
  <sheetData>
    <row r="2" spans="1:15" ht="45.75" customHeight="1">
      <c r="A2" s="146"/>
      <c r="B2" s="146"/>
      <c r="D2" s="949" t="s">
        <v>361</v>
      </c>
      <c r="E2" s="823"/>
      <c r="F2" s="823"/>
      <c r="G2" s="823"/>
      <c r="H2" s="823"/>
      <c r="I2" s="823"/>
      <c r="J2" s="823"/>
      <c r="K2" s="823"/>
      <c r="L2" s="823"/>
      <c r="M2" s="823"/>
      <c r="N2" s="823"/>
    </row>
    <row r="3" spans="1:15" ht="27">
      <c r="A3" s="146"/>
      <c r="B3" s="146"/>
      <c r="C3" s="153"/>
      <c r="D3" s="153"/>
      <c r="E3" s="148" t="s">
        <v>62</v>
      </c>
      <c r="F3" s="554">
        <f>100/17</f>
        <v>5.882352941176471</v>
      </c>
      <c r="G3" s="153"/>
      <c r="H3" s="852" t="s">
        <v>372</v>
      </c>
      <c r="I3" s="823"/>
      <c r="J3" s="153"/>
      <c r="L3" s="151" t="s">
        <v>1173</v>
      </c>
      <c r="M3" s="581">
        <v>5.88</v>
      </c>
      <c r="N3" s="147"/>
    </row>
    <row r="4" spans="1:15" ht="27">
      <c r="A4" s="146"/>
      <c r="B4" s="146"/>
      <c r="C4" s="153"/>
      <c r="D4" s="153"/>
      <c r="E4" s="148" t="s">
        <v>18</v>
      </c>
      <c r="F4" s="554">
        <f>((M4*F3)/M3)+K14</f>
        <v>3.7314925970388155</v>
      </c>
      <c r="H4" s="823"/>
      <c r="I4" s="823"/>
      <c r="L4" s="154" t="s">
        <v>77</v>
      </c>
      <c r="M4" s="581">
        <v>3.73</v>
      </c>
    </row>
    <row r="5" spans="1:15" ht="27">
      <c r="A5" s="146"/>
      <c r="B5" s="146"/>
      <c r="C5" s="153"/>
      <c r="D5" s="153"/>
      <c r="E5" s="148" t="s">
        <v>19</v>
      </c>
      <c r="F5" s="555" t="s">
        <v>30</v>
      </c>
      <c r="H5" s="823"/>
      <c r="I5" s="823"/>
      <c r="L5" s="157" t="s">
        <v>79</v>
      </c>
      <c r="M5" s="581">
        <v>0</v>
      </c>
    </row>
    <row r="7" spans="1:15" ht="16.5" hidden="1">
      <c r="C7" s="950" t="s">
        <v>65</v>
      </c>
      <c r="D7" s="884"/>
      <c r="E7" s="884"/>
      <c r="F7" s="884"/>
      <c r="G7" s="884"/>
      <c r="H7" s="884"/>
      <c r="I7" s="884"/>
      <c r="J7" s="885"/>
      <c r="K7" s="886" t="s">
        <v>66</v>
      </c>
      <c r="L7" s="884"/>
      <c r="M7" s="884"/>
      <c r="N7" s="884"/>
      <c r="O7" s="885"/>
    </row>
    <row r="8" spans="1:15" ht="94.5" hidden="1">
      <c r="C8" s="556" t="s">
        <v>67</v>
      </c>
      <c r="D8" s="557" t="s">
        <v>80</v>
      </c>
      <c r="E8" s="558" t="s">
        <v>69</v>
      </c>
      <c r="F8" s="558" t="s">
        <v>101</v>
      </c>
      <c r="G8" s="558" t="s">
        <v>102</v>
      </c>
      <c r="H8" s="558" t="s">
        <v>71</v>
      </c>
      <c r="I8" s="559" t="s">
        <v>19</v>
      </c>
      <c r="J8" s="560" t="s">
        <v>81</v>
      </c>
      <c r="K8" s="338" t="s">
        <v>82</v>
      </c>
      <c r="L8" s="339" t="s">
        <v>74</v>
      </c>
      <c r="M8" s="339" t="s">
        <v>71</v>
      </c>
      <c r="N8" s="163" t="s">
        <v>19</v>
      </c>
      <c r="O8" s="163" t="s">
        <v>76</v>
      </c>
    </row>
    <row r="9" spans="1:15" ht="16.5" hidden="1">
      <c r="A9" s="489"/>
      <c r="B9" s="903" t="s">
        <v>83</v>
      </c>
      <c r="C9" s="561">
        <v>1</v>
      </c>
      <c r="D9" s="562"/>
      <c r="E9" s="563"/>
      <c r="F9" s="563"/>
      <c r="G9" s="563"/>
      <c r="H9" s="563"/>
      <c r="I9" s="564"/>
      <c r="J9" s="344">
        <f t="shared" ref="J9:J13" si="0">$F$3/$M$3</f>
        <v>1.0004001600640258</v>
      </c>
      <c r="K9" s="562"/>
      <c r="L9" s="563"/>
      <c r="M9" s="563"/>
      <c r="N9" s="565"/>
      <c r="O9" s="565"/>
    </row>
    <row r="10" spans="1:15" ht="16.5" hidden="1">
      <c r="A10" s="489"/>
      <c r="B10" s="904"/>
      <c r="C10" s="566">
        <v>2</v>
      </c>
      <c r="D10" s="567"/>
      <c r="E10" s="568"/>
      <c r="F10" s="568"/>
      <c r="G10" s="568"/>
      <c r="H10" s="568"/>
      <c r="I10" s="569"/>
      <c r="J10" s="344">
        <f t="shared" si="0"/>
        <v>1.0004001600640258</v>
      </c>
      <c r="K10" s="567"/>
      <c r="L10" s="568"/>
      <c r="M10" s="568"/>
      <c r="N10" s="570"/>
      <c r="O10" s="570"/>
    </row>
    <row r="11" spans="1:15" ht="16.5" hidden="1">
      <c r="A11" s="489"/>
      <c r="B11" s="904"/>
      <c r="C11" s="566">
        <v>3</v>
      </c>
      <c r="D11" s="567"/>
      <c r="E11" s="568"/>
      <c r="F11" s="568"/>
      <c r="G11" s="568"/>
      <c r="H11" s="568"/>
      <c r="I11" s="569"/>
      <c r="J11" s="344">
        <f t="shared" si="0"/>
        <v>1.0004001600640258</v>
      </c>
      <c r="K11" s="567"/>
      <c r="L11" s="568"/>
      <c r="M11" s="568"/>
      <c r="N11" s="570"/>
      <c r="O11" s="570"/>
    </row>
    <row r="12" spans="1:15" ht="16.5" hidden="1">
      <c r="B12" s="904"/>
      <c r="C12" s="340">
        <v>4</v>
      </c>
      <c r="D12" s="403"/>
      <c r="E12" s="342"/>
      <c r="F12" s="342"/>
      <c r="G12" s="342"/>
      <c r="H12" s="342"/>
      <c r="I12" s="343"/>
      <c r="J12" s="344">
        <f t="shared" si="0"/>
        <v>1.0004001600640258</v>
      </c>
      <c r="K12" s="403"/>
      <c r="L12" s="342"/>
      <c r="M12" s="342"/>
      <c r="N12" s="571"/>
      <c r="O12" s="571"/>
    </row>
    <row r="13" spans="1:15" ht="16.5" hidden="1">
      <c r="B13" s="905"/>
      <c r="C13" s="354">
        <v>5</v>
      </c>
      <c r="D13" s="359"/>
      <c r="E13" s="356"/>
      <c r="F13" s="356"/>
      <c r="G13" s="356"/>
      <c r="H13" s="356"/>
      <c r="I13" s="357"/>
      <c r="J13" s="532">
        <f t="shared" si="0"/>
        <v>1.0004001600640258</v>
      </c>
      <c r="K13" s="359"/>
      <c r="L13" s="356"/>
      <c r="M13" s="356"/>
      <c r="N13" s="360"/>
      <c r="O13" s="360"/>
    </row>
    <row r="14" spans="1:15" ht="18" hidden="1">
      <c r="C14" s="147"/>
      <c r="D14" s="147"/>
      <c r="E14" s="147"/>
      <c r="F14" s="147"/>
      <c r="G14" s="147"/>
      <c r="H14" s="147"/>
      <c r="I14" s="572" t="s">
        <v>93</v>
      </c>
      <c r="J14" s="533" t="s">
        <v>978</v>
      </c>
      <c r="K14" s="157">
        <f t="shared" ref="K14" si="1">SUM(K12:K13)</f>
        <v>0</v>
      </c>
      <c r="L14" s="147"/>
      <c r="M14" s="147"/>
      <c r="N14" s="147"/>
    </row>
    <row r="15" spans="1:15" ht="15" hidden="1" customHeight="1"/>
    <row r="16" spans="1:15" ht="94.5" hidden="1">
      <c r="B16" s="146"/>
      <c r="C16" s="556" t="s">
        <v>67</v>
      </c>
      <c r="D16" s="557" t="s">
        <v>80</v>
      </c>
      <c r="E16" s="557" t="s">
        <v>106</v>
      </c>
      <c r="F16" s="557" t="s">
        <v>19</v>
      </c>
      <c r="G16" s="557" t="s">
        <v>70</v>
      </c>
      <c r="H16" s="557" t="s">
        <v>95</v>
      </c>
      <c r="I16" s="573" t="s">
        <v>96</v>
      </c>
    </row>
    <row r="17" spans="2:9" ht="16.5" hidden="1">
      <c r="B17" s="903" t="s">
        <v>97</v>
      </c>
      <c r="C17" s="364">
        <v>1</v>
      </c>
      <c r="D17" s="365"/>
      <c r="E17" s="346"/>
      <c r="F17" s="346"/>
      <c r="G17" s="346">
        <v>100</v>
      </c>
      <c r="H17" s="409">
        <f t="shared" ref="H17:H20" si="2">$F$3/$M$3</f>
        <v>1.0004001600640258</v>
      </c>
      <c r="I17" s="367"/>
    </row>
    <row r="18" spans="2:9" ht="16.5" hidden="1">
      <c r="B18" s="904"/>
      <c r="C18" s="368">
        <v>2</v>
      </c>
      <c r="D18" s="369"/>
      <c r="E18" s="350"/>
      <c r="F18" s="350"/>
      <c r="G18" s="350">
        <v>100</v>
      </c>
      <c r="H18" s="410">
        <f t="shared" si="2"/>
        <v>1.0004001600640258</v>
      </c>
      <c r="I18" s="371"/>
    </row>
    <row r="19" spans="2:9" ht="16.5" hidden="1">
      <c r="B19" s="904"/>
      <c r="C19" s="372">
        <v>3</v>
      </c>
      <c r="D19" s="372"/>
      <c r="E19" s="373"/>
      <c r="F19" s="373"/>
      <c r="G19" s="373">
        <v>100</v>
      </c>
      <c r="H19" s="411">
        <f t="shared" si="2"/>
        <v>1.0004001600640258</v>
      </c>
      <c r="I19" s="375"/>
    </row>
    <row r="20" spans="2:9" ht="16.5" hidden="1">
      <c r="B20" s="905"/>
      <c r="C20" s="376">
        <v>4</v>
      </c>
      <c r="D20" s="376"/>
      <c r="E20" s="356"/>
      <c r="F20" s="356"/>
      <c r="G20" s="356">
        <v>100</v>
      </c>
      <c r="H20" s="412">
        <f t="shared" si="2"/>
        <v>1.0004001600640258</v>
      </c>
      <c r="I20" s="378"/>
    </row>
    <row r="21" spans="2:9" ht="15.75" hidden="1" customHeight="1">
      <c r="B21" s="146"/>
      <c r="C21" s="146"/>
      <c r="D21" s="146"/>
      <c r="E21" s="146"/>
      <c r="F21" s="146"/>
      <c r="G21" s="379" t="s">
        <v>93</v>
      </c>
      <c r="H21" s="380">
        <f>SUM(H17:H20)</f>
        <v>4.0016006402561031</v>
      </c>
      <c r="I21" s="146"/>
    </row>
    <row r="22" spans="2:9" ht="15.75" hidden="1" customHeight="1"/>
    <row r="23" spans="2:9" ht="15.75" hidden="1" customHeight="1"/>
    <row r="24" spans="2:9" ht="15.75" hidden="1" customHeight="1"/>
    <row r="25" spans="2:9" ht="15.75" hidden="1" customHeight="1"/>
    <row r="26" spans="2:9" ht="15.75" hidden="1" customHeight="1"/>
    <row r="27" spans="2:9" ht="15.75" customHeight="1">
      <c r="E27" s="381" t="s">
        <v>977</v>
      </c>
    </row>
    <row r="28" spans="2:9" ht="15.75" customHeight="1"/>
    <row r="29" spans="2:9" ht="15.75" customHeight="1"/>
    <row r="30" spans="2:9" ht="15.75" customHeight="1"/>
    <row r="31" spans="2:9" ht="15.75" customHeight="1"/>
    <row r="32" spans="2: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17:B20"/>
    <mergeCell ref="D2:N2"/>
    <mergeCell ref="H3:I5"/>
    <mergeCell ref="C7:J7"/>
    <mergeCell ref="K7:O7"/>
    <mergeCell ref="B9:B13"/>
  </mergeCells>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
  <sheetViews>
    <sheetView showGridLines="0" zoomScale="80" zoomScaleNormal="80" workbookViewId="0">
      <selection activeCell="C7" sqref="C7"/>
    </sheetView>
  </sheetViews>
  <sheetFormatPr baseColWidth="10" defaultColWidth="11.42578125" defaultRowHeight="16.5"/>
  <cols>
    <col min="1" max="1" width="6.42578125" style="710" customWidth="1"/>
    <col min="2" max="2" width="8.7109375" style="710" customWidth="1"/>
    <col min="3" max="3" width="57.28515625" style="710" customWidth="1"/>
    <col min="4" max="4" width="34.85546875" style="710" customWidth="1"/>
    <col min="5" max="5" width="31.7109375" style="710" customWidth="1"/>
    <col min="6" max="6" width="30.28515625" style="710" customWidth="1"/>
    <col min="7" max="7" width="33.140625" style="710" customWidth="1"/>
    <col min="8" max="8" width="51.42578125" style="710" customWidth="1"/>
    <col min="9" max="9" width="55.28515625" style="710" customWidth="1"/>
    <col min="10" max="10" width="38.7109375" style="710" customWidth="1"/>
    <col min="11" max="11" width="32.7109375" style="710" customWidth="1"/>
    <col min="12" max="12" width="77.28515625" style="710" customWidth="1"/>
    <col min="13" max="13" width="27.5703125" style="710" customWidth="1"/>
    <col min="14" max="14" width="27.28515625" style="710" customWidth="1"/>
    <col min="15" max="15" width="55.7109375" style="710" customWidth="1"/>
    <col min="16" max="16" width="36.5703125" style="710" customWidth="1"/>
    <col min="17" max="17" width="40" style="710" customWidth="1"/>
    <col min="18" max="18" width="43.85546875" style="710" customWidth="1"/>
    <col min="19" max="19" width="27.5703125" style="710" customWidth="1"/>
    <col min="20" max="21" width="20.7109375" style="710" customWidth="1"/>
    <col min="22" max="16384" width="11.42578125" style="710"/>
  </cols>
  <sheetData>
    <row r="1" spans="1:21">
      <c r="A1" s="709"/>
      <c r="B1" s="709"/>
      <c r="C1" s="709"/>
      <c r="D1" s="709"/>
      <c r="E1" s="709"/>
      <c r="F1" s="709"/>
      <c r="G1" s="709"/>
      <c r="H1" s="709"/>
      <c r="I1" s="709"/>
      <c r="J1" s="709"/>
      <c r="K1" s="709"/>
      <c r="L1" s="709"/>
      <c r="M1" s="709"/>
      <c r="N1" s="709"/>
      <c r="O1" s="709"/>
      <c r="P1" s="709"/>
      <c r="Q1" s="709"/>
      <c r="R1" s="709"/>
      <c r="S1" s="709"/>
      <c r="T1" s="709"/>
      <c r="U1" s="709"/>
    </row>
    <row r="2" spans="1:21" ht="36.75" customHeight="1">
      <c r="A2" s="709"/>
      <c r="B2" s="709"/>
      <c r="C2" s="754" t="s">
        <v>1251</v>
      </c>
      <c r="D2" s="754"/>
      <c r="E2" s="754"/>
      <c r="F2" s="754"/>
      <c r="G2" s="754"/>
      <c r="H2" s="754"/>
      <c r="I2" s="754"/>
      <c r="J2" s="754"/>
      <c r="K2" s="754"/>
      <c r="L2" s="754"/>
      <c r="M2" s="754"/>
      <c r="N2" s="754"/>
      <c r="O2" s="711"/>
      <c r="P2" s="711"/>
      <c r="Q2" s="711"/>
      <c r="R2" s="711"/>
      <c r="S2" s="711"/>
      <c r="T2" s="711"/>
      <c r="U2" s="711"/>
    </row>
    <row r="3" spans="1:21" ht="46.5" customHeight="1">
      <c r="A3" s="709"/>
      <c r="B3" s="709"/>
      <c r="C3" s="755" t="s">
        <v>1318</v>
      </c>
      <c r="D3" s="755"/>
      <c r="E3" s="755"/>
      <c r="F3" s="755"/>
      <c r="G3" s="755"/>
      <c r="H3" s="755"/>
      <c r="I3" s="755"/>
      <c r="J3" s="755"/>
      <c r="K3" s="755"/>
      <c r="L3" s="755"/>
      <c r="M3" s="755"/>
      <c r="N3" s="712"/>
      <c r="O3" s="712"/>
      <c r="P3" s="712"/>
      <c r="Q3" s="712"/>
      <c r="R3" s="712"/>
      <c r="S3" s="712"/>
      <c r="T3" s="712"/>
      <c r="U3" s="713"/>
    </row>
    <row r="4" spans="1:21" ht="21" thickBot="1">
      <c r="A4" s="709"/>
      <c r="B4" s="709"/>
      <c r="C4" s="714"/>
      <c r="D4" s="714"/>
      <c r="E4" s="714"/>
      <c r="F4" s="714"/>
      <c r="G4" s="709"/>
      <c r="H4" s="709"/>
      <c r="I4" s="709"/>
      <c r="J4" s="709"/>
      <c r="K4" s="709"/>
      <c r="L4" s="709"/>
      <c r="M4" s="709"/>
      <c r="N4" s="709"/>
      <c r="O4" s="709"/>
      <c r="P4" s="709"/>
      <c r="Q4" s="709"/>
      <c r="R4" s="709"/>
      <c r="S4" s="709"/>
      <c r="T4" s="714"/>
      <c r="U4" s="714"/>
    </row>
    <row r="5" spans="1:21" ht="31.5" customHeight="1" thickBot="1">
      <c r="A5" s="715"/>
      <c r="B5" s="732" t="s">
        <v>1248</v>
      </c>
      <c r="C5" s="732" t="s">
        <v>1249</v>
      </c>
      <c r="D5" s="733" t="s">
        <v>1183</v>
      </c>
      <c r="E5" s="733" t="s">
        <v>1185</v>
      </c>
      <c r="F5" s="733" t="s">
        <v>1187</v>
      </c>
      <c r="G5" s="733" t="s">
        <v>1189</v>
      </c>
      <c r="H5" s="733" t="s">
        <v>1191</v>
      </c>
      <c r="I5" s="733" t="s">
        <v>1193</v>
      </c>
      <c r="J5" s="734" t="s">
        <v>1195</v>
      </c>
      <c r="K5" s="715"/>
    </row>
    <row r="6" spans="1:21" ht="35.1" hidden="1" customHeight="1" thickBot="1">
      <c r="A6" s="709"/>
      <c r="B6" s="735" t="s">
        <v>1203</v>
      </c>
      <c r="C6" s="720"/>
      <c r="D6" s="721"/>
      <c r="E6" s="721"/>
      <c r="F6" s="721"/>
      <c r="G6" s="721"/>
      <c r="H6" s="721"/>
      <c r="I6" s="721"/>
      <c r="J6" s="722"/>
      <c r="K6" s="709"/>
    </row>
    <row r="7" spans="1:21" ht="283.5" customHeight="1" thickBot="1">
      <c r="A7" s="709"/>
      <c r="B7" s="735" t="s">
        <v>1247</v>
      </c>
      <c r="C7" s="736" t="s">
        <v>1320</v>
      </c>
      <c r="D7" s="736" t="s">
        <v>1279</v>
      </c>
      <c r="E7" s="736" t="s">
        <v>1252</v>
      </c>
      <c r="F7" s="736" t="s">
        <v>1303</v>
      </c>
      <c r="G7" s="736" t="s">
        <v>1253</v>
      </c>
      <c r="H7" s="736" t="s">
        <v>1291</v>
      </c>
      <c r="I7" s="736" t="s">
        <v>1284</v>
      </c>
      <c r="J7" s="736" t="s">
        <v>1285</v>
      </c>
      <c r="K7" s="709"/>
    </row>
    <row r="8" spans="1:21" ht="35.1" hidden="1" customHeight="1" thickBot="1">
      <c r="A8" s="709"/>
      <c r="B8" s="735" t="s">
        <v>1202</v>
      </c>
      <c r="C8" s="720"/>
      <c r="D8" s="721"/>
      <c r="E8" s="721"/>
      <c r="F8" s="721"/>
      <c r="G8" s="721"/>
      <c r="H8" s="721"/>
      <c r="I8" s="721"/>
      <c r="J8" s="722"/>
      <c r="K8" s="709"/>
    </row>
    <row r="9" spans="1:21" ht="35.1" hidden="1" customHeight="1" thickBot="1">
      <c r="A9" s="709"/>
      <c r="B9" s="735" t="s">
        <v>1201</v>
      </c>
      <c r="C9" s="720"/>
      <c r="D9" s="721"/>
      <c r="E9" s="721"/>
      <c r="F9" s="721"/>
      <c r="G9" s="721"/>
      <c r="H9" s="721"/>
      <c r="I9" s="721"/>
      <c r="J9" s="722"/>
      <c r="K9" s="709"/>
    </row>
    <row r="10" spans="1:21" ht="35.1" hidden="1" customHeight="1" thickBot="1">
      <c r="A10" s="709"/>
      <c r="B10" s="735" t="s">
        <v>1200</v>
      </c>
      <c r="C10" s="720"/>
      <c r="D10" s="721"/>
      <c r="E10" s="721"/>
      <c r="F10" s="721"/>
      <c r="G10" s="721"/>
      <c r="H10" s="721"/>
      <c r="I10" s="721"/>
      <c r="J10" s="722"/>
      <c r="K10" s="709"/>
    </row>
    <row r="11" spans="1:21" ht="35.1" hidden="1" customHeight="1" thickBot="1">
      <c r="A11" s="709"/>
      <c r="B11" s="735" t="s">
        <v>1199</v>
      </c>
      <c r="C11" s="720"/>
      <c r="D11" s="721"/>
      <c r="E11" s="721"/>
      <c r="F11" s="721"/>
      <c r="G11" s="721"/>
      <c r="H11" s="721"/>
      <c r="I11" s="721"/>
      <c r="J11" s="722"/>
      <c r="K11" s="709"/>
    </row>
    <row r="12" spans="1:21" ht="17.25" thickBot="1">
      <c r="A12" s="709"/>
      <c r="B12" s="709"/>
      <c r="C12" s="709"/>
      <c r="D12" s="709"/>
      <c r="E12" s="709"/>
      <c r="F12" s="709"/>
      <c r="G12" s="709"/>
      <c r="H12" s="709"/>
      <c r="I12" s="709"/>
      <c r="J12" s="709"/>
      <c r="K12" s="709"/>
    </row>
    <row r="13" spans="1:21" ht="32.25" thickBot="1">
      <c r="A13" s="709"/>
      <c r="B13" s="737" t="s">
        <v>1248</v>
      </c>
      <c r="C13" s="738" t="s">
        <v>1204</v>
      </c>
      <c r="D13" s="739" t="s">
        <v>1206</v>
      </c>
      <c r="E13" s="739" t="s">
        <v>1208</v>
      </c>
      <c r="F13" s="739" t="s">
        <v>1210</v>
      </c>
      <c r="G13" s="739" t="s">
        <v>1212</v>
      </c>
      <c r="H13" s="739" t="s">
        <v>1214</v>
      </c>
      <c r="I13" s="739" t="s">
        <v>1216</v>
      </c>
      <c r="J13" s="739" t="s">
        <v>1218</v>
      </c>
      <c r="K13" s="739" t="s">
        <v>1220</v>
      </c>
      <c r="L13" s="739" t="s">
        <v>1222</v>
      </c>
      <c r="M13" s="739" t="s">
        <v>1224</v>
      </c>
      <c r="N13" s="739" t="s">
        <v>1226</v>
      </c>
      <c r="O13" s="739" t="s">
        <v>1228</v>
      </c>
      <c r="P13" s="739" t="s">
        <v>1230</v>
      </c>
      <c r="Q13" s="739" t="s">
        <v>1232</v>
      </c>
      <c r="R13" s="739" t="s">
        <v>1234</v>
      </c>
      <c r="S13" s="740" t="s">
        <v>1236</v>
      </c>
      <c r="T13" s="727"/>
    </row>
    <row r="14" spans="1:21" ht="35.1" hidden="1" customHeight="1" thickBot="1">
      <c r="A14" s="709"/>
      <c r="B14" s="741" t="s">
        <v>1203</v>
      </c>
      <c r="C14" s="729"/>
      <c r="D14" s="730"/>
      <c r="E14" s="730"/>
      <c r="F14" s="730"/>
      <c r="G14" s="730"/>
      <c r="H14" s="730"/>
      <c r="I14" s="730"/>
      <c r="J14" s="730"/>
      <c r="K14" s="730"/>
      <c r="L14" s="730"/>
      <c r="M14" s="730"/>
      <c r="N14" s="730"/>
      <c r="O14" s="730"/>
      <c r="P14" s="730"/>
      <c r="Q14" s="730"/>
      <c r="R14" s="730"/>
      <c r="S14" s="731"/>
    </row>
    <row r="15" spans="1:21" ht="189.75" customHeight="1" thickBot="1">
      <c r="A15" s="709"/>
      <c r="B15" s="741" t="s">
        <v>1247</v>
      </c>
      <c r="C15" s="736" t="s">
        <v>1304</v>
      </c>
      <c r="D15" s="736" t="s">
        <v>1280</v>
      </c>
      <c r="E15" s="736" t="s">
        <v>1252</v>
      </c>
      <c r="F15" s="736" t="s">
        <v>1305</v>
      </c>
      <c r="G15" s="736" t="s">
        <v>1286</v>
      </c>
      <c r="H15" s="736" t="s">
        <v>1287</v>
      </c>
      <c r="I15" s="736" t="s">
        <v>1281</v>
      </c>
      <c r="J15" s="736" t="s">
        <v>1254</v>
      </c>
      <c r="K15" s="736" t="s">
        <v>1288</v>
      </c>
      <c r="L15" s="736" t="s">
        <v>1289</v>
      </c>
      <c r="M15" s="736" t="s">
        <v>1282</v>
      </c>
      <c r="N15" s="736" t="s">
        <v>1255</v>
      </c>
      <c r="O15" s="736" t="s">
        <v>1290</v>
      </c>
      <c r="P15" s="736" t="s">
        <v>1283</v>
      </c>
      <c r="Q15" s="736" t="s">
        <v>1256</v>
      </c>
      <c r="R15" s="736" t="s">
        <v>1319</v>
      </c>
      <c r="S15" s="736" t="s">
        <v>1257</v>
      </c>
    </row>
    <row r="16" spans="1:21" ht="35.1" hidden="1" customHeight="1" thickBot="1">
      <c r="A16" s="709"/>
      <c r="B16" s="741" t="s">
        <v>1202</v>
      </c>
      <c r="C16" s="729"/>
      <c r="D16" s="730"/>
      <c r="E16" s="730"/>
      <c r="F16" s="730"/>
      <c r="G16" s="730"/>
      <c r="H16" s="730"/>
      <c r="I16" s="730"/>
      <c r="J16" s="730"/>
      <c r="K16" s="730"/>
      <c r="L16" s="730"/>
      <c r="M16" s="730"/>
      <c r="N16" s="730"/>
      <c r="O16" s="730"/>
      <c r="P16" s="730"/>
      <c r="Q16" s="730"/>
      <c r="R16" s="730"/>
      <c r="S16" s="731"/>
    </row>
    <row r="17" spans="2:19" ht="35.1" hidden="1" customHeight="1" thickBot="1">
      <c r="B17" s="741" t="s">
        <v>1201</v>
      </c>
      <c r="C17" s="729"/>
      <c r="D17" s="730"/>
      <c r="E17" s="730"/>
      <c r="F17" s="730"/>
      <c r="G17" s="730"/>
      <c r="H17" s="730"/>
      <c r="I17" s="730"/>
      <c r="J17" s="730"/>
      <c r="K17" s="730"/>
      <c r="L17" s="730"/>
      <c r="M17" s="730"/>
      <c r="N17" s="730"/>
      <c r="O17" s="730"/>
      <c r="P17" s="730"/>
      <c r="Q17" s="730"/>
      <c r="R17" s="730"/>
      <c r="S17" s="731"/>
    </row>
    <row r="18" spans="2:19" ht="35.1" hidden="1" customHeight="1" thickBot="1">
      <c r="B18" s="741" t="s">
        <v>1200</v>
      </c>
      <c r="C18" s="729"/>
      <c r="D18" s="730"/>
      <c r="E18" s="730"/>
      <c r="F18" s="730"/>
      <c r="G18" s="730"/>
      <c r="H18" s="730"/>
      <c r="I18" s="730"/>
      <c r="J18" s="730"/>
      <c r="K18" s="730"/>
      <c r="L18" s="730"/>
      <c r="M18" s="730"/>
      <c r="N18" s="730"/>
      <c r="O18" s="730"/>
      <c r="P18" s="730"/>
      <c r="Q18" s="730"/>
      <c r="R18" s="730"/>
      <c r="S18" s="731"/>
    </row>
    <row r="19" spans="2:19" ht="35.1" hidden="1" customHeight="1" thickBot="1">
      <c r="B19" s="741" t="s">
        <v>1199</v>
      </c>
      <c r="C19" s="729"/>
      <c r="D19" s="730"/>
      <c r="E19" s="730"/>
      <c r="F19" s="730"/>
      <c r="G19" s="730"/>
      <c r="H19" s="730"/>
      <c r="I19" s="730"/>
      <c r="J19" s="730"/>
      <c r="K19" s="730"/>
      <c r="L19" s="730"/>
      <c r="M19" s="730"/>
      <c r="N19" s="730"/>
      <c r="O19" s="730"/>
      <c r="P19" s="730"/>
      <c r="Q19" s="730"/>
      <c r="R19" s="730"/>
      <c r="S19" s="731"/>
    </row>
  </sheetData>
  <mergeCells count="2">
    <mergeCell ref="C2:N2"/>
    <mergeCell ref="C3:M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
  <sheetViews>
    <sheetView showGridLines="0" zoomScale="80" zoomScaleNormal="80" workbookViewId="0">
      <selection activeCell="C7" sqref="C7"/>
    </sheetView>
  </sheetViews>
  <sheetFormatPr baseColWidth="10" defaultColWidth="11.42578125" defaultRowHeight="16.5"/>
  <cols>
    <col min="1" max="1" width="6.42578125" style="710" customWidth="1"/>
    <col min="2" max="2" width="9" style="710" customWidth="1"/>
    <col min="3" max="3" width="39.5703125" style="710" customWidth="1"/>
    <col min="4" max="4" width="42" style="710" customWidth="1"/>
    <col min="5" max="5" width="43.85546875" style="710" customWidth="1"/>
    <col min="6" max="6" width="24.42578125" style="710" customWidth="1"/>
    <col min="7" max="7" width="32" style="710" customWidth="1"/>
    <col min="8" max="8" width="65.28515625" style="710" customWidth="1"/>
    <col min="9" max="9" width="75.42578125" style="710" customWidth="1"/>
    <col min="10" max="10" width="48.28515625" style="710" customWidth="1"/>
    <col min="11" max="11" width="27" style="710" customWidth="1"/>
    <col min="12" max="12" width="29.28515625" style="710" customWidth="1"/>
    <col min="13" max="13" width="23.42578125" style="710" customWidth="1"/>
    <col min="14" max="14" width="24.85546875" style="710" customWidth="1"/>
    <col min="15" max="15" width="25" style="710" customWidth="1"/>
    <col min="16" max="16" width="29.28515625" style="710" customWidth="1"/>
    <col min="17" max="17" width="29.7109375" style="710" customWidth="1"/>
    <col min="18" max="18" width="54.5703125" style="710" customWidth="1"/>
    <col min="19" max="19" width="34.42578125" style="710" customWidth="1"/>
    <col min="20" max="21" width="20.7109375" style="710" customWidth="1"/>
    <col min="22" max="16384" width="11.42578125" style="710"/>
  </cols>
  <sheetData>
    <row r="1" spans="1:21">
      <c r="A1" s="709"/>
      <c r="B1" s="709"/>
      <c r="C1" s="709"/>
      <c r="D1" s="709"/>
      <c r="E1" s="709"/>
      <c r="F1" s="709"/>
      <c r="G1" s="709"/>
      <c r="H1" s="709"/>
      <c r="I1" s="709"/>
      <c r="J1" s="709"/>
      <c r="K1" s="709"/>
      <c r="L1" s="709"/>
      <c r="M1" s="709"/>
      <c r="N1" s="709"/>
      <c r="O1" s="709"/>
      <c r="P1" s="709"/>
      <c r="Q1" s="709"/>
      <c r="R1" s="709"/>
      <c r="S1" s="709"/>
      <c r="T1" s="709"/>
      <c r="U1" s="709"/>
    </row>
    <row r="2" spans="1:21" ht="36.75" customHeight="1">
      <c r="A2" s="709"/>
      <c r="B2" s="709"/>
      <c r="C2" s="754" t="s">
        <v>1258</v>
      </c>
      <c r="D2" s="754"/>
      <c r="E2" s="754"/>
      <c r="F2" s="754"/>
      <c r="G2" s="754"/>
      <c r="H2" s="754"/>
      <c r="I2" s="754"/>
      <c r="J2" s="754"/>
      <c r="K2" s="754"/>
      <c r="L2" s="754"/>
      <c r="M2" s="754"/>
      <c r="N2" s="754"/>
      <c r="O2" s="711"/>
      <c r="P2" s="711"/>
      <c r="Q2" s="711"/>
      <c r="R2" s="711"/>
      <c r="S2" s="711"/>
      <c r="T2" s="711"/>
      <c r="U2" s="711"/>
    </row>
    <row r="3" spans="1:21" ht="46.5" customHeight="1">
      <c r="A3" s="709"/>
      <c r="B3" s="709"/>
      <c r="C3" s="755" t="s">
        <v>1322</v>
      </c>
      <c r="D3" s="755"/>
      <c r="E3" s="755"/>
      <c r="F3" s="755"/>
      <c r="G3" s="755"/>
      <c r="H3" s="755"/>
      <c r="I3" s="755"/>
      <c r="J3" s="755"/>
      <c r="K3" s="755"/>
      <c r="L3" s="755"/>
      <c r="M3" s="755"/>
      <c r="N3" s="712"/>
      <c r="O3" s="712"/>
      <c r="P3" s="712"/>
      <c r="Q3" s="712"/>
      <c r="R3" s="712"/>
      <c r="S3" s="712"/>
      <c r="T3" s="712"/>
      <c r="U3" s="713"/>
    </row>
    <row r="4" spans="1:21" ht="21" thickBot="1">
      <c r="A4" s="709"/>
      <c r="B4" s="709"/>
      <c r="C4" s="714"/>
      <c r="D4" s="714"/>
      <c r="E4" s="714"/>
      <c r="F4" s="714"/>
      <c r="G4" s="709"/>
      <c r="H4" s="709"/>
      <c r="I4" s="709"/>
      <c r="J4" s="709"/>
      <c r="K4" s="709"/>
      <c r="L4" s="709"/>
      <c r="M4" s="709"/>
      <c r="N4" s="709"/>
      <c r="O4" s="709"/>
      <c r="P4" s="709"/>
      <c r="Q4" s="709"/>
      <c r="R4" s="709"/>
      <c r="S4" s="709"/>
      <c r="T4" s="714"/>
      <c r="U4" s="714"/>
    </row>
    <row r="5" spans="1:21" ht="17.25" thickBot="1">
      <c r="A5" s="715"/>
      <c r="B5" s="742" t="s">
        <v>1248</v>
      </c>
      <c r="C5" s="742" t="s">
        <v>1249</v>
      </c>
      <c r="D5" s="743" t="s">
        <v>1183</v>
      </c>
      <c r="E5" s="743" t="s">
        <v>1185</v>
      </c>
      <c r="F5" s="743" t="s">
        <v>1187</v>
      </c>
      <c r="G5" s="743" t="s">
        <v>1189</v>
      </c>
      <c r="H5" s="743" t="s">
        <v>1191</v>
      </c>
      <c r="I5" s="743" t="s">
        <v>1193</v>
      </c>
      <c r="J5" s="744" t="s">
        <v>1195</v>
      </c>
      <c r="K5" s="715"/>
    </row>
    <row r="6" spans="1:21" ht="35.1" hidden="1" customHeight="1" thickBot="1">
      <c r="A6" s="709"/>
      <c r="B6" s="745" t="s">
        <v>1203</v>
      </c>
      <c r="C6" s="720"/>
      <c r="D6" s="721"/>
      <c r="E6" s="721"/>
      <c r="F6" s="721"/>
      <c r="G6" s="721"/>
      <c r="H6" s="721"/>
      <c r="I6" s="721"/>
      <c r="J6" s="722"/>
      <c r="K6" s="709"/>
    </row>
    <row r="7" spans="1:21" ht="216.75" customHeight="1" thickBot="1">
      <c r="A7" s="709"/>
      <c r="B7" s="745" t="s">
        <v>1247</v>
      </c>
      <c r="C7" s="736" t="s">
        <v>1321</v>
      </c>
      <c r="D7" s="736" t="s">
        <v>1323</v>
      </c>
      <c r="E7" s="736" t="s">
        <v>1259</v>
      </c>
      <c r="F7" s="736" t="s">
        <v>1260</v>
      </c>
      <c r="G7" s="736" t="s">
        <v>1261</v>
      </c>
      <c r="H7" s="736" t="s">
        <v>1292</v>
      </c>
      <c r="I7" s="736" t="s">
        <v>1262</v>
      </c>
      <c r="J7" s="736" t="s">
        <v>1293</v>
      </c>
      <c r="K7" s="709"/>
    </row>
    <row r="8" spans="1:21" ht="35.1" hidden="1" customHeight="1" thickBot="1">
      <c r="A8" s="709"/>
      <c r="B8" s="745" t="s">
        <v>1202</v>
      </c>
      <c r="C8" s="720"/>
      <c r="D8" s="721"/>
      <c r="E8" s="721"/>
      <c r="F8" s="721"/>
      <c r="G8" s="721"/>
      <c r="H8" s="721"/>
      <c r="I8" s="721"/>
      <c r="J8" s="722"/>
      <c r="K8" s="709"/>
    </row>
    <row r="9" spans="1:21" ht="35.1" hidden="1" customHeight="1" thickBot="1">
      <c r="A9" s="709"/>
      <c r="B9" s="745" t="s">
        <v>1201</v>
      </c>
      <c r="C9" s="720"/>
      <c r="D9" s="721"/>
      <c r="E9" s="721"/>
      <c r="F9" s="721"/>
      <c r="G9" s="721"/>
      <c r="H9" s="721"/>
      <c r="I9" s="721"/>
      <c r="J9" s="722"/>
      <c r="K9" s="709"/>
    </row>
    <row r="10" spans="1:21" ht="35.1" hidden="1" customHeight="1" thickBot="1">
      <c r="A10" s="709"/>
      <c r="B10" s="745" t="s">
        <v>1200</v>
      </c>
      <c r="C10" s="720"/>
      <c r="D10" s="721"/>
      <c r="E10" s="721"/>
      <c r="F10" s="721"/>
      <c r="G10" s="721"/>
      <c r="H10" s="721"/>
      <c r="I10" s="721"/>
      <c r="J10" s="722"/>
      <c r="K10" s="709"/>
    </row>
    <row r="11" spans="1:21" ht="35.1" hidden="1" customHeight="1" thickBot="1">
      <c r="A11" s="709"/>
      <c r="B11" s="745" t="s">
        <v>1199</v>
      </c>
      <c r="C11" s="720"/>
      <c r="D11" s="721"/>
      <c r="E11" s="721"/>
      <c r="F11" s="721"/>
      <c r="G11" s="721"/>
      <c r="H11" s="721"/>
      <c r="I11" s="721"/>
      <c r="J11" s="722"/>
      <c r="K11" s="709"/>
    </row>
    <row r="12" spans="1:21" ht="17.25" thickBot="1">
      <c r="A12" s="709"/>
      <c r="B12" s="709"/>
      <c r="C12" s="709"/>
      <c r="D12" s="709"/>
      <c r="E12" s="709"/>
      <c r="F12" s="709"/>
      <c r="G12" s="709"/>
      <c r="H12" s="709"/>
      <c r="I12" s="709"/>
      <c r="J12" s="709"/>
      <c r="K12" s="709"/>
    </row>
    <row r="13" spans="1:21" ht="32.25" thickBot="1">
      <c r="A13" s="709"/>
      <c r="B13" s="746" t="s">
        <v>1248</v>
      </c>
      <c r="C13" s="747" t="s">
        <v>1204</v>
      </c>
      <c r="D13" s="748" t="s">
        <v>1206</v>
      </c>
      <c r="E13" s="748" t="s">
        <v>1208</v>
      </c>
      <c r="F13" s="748" t="s">
        <v>1210</v>
      </c>
      <c r="G13" s="748" t="s">
        <v>1212</v>
      </c>
      <c r="H13" s="748" t="s">
        <v>1214</v>
      </c>
      <c r="I13" s="748" t="s">
        <v>1216</v>
      </c>
      <c r="J13" s="748" t="s">
        <v>1218</v>
      </c>
      <c r="K13" s="748" t="s">
        <v>1220</v>
      </c>
      <c r="L13" s="748" t="s">
        <v>1222</v>
      </c>
      <c r="M13" s="748" t="s">
        <v>1224</v>
      </c>
      <c r="N13" s="748" t="s">
        <v>1226</v>
      </c>
      <c r="O13" s="748" t="s">
        <v>1228</v>
      </c>
      <c r="P13" s="748" t="s">
        <v>1230</v>
      </c>
      <c r="Q13" s="748" t="s">
        <v>1232</v>
      </c>
      <c r="R13" s="748" t="s">
        <v>1234</v>
      </c>
      <c r="S13" s="749" t="s">
        <v>1236</v>
      </c>
      <c r="T13" s="727"/>
    </row>
    <row r="14" spans="1:21" ht="35.1" hidden="1" customHeight="1" thickBot="1">
      <c r="A14" s="709"/>
      <c r="B14" s="750" t="s">
        <v>1203</v>
      </c>
      <c r="C14" s="729"/>
      <c r="D14" s="730"/>
      <c r="E14" s="730"/>
      <c r="F14" s="730"/>
      <c r="G14" s="730"/>
      <c r="H14" s="730"/>
      <c r="I14" s="730"/>
      <c r="J14" s="730"/>
      <c r="K14" s="730"/>
      <c r="L14" s="730"/>
      <c r="M14" s="730"/>
      <c r="N14" s="730"/>
      <c r="O14" s="730"/>
      <c r="P14" s="730"/>
      <c r="Q14" s="730"/>
      <c r="R14" s="730"/>
      <c r="S14" s="731"/>
    </row>
    <row r="15" spans="1:21" ht="327.75" customHeight="1" thickBot="1">
      <c r="A15" s="709"/>
      <c r="B15" s="750" t="s">
        <v>1247</v>
      </c>
      <c r="C15" s="736" t="s">
        <v>1323</v>
      </c>
      <c r="D15" s="736" t="s">
        <v>1324</v>
      </c>
      <c r="E15" s="736" t="s">
        <v>1259</v>
      </c>
      <c r="F15" s="736" t="s">
        <v>1270</v>
      </c>
      <c r="G15" s="736" t="s">
        <v>1306</v>
      </c>
      <c r="H15" s="736" t="s">
        <v>1294</v>
      </c>
      <c r="I15" s="736" t="s">
        <v>1263</v>
      </c>
      <c r="J15" s="736" t="s">
        <v>1264</v>
      </c>
      <c r="K15" s="736" t="s">
        <v>1295</v>
      </c>
      <c r="L15" s="736" t="s">
        <v>1265</v>
      </c>
      <c r="M15" s="736" t="s">
        <v>1296</v>
      </c>
      <c r="N15" s="736" t="s">
        <v>1266</v>
      </c>
      <c r="O15" s="736" t="s">
        <v>1297</v>
      </c>
      <c r="P15" s="736" t="s">
        <v>1267</v>
      </c>
      <c r="Q15" s="736" t="s">
        <v>1268</v>
      </c>
      <c r="R15" s="736" t="s">
        <v>1298</v>
      </c>
      <c r="S15" s="736" t="s">
        <v>1269</v>
      </c>
    </row>
    <row r="16" spans="1:21" ht="35.1" hidden="1" customHeight="1" thickBot="1">
      <c r="A16" s="709"/>
      <c r="B16" s="750" t="s">
        <v>1202</v>
      </c>
      <c r="C16" s="729"/>
      <c r="D16" s="730"/>
      <c r="E16" s="730"/>
      <c r="F16" s="730"/>
      <c r="G16" s="730"/>
      <c r="H16" s="730"/>
      <c r="I16" s="730"/>
      <c r="J16" s="730"/>
      <c r="K16" s="730"/>
      <c r="L16" s="730"/>
      <c r="M16" s="730"/>
      <c r="N16" s="730"/>
      <c r="O16" s="730"/>
      <c r="P16" s="730"/>
      <c r="Q16" s="730"/>
      <c r="R16" s="730"/>
      <c r="S16" s="731"/>
    </row>
    <row r="17" spans="2:19" ht="35.1" hidden="1" customHeight="1" thickBot="1">
      <c r="B17" s="750" t="s">
        <v>1201</v>
      </c>
      <c r="C17" s="729"/>
      <c r="D17" s="730"/>
      <c r="E17" s="730"/>
      <c r="F17" s="730"/>
      <c r="G17" s="730"/>
      <c r="H17" s="730"/>
      <c r="I17" s="730"/>
      <c r="J17" s="730"/>
      <c r="K17" s="730"/>
      <c r="L17" s="730"/>
      <c r="M17" s="730"/>
      <c r="N17" s="730"/>
      <c r="O17" s="730"/>
      <c r="P17" s="730"/>
      <c r="Q17" s="730"/>
      <c r="R17" s="730"/>
      <c r="S17" s="731"/>
    </row>
    <row r="18" spans="2:19" ht="35.1" hidden="1" customHeight="1" thickBot="1">
      <c r="B18" s="750" t="s">
        <v>1200</v>
      </c>
      <c r="C18" s="729"/>
      <c r="D18" s="730"/>
      <c r="E18" s="730"/>
      <c r="F18" s="730"/>
      <c r="G18" s="730"/>
      <c r="H18" s="730"/>
      <c r="I18" s="730"/>
      <c r="J18" s="730"/>
      <c r="K18" s="730"/>
      <c r="L18" s="730"/>
      <c r="M18" s="730"/>
      <c r="N18" s="730"/>
      <c r="O18" s="730"/>
      <c r="P18" s="730"/>
      <c r="Q18" s="730"/>
      <c r="R18" s="730"/>
      <c r="S18" s="731"/>
    </row>
    <row r="19" spans="2:19" ht="35.1" hidden="1" customHeight="1" thickBot="1">
      <c r="B19" s="750" t="s">
        <v>1199</v>
      </c>
      <c r="C19" s="729"/>
      <c r="D19" s="730"/>
      <c r="E19" s="730"/>
      <c r="F19" s="730"/>
      <c r="G19" s="730"/>
      <c r="H19" s="730"/>
      <c r="I19" s="730"/>
      <c r="J19" s="730"/>
      <c r="K19" s="730"/>
      <c r="L19" s="730"/>
      <c r="M19" s="730"/>
      <c r="N19" s="730"/>
      <c r="O19" s="730"/>
      <c r="P19" s="730"/>
      <c r="Q19" s="730"/>
      <c r="R19" s="730"/>
      <c r="S19" s="731"/>
    </row>
  </sheetData>
  <mergeCells count="2">
    <mergeCell ref="C2:N2"/>
    <mergeCell ref="C3:M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Y1000"/>
  <sheetViews>
    <sheetView showGridLines="0" tabSelected="1" zoomScale="70" zoomScaleNormal="70" workbookViewId="0">
      <selection activeCell="R21" sqref="R21"/>
    </sheetView>
  </sheetViews>
  <sheetFormatPr baseColWidth="10" defaultColWidth="14.42578125" defaultRowHeight="15" customHeight="1"/>
  <cols>
    <col min="1" max="16" width="10.7109375" customWidth="1"/>
    <col min="17" max="17" width="15.5703125" customWidth="1"/>
  </cols>
  <sheetData>
    <row r="1" spans="10:25" ht="15" customHeight="1" thickBot="1"/>
    <row r="2" spans="10:25" ht="72" customHeight="1" thickBot="1">
      <c r="J2" s="766" t="s">
        <v>485</v>
      </c>
      <c r="K2" s="767"/>
      <c r="L2" s="767"/>
      <c r="M2" s="768"/>
      <c r="U2" s="769" t="s">
        <v>1127</v>
      </c>
      <c r="V2" s="769"/>
      <c r="W2" s="769"/>
      <c r="X2" s="769"/>
      <c r="Y2" s="769"/>
    </row>
    <row r="3" spans="10:25" ht="18" customHeight="1" thickBot="1">
      <c r="J3" s="764">
        <f>K5+P15+K26+O30+F25+F36+K36</f>
        <v>86.494621323114544</v>
      </c>
      <c r="K3" s="765"/>
      <c r="L3" s="765"/>
      <c r="M3" s="757"/>
      <c r="U3" s="769"/>
      <c r="V3" s="769"/>
      <c r="W3" s="769"/>
      <c r="X3" s="769"/>
      <c r="Y3" s="769"/>
    </row>
    <row r="4" spans="10:25" ht="13.5" customHeight="1" thickBot="1">
      <c r="U4" s="769"/>
      <c r="V4" s="769"/>
      <c r="W4" s="769"/>
      <c r="X4" s="769"/>
      <c r="Y4" s="769"/>
    </row>
    <row r="5" spans="10:25" ht="24" thickBot="1">
      <c r="K5" s="759">
        <f>'D2'!$G$9</f>
        <v>5.801932773109244</v>
      </c>
      <c r="L5" s="757"/>
      <c r="U5" s="769"/>
      <c r="V5" s="769"/>
      <c r="W5" s="769"/>
      <c r="X5" s="769"/>
      <c r="Y5" s="769"/>
    </row>
    <row r="6" spans="10:25" ht="15" customHeight="1">
      <c r="U6" s="769"/>
      <c r="V6" s="769"/>
      <c r="W6" s="769"/>
      <c r="X6" s="769"/>
      <c r="Y6" s="769"/>
    </row>
    <row r="7" spans="10:25" ht="15" customHeight="1">
      <c r="U7" s="769"/>
      <c r="V7" s="769"/>
      <c r="W7" s="769"/>
      <c r="X7" s="769"/>
      <c r="Y7" s="769"/>
    </row>
    <row r="8" spans="10:25" ht="15" customHeight="1">
      <c r="U8" s="769"/>
      <c r="V8" s="769"/>
      <c r="W8" s="769"/>
      <c r="X8" s="769"/>
      <c r="Y8" s="769"/>
    </row>
    <row r="9" spans="10:25" ht="15" customHeight="1">
      <c r="U9" s="769"/>
      <c r="V9" s="769"/>
      <c r="W9" s="769"/>
      <c r="X9" s="769"/>
      <c r="Y9" s="769"/>
    </row>
    <row r="10" spans="10:25" ht="9.75" customHeight="1">
      <c r="U10" s="769"/>
      <c r="V10" s="769"/>
      <c r="W10" s="769"/>
      <c r="X10" s="769"/>
      <c r="Y10" s="769"/>
    </row>
    <row r="11" spans="10:25" ht="15" customHeight="1">
      <c r="U11" s="769"/>
      <c r="V11" s="769"/>
      <c r="W11" s="769"/>
      <c r="X11" s="769"/>
      <c r="Y11" s="769"/>
    </row>
    <row r="12" spans="10:25" ht="15" customHeight="1">
      <c r="U12" s="769"/>
      <c r="V12" s="769"/>
      <c r="W12" s="769"/>
      <c r="X12" s="769"/>
      <c r="Y12" s="769"/>
    </row>
    <row r="13" spans="10:25" ht="11.25" customHeight="1">
      <c r="U13" s="769"/>
      <c r="V13" s="769"/>
      <c r="W13" s="769"/>
      <c r="X13" s="769"/>
      <c r="Y13" s="769"/>
    </row>
    <row r="14" spans="10:25" ht="15" customHeight="1" thickBot="1">
      <c r="U14" s="769"/>
      <c r="V14" s="769"/>
      <c r="W14" s="769"/>
      <c r="X14" s="769"/>
      <c r="Y14" s="769"/>
    </row>
    <row r="15" spans="10:25" ht="24" thickBot="1">
      <c r="P15" s="763">
        <f>'D7'!$E$7</f>
        <v>5.875195254572418</v>
      </c>
      <c r="Q15" s="757"/>
      <c r="U15" s="769"/>
      <c r="V15" s="769"/>
      <c r="W15" s="769"/>
      <c r="X15" s="769"/>
      <c r="Y15" s="769"/>
    </row>
    <row r="16" spans="10:25" ht="15" customHeight="1">
      <c r="U16" s="769"/>
      <c r="V16" s="769"/>
      <c r="W16" s="769"/>
      <c r="X16" s="769"/>
      <c r="Y16" s="769"/>
    </row>
    <row r="17" spans="6:25" ht="15" customHeight="1">
      <c r="U17" s="769"/>
      <c r="V17" s="769"/>
      <c r="W17" s="769"/>
      <c r="X17" s="769"/>
      <c r="Y17" s="769"/>
    </row>
    <row r="18" spans="6:25" ht="15" customHeight="1">
      <c r="U18" s="769"/>
      <c r="V18" s="769"/>
      <c r="W18" s="769"/>
      <c r="X18" s="769"/>
      <c r="Y18" s="769"/>
    </row>
    <row r="19" spans="6:25" ht="15" customHeight="1">
      <c r="U19" s="769"/>
      <c r="V19" s="769"/>
      <c r="W19" s="769"/>
      <c r="X19" s="769"/>
      <c r="Y19" s="769"/>
    </row>
    <row r="20" spans="6:25" ht="15" customHeight="1">
      <c r="U20" s="769"/>
      <c r="V20" s="769"/>
      <c r="W20" s="769"/>
      <c r="X20" s="769"/>
      <c r="Y20" s="769"/>
    </row>
    <row r="21" spans="6:25" ht="15.75" customHeight="1">
      <c r="U21" s="769"/>
      <c r="V21" s="769"/>
      <c r="W21" s="769"/>
      <c r="X21" s="769"/>
      <c r="Y21" s="769"/>
    </row>
    <row r="22" spans="6:25" ht="15.75" customHeight="1">
      <c r="U22" s="769"/>
      <c r="V22" s="769"/>
      <c r="W22" s="769"/>
      <c r="X22" s="769"/>
      <c r="Y22" s="769"/>
    </row>
    <row r="23" spans="6:25" ht="9.75" customHeight="1">
      <c r="U23" s="769"/>
      <c r="V23" s="769"/>
      <c r="W23" s="769"/>
      <c r="X23" s="769"/>
      <c r="Y23" s="769"/>
    </row>
    <row r="24" spans="6:25" ht="9" customHeight="1" thickBot="1">
      <c r="U24" s="769"/>
      <c r="V24" s="769"/>
      <c r="W24" s="769"/>
      <c r="X24" s="769"/>
      <c r="Y24" s="769"/>
    </row>
    <row r="25" spans="6:25" ht="19.5" customHeight="1" thickBot="1">
      <c r="F25" s="761">
        <f>'D4'!F7</f>
        <v>5.8801960784313723</v>
      </c>
      <c r="G25" s="757"/>
      <c r="U25" s="769"/>
      <c r="V25" s="769"/>
      <c r="W25" s="769"/>
      <c r="X25" s="769"/>
      <c r="Y25" s="769"/>
    </row>
    <row r="26" spans="6:25" ht="19.5" customHeight="1" thickBot="1">
      <c r="K26" s="760">
        <f>'D1'!I9</f>
        <v>10.166807364167042</v>
      </c>
      <c r="L26" s="757"/>
      <c r="U26" s="769"/>
      <c r="V26" s="769"/>
      <c r="W26" s="769"/>
      <c r="X26" s="769"/>
      <c r="Y26" s="769"/>
    </row>
    <row r="27" spans="6:25" ht="18.75" customHeight="1">
      <c r="U27" s="769"/>
      <c r="V27" s="769"/>
      <c r="W27" s="769"/>
      <c r="X27" s="769"/>
      <c r="Y27" s="769"/>
    </row>
    <row r="28" spans="6:25" ht="27" customHeight="1">
      <c r="U28" s="769"/>
      <c r="V28" s="769"/>
      <c r="W28" s="769"/>
      <c r="X28" s="769"/>
      <c r="Y28" s="769"/>
    </row>
    <row r="29" spans="6:25" ht="15.75" customHeight="1" thickBot="1">
      <c r="U29" s="769"/>
      <c r="V29" s="769"/>
      <c r="W29" s="769"/>
      <c r="X29" s="769"/>
      <c r="Y29" s="769"/>
    </row>
    <row r="30" spans="6:25" ht="19.5" customHeight="1" thickBot="1">
      <c r="O30" s="762">
        <f>'D3'!G7</f>
        <v>45.356008569412012</v>
      </c>
      <c r="P30" s="757"/>
      <c r="U30" s="769"/>
      <c r="V30" s="769"/>
      <c r="W30" s="769"/>
      <c r="X30" s="769"/>
      <c r="Y30" s="769"/>
    </row>
    <row r="31" spans="6:25" ht="15.75" customHeight="1">
      <c r="U31" s="769"/>
      <c r="V31" s="769"/>
      <c r="W31" s="769"/>
      <c r="X31" s="769"/>
      <c r="Y31" s="769"/>
    </row>
    <row r="32" spans="6:25" ht="6.75" customHeight="1">
      <c r="U32" s="769"/>
      <c r="V32" s="769"/>
      <c r="W32" s="769"/>
      <c r="X32" s="769"/>
      <c r="Y32" s="769"/>
    </row>
    <row r="33" spans="6:25" ht="6.75" customHeight="1">
      <c r="U33" s="769"/>
      <c r="V33" s="769"/>
      <c r="W33" s="769"/>
      <c r="X33" s="769"/>
      <c r="Y33" s="769"/>
    </row>
    <row r="34" spans="6:25" ht="6.75" customHeight="1">
      <c r="U34" s="769"/>
      <c r="V34" s="769"/>
      <c r="W34" s="769"/>
      <c r="X34" s="769"/>
      <c r="Y34" s="769"/>
    </row>
    <row r="35" spans="6:25" ht="20.25" customHeight="1" thickBot="1">
      <c r="U35" s="769"/>
      <c r="V35" s="769"/>
      <c r="W35" s="769"/>
      <c r="X35" s="769"/>
      <c r="Y35" s="769"/>
    </row>
    <row r="36" spans="6:25" ht="21.75" customHeight="1" thickBot="1">
      <c r="F36" s="756">
        <f>'D6'!G7</f>
        <v>3.141069518716578</v>
      </c>
      <c r="G36" s="757"/>
      <c r="K36" s="758">
        <f>'D5'!F7</f>
        <v>10.273411764705884</v>
      </c>
      <c r="L36" s="757"/>
      <c r="U36" s="769"/>
      <c r="V36" s="769"/>
      <c r="W36" s="769"/>
      <c r="X36" s="769"/>
      <c r="Y36" s="769"/>
    </row>
    <row r="37" spans="6:25" ht="15.75" customHeight="1"/>
    <row r="38" spans="6:25" ht="15.75" customHeight="1"/>
    <row r="39" spans="6:25" ht="15.75" customHeight="1"/>
    <row r="40" spans="6:25" ht="15.75" customHeight="1"/>
    <row r="41" spans="6:25" ht="15.75" customHeight="1"/>
    <row r="42" spans="6:25" ht="15.75" customHeight="1"/>
    <row r="43" spans="6:25" ht="15.75" customHeight="1"/>
    <row r="44" spans="6:25" ht="15.75" customHeight="1"/>
    <row r="45" spans="6:25" ht="15.75" customHeight="1"/>
    <row r="46" spans="6:25" ht="15.75" customHeight="1"/>
    <row r="47" spans="6:25" ht="15.75" customHeight="1"/>
    <row r="48" spans="6:25"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O30:P30"/>
    <mergeCell ref="P15:Q15"/>
    <mergeCell ref="J3:M3"/>
    <mergeCell ref="J2:M2"/>
    <mergeCell ref="U2:Y36"/>
    <mergeCell ref="F36:G36"/>
    <mergeCell ref="K36:L36"/>
    <mergeCell ref="K5:L5"/>
    <mergeCell ref="K26:L26"/>
    <mergeCell ref="F25:G25"/>
  </mergeCells>
  <pageMargins left="0.7" right="0.7" top="0.75" bottom="0.75"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K1000"/>
  <sheetViews>
    <sheetView showGridLines="0" workbookViewId="0">
      <selection activeCell="J8" sqref="J8"/>
    </sheetView>
  </sheetViews>
  <sheetFormatPr baseColWidth="10" defaultColWidth="14.42578125" defaultRowHeight="15" customHeight="1"/>
  <cols>
    <col min="1" max="2" width="10.7109375" customWidth="1"/>
    <col min="3" max="3" width="5.28515625" customWidth="1"/>
    <col min="4" max="4" width="25.5703125" customWidth="1"/>
    <col min="5" max="5" width="30" customWidth="1"/>
    <col min="6" max="6" width="4.5703125" customWidth="1"/>
    <col min="7" max="7" width="33.5703125" customWidth="1"/>
    <col min="8" max="8" width="4.7109375" customWidth="1"/>
    <col min="9" max="9" width="31" customWidth="1"/>
    <col min="10" max="10" width="41.42578125" customWidth="1"/>
    <col min="11" max="11" width="20.28515625" hidden="1" customWidth="1"/>
  </cols>
  <sheetData>
    <row r="2" spans="3:11" ht="22.5" customHeight="1">
      <c r="C2" s="773" t="s">
        <v>0</v>
      </c>
      <c r="D2" s="774"/>
      <c r="E2" s="774"/>
      <c r="F2" s="774"/>
      <c r="G2" s="774"/>
      <c r="H2" s="774"/>
      <c r="I2" s="774"/>
      <c r="J2" s="774"/>
      <c r="K2" s="775"/>
    </row>
    <row r="3" spans="3:11" ht="21" customHeight="1">
      <c r="C3" s="770" t="s">
        <v>1</v>
      </c>
      <c r="D3" s="757"/>
      <c r="E3" s="1" t="s">
        <v>2</v>
      </c>
      <c r="F3" s="770" t="s">
        <v>3</v>
      </c>
      <c r="G3" s="757"/>
      <c r="H3" s="770" t="s">
        <v>4</v>
      </c>
      <c r="I3" s="757"/>
      <c r="J3" s="2" t="s">
        <v>5</v>
      </c>
      <c r="K3" s="2" t="s">
        <v>6</v>
      </c>
    </row>
    <row r="4" spans="3:11" ht="40.5" customHeight="1">
      <c r="C4" s="776">
        <v>1</v>
      </c>
      <c r="D4" s="778" t="s">
        <v>7</v>
      </c>
      <c r="E4" s="780" t="s">
        <v>486</v>
      </c>
      <c r="F4" s="4">
        <v>1</v>
      </c>
      <c r="G4" s="3" t="s">
        <v>8</v>
      </c>
      <c r="H4" s="4">
        <v>1</v>
      </c>
      <c r="I4" s="5" t="s">
        <v>9</v>
      </c>
      <c r="J4" s="6" t="s">
        <v>486</v>
      </c>
      <c r="K4" s="771"/>
    </row>
    <row r="5" spans="3:11" ht="34.5" customHeight="1">
      <c r="C5" s="777"/>
      <c r="D5" s="779"/>
      <c r="E5" s="781"/>
      <c r="F5" s="7">
        <v>2</v>
      </c>
      <c r="G5" s="8" t="s">
        <v>10</v>
      </c>
      <c r="H5" s="7">
        <v>2</v>
      </c>
      <c r="I5" s="8" t="s">
        <v>11</v>
      </c>
      <c r="J5" s="9" t="s">
        <v>486</v>
      </c>
      <c r="K5" s="772"/>
    </row>
    <row r="6" spans="3:11" ht="39" customHeight="1">
      <c r="C6" s="791">
        <v>2</v>
      </c>
      <c r="D6" s="792" t="s">
        <v>12</v>
      </c>
      <c r="E6" s="780" t="s">
        <v>487</v>
      </c>
      <c r="F6" s="11">
        <v>3</v>
      </c>
      <c r="G6" s="10" t="s">
        <v>15</v>
      </c>
      <c r="H6" s="11">
        <v>3</v>
      </c>
      <c r="I6" s="13" t="s">
        <v>16</v>
      </c>
      <c r="J6" s="6" t="s">
        <v>487</v>
      </c>
      <c r="K6" s="6"/>
    </row>
    <row r="7" spans="3:11" ht="41.25" customHeight="1" thickBot="1">
      <c r="C7" s="787"/>
      <c r="D7" s="793"/>
      <c r="E7" s="781"/>
      <c r="F7" s="17">
        <v>4</v>
      </c>
      <c r="G7" s="19" t="s">
        <v>20</v>
      </c>
      <c r="H7" s="17">
        <v>5</v>
      </c>
      <c r="I7" s="19" t="s">
        <v>21</v>
      </c>
      <c r="J7" s="21" t="s">
        <v>491</v>
      </c>
      <c r="K7" s="23"/>
    </row>
    <row r="8" spans="3:11" ht="42" customHeight="1" thickBot="1">
      <c r="C8" s="789">
        <v>3</v>
      </c>
      <c r="D8" s="794" t="s">
        <v>23</v>
      </c>
      <c r="E8" s="780" t="s">
        <v>490</v>
      </c>
      <c r="F8" s="26">
        <v>4</v>
      </c>
      <c r="G8" s="27" t="s">
        <v>20</v>
      </c>
      <c r="H8" s="26">
        <v>5</v>
      </c>
      <c r="I8" s="27" t="s">
        <v>21</v>
      </c>
      <c r="J8" s="21" t="s">
        <v>491</v>
      </c>
      <c r="K8" s="28"/>
    </row>
    <row r="9" spans="3:11" ht="35.25" customHeight="1">
      <c r="C9" s="788"/>
      <c r="D9" s="779"/>
      <c r="E9" s="788"/>
      <c r="F9" s="29">
        <v>5</v>
      </c>
      <c r="G9" s="30" t="s">
        <v>24</v>
      </c>
      <c r="H9" s="31"/>
      <c r="I9" s="32" t="s">
        <v>25</v>
      </c>
      <c r="J9" s="9"/>
      <c r="K9" s="9"/>
    </row>
    <row r="10" spans="3:11" ht="42" customHeight="1">
      <c r="C10" s="788"/>
      <c r="D10" s="779"/>
      <c r="E10" s="788"/>
      <c r="F10" s="33">
        <v>6</v>
      </c>
      <c r="G10" s="8" t="s">
        <v>26</v>
      </c>
      <c r="H10" s="33">
        <v>6</v>
      </c>
      <c r="I10" s="8" t="s">
        <v>27</v>
      </c>
      <c r="J10" s="9" t="s">
        <v>492</v>
      </c>
      <c r="K10" s="9"/>
    </row>
    <row r="11" spans="3:11" ht="32.25" customHeight="1" thickBot="1">
      <c r="C11" s="788"/>
      <c r="D11" s="779"/>
      <c r="E11" s="788"/>
      <c r="F11" s="34">
        <v>7</v>
      </c>
      <c r="G11" s="35" t="s">
        <v>28</v>
      </c>
      <c r="H11" s="36"/>
      <c r="I11" s="37" t="s">
        <v>25</v>
      </c>
      <c r="J11" s="9" t="s">
        <v>492</v>
      </c>
      <c r="K11" s="38"/>
    </row>
    <row r="12" spans="3:11" ht="38.25" customHeight="1">
      <c r="C12" s="788"/>
      <c r="D12" s="779"/>
      <c r="E12" s="788"/>
      <c r="F12" s="39">
        <v>8</v>
      </c>
      <c r="G12" s="8" t="s">
        <v>29</v>
      </c>
      <c r="H12" s="39">
        <v>8</v>
      </c>
      <c r="I12" s="8" t="s">
        <v>29</v>
      </c>
      <c r="J12" s="9" t="s">
        <v>30</v>
      </c>
      <c r="K12" s="40"/>
    </row>
    <row r="13" spans="3:11" ht="41.25" customHeight="1">
      <c r="C13" s="788"/>
      <c r="D13" s="779"/>
      <c r="E13" s="788"/>
      <c r="F13" s="41">
        <v>9</v>
      </c>
      <c r="G13" s="42" t="s">
        <v>31</v>
      </c>
      <c r="H13" s="41">
        <v>8</v>
      </c>
      <c r="I13" s="30" t="s">
        <v>31</v>
      </c>
      <c r="J13" s="9" t="s">
        <v>493</v>
      </c>
      <c r="K13" s="9"/>
    </row>
    <row r="14" spans="3:11" ht="50.25" customHeight="1">
      <c r="C14" s="788"/>
      <c r="D14" s="779"/>
      <c r="E14" s="788"/>
      <c r="F14" s="43">
        <v>10</v>
      </c>
      <c r="G14" s="8" t="s">
        <v>32</v>
      </c>
      <c r="H14" s="43">
        <v>9</v>
      </c>
      <c r="I14" s="8" t="s">
        <v>33</v>
      </c>
      <c r="J14" s="9" t="s">
        <v>487</v>
      </c>
      <c r="K14" s="44"/>
    </row>
    <row r="15" spans="3:11" ht="50.25" customHeight="1">
      <c r="C15" s="788"/>
      <c r="D15" s="779"/>
      <c r="E15" s="788"/>
      <c r="F15" s="46">
        <v>17</v>
      </c>
      <c r="G15" s="48" t="s">
        <v>34</v>
      </c>
      <c r="H15" s="36"/>
      <c r="I15" s="37" t="s">
        <v>25</v>
      </c>
      <c r="J15" s="9" t="s">
        <v>30</v>
      </c>
      <c r="K15" s="40"/>
    </row>
    <row r="16" spans="3:11" ht="48" customHeight="1">
      <c r="C16" s="790"/>
      <c r="D16" s="779"/>
      <c r="E16" s="781"/>
      <c r="F16" s="51">
        <v>11</v>
      </c>
      <c r="G16" s="48" t="s">
        <v>36</v>
      </c>
      <c r="H16" s="51">
        <v>10</v>
      </c>
      <c r="I16" s="8" t="s">
        <v>37</v>
      </c>
      <c r="J16" s="9" t="s">
        <v>493</v>
      </c>
      <c r="K16" s="44"/>
    </row>
    <row r="17" spans="3:11" ht="75.75" customHeight="1">
      <c r="C17" s="52">
        <v>4</v>
      </c>
      <c r="D17" s="54" t="s">
        <v>38</v>
      </c>
      <c r="E17" s="140" t="s">
        <v>494</v>
      </c>
      <c r="F17" s="57">
        <v>12</v>
      </c>
      <c r="G17" s="54" t="s">
        <v>40</v>
      </c>
      <c r="H17" s="58">
        <v>12</v>
      </c>
      <c r="I17" s="54" t="s">
        <v>41</v>
      </c>
      <c r="J17" s="59" t="s">
        <v>487</v>
      </c>
      <c r="K17" s="59"/>
    </row>
    <row r="18" spans="3:11" ht="45.75" customHeight="1">
      <c r="C18" s="785">
        <v>5</v>
      </c>
      <c r="D18" s="782" t="s">
        <v>42</v>
      </c>
      <c r="E18" s="780" t="s">
        <v>489</v>
      </c>
      <c r="F18" s="60">
        <v>13</v>
      </c>
      <c r="G18" s="61" t="s">
        <v>43</v>
      </c>
      <c r="H18" s="60">
        <v>13</v>
      </c>
      <c r="I18" s="61" t="s">
        <v>44</v>
      </c>
      <c r="J18" s="28" t="s">
        <v>495</v>
      </c>
      <c r="K18" s="62"/>
    </row>
    <row r="19" spans="3:11" ht="56.25" customHeight="1">
      <c r="C19" s="786"/>
      <c r="D19" s="783"/>
      <c r="E19" s="788"/>
      <c r="F19" s="63">
        <v>14</v>
      </c>
      <c r="G19" s="30" t="s">
        <v>45</v>
      </c>
      <c r="H19" s="63">
        <v>4</v>
      </c>
      <c r="I19" s="30" t="s">
        <v>46</v>
      </c>
      <c r="J19" s="9" t="s">
        <v>496</v>
      </c>
      <c r="K19" s="9"/>
    </row>
    <row r="20" spans="3:11" ht="54" customHeight="1">
      <c r="C20" s="786"/>
      <c r="D20" s="783"/>
      <c r="E20" s="788"/>
      <c r="F20" s="63">
        <v>14</v>
      </c>
      <c r="G20" s="30" t="s">
        <v>45</v>
      </c>
      <c r="H20" s="63">
        <v>11</v>
      </c>
      <c r="I20" s="30" t="s">
        <v>47</v>
      </c>
      <c r="J20" s="9" t="s">
        <v>497</v>
      </c>
      <c r="K20" s="9"/>
    </row>
    <row r="21" spans="3:11" ht="109.5" customHeight="1">
      <c r="C21" s="787"/>
      <c r="D21" s="784"/>
      <c r="E21" s="781"/>
      <c r="F21" s="64">
        <v>14</v>
      </c>
      <c r="G21" s="25" t="s">
        <v>45</v>
      </c>
      <c r="H21" s="65">
        <v>14</v>
      </c>
      <c r="I21" s="25" t="s">
        <v>48</v>
      </c>
      <c r="J21" s="9" t="s">
        <v>498</v>
      </c>
      <c r="K21" s="66"/>
    </row>
    <row r="22" spans="3:11" ht="62.25" customHeight="1">
      <c r="C22" s="67">
        <v>6</v>
      </c>
      <c r="D22" s="54" t="s">
        <v>49</v>
      </c>
      <c r="E22" s="140" t="s">
        <v>488</v>
      </c>
      <c r="F22" s="68">
        <v>15</v>
      </c>
      <c r="G22" s="54" t="s">
        <v>50</v>
      </c>
      <c r="H22" s="69">
        <v>15</v>
      </c>
      <c r="I22" s="54" t="s">
        <v>50</v>
      </c>
      <c r="J22" s="70" t="s">
        <v>499</v>
      </c>
      <c r="K22" s="70"/>
    </row>
    <row r="23" spans="3:11" ht="68.25" customHeight="1">
      <c r="C23" s="71">
        <v>7</v>
      </c>
      <c r="D23" s="72" t="s">
        <v>51</v>
      </c>
      <c r="E23" s="141" t="s">
        <v>300</v>
      </c>
      <c r="F23" s="73">
        <v>16</v>
      </c>
      <c r="G23" s="54" t="s">
        <v>53</v>
      </c>
      <c r="H23" s="74">
        <v>16</v>
      </c>
      <c r="I23" s="72" t="s">
        <v>51</v>
      </c>
      <c r="J23" s="59" t="s">
        <v>300</v>
      </c>
      <c r="K23" s="23"/>
    </row>
    <row r="24" spans="3:11" ht="15.75" customHeight="1"/>
    <row r="25" spans="3:11" ht="15.75" customHeight="1"/>
    <row r="26" spans="3:11" ht="15.75" customHeight="1"/>
    <row r="27" spans="3:11" ht="15.75" customHeight="1"/>
    <row r="28" spans="3:11" ht="15.75" customHeight="1"/>
    <row r="29" spans="3:11" ht="15.75" customHeight="1"/>
    <row r="30" spans="3:11" ht="15.75" customHeight="1"/>
    <row r="31" spans="3:11" ht="15.75" customHeight="1"/>
    <row r="32" spans="3: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D18:D21"/>
    <mergeCell ref="C18:C21"/>
    <mergeCell ref="E18:E21"/>
    <mergeCell ref="C8:C16"/>
    <mergeCell ref="C6:C7"/>
    <mergeCell ref="E8:E16"/>
    <mergeCell ref="E6:E7"/>
    <mergeCell ref="D6:D7"/>
    <mergeCell ref="D8:D16"/>
    <mergeCell ref="H3:I3"/>
    <mergeCell ref="F3:G3"/>
    <mergeCell ref="K4:K5"/>
    <mergeCell ref="C2:K2"/>
    <mergeCell ref="C3:D3"/>
    <mergeCell ref="C4:C5"/>
    <mergeCell ref="D4:D5"/>
    <mergeCell ref="E4:E5"/>
  </mergeCells>
  <conditionalFormatting sqref="C2:K2">
    <cfRule type="notContainsBlanks" dxfId="0" priority="1">
      <formula>LEN(TRIM(C2))&gt;0</formula>
    </cfRule>
  </conditionalFormatting>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K1000"/>
  <sheetViews>
    <sheetView showGridLines="0" topLeftCell="A7" zoomScale="80" zoomScaleNormal="80" workbookViewId="0">
      <selection activeCell="I9" sqref="I9"/>
    </sheetView>
  </sheetViews>
  <sheetFormatPr baseColWidth="10" defaultColWidth="14.42578125" defaultRowHeight="15" customHeight="1"/>
  <cols>
    <col min="1" max="1" width="10.140625" customWidth="1"/>
    <col min="2" max="2" width="6.5703125" customWidth="1"/>
    <col min="3" max="3" width="8.7109375" customWidth="1"/>
    <col min="4" max="5" width="10.7109375" customWidth="1"/>
    <col min="6" max="6" width="9.5703125" customWidth="1"/>
    <col min="7" max="7" width="13.5703125" customWidth="1"/>
    <col min="8" max="8" width="8.85546875" customWidth="1"/>
    <col min="9" max="9" width="30.7109375" customWidth="1"/>
    <col min="10" max="10" width="19.5703125" customWidth="1"/>
    <col min="11" max="11" width="10.7109375" customWidth="1"/>
  </cols>
  <sheetData>
    <row r="4" spans="1:11" ht="15" customHeight="1">
      <c r="F4" s="803" t="s">
        <v>14</v>
      </c>
      <c r="G4" s="800"/>
      <c r="H4" s="800"/>
      <c r="I4" s="800"/>
      <c r="J4" s="800"/>
    </row>
    <row r="5" spans="1:11" ht="15" customHeight="1">
      <c r="E5" s="12"/>
      <c r="F5" s="800"/>
      <c r="G5" s="800"/>
      <c r="H5" s="800"/>
      <c r="I5" s="800"/>
      <c r="J5" s="800"/>
    </row>
    <row r="6" spans="1:11" ht="15" customHeight="1">
      <c r="D6" s="14"/>
      <c r="E6" s="12"/>
      <c r="F6" s="800"/>
      <c r="G6" s="800"/>
      <c r="H6" s="800"/>
      <c r="I6" s="800"/>
      <c r="J6" s="800"/>
    </row>
    <row r="7" spans="1:11" ht="15" customHeight="1">
      <c r="E7" s="12"/>
      <c r="F7" s="800"/>
      <c r="G7" s="800"/>
      <c r="H7" s="800"/>
      <c r="I7" s="800"/>
      <c r="J7" s="800"/>
    </row>
    <row r="8" spans="1:11" ht="27" customHeight="1">
      <c r="E8" s="12"/>
      <c r="G8" s="795" t="s">
        <v>17</v>
      </c>
      <c r="H8" s="757"/>
      <c r="I8" s="16">
        <f>'P1'!E2+'P2'!E3</f>
        <v>11.764705882352942</v>
      </c>
    </row>
    <row r="9" spans="1:11" ht="22.5" customHeight="1">
      <c r="D9" s="14"/>
      <c r="G9" s="795" t="s">
        <v>18</v>
      </c>
      <c r="H9" s="757"/>
      <c r="I9" s="16">
        <f>'P1'!E3+'P2'!E4</f>
        <v>10.166807364167042</v>
      </c>
    </row>
    <row r="10" spans="1:11" ht="23.25">
      <c r="G10" s="795" t="s">
        <v>19</v>
      </c>
      <c r="H10" s="757"/>
      <c r="I10" s="18" t="str">
        <f>Resp.!E4</f>
        <v>Grupo de Talento Humano</v>
      </c>
      <c r="K10" s="20" t="s">
        <v>3</v>
      </c>
    </row>
    <row r="13" spans="1:11">
      <c r="C13" s="796" t="s">
        <v>22</v>
      </c>
      <c r="D13" s="797"/>
      <c r="E13" s="797"/>
      <c r="F13" s="797"/>
      <c r="G13" s="797"/>
      <c r="H13" s="797"/>
      <c r="I13" s="797"/>
      <c r="J13" s="798"/>
    </row>
    <row r="14" spans="1:11" ht="15" customHeight="1">
      <c r="A14" s="22"/>
      <c r="C14" s="799"/>
      <c r="D14" s="800"/>
      <c r="E14" s="800"/>
      <c r="F14" s="800"/>
      <c r="G14" s="800"/>
      <c r="H14" s="800"/>
      <c r="I14" s="800"/>
      <c r="J14" s="783"/>
    </row>
    <row r="15" spans="1:11" ht="15" customHeight="1">
      <c r="A15" s="22"/>
      <c r="C15" s="799"/>
      <c r="D15" s="800"/>
      <c r="E15" s="800"/>
      <c r="F15" s="800"/>
      <c r="G15" s="800"/>
      <c r="H15" s="800"/>
      <c r="I15" s="800"/>
      <c r="J15" s="783"/>
    </row>
    <row r="16" spans="1:11" ht="15" customHeight="1">
      <c r="A16" s="22"/>
      <c r="C16" s="799"/>
      <c r="D16" s="800"/>
      <c r="E16" s="800"/>
      <c r="F16" s="800"/>
      <c r="G16" s="800"/>
      <c r="H16" s="800"/>
      <c r="I16" s="800"/>
      <c r="J16" s="783"/>
    </row>
    <row r="17" spans="1:10">
      <c r="A17" s="24"/>
      <c r="C17" s="799"/>
      <c r="D17" s="800"/>
      <c r="E17" s="800"/>
      <c r="F17" s="800"/>
      <c r="G17" s="800"/>
      <c r="H17" s="800"/>
      <c r="I17" s="800"/>
      <c r="J17" s="783"/>
    </row>
    <row r="18" spans="1:10">
      <c r="A18" s="24"/>
      <c r="C18" s="799"/>
      <c r="D18" s="800"/>
      <c r="E18" s="800"/>
      <c r="F18" s="800"/>
      <c r="G18" s="800"/>
      <c r="H18" s="800"/>
      <c r="I18" s="800"/>
      <c r="J18" s="783"/>
    </row>
    <row r="19" spans="1:10">
      <c r="A19" s="24"/>
      <c r="C19" s="799"/>
      <c r="D19" s="800"/>
      <c r="E19" s="800"/>
      <c r="F19" s="800"/>
      <c r="G19" s="800"/>
      <c r="H19" s="800"/>
      <c r="I19" s="800"/>
      <c r="J19" s="783"/>
    </row>
    <row r="20" spans="1:10">
      <c r="C20" s="801"/>
      <c r="D20" s="802"/>
      <c r="E20" s="802"/>
      <c r="F20" s="802"/>
      <c r="G20" s="802"/>
      <c r="H20" s="802"/>
      <c r="I20" s="802"/>
      <c r="J20" s="793"/>
    </row>
    <row r="21" spans="1:10" ht="15.75" customHeight="1"/>
    <row r="22" spans="1:10" ht="15.75" customHeight="1"/>
    <row r="23" spans="1:10" ht="15.75" customHeight="1"/>
    <row r="24" spans="1:10" ht="15.75" customHeight="1"/>
    <row r="25" spans="1:10" ht="15.75" customHeight="1"/>
    <row r="26" spans="1:10" ht="15.75" customHeight="1"/>
    <row r="27" spans="1:10" ht="15.75" customHeight="1"/>
    <row r="28" spans="1:10" ht="15.75" customHeight="1"/>
    <row r="29" spans="1:10" ht="15.75" customHeight="1"/>
    <row r="30" spans="1:10" ht="15.75" customHeight="1"/>
    <row r="31" spans="1:10" ht="15.75" customHeight="1"/>
    <row r="32" spans="1: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G8:H8"/>
    <mergeCell ref="G9:H9"/>
    <mergeCell ref="C13:J20"/>
    <mergeCell ref="F4:J7"/>
    <mergeCell ref="G10:H10"/>
  </mergeCell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000"/>
  <sheetViews>
    <sheetView showGridLines="0" zoomScale="80" zoomScaleNormal="80" workbookViewId="0">
      <selection activeCell="M26" sqref="M26"/>
    </sheetView>
  </sheetViews>
  <sheetFormatPr baseColWidth="10" defaultColWidth="14.42578125" defaultRowHeight="15" customHeight="1"/>
  <cols>
    <col min="1" max="1" width="10.7109375" customWidth="1"/>
    <col min="2" max="2" width="9.7109375" customWidth="1"/>
    <col min="3" max="3" width="10.7109375" customWidth="1"/>
    <col min="4" max="4" width="10.5703125" customWidth="1"/>
    <col min="5" max="5" width="11.28515625" customWidth="1"/>
    <col min="6" max="6" width="25.42578125" customWidth="1"/>
    <col min="7" max="7" width="22.7109375" customWidth="1"/>
    <col min="8" max="8" width="8.28515625" customWidth="1"/>
    <col min="9" max="9" width="8.42578125" customWidth="1"/>
    <col min="10" max="10" width="10.7109375" customWidth="1"/>
  </cols>
  <sheetData>
    <row r="3" spans="2:10" ht="15" customHeight="1">
      <c r="D3" s="805" t="s">
        <v>12</v>
      </c>
      <c r="E3" s="800"/>
      <c r="F3" s="800"/>
      <c r="G3" s="800"/>
      <c r="H3" s="800"/>
      <c r="I3" s="800"/>
    </row>
    <row r="4" spans="2:10" ht="15" customHeight="1">
      <c r="D4" s="800"/>
      <c r="E4" s="800"/>
      <c r="F4" s="800"/>
      <c r="G4" s="800"/>
      <c r="H4" s="800"/>
      <c r="I4" s="800"/>
    </row>
    <row r="5" spans="2:10" ht="15" customHeight="1">
      <c r="D5" s="800"/>
      <c r="E5" s="800"/>
      <c r="F5" s="800"/>
      <c r="G5" s="800"/>
      <c r="H5" s="800"/>
      <c r="I5" s="800"/>
    </row>
    <row r="6" spans="2:10" ht="15" customHeight="1">
      <c r="D6" s="800"/>
      <c r="E6" s="800"/>
      <c r="F6" s="800"/>
      <c r="G6" s="800"/>
      <c r="H6" s="800"/>
      <c r="I6" s="800"/>
    </row>
    <row r="7" spans="2:10" ht="15" customHeight="1">
      <c r="D7" s="800"/>
      <c r="E7" s="800"/>
      <c r="F7" s="800"/>
      <c r="G7" s="800"/>
      <c r="H7" s="800"/>
      <c r="I7" s="800"/>
    </row>
    <row r="8" spans="2:10" ht="21" customHeight="1">
      <c r="F8" s="15" t="s">
        <v>17</v>
      </c>
      <c r="G8" s="45">
        <f>'P3'!E2</f>
        <v>5.882352941176471</v>
      </c>
    </row>
    <row r="9" spans="2:10" ht="24" customHeight="1">
      <c r="F9" s="15" t="s">
        <v>18</v>
      </c>
      <c r="G9" s="45">
        <f>'P3'!E3</f>
        <v>5.801932773109244</v>
      </c>
      <c r="J9" s="47" t="s">
        <v>3</v>
      </c>
    </row>
    <row r="10" spans="2:10" ht="24" customHeight="1">
      <c r="F10" s="49" t="s">
        <v>19</v>
      </c>
      <c r="G10" s="50" t="str">
        <f>Resp.!E6</f>
        <v>Grupo de Planeación</v>
      </c>
    </row>
    <row r="12" spans="2:10" ht="15" customHeight="1">
      <c r="B12" s="804" t="s">
        <v>35</v>
      </c>
      <c r="C12" s="797"/>
      <c r="D12" s="797"/>
      <c r="E12" s="797"/>
      <c r="F12" s="797"/>
      <c r="G12" s="797"/>
      <c r="H12" s="797"/>
      <c r="I12" s="798"/>
    </row>
    <row r="13" spans="2:10">
      <c r="B13" s="799"/>
      <c r="C13" s="800"/>
      <c r="D13" s="800"/>
      <c r="E13" s="800"/>
      <c r="F13" s="800"/>
      <c r="G13" s="800"/>
      <c r="H13" s="800"/>
      <c r="I13" s="783"/>
    </row>
    <row r="14" spans="2:10">
      <c r="B14" s="799"/>
      <c r="C14" s="800"/>
      <c r="D14" s="800"/>
      <c r="E14" s="800"/>
      <c r="F14" s="800"/>
      <c r="G14" s="800"/>
      <c r="H14" s="800"/>
      <c r="I14" s="783"/>
    </row>
    <row r="15" spans="2:10">
      <c r="B15" s="799"/>
      <c r="C15" s="800"/>
      <c r="D15" s="800"/>
      <c r="E15" s="800"/>
      <c r="F15" s="800"/>
      <c r="G15" s="800"/>
      <c r="H15" s="800"/>
      <c r="I15" s="783"/>
    </row>
    <row r="16" spans="2:10">
      <c r="B16" s="799"/>
      <c r="C16" s="800"/>
      <c r="D16" s="800"/>
      <c r="E16" s="800"/>
      <c r="F16" s="800"/>
      <c r="G16" s="800"/>
      <c r="H16" s="800"/>
      <c r="I16" s="783"/>
    </row>
    <row r="17" spans="2:9">
      <c r="B17" s="799"/>
      <c r="C17" s="800"/>
      <c r="D17" s="800"/>
      <c r="E17" s="800"/>
      <c r="F17" s="800"/>
      <c r="G17" s="800"/>
      <c r="H17" s="800"/>
      <c r="I17" s="783"/>
    </row>
    <row r="18" spans="2:9">
      <c r="B18" s="801"/>
      <c r="C18" s="802"/>
      <c r="D18" s="802"/>
      <c r="E18" s="802"/>
      <c r="F18" s="802"/>
      <c r="G18" s="802"/>
      <c r="H18" s="802"/>
      <c r="I18" s="793"/>
    </row>
    <row r="21" spans="2:9" ht="15.75" customHeight="1">
      <c r="D21" s="806"/>
      <c r="E21" s="800"/>
      <c r="F21" s="800"/>
    </row>
    <row r="22" spans="2:9" ht="34.5" customHeight="1">
      <c r="D22" s="55"/>
      <c r="E22" s="56"/>
    </row>
    <row r="23" spans="2:9" ht="15" customHeight="1">
      <c r="C23" s="55"/>
      <c r="D23" s="55"/>
    </row>
    <row r="24" spans="2:9" ht="11.25" customHeight="1">
      <c r="C24" s="55"/>
      <c r="D24" s="55"/>
    </row>
    <row r="25" spans="2:9" ht="27.75" customHeight="1">
      <c r="D25" s="55"/>
    </row>
    <row r="26" spans="2:9" ht="15" customHeight="1">
      <c r="C26" s="55"/>
      <c r="D26" s="55"/>
    </row>
    <row r="27" spans="2:9" ht="15.75" customHeight="1"/>
    <row r="28" spans="2:9" ht="15.75" customHeight="1"/>
    <row r="29" spans="2:9" ht="15.75" customHeight="1"/>
    <row r="30" spans="2:9" ht="15.75" customHeight="1"/>
    <row r="31" spans="2:9" ht="15.75" customHeight="1"/>
    <row r="32" spans="2: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12:I18"/>
    <mergeCell ref="D3:I7"/>
    <mergeCell ref="D21:F21"/>
  </mergeCell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31</vt:i4>
      </vt:variant>
    </vt:vector>
  </HeadingPairs>
  <TitlesOfParts>
    <vt:vector size="31" baseType="lpstr">
      <vt:lpstr>Cualitativo</vt:lpstr>
      <vt:lpstr>Estado</vt:lpstr>
      <vt:lpstr>Logros</vt:lpstr>
      <vt:lpstr>Obstaculos</vt:lpstr>
      <vt:lpstr>Retos</vt:lpstr>
      <vt:lpstr>MIPG</vt:lpstr>
      <vt:lpstr>Resp.</vt:lpstr>
      <vt:lpstr>D1</vt:lpstr>
      <vt:lpstr>D2</vt:lpstr>
      <vt:lpstr>D3</vt:lpstr>
      <vt:lpstr>D4</vt:lpstr>
      <vt:lpstr>D5</vt:lpstr>
      <vt:lpstr>D6</vt:lpstr>
      <vt:lpstr>D7</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BOTERO COFLES</dc:creator>
  <cp:lastModifiedBy>Usuario de Windows</cp:lastModifiedBy>
  <dcterms:created xsi:type="dcterms:W3CDTF">2019-04-30T16:33:18Z</dcterms:created>
  <dcterms:modified xsi:type="dcterms:W3CDTF">2020-08-06T21:29:29Z</dcterms:modified>
</cp:coreProperties>
</file>