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anmgovco.sharepoint.com/sites/VAF/Planeacion/GRUPO PLANEACION/4. SIG/2021/18. ASPECTOS E IMPACTOS AMBIENTALES/"/>
    </mc:Choice>
  </mc:AlternateContent>
  <xr:revisionPtr revIDLastSave="346" documentId="11_386F246DBADB87781A6A689E933CE2D257EFC616" xr6:coauthVersionLast="47" xr6:coauthVersionMax="47" xr10:uidLastSave="{52421AD9-C7E4-4706-A1C8-5DA2EEDCAC42}"/>
  <bookViews>
    <workbookView xWindow="-120" yWindow="-120" windowWidth="20730" windowHeight="11160" xr2:uid="{00000000-000D-0000-FFFF-FFFF00000000}"/>
  </bookViews>
  <sheets>
    <sheet name="PORTADA" sheetId="11" r:id="rId1"/>
    <sheet name="INSTRUCCIONES" sheetId="10" r:id="rId2"/>
    <sheet name="A&amp;I" sheetId="1" r:id="rId3"/>
    <sheet name="CONTROL" sheetId="3" r:id="rId4"/>
    <sheet name="TD-GENERAL" sheetId="4" r:id="rId5"/>
    <sheet name="GD-GENERAL" sheetId="6" r:id="rId6"/>
    <sheet name="TD-CV" sheetId="7" r:id="rId7"/>
    <sheet name="LISTAS" sheetId="2" state="hidden" r:id="rId8"/>
  </sheets>
  <externalReferences>
    <externalReference r:id="rId9"/>
    <externalReference r:id="rId10"/>
  </externalReferences>
  <definedNames>
    <definedName name="_xlcn.WorksheetConnection_MATRIZASPECTOSEIMPACTOSAMBIENTALESDEF.xlsxASPECTO1" hidden="1">ASPECTO[]</definedName>
    <definedName name="_xlcn.WorksheetConnection_MATRIZASPECTOSEIMPACTOSAMBIENTALESDEF.xlsxPROCESO1" hidden="1">PROCESO[]</definedName>
    <definedName name="_xlnm.Print_Area" localSheetId="0">PORTADA!$A$1:$J$36</definedName>
    <definedName name="CARGOS" localSheetId="1">[1]ROL!$B$2:$G42</definedName>
    <definedName name="CARGOS">[2]ROL!$B$2:$G42</definedName>
    <definedName name="MATRIZ1">LISTAS!$B$2:$C$12</definedName>
    <definedName name="MATRIZ2">LISTAS!$S$2:$T$4</definedName>
    <definedName name="MATRIZ3">LISTAS!$U$2:$V$4</definedName>
    <definedName name="MATRIZ4">LISTAS!$AC$2:$AD$13</definedName>
    <definedName name="No_determinado">[2]!Tabla8[[#All],[No determinado]]</definedName>
  </definedNames>
  <calcPr calcId="191028"/>
  <pivotCaches>
    <pivotCache cacheId="60" r:id="rId1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ROCESO-c5422a41-48f6-4cf2-9023-236b92773175" name="PROCESO" connection="WorksheetConnection_MATRIZ ASPECTOS E IMPACTOS AMBIENTALES DEF.xlsx!PROCESO"/>
          <x15:modelTable id="ASPECTO-0600ce95-21f1-4186-9759-720e2d248cca" name="ASPECTO" connection="WorksheetConnection_MATRIZ ASPECTOS E IMPACTOS AMBIENTALES DEF.xlsx!ASPECTO"/>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H33" i="3"/>
  <c r="H34" i="3"/>
  <c r="H35" i="3"/>
  <c r="H36" i="3"/>
  <c r="H37" i="3"/>
  <c r="G33" i="3"/>
  <c r="G34" i="3"/>
  <c r="G35" i="3"/>
  <c r="G36" i="3"/>
  <c r="G37" i="3"/>
  <c r="F33" i="3"/>
  <c r="F34" i="3"/>
  <c r="F35" i="3"/>
  <c r="F36" i="3"/>
  <c r="F37" i="3"/>
  <c r="E33" i="3"/>
  <c r="E34" i="3"/>
  <c r="E35" i="3"/>
  <c r="E36" i="3"/>
  <c r="E37"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AL4" i="1" l="1"/>
  <c r="AO4" i="1" s="1"/>
  <c r="AL5" i="1"/>
  <c r="AL6" i="1"/>
  <c r="AO6" i="1" s="1"/>
  <c r="AL7" i="1"/>
  <c r="AO7" i="1" s="1"/>
  <c r="AL8" i="1"/>
  <c r="AO8" i="1" s="1"/>
  <c r="AL9" i="1"/>
  <c r="AO9" i="1" s="1"/>
  <c r="AL10" i="1"/>
  <c r="AL11" i="1"/>
  <c r="AL12" i="1"/>
  <c r="AL13" i="1"/>
  <c r="AO13" i="1" s="1"/>
  <c r="AL14" i="1"/>
  <c r="AO14" i="1" s="1"/>
  <c r="AL15" i="1"/>
  <c r="AL16" i="1"/>
  <c r="AO16" i="1" s="1"/>
  <c r="AL17" i="1"/>
  <c r="AO17" i="1" s="1"/>
  <c r="AL18" i="1"/>
  <c r="AO18" i="1" s="1"/>
  <c r="AL19" i="1"/>
  <c r="AO19" i="1" s="1"/>
  <c r="AL20" i="1"/>
  <c r="AL21" i="1"/>
  <c r="AL22" i="1"/>
  <c r="AL23" i="1"/>
  <c r="AO23" i="1" s="1"/>
  <c r="AL24" i="1"/>
  <c r="AL25" i="1"/>
  <c r="AO25" i="1" s="1"/>
  <c r="AL26" i="1"/>
  <c r="AO26" i="1" s="1"/>
  <c r="AL27" i="1"/>
  <c r="AO27" i="1" s="1"/>
  <c r="AL28" i="1"/>
  <c r="AO28" i="1" s="1"/>
  <c r="AL29" i="1"/>
  <c r="AL30" i="1"/>
  <c r="AL31" i="1"/>
  <c r="AL32" i="1"/>
  <c r="AO32" i="1" s="1"/>
  <c r="AL33" i="1"/>
  <c r="AL34" i="1"/>
  <c r="AO34" i="1" s="1"/>
  <c r="AL35" i="1"/>
  <c r="AL36" i="1"/>
  <c r="AL37" i="1"/>
  <c r="AM4" i="1"/>
  <c r="AP4" i="1" s="1"/>
  <c r="AM5" i="1"/>
  <c r="AM6" i="1"/>
  <c r="AP6" i="1" s="1"/>
  <c r="AM7" i="1"/>
  <c r="AP7" i="1" s="1"/>
  <c r="AM8" i="1"/>
  <c r="AP8" i="1" s="1"/>
  <c r="AM9" i="1"/>
  <c r="AP9" i="1" s="1"/>
  <c r="AM10" i="1"/>
  <c r="AM11" i="1"/>
  <c r="AM12" i="1"/>
  <c r="AM13" i="1"/>
  <c r="AP13" i="1" s="1"/>
  <c r="AM14" i="1"/>
  <c r="AP14" i="1" s="1"/>
  <c r="AM15" i="1"/>
  <c r="AM16" i="1"/>
  <c r="AP16" i="1" s="1"/>
  <c r="AM17" i="1"/>
  <c r="AP17" i="1" s="1"/>
  <c r="AM18" i="1"/>
  <c r="AP18" i="1" s="1"/>
  <c r="AM19" i="1"/>
  <c r="AP19" i="1" s="1"/>
  <c r="AM20" i="1"/>
  <c r="AM21" i="1"/>
  <c r="AM22" i="1"/>
  <c r="AM23" i="1"/>
  <c r="AP23" i="1" s="1"/>
  <c r="AM24" i="1"/>
  <c r="AM25" i="1"/>
  <c r="AP25" i="1" s="1"/>
  <c r="AM26" i="1"/>
  <c r="AP26" i="1" s="1"/>
  <c r="AM27" i="1"/>
  <c r="AP27" i="1" s="1"/>
  <c r="AM28" i="1"/>
  <c r="AP28" i="1" s="1"/>
  <c r="AM29" i="1"/>
  <c r="AM30" i="1"/>
  <c r="AM31" i="1"/>
  <c r="AM32" i="1"/>
  <c r="AP32" i="1" s="1"/>
  <c r="AM33" i="1"/>
  <c r="AM34" i="1"/>
  <c r="AP34" i="1" s="1"/>
  <c r="AM35" i="1"/>
  <c r="AM36" i="1"/>
  <c r="AM37" i="1"/>
  <c r="X4" i="1"/>
  <c r="Y4" i="1"/>
  <c r="X5" i="1"/>
  <c r="Y5" i="1"/>
  <c r="X6" i="1"/>
  <c r="Y6"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X24" i="1"/>
  <c r="Y24" i="1"/>
  <c r="X25" i="1"/>
  <c r="Y25" i="1"/>
  <c r="X26" i="1"/>
  <c r="Y26" i="1"/>
  <c r="X27" i="1"/>
  <c r="Y27" i="1"/>
  <c r="X28" i="1"/>
  <c r="Y28" i="1"/>
  <c r="X29" i="1"/>
  <c r="Y29" i="1"/>
  <c r="X30" i="1"/>
  <c r="Y30" i="1"/>
  <c r="X31" i="1"/>
  <c r="Y31" i="1"/>
  <c r="X32" i="1"/>
  <c r="Y32" i="1"/>
  <c r="X33" i="1"/>
  <c r="Y33" i="1"/>
  <c r="X34" i="1"/>
  <c r="Y34" i="1"/>
  <c r="X35" i="1"/>
  <c r="Y35" i="1"/>
  <c r="X36" i="1"/>
  <c r="Y36" i="1"/>
  <c r="X37" i="1"/>
  <c r="Y37" i="1"/>
  <c r="AG4" i="1"/>
  <c r="AI4" i="1" s="1"/>
  <c r="AG5" i="1"/>
  <c r="AI5" i="1" s="1"/>
  <c r="AG6" i="1"/>
  <c r="AI6" i="1" s="1"/>
  <c r="AG7" i="1"/>
  <c r="AI7" i="1" s="1"/>
  <c r="AG8" i="1"/>
  <c r="AI8" i="1" s="1"/>
  <c r="AG9" i="1"/>
  <c r="AI9" i="1" s="1"/>
  <c r="AG10" i="1"/>
  <c r="AI10" i="1" s="1"/>
  <c r="AG11" i="1"/>
  <c r="AI11" i="1" s="1"/>
  <c r="AG12" i="1"/>
  <c r="AI12" i="1" s="1"/>
  <c r="AG13" i="1"/>
  <c r="AI13" i="1" s="1"/>
  <c r="AG14" i="1"/>
  <c r="AI14" i="1" s="1"/>
  <c r="AG15" i="1"/>
  <c r="AI15" i="1" s="1"/>
  <c r="AG16" i="1"/>
  <c r="AI16" i="1" s="1"/>
  <c r="AG17" i="1"/>
  <c r="AI17" i="1" s="1"/>
  <c r="AG18" i="1"/>
  <c r="AI18" i="1" s="1"/>
  <c r="AG19" i="1"/>
  <c r="AI19" i="1" s="1"/>
  <c r="AG20" i="1"/>
  <c r="AI20" i="1" s="1"/>
  <c r="AG21" i="1"/>
  <c r="AI21" i="1" s="1"/>
  <c r="AG22" i="1"/>
  <c r="AI22" i="1" s="1"/>
  <c r="AG23" i="1"/>
  <c r="AI23" i="1" s="1"/>
  <c r="AG24" i="1"/>
  <c r="AI24" i="1" s="1"/>
  <c r="AG25" i="1"/>
  <c r="AI25" i="1" s="1"/>
  <c r="AG26" i="1"/>
  <c r="AI26" i="1" s="1"/>
  <c r="AG27" i="1"/>
  <c r="AI27" i="1" s="1"/>
  <c r="AG28" i="1"/>
  <c r="AI28" i="1" s="1"/>
  <c r="AG29" i="1"/>
  <c r="AI29" i="1" s="1"/>
  <c r="AG30" i="1"/>
  <c r="AI30" i="1" s="1"/>
  <c r="AG31" i="1"/>
  <c r="AI31" i="1" s="1"/>
  <c r="AG32" i="1"/>
  <c r="AI32" i="1" s="1"/>
  <c r="AG33" i="1"/>
  <c r="AI33" i="1" s="1"/>
  <c r="AG34" i="1"/>
  <c r="AI34" i="1" s="1"/>
  <c r="AG35" i="1"/>
  <c r="AI35" i="1" s="1"/>
  <c r="AG36" i="1"/>
  <c r="AI36" i="1" s="1"/>
  <c r="AG37" i="1"/>
  <c r="AI37" i="1" s="1"/>
  <c r="B23" i="1"/>
  <c r="B24" i="1"/>
  <c r="B25" i="1"/>
  <c r="B26" i="1"/>
  <c r="B27" i="1"/>
  <c r="B28" i="1"/>
  <c r="B29" i="1"/>
  <c r="B29" i="3" s="1"/>
  <c r="B30" i="1"/>
  <c r="B30" i="3" s="1"/>
  <c r="B31" i="1"/>
  <c r="B31" i="3" s="1"/>
  <c r="B32" i="1"/>
  <c r="B33" i="1"/>
  <c r="B34" i="1"/>
  <c r="B34" i="3" s="1"/>
  <c r="B35" i="1"/>
  <c r="B36" i="1"/>
  <c r="B37" i="1"/>
  <c r="C23" i="1"/>
  <c r="C23" i="3" s="1"/>
  <c r="C24" i="1"/>
  <c r="C25" i="1"/>
  <c r="C26" i="1"/>
  <c r="C26" i="3" s="1"/>
  <c r="C27" i="1"/>
  <c r="C28" i="1"/>
  <c r="C29" i="1"/>
  <c r="C29" i="3" s="1"/>
  <c r="C30" i="1"/>
  <c r="C30" i="3" s="1"/>
  <c r="C31" i="1"/>
  <c r="C32" i="1"/>
  <c r="C33" i="1"/>
  <c r="C34" i="1"/>
  <c r="C34" i="3" s="1"/>
  <c r="C35" i="1"/>
  <c r="C36" i="1"/>
  <c r="C37" i="1"/>
  <c r="D23" i="1"/>
  <c r="D23" i="3" s="1"/>
  <c r="D24" i="1"/>
  <c r="D24" i="3" s="1"/>
  <c r="D25" i="1"/>
  <c r="D26" i="1"/>
  <c r="D27" i="1"/>
  <c r="D28" i="1"/>
  <c r="D29" i="1"/>
  <c r="D29" i="3" s="1"/>
  <c r="D30" i="1"/>
  <c r="D30" i="3" s="1"/>
  <c r="D31" i="1"/>
  <c r="D31" i="3" s="1"/>
  <c r="D32" i="1"/>
  <c r="D33" i="1"/>
  <c r="D34" i="1"/>
  <c r="D34" i="3" s="1"/>
  <c r="D35" i="1"/>
  <c r="D36" i="1"/>
  <c r="D37" i="1"/>
  <c r="B4" i="1"/>
  <c r="B4" i="3" s="1"/>
  <c r="B5" i="1"/>
  <c r="B6" i="1"/>
  <c r="B7" i="1"/>
  <c r="B8" i="1"/>
  <c r="B9" i="1"/>
  <c r="B10" i="1"/>
  <c r="B11" i="1"/>
  <c r="B12" i="1"/>
  <c r="B13" i="1"/>
  <c r="B14" i="1"/>
  <c r="B15" i="1"/>
  <c r="B16" i="1"/>
  <c r="B17" i="1"/>
  <c r="B18" i="1"/>
  <c r="B18" i="3" s="1"/>
  <c r="B19" i="1"/>
  <c r="B23" i="3"/>
  <c r="B24" i="3"/>
  <c r="B25" i="3"/>
  <c r="B20" i="1"/>
  <c r="B21" i="1"/>
  <c r="B22" i="1"/>
  <c r="B32" i="3" s="1"/>
  <c r="C4" i="1"/>
  <c r="C4" i="3" s="1"/>
  <c r="C5" i="1"/>
  <c r="C5" i="3" s="1"/>
  <c r="C6" i="1"/>
  <c r="C7" i="1"/>
  <c r="C8" i="1"/>
  <c r="C9" i="1"/>
  <c r="C10" i="1"/>
  <c r="C11" i="1"/>
  <c r="C12" i="1"/>
  <c r="C13" i="1"/>
  <c r="C14" i="1"/>
  <c r="C15" i="1"/>
  <c r="C16" i="1"/>
  <c r="C17" i="1"/>
  <c r="C18" i="1"/>
  <c r="C18" i="3" s="1"/>
  <c r="C19" i="1"/>
  <c r="C19" i="3" s="1"/>
  <c r="C20" i="1"/>
  <c r="C21" i="1"/>
  <c r="C31" i="3"/>
  <c r="C22" i="1"/>
  <c r="D4" i="1"/>
  <c r="D4" i="3" s="1"/>
  <c r="D5" i="1"/>
  <c r="D5" i="3" s="1"/>
  <c r="D6" i="1"/>
  <c r="D7" i="1"/>
  <c r="D8" i="1"/>
  <c r="D9" i="1"/>
  <c r="D10" i="1"/>
  <c r="D11" i="1"/>
  <c r="D12" i="1"/>
  <c r="D13" i="1"/>
  <c r="D14" i="1"/>
  <c r="D15" i="1"/>
  <c r="D16" i="1"/>
  <c r="D18" i="3"/>
  <c r="D17" i="1"/>
  <c r="D18" i="1"/>
  <c r="D19" i="1"/>
  <c r="D26" i="3"/>
  <c r="D20" i="1"/>
  <c r="D21" i="1"/>
  <c r="D22" i="1"/>
  <c r="D32" i="3" s="1"/>
  <c r="D16" i="3" l="1"/>
  <c r="D8" i="3"/>
  <c r="B9" i="3"/>
  <c r="C15" i="3"/>
  <c r="D20" i="3"/>
  <c r="B17" i="3"/>
  <c r="D37" i="3"/>
  <c r="C36" i="3"/>
  <c r="D28" i="3"/>
  <c r="C28" i="3"/>
  <c r="C12" i="3"/>
  <c r="C7" i="3"/>
  <c r="C20" i="3"/>
  <c r="D10" i="3"/>
  <c r="B12" i="3"/>
  <c r="B20" i="3"/>
  <c r="B37" i="3"/>
  <c r="D15" i="3"/>
  <c r="D7" i="3"/>
  <c r="B28" i="3"/>
  <c r="B10" i="3"/>
  <c r="C37" i="3"/>
  <c r="B36" i="3"/>
  <c r="D36" i="3"/>
  <c r="D22" i="3"/>
  <c r="D21" i="3"/>
  <c r="C13" i="3"/>
  <c r="B8" i="3"/>
  <c r="B16" i="3"/>
  <c r="B15" i="3"/>
  <c r="C17" i="3"/>
  <c r="B14" i="3"/>
  <c r="C35" i="3"/>
  <c r="B35" i="3"/>
  <c r="C27" i="3"/>
  <c r="D13" i="3"/>
  <c r="C10" i="3"/>
  <c r="B7" i="3"/>
  <c r="D12" i="3"/>
  <c r="C25" i="3"/>
  <c r="C9" i="3"/>
  <c r="B22" i="3"/>
  <c r="B6" i="3"/>
  <c r="D35" i="3"/>
  <c r="D27" i="3"/>
  <c r="D19" i="3"/>
  <c r="D11" i="3"/>
  <c r="C32" i="3"/>
  <c r="C24" i="3"/>
  <c r="C16" i="3"/>
  <c r="C8" i="3"/>
  <c r="B21" i="3"/>
  <c r="B13" i="3"/>
  <c r="B5" i="3"/>
  <c r="D14" i="3"/>
  <c r="D33" i="3"/>
  <c r="C33" i="3"/>
  <c r="B33" i="3"/>
  <c r="D25" i="3"/>
  <c r="D17" i="3"/>
  <c r="D9" i="3"/>
  <c r="C22" i="3"/>
  <c r="C14" i="3"/>
  <c r="C6" i="3"/>
  <c r="B27" i="3"/>
  <c r="B19" i="3"/>
  <c r="B11" i="3"/>
  <c r="D6" i="3"/>
  <c r="C11" i="3"/>
  <c r="C21" i="3"/>
  <c r="B26" i="3"/>
  <c r="AP15" i="1"/>
  <c r="AO15" i="1"/>
  <c r="AQ15" i="1" s="1"/>
  <c r="AP35" i="1"/>
  <c r="AP20" i="1"/>
  <c r="AO35" i="1"/>
  <c r="AO20" i="1"/>
  <c r="AP33" i="1"/>
  <c r="AO33" i="1"/>
  <c r="AP5" i="1"/>
  <c r="AO5" i="1"/>
  <c r="AP24" i="1"/>
  <c r="AO24" i="1"/>
  <c r="AP36" i="1"/>
  <c r="AP21" i="1"/>
  <c r="AO36" i="1"/>
  <c r="AO21" i="1"/>
  <c r="AP37" i="1"/>
  <c r="AO37" i="1"/>
  <c r="AP22" i="1"/>
  <c r="AO22" i="1"/>
  <c r="AP30" i="1"/>
  <c r="AO30" i="1"/>
  <c r="AP31" i="1"/>
  <c r="AO31" i="1"/>
  <c r="AP12" i="1"/>
  <c r="AO12" i="1"/>
  <c r="AP11" i="1"/>
  <c r="AO11" i="1"/>
  <c r="AP29" i="1"/>
  <c r="AO29" i="1"/>
  <c r="AP10" i="1"/>
  <c r="AO10" i="1"/>
  <c r="Z33" i="1"/>
  <c r="Z14" i="1"/>
  <c r="Z35" i="1"/>
  <c r="Z29" i="1"/>
  <c r="Z27" i="1"/>
  <c r="Z25" i="1"/>
  <c r="Z20" i="1"/>
  <c r="Z18" i="1"/>
  <c r="Z16" i="1"/>
  <c r="Z8" i="1"/>
  <c r="Z6" i="1"/>
  <c r="Z37" i="1"/>
  <c r="Z36" i="1"/>
  <c r="Z34" i="1"/>
  <c r="Z32" i="1"/>
  <c r="Z28" i="1"/>
  <c r="Z24" i="1"/>
  <c r="Z23" i="1"/>
  <c r="Z22" i="1"/>
  <c r="Z19" i="1"/>
  <c r="Z17" i="1"/>
  <c r="Z15" i="1"/>
  <c r="Z13" i="1"/>
  <c r="Z9" i="1"/>
  <c r="Z5" i="1"/>
  <c r="Z4" i="1"/>
  <c r="Z31" i="1"/>
  <c r="Z12" i="1"/>
  <c r="Z10" i="1"/>
  <c r="Z30" i="1"/>
  <c r="Z26" i="1"/>
  <c r="Z21" i="1"/>
  <c r="Z11" i="1"/>
  <c r="Z7" i="1"/>
  <c r="AQ26" i="1"/>
  <c r="AN26" i="1" s="1"/>
  <c r="AQ18" i="1"/>
  <c r="AR18" i="1" s="1"/>
  <c r="AQ8" i="1"/>
  <c r="AR8" i="1" s="1"/>
  <c r="AQ32" i="1"/>
  <c r="AN32" i="1" s="1"/>
  <c r="AQ34" i="1"/>
  <c r="AN34" i="1" s="1"/>
  <c r="AQ17" i="1"/>
  <c r="AR17" i="1" s="1"/>
  <c r="AQ27" i="1"/>
  <c r="AN27" i="1" s="1"/>
  <c r="AQ14" i="1"/>
  <c r="AN14" i="1" s="1"/>
  <c r="AQ4" i="1"/>
  <c r="AR4" i="1" s="1"/>
  <c r="AQ6" i="1"/>
  <c r="AN6" i="1" s="1"/>
  <c r="AQ9" i="1"/>
  <c r="AR9" i="1" s="1"/>
  <c r="AQ28" i="1"/>
  <c r="AR28" i="1" s="1"/>
  <c r="AQ25" i="1"/>
  <c r="AN25" i="1" s="1"/>
  <c r="AQ23" i="1"/>
  <c r="AQ16" i="1"/>
  <c r="AR16" i="1" s="1"/>
  <c r="AQ19" i="1"/>
  <c r="AQ13" i="1"/>
  <c r="AQ7" i="1"/>
  <c r="AQ11" i="1" l="1"/>
  <c r="AN11" i="1" s="1"/>
  <c r="AQ22" i="1"/>
  <c r="AQ5" i="1"/>
  <c r="AN5" i="1" s="1"/>
  <c r="AQ21" i="1"/>
  <c r="AR21" i="1" s="1"/>
  <c r="AQ33" i="1"/>
  <c r="AR33" i="1" s="1"/>
  <c r="AQ30" i="1"/>
  <c r="AR30" i="1" s="1"/>
  <c r="AS30" i="1" s="1"/>
  <c r="AQ37" i="1"/>
  <c r="AN37" i="1" s="1"/>
  <c r="AQ36" i="1"/>
  <c r="AR36" i="1" s="1"/>
  <c r="AQ20" i="1"/>
  <c r="AN20" i="1" s="1"/>
  <c r="AQ35" i="1"/>
  <c r="AR35" i="1" s="1"/>
  <c r="AA7" i="1"/>
  <c r="AB7" i="1" s="1"/>
  <c r="M8" i="3"/>
  <c r="AA26" i="1"/>
  <c r="AB26" i="1" s="1"/>
  <c r="M37" i="3"/>
  <c r="M31" i="3"/>
  <c r="W13" i="1"/>
  <c r="M14" i="3"/>
  <c r="AA23" i="1"/>
  <c r="AB23" i="1" s="1"/>
  <c r="M33" i="3"/>
  <c r="M19" i="3"/>
  <c r="AS18" i="1"/>
  <c r="W11" i="1"/>
  <c r="M12" i="3"/>
  <c r="AA30" i="1"/>
  <c r="AB30" i="1" s="1"/>
  <c r="W10" i="1"/>
  <c r="M11" i="3"/>
  <c r="W4" i="1"/>
  <c r="M4" i="3"/>
  <c r="W15" i="1"/>
  <c r="M16" i="3"/>
  <c r="M26" i="3"/>
  <c r="AA24" i="1"/>
  <c r="AB24" i="1" s="1"/>
  <c r="M35" i="3"/>
  <c r="W36" i="1"/>
  <c r="W6" i="1"/>
  <c r="M7" i="3"/>
  <c r="W18" i="1"/>
  <c r="M21" i="3"/>
  <c r="AA27" i="1"/>
  <c r="AB27" i="1" s="1"/>
  <c r="AA14" i="1"/>
  <c r="AB14" i="1" s="1"/>
  <c r="M15" i="3"/>
  <c r="AA19" i="1"/>
  <c r="AB19" i="1" s="1"/>
  <c r="M22" i="3"/>
  <c r="W34" i="1"/>
  <c r="M5" i="3"/>
  <c r="AA25" i="1"/>
  <c r="AB25" i="1" s="1"/>
  <c r="M36" i="3"/>
  <c r="M24" i="3"/>
  <c r="W12" i="1"/>
  <c r="M13" i="3"/>
  <c r="M34" i="3"/>
  <c r="W5" i="1"/>
  <c r="M6" i="3"/>
  <c r="M18" i="3"/>
  <c r="M30" i="3"/>
  <c r="AA28" i="1"/>
  <c r="AB28" i="1" s="1"/>
  <c r="AA8" i="1"/>
  <c r="AB8" i="1" s="1"/>
  <c r="M9" i="3"/>
  <c r="M23" i="3"/>
  <c r="AA29" i="1"/>
  <c r="AB29" i="1" s="1"/>
  <c r="W35" i="1"/>
  <c r="M25" i="3"/>
  <c r="AS17" i="1"/>
  <c r="AT17" i="1" s="1"/>
  <c r="AS8" i="1"/>
  <c r="AT8" i="1" s="1"/>
  <c r="W21" i="1"/>
  <c r="M28" i="3"/>
  <c r="M29" i="3"/>
  <c r="W31" i="1"/>
  <c r="AA9" i="1"/>
  <c r="AB9" i="1" s="1"/>
  <c r="M10" i="3"/>
  <c r="W17" i="1"/>
  <c r="M20" i="3"/>
  <c r="W22" i="1"/>
  <c r="M32" i="3"/>
  <c r="W32" i="1"/>
  <c r="W37" i="1"/>
  <c r="W16" i="1"/>
  <c r="M17" i="3"/>
  <c r="W20" i="1"/>
  <c r="M27" i="3"/>
  <c r="W33" i="1"/>
  <c r="AQ24" i="1"/>
  <c r="AR24" i="1" s="1"/>
  <c r="AQ31" i="1"/>
  <c r="AN31" i="1" s="1"/>
  <c r="AQ12" i="1"/>
  <c r="AN12" i="1" s="1"/>
  <c r="AQ10" i="1"/>
  <c r="AN10" i="1" s="1"/>
  <c r="AQ29" i="1"/>
  <c r="AN29" i="1" s="1"/>
  <c r="AA6" i="1"/>
  <c r="AB6" i="1" s="1"/>
  <c r="W14" i="1"/>
  <c r="W25" i="1"/>
  <c r="AA34" i="1"/>
  <c r="AB34" i="1" s="1"/>
  <c r="W19" i="1"/>
  <c r="W23" i="1"/>
  <c r="AA33" i="1"/>
  <c r="AB33" i="1" s="1"/>
  <c r="W29" i="1"/>
  <c r="AA35" i="1"/>
  <c r="AB35" i="1" s="1"/>
  <c r="W8" i="1"/>
  <c r="W27" i="1"/>
  <c r="W24" i="1"/>
  <c r="AA4" i="1"/>
  <c r="AB4" i="1" s="1"/>
  <c r="AA18" i="1"/>
  <c r="AB18" i="1" s="1"/>
  <c r="AA36" i="1"/>
  <c r="AB36" i="1" s="1"/>
  <c r="AA15" i="1"/>
  <c r="AB15" i="1" s="1"/>
  <c r="AA20" i="1"/>
  <c r="AB20" i="1" s="1"/>
  <c r="AA16" i="1"/>
  <c r="AB16" i="1" s="1"/>
  <c r="AA13" i="1"/>
  <c r="AB13" i="1" s="1"/>
  <c r="AA17" i="1"/>
  <c r="AB17" i="1" s="1"/>
  <c r="AA32" i="1"/>
  <c r="AB32" i="1" s="1"/>
  <c r="W9" i="1"/>
  <c r="AA22" i="1"/>
  <c r="AB22" i="1" s="1"/>
  <c r="AA37" i="1"/>
  <c r="AB37" i="1" s="1"/>
  <c r="AA12" i="1"/>
  <c r="AB12" i="1" s="1"/>
  <c r="W28" i="1"/>
  <c r="AA5" i="1"/>
  <c r="AB5" i="1" s="1"/>
  <c r="W30" i="1"/>
  <c r="AA10" i="1"/>
  <c r="AB10" i="1" s="1"/>
  <c r="AA11" i="1"/>
  <c r="AB11" i="1" s="1"/>
  <c r="AA31" i="1"/>
  <c r="AB31" i="1" s="1"/>
  <c r="AA21" i="1"/>
  <c r="AB21" i="1" s="1"/>
  <c r="W26" i="1"/>
  <c r="W7" i="1"/>
  <c r="AN17" i="1"/>
  <c r="AN4" i="1"/>
  <c r="AS4" i="1"/>
  <c r="AT4" i="1" s="1"/>
  <c r="AN8" i="1"/>
  <c r="AN9" i="1"/>
  <c r="AN28" i="1"/>
  <c r="AN18" i="1"/>
  <c r="AR26" i="1"/>
  <c r="AR11" i="1"/>
  <c r="AR32" i="1"/>
  <c r="AR27" i="1"/>
  <c r="AR34" i="1"/>
  <c r="AR14" i="1"/>
  <c r="AS9" i="1"/>
  <c r="AR6" i="1"/>
  <c r="AN16" i="1"/>
  <c r="AS28" i="1"/>
  <c r="AN23" i="1"/>
  <c r="AR23" i="1"/>
  <c r="AR25" i="1"/>
  <c r="AS16" i="1"/>
  <c r="AN7" i="1"/>
  <c r="AR7" i="1"/>
  <c r="AN22" i="1"/>
  <c r="AR22" i="1"/>
  <c r="AN19" i="1"/>
  <c r="AR19" i="1"/>
  <c r="AN15" i="1"/>
  <c r="AR15" i="1"/>
  <c r="AN13" i="1"/>
  <c r="AR13" i="1"/>
  <c r="AR20" i="1" l="1"/>
  <c r="AR5" i="1"/>
  <c r="AS36" i="1"/>
  <c r="AT36" i="1" s="1"/>
  <c r="AN36" i="1"/>
  <c r="AN21" i="1"/>
  <c r="AS21" i="1"/>
  <c r="AT21" i="1" s="1"/>
  <c r="AR37" i="1"/>
  <c r="AN35" i="1"/>
  <c r="AT18" i="1"/>
  <c r="AN33" i="1"/>
  <c r="AT30" i="1"/>
  <c r="AN30" i="1"/>
  <c r="AN24" i="1"/>
  <c r="AS24" i="1"/>
  <c r="AR31" i="1"/>
  <c r="AS31" i="1" s="1"/>
  <c r="AR29" i="1"/>
  <c r="AS29" i="1" s="1"/>
  <c r="AR12" i="1"/>
  <c r="AS12" i="1" s="1"/>
  <c r="AR10" i="1"/>
  <c r="AS32" i="1"/>
  <c r="AT32" i="1" s="1"/>
  <c r="AS11" i="1"/>
  <c r="AS26" i="1"/>
  <c r="AS35" i="1"/>
  <c r="AS33" i="1"/>
  <c r="AS34" i="1"/>
  <c r="AS27" i="1"/>
  <c r="AS14" i="1"/>
  <c r="AT9" i="1"/>
  <c r="AS6" i="1"/>
  <c r="AT28" i="1"/>
  <c r="AT16" i="1"/>
  <c r="AS23" i="1"/>
  <c r="AS25" i="1"/>
  <c r="AS13" i="1"/>
  <c r="AS22" i="1"/>
  <c r="AS19" i="1"/>
  <c r="AS15" i="1"/>
  <c r="AS7" i="1"/>
  <c r="AS20" i="1" l="1"/>
  <c r="AT20" i="1" s="1"/>
  <c r="AS5" i="1"/>
  <c r="AS37" i="1"/>
  <c r="AT37" i="1" s="1"/>
  <c r="AT24" i="1"/>
  <c r="AS10" i="1"/>
  <c r="AT10" i="1" s="1"/>
  <c r="AT11" i="1"/>
  <c r="AT35" i="1"/>
  <c r="AT26" i="1"/>
  <c r="AT33" i="1"/>
  <c r="AT27" i="1"/>
  <c r="AT34" i="1"/>
  <c r="AT14" i="1"/>
  <c r="AT6" i="1"/>
  <c r="AT29" i="1"/>
  <c r="AT12" i="1"/>
  <c r="AT23" i="1"/>
  <c r="AT25" i="1"/>
  <c r="AT31" i="1"/>
  <c r="AT7" i="1"/>
  <c r="AT13" i="1"/>
  <c r="AT15" i="1"/>
  <c r="AT19" i="1"/>
  <c r="AT22" i="1"/>
  <c r="AT5"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MATRIZ ASPECTOS E IMPACTOS AMBIENTALES DEF.xlsx!ASPECTO" type="102" refreshedVersion="5" minRefreshableVersion="5">
    <extLst>
      <ext xmlns:x15="http://schemas.microsoft.com/office/spreadsheetml/2010/11/main" uri="{DE250136-89BD-433C-8126-D09CA5730AF9}">
        <x15:connection id="ASPECTO-0600ce95-21f1-4186-9759-720e2d248cca">
          <x15:rangePr sourceName="_xlcn.WorksheetConnection_MATRIZASPECTOSEIMPACTOSAMBIENTALESDEF.xlsxASPECTO1"/>
        </x15:connection>
      </ext>
    </extLst>
  </connection>
  <connection id="3" xr16:uid="{00000000-0015-0000-FFFF-FFFF02000000}" name="WorksheetConnection_MATRIZ ASPECTOS E IMPACTOS AMBIENTALES DEF.xlsx!PROCESO" type="102" refreshedVersion="5" minRefreshableVersion="5">
    <extLst>
      <ext xmlns:x15="http://schemas.microsoft.com/office/spreadsheetml/2010/11/main" uri="{DE250136-89BD-433C-8126-D09CA5730AF9}">
        <x15:connection id="PROCESO-c5422a41-48f6-4cf2-9023-236b92773175">
          <x15:rangePr sourceName="_xlcn.WorksheetConnection_MATRIZASPECTOSEIMPACTOSAMBIENTALESDEF.xlsxPROCESO1"/>
        </x15:connection>
      </ext>
    </extLst>
  </connection>
</connections>
</file>

<file path=xl/sharedStrings.xml><?xml version="1.0" encoding="utf-8"?>
<sst xmlns="http://schemas.openxmlformats.org/spreadsheetml/2006/main" count="958" uniqueCount="312">
  <si>
    <t>ANEXO 01
MATRIZ ASPECTOS E IMPACTOS AMBIENTALES</t>
  </si>
  <si>
    <t>MANUAL DEL SISTEMA INTEGRADO DE GESTIÓN</t>
  </si>
  <si>
    <t>INSTRUCCIONES DE DILIGENCIAMIENTO</t>
  </si>
  <si>
    <t>ASPECTOS E IMPACTOS AMBIENTALES - A&amp;I</t>
  </si>
  <si>
    <t>CONTROL</t>
  </si>
  <si>
    <t>TABLA DINÁMICA - GENERAL</t>
  </si>
  <si>
    <t>GRÁFICA DINÁMICA - GENERAL</t>
  </si>
  <si>
    <t>TABLA DINÁMICA - CICLO DE VIDA</t>
  </si>
  <si>
    <t>TABLA DINÁMICA - MAPA</t>
  </si>
  <si>
    <t>CONTROL DE CAMBIOS</t>
  </si>
  <si>
    <t>VERSIÓN</t>
  </si>
  <si>
    <t>FECHA</t>
  </si>
  <si>
    <t>DESCRIPCIÓN DEL CAMBIO</t>
  </si>
  <si>
    <t>ELABORÓ</t>
  </si>
  <si>
    <t>REVISÓ</t>
  </si>
  <si>
    <t>APROBÓ</t>
  </si>
  <si>
    <r>
      <rPr>
        <b/>
        <sz val="10"/>
        <color theme="1"/>
        <rFont val="Arial Narrow"/>
        <family val="2"/>
      </rPr>
      <t xml:space="preserve">Nombre: </t>
    </r>
    <r>
      <rPr>
        <sz val="10"/>
        <color theme="1"/>
        <rFont val="Arial Narrow"/>
        <family val="2"/>
      </rPr>
      <t xml:space="preserve">Camilo Andrés Cárdenas Díaz
</t>
    </r>
    <r>
      <rPr>
        <b/>
        <sz val="10"/>
        <color theme="1"/>
        <rFont val="Arial Narrow"/>
        <family val="2"/>
      </rPr>
      <t>Cargo:</t>
    </r>
    <r>
      <rPr>
        <sz val="10"/>
        <color theme="1"/>
        <rFont val="Arial Narrow"/>
        <family val="2"/>
      </rPr>
      <t xml:space="preserve">  Contratista Grupo de Planeación
</t>
    </r>
    <r>
      <rPr>
        <b/>
        <sz val="10"/>
        <color theme="1"/>
        <rFont val="Arial Narrow"/>
        <family val="2"/>
      </rPr>
      <t/>
    </r>
  </si>
  <si>
    <t>INSTRUCCIONES</t>
  </si>
  <si>
    <r>
      <t xml:space="preserve">El documento está compuesto por tres hojas de la siguiente manera:
</t>
    </r>
    <r>
      <rPr>
        <b/>
        <sz val="10"/>
        <color theme="1"/>
        <rFont val="Arial Narrow"/>
        <family val="2"/>
      </rPr>
      <t>A&amp;I:</t>
    </r>
    <r>
      <rPr>
        <sz val="10"/>
        <color theme="1"/>
        <rFont val="Arial Narrow"/>
        <family val="2"/>
      </rPr>
      <t xml:space="preserve"> En esta hoja se identifican y valoran los aspectos e impactos ambientales iniciales y secuenciales por proceso, ciclo de vida y mapas ambientales.
</t>
    </r>
    <r>
      <rPr>
        <b/>
        <sz val="10"/>
        <color theme="1"/>
        <rFont val="Arial Narrow"/>
        <family val="2"/>
      </rPr>
      <t>CONTROL:</t>
    </r>
    <r>
      <rPr>
        <sz val="10"/>
        <color theme="1"/>
        <rFont val="Arial Narrow"/>
        <family val="2"/>
      </rPr>
      <t xml:space="preserve"> En esta hoja se genera un resumen automático de la hoja A&amp;I con los aspectos relevantes que deben ser cálculados de la hoja A&amp;I.
</t>
    </r>
    <r>
      <rPr>
        <b/>
        <sz val="10"/>
        <color theme="1"/>
        <rFont val="Arial Narrow"/>
        <family val="2"/>
      </rPr>
      <t>TD-GENERAL:</t>
    </r>
    <r>
      <rPr>
        <sz val="10"/>
        <color theme="1"/>
        <rFont val="Arial Narrow"/>
        <family val="2"/>
      </rPr>
      <t xml:space="preserve"> En esta hoja se podrán obtener informes de los aspectos e impactos ambientales bajo el modelo por proceso conforme a los criterios de busqueda que el usuario requiera. De los resultados de esta hoja se priorizan los aspectos e impactos ambientales significativos que requieren de control.
</t>
    </r>
    <r>
      <rPr>
        <b/>
        <sz val="10"/>
        <color theme="1"/>
        <rFont val="Arial Narrow"/>
        <family val="2"/>
      </rPr>
      <t>GD-GENERAL</t>
    </r>
    <r>
      <rPr>
        <sz val="10"/>
        <color theme="1"/>
        <rFont val="Arial Narrow"/>
        <family val="2"/>
      </rPr>
      <t xml:space="preserve">: En esta hoja se gráfican los resultados obtenidos en la hoja TD-GENERAL. El gráfico es dinámico.
</t>
    </r>
    <r>
      <rPr>
        <b/>
        <sz val="10"/>
        <color theme="1"/>
        <rFont val="Arial Narrow"/>
        <family val="2"/>
      </rPr>
      <t>TD- CV:</t>
    </r>
    <r>
      <rPr>
        <sz val="10"/>
        <color theme="1"/>
        <rFont val="Arial Narrow"/>
        <family val="2"/>
      </rPr>
      <t xml:space="preserve"> En esta hoja se podrán obtener informes de los aspectos e impactos ambientales bajo el modelo de ciclo de vida conforme a los criterios de busqueda que el usuario requiera.
</t>
    </r>
    <r>
      <rPr>
        <b/>
        <sz val="10"/>
        <color theme="1"/>
        <rFont val="Arial Narrow"/>
        <family val="2"/>
      </rPr>
      <t>TD-MAPA:</t>
    </r>
    <r>
      <rPr>
        <sz val="10"/>
        <color theme="1"/>
        <rFont val="Arial Narrow"/>
        <family val="2"/>
      </rPr>
      <t xml:space="preserve"> En esta hoja se podrán obtener informes de los aspectos e impactos ambientales bajo el esquema de mapas ambientales conforme a los criterios de busqueda que el usuario requiera.</t>
    </r>
  </si>
  <si>
    <t>HOJA R&amp;A</t>
  </si>
  <si>
    <r>
      <t xml:space="preserve">Sección identificación del proceso:
</t>
    </r>
    <r>
      <rPr>
        <b/>
        <sz val="7"/>
        <color theme="1"/>
        <rFont val="Arial Narrow"/>
        <family val="2"/>
      </rPr>
      <t>Fecha de registro:</t>
    </r>
    <r>
      <rPr>
        <sz val="7"/>
        <color theme="1"/>
        <rFont val="Arial Narrow"/>
        <family val="2"/>
      </rPr>
      <t xml:space="preserve"> se debe poner la fecha en la que se identifica la fuente del aspecto e impacto ambiental.
</t>
    </r>
    <r>
      <rPr>
        <b/>
        <sz val="7"/>
        <color theme="1"/>
        <rFont val="Arial Narrow"/>
        <family val="2"/>
      </rPr>
      <t>Tipo de sede:</t>
    </r>
    <r>
      <rPr>
        <sz val="7"/>
        <color theme="1"/>
        <rFont val="Arial Narrow"/>
        <family val="2"/>
      </rPr>
      <t xml:space="preserve"> se debe escoger el tipo de sede en la cual se identifica la fuente y por ende el aspecto e impacto ambiental.
</t>
    </r>
    <r>
      <rPr>
        <b/>
        <sz val="7"/>
        <color theme="1"/>
        <rFont val="Arial Narrow"/>
        <family val="2"/>
      </rPr>
      <t>Sede:</t>
    </r>
    <r>
      <rPr>
        <sz val="7"/>
        <color theme="1"/>
        <rFont val="Arial Narrow"/>
        <family val="2"/>
      </rPr>
      <t xml:space="preserve"> se debe escoger la sede en la cual se identifiica la fuente y por ende el aspecto e impacto ambiental.
</t>
    </r>
    <r>
      <rPr>
        <b/>
        <sz val="7"/>
        <color theme="1"/>
        <rFont val="Arial Narrow"/>
        <family val="2"/>
      </rPr>
      <t>Lugar:</t>
    </r>
    <r>
      <rPr>
        <sz val="7"/>
        <color theme="1"/>
        <rFont val="Arial Narrow"/>
        <family val="2"/>
      </rPr>
      <t xml:space="preserve"> se debe escoger el lugar donde se identifica la fuente y por ende el aspecto e impacto ambiental.
</t>
    </r>
    <r>
      <rPr>
        <b/>
        <sz val="7"/>
        <color theme="1"/>
        <rFont val="Arial Narrow"/>
        <family val="2"/>
      </rPr>
      <t>Nombre del proceso:</t>
    </r>
    <r>
      <rPr>
        <sz val="7"/>
        <color theme="1"/>
        <rFont val="Arial Narrow"/>
        <family val="2"/>
      </rPr>
      <t xml:space="preserve"> se debe escoger de la lista desplegable el proceso al cual pertenece la fuente y por ende el aspecto e impacto ambiental.
</t>
    </r>
    <r>
      <rPr>
        <b/>
        <sz val="7"/>
        <color theme="1"/>
        <rFont val="Arial Narrow"/>
        <family val="2"/>
      </rPr>
      <t xml:space="preserve">Condiciones de operación: </t>
    </r>
    <r>
      <rPr>
        <sz val="7"/>
        <color theme="1"/>
        <rFont val="Arial Narrow"/>
        <family val="2"/>
      </rPr>
      <t xml:space="preserve">se debe escoger de la lista desplegable si la fuente y el aspecto e impacto ambiental identificado se desarrolla bajo condiciones normales, anormales o de emergencia.
</t>
    </r>
    <r>
      <rPr>
        <b/>
        <sz val="7"/>
        <color theme="1"/>
        <rFont val="Arial Narrow"/>
        <family val="2"/>
      </rPr>
      <t>Descripción de la condición:</t>
    </r>
    <r>
      <rPr>
        <sz val="7"/>
        <color theme="1"/>
        <rFont val="Arial Narrow"/>
        <family val="2"/>
      </rPr>
      <t xml:space="preserve"> si el proceso se desarrolla bajo condiciones anormales de operación o situaciones de emergencia se debe describir la condición bajo la cual se realizará la identificación y valoración de la fuente y el aspecto e impacto ambiental.
</t>
    </r>
    <r>
      <rPr>
        <b/>
        <sz val="7"/>
        <color theme="1"/>
        <rFont val="Arial Narrow"/>
        <family val="2"/>
      </rPr>
      <t>Control de cambio del proceso:</t>
    </r>
    <r>
      <rPr>
        <sz val="7"/>
        <color theme="1"/>
        <rFont val="Arial Narrow"/>
        <family val="2"/>
      </rPr>
      <t xml:space="preserve"> en este espacio se debe registrar si el proceso ha sufrido actualizaciones o cambios; normalmente se debe describir la fecha de actualización del proceso.
Sección identificación del aspecto e impacto ambiental:
</t>
    </r>
    <r>
      <rPr>
        <b/>
        <sz val="7"/>
        <color theme="1"/>
        <rFont val="Arial Narrow"/>
        <family val="2"/>
      </rPr>
      <t>Fuente:</t>
    </r>
    <r>
      <rPr>
        <sz val="7"/>
        <color theme="1"/>
        <rFont val="Arial Narrow"/>
        <family val="2"/>
      </rPr>
      <t xml:space="preserve"> se debe escoger de la lista desplegable si la fuente corresponde a entrada o salida conforme el desarrollo del proceso.
</t>
    </r>
    <r>
      <rPr>
        <b/>
        <sz val="7"/>
        <color theme="1"/>
        <rFont val="Arial Narrow"/>
        <family val="2"/>
      </rPr>
      <t>Descripción de la fuente:</t>
    </r>
    <r>
      <rPr>
        <sz val="7"/>
        <color theme="1"/>
        <rFont val="Arial Narrow"/>
        <family val="2"/>
      </rPr>
      <t xml:space="preserve"> se debe describir la fuente a la cual se le identificará el aspecto e impacto ambiental. La fuente corresponde al elemento que interactua con el medio ambiente.
Etapa del ciclo de vida: se debe seleccionar de la lista desplegable la etapa del ciclo de vida a la cual pertenece la fuente.
</t>
    </r>
    <r>
      <rPr>
        <b/>
        <sz val="7"/>
        <color theme="1"/>
        <rFont val="Arial Narrow"/>
        <family val="2"/>
      </rPr>
      <t>Aspecto ambiental:</t>
    </r>
    <r>
      <rPr>
        <sz val="7"/>
        <color theme="1"/>
        <rFont val="Arial Narrow"/>
        <family val="2"/>
      </rPr>
      <t xml:space="preserve"> se debe seleccionar de la lista desplegable el aspecto ambiental que se genera de la interacción de la fuente con el medio ambiente.
</t>
    </r>
    <r>
      <rPr>
        <b/>
        <sz val="7"/>
        <color theme="1"/>
        <rFont val="Arial Narrow"/>
        <family val="2"/>
      </rPr>
      <t>Impacto ambiental:</t>
    </r>
    <r>
      <rPr>
        <sz val="7"/>
        <color theme="1"/>
        <rFont val="Arial Narrow"/>
        <family val="2"/>
      </rPr>
      <t xml:space="preserve"> se debe seleciconar el impacto ambiental que se genera del aspecto ambiental que se ha identificado.
</t>
    </r>
    <r>
      <rPr>
        <b/>
        <sz val="7"/>
        <color theme="1"/>
        <rFont val="Arial Narrow"/>
        <family val="2"/>
      </rPr>
      <t>Tipo de impacto:</t>
    </r>
    <r>
      <rPr>
        <sz val="7"/>
        <color theme="1"/>
        <rFont val="Arial Narrow"/>
        <family val="2"/>
      </rPr>
      <t xml:space="preserve"> se debe establecer si el impacto que se genera es negativo o positivo sobre el medio ambiente.
</t>
    </r>
    <r>
      <rPr>
        <b/>
        <sz val="7"/>
        <color theme="1"/>
        <rFont val="Arial Narrow"/>
        <family val="2"/>
      </rPr>
      <t>Recurso que interactua:</t>
    </r>
    <r>
      <rPr>
        <sz val="7"/>
        <color theme="1"/>
        <rFont val="Arial Narrow"/>
        <family val="2"/>
      </rPr>
      <t xml:space="preserve"> se debe seleccionar de la lista desplegable el principal recurso natural que interactual con la fuente, sea negativa o positivamente.
Sección valoración del aspecto e impacto ambiental A&amp;I (inicial o secuencial):
La valoración inicial se realizará únicamente para el año 2019, como año base en el cual se identifican los aspectos e impactos ambientales de la Entidad.
</t>
    </r>
    <r>
      <rPr>
        <b/>
        <sz val="7"/>
        <color theme="1"/>
        <rFont val="Arial Narrow"/>
        <family val="2"/>
      </rPr>
      <t>Fecha de valoración:</t>
    </r>
    <r>
      <rPr>
        <sz val="7"/>
        <color theme="1"/>
        <rFont val="Arial Narrow"/>
        <family val="2"/>
      </rPr>
      <t xml:space="preserve"> se debe escribir la fecha en la que se realiza la valoración inicial del aspecto e impacto ambiental.
</t>
    </r>
    <r>
      <rPr>
        <b/>
        <sz val="7"/>
        <color theme="1"/>
        <rFont val="Arial Narrow"/>
        <family val="2"/>
      </rPr>
      <t>Probabilidad:</t>
    </r>
    <r>
      <rPr>
        <sz val="7"/>
        <color theme="1"/>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
</t>
    </r>
    <r>
      <rPr>
        <b/>
        <sz val="7"/>
        <color theme="1"/>
        <rFont val="Arial Narrow"/>
        <family val="2"/>
      </rPr>
      <t>Consecuencia:</t>
    </r>
    <r>
      <rPr>
        <sz val="7"/>
        <color theme="1"/>
        <rFont val="Arial Narrow"/>
        <family val="2"/>
      </rPr>
      <t xml:space="preserve"> 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
</t>
    </r>
    <r>
      <rPr>
        <b/>
        <sz val="7"/>
        <color theme="1"/>
        <rFont val="Arial Narrow"/>
        <family val="2"/>
      </rPr>
      <t>Valoración:</t>
    </r>
    <r>
      <rPr>
        <sz val="7"/>
        <color theme="1"/>
        <rFont val="Arial Narrow"/>
        <family val="2"/>
      </rPr>
      <t xml:space="preserve"> el valor será calculado automaticamente por el calculo que se realiza entre  la probabilidad y la consecuencia. Podrá obtener los valores de alto, moderado o bajo.
Valor probabilidad, valor consecuencia, valor valoración inicial: los valores seran calculados automaticamente de acuerdo a los criterios cualitativos que se escogan en la probabilidad, consecuencia y valoración inicial.
</t>
    </r>
    <r>
      <rPr>
        <b/>
        <sz val="7"/>
        <color theme="1"/>
        <rFont val="Arial Narrow"/>
        <family val="2"/>
      </rPr>
      <t>Significancia del A&amp;I:</t>
    </r>
    <r>
      <rPr>
        <sz val="7"/>
        <color theme="1"/>
        <rFont val="Arial Narrow"/>
        <family val="2"/>
      </rPr>
      <t xml:space="preserve"> el valor será calculado atomaticamente en el cual se establecerá si el aspecto e impacto ambiental valorado es tolerable, protencialmente no tolerable o no tolerable.
</t>
    </r>
    <r>
      <rPr>
        <b/>
        <sz val="7"/>
        <color theme="1"/>
        <rFont val="Arial Narrow"/>
        <family val="2"/>
      </rPr>
      <t>Control ambiental:</t>
    </r>
    <r>
      <rPr>
        <sz val="7"/>
        <color theme="1"/>
        <rFont val="Arial Narrow"/>
        <family val="2"/>
      </rPr>
      <t xml:space="preserve"> el valor será calculado automaticamente de acuerdo a los resutlados de la significancia del aspecto e impacto ambiental. Sólo requerirá control ambiental, los aspectos e impactos ambientales no tolerables.
</t>
    </r>
    <r>
      <rPr>
        <b/>
        <sz val="7"/>
        <color theme="1"/>
        <rFont val="Arial Narrow"/>
        <family val="2"/>
      </rPr>
      <t>Descripción de la valoración inicial y el control del aspecto e impacto ambiental:</t>
    </r>
    <r>
      <rPr>
        <sz val="7"/>
        <color theme="1"/>
        <rFont val="Arial Narrow"/>
        <family val="2"/>
      </rPr>
      <t xml:space="preserve"> se debe describir la razón por la cual se realizó la valoración del aspecto e impacto ambiental o los ajustes que se realicen sobre esta.
Sección desempeño ambiental año (número de año):
</t>
    </r>
    <r>
      <rPr>
        <b/>
        <sz val="7"/>
        <color theme="1"/>
        <rFont val="Arial Narrow"/>
        <family val="2"/>
      </rPr>
      <t>Unidad de medición:</t>
    </r>
    <r>
      <rPr>
        <sz val="7"/>
        <color theme="1"/>
        <rFont val="Arial Narrow"/>
        <family val="2"/>
      </rPr>
      <t xml:space="preserve"> si el aspecto e impacto ambiental se encuentra bajo control, se debió haber establecido una unidad de medición bajo la cual se llevará su control. En este espacio se debe poner dicha unidad de medición.
</t>
    </r>
    <r>
      <rPr>
        <b/>
        <sz val="7"/>
        <color theme="1"/>
        <rFont val="Arial Narrow"/>
        <family val="2"/>
      </rPr>
      <t>Desempeño ambiental (del año anterior):</t>
    </r>
    <r>
      <rPr>
        <sz val="7"/>
        <color theme="1"/>
        <rFont val="Arial Narrow"/>
        <family val="2"/>
      </rPr>
      <t xml:space="preserve"> si el aspecto e impacto ambiental se encuentra bajo control, se debe tener un control sobre su desempeño ambiental para lo cual tendrá que ponerse en esta casilla el valor del desempeño del año anterior.
</t>
    </r>
    <r>
      <rPr>
        <b/>
        <sz val="7"/>
        <color theme="1"/>
        <rFont val="Arial Narrow"/>
        <family val="2"/>
      </rPr>
      <t>Meta porcentual (del año anterior):</t>
    </r>
    <r>
      <rPr>
        <sz val="7"/>
        <color theme="1"/>
        <rFont val="Arial Narrow"/>
        <family val="2"/>
      </rPr>
      <t xml:space="preserve"> si el aspecto e impacto ambiental se encuentra bajo control, se debe poner el valor de la meta establecida para el año anterior.
</t>
    </r>
    <r>
      <rPr>
        <b/>
        <sz val="7"/>
        <color theme="1"/>
        <rFont val="Arial Narrow"/>
        <family val="2"/>
      </rPr>
      <t>Meta unitaria:</t>
    </r>
    <r>
      <rPr>
        <sz val="7"/>
        <color theme="1"/>
        <rFont val="Arial Narrow"/>
        <family val="2"/>
      </rPr>
      <t xml:space="preserve"> el sistema calculará automaticamente el valor de la meta unitaria de acuerdo al valor del desempeño ambiental del año anterior y la meta establecida para el año anterior.
</t>
    </r>
    <r>
      <rPr>
        <b/>
        <sz val="7"/>
        <color theme="1"/>
        <rFont val="Arial Narrow"/>
        <family val="2"/>
      </rPr>
      <t>Desempeño:</t>
    </r>
    <r>
      <rPr>
        <sz val="7"/>
        <color theme="1"/>
        <rFont val="Arial Narrow"/>
        <family val="2"/>
      </rPr>
      <t xml:space="preserve"> se debe poner el valor del desempeño del periodo sobre el cual se requiere hacer el cálculo.
</t>
    </r>
    <r>
      <rPr>
        <b/>
        <sz val="7"/>
        <color theme="1"/>
        <rFont val="Arial Narrow"/>
        <family val="2"/>
      </rPr>
      <t>Desviación de la meta:</t>
    </r>
    <r>
      <rPr>
        <sz val="7"/>
        <color theme="1"/>
        <rFont val="Arial Narrow"/>
        <family val="2"/>
      </rPr>
      <t xml:space="preserve"> el sistema calculará automáticamente el valor positivo (superavit - sobrecumplimiento) o negativo (déficit - incumplimiento) de la meta establecida para la vigencia sobre la cual se requiere realizar la medición y por ende el control ambiental.</t>
    </r>
  </si>
  <si>
    <t>HOJA CONTROL</t>
  </si>
  <si>
    <t>Esta hoja es el resumen de los principales aspectos de medición que deben ser tenidos en cuenta de la hoja A&amp;I, por lo que toda la hoja se encuentra formulada y  no debe ser alterada. La única columna que puede ser modificada es la de N° en la cual se debe poner el consecutivo del aspecto e impacto ambiental que se requiere traer información de la hoja A&amp;I.</t>
  </si>
  <si>
    <t>HOJA TD-GENERAL</t>
  </si>
  <si>
    <t>En esta hoja se podrán generar informes sobre los aspectos e impactos ambientales bajo el modelo por procesos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</si>
  <si>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</si>
  <si>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TD-GENERAL.</t>
  </si>
  <si>
    <t>HOJA TD-CV</t>
  </si>
  <si>
    <t>En esta hoja se podrán generar informes sobre los aspectos e impactos ambientales bajo el modelo de ciclo de vida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</si>
  <si>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HOJA TD-MAPA</t>
  </si>
  <si>
    <t>En esta hoja se podrán generar informes sobre los aspectos e impactos ambientales bajo el esquema de mapas ambientales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</si>
  <si>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ANEXO 01. MATRIZ ASPECTOS E IMPACTOS AMBIENTALES</t>
  </si>
  <si>
    <t>Resumen</t>
  </si>
  <si>
    <t>Identificación del proceso</t>
  </si>
  <si>
    <t>Identificación del aspecto e impacto ambiental</t>
  </si>
  <si>
    <t>Desempeño ambiental año 2021</t>
  </si>
  <si>
    <t>Valoración secuencial del aspecto e impacto ambiental A&amp;I año 2021-2022</t>
  </si>
  <si>
    <t>N°</t>
  </si>
  <si>
    <t>Proceso</t>
  </si>
  <si>
    <t>Aspecto</t>
  </si>
  <si>
    <t>Impacto</t>
  </si>
  <si>
    <t>Fecha de registro</t>
  </si>
  <si>
    <t>Tipo de sede</t>
  </si>
  <si>
    <t>Sede</t>
  </si>
  <si>
    <t>Lugar donde se desarrolla el proceso</t>
  </si>
  <si>
    <t>Nombre del proceso</t>
  </si>
  <si>
    <t>Condiciones de operación</t>
  </si>
  <si>
    <t>Descripción de condición</t>
  </si>
  <si>
    <t>Control del cambio del proceso</t>
  </si>
  <si>
    <t>Fuente</t>
  </si>
  <si>
    <t>Descripción de la fuente</t>
  </si>
  <si>
    <t>Etapa del ciclo de vida</t>
  </si>
  <si>
    <t>Aspecto ambiental</t>
  </si>
  <si>
    <t>Impacto ambiental</t>
  </si>
  <si>
    <t>Tipo de impacto</t>
  </si>
  <si>
    <t>Recurso que interactua</t>
  </si>
  <si>
    <t>Fecha de valoración inicial</t>
  </si>
  <si>
    <t>Probabilidad</t>
  </si>
  <si>
    <t>Consecuencia</t>
  </si>
  <si>
    <t>Valoración inicial</t>
  </si>
  <si>
    <t>Valor probabilidad</t>
  </si>
  <si>
    <t>Valor consecuencia</t>
  </si>
  <si>
    <t>Valor valoración inicial</t>
  </si>
  <si>
    <t>Significancia del A&amp;I inicial</t>
  </si>
  <si>
    <t>Control ambiental inicial</t>
  </si>
  <si>
    <t>Unidad de medición</t>
  </si>
  <si>
    <t>Meta porcentual 2021</t>
  </si>
  <si>
    <t>Meta unitaria 2021</t>
  </si>
  <si>
    <t>Desempeño ambiental 2021</t>
  </si>
  <si>
    <t>Desviación meta 2021</t>
  </si>
  <si>
    <t>Fecha valoración 2022</t>
  </si>
  <si>
    <t>Valor valoración 2022</t>
  </si>
  <si>
    <t>Significancia del A&amp;I 2022</t>
  </si>
  <si>
    <t>Control ambiental 2022</t>
  </si>
  <si>
    <t>PAR</t>
  </si>
  <si>
    <t>Sede Central - Bogotá</t>
  </si>
  <si>
    <t>Torre 4 - Piso 10</t>
  </si>
  <si>
    <t>Planeación estratégica</t>
  </si>
  <si>
    <t>Normal</t>
  </si>
  <si>
    <t>N.A.</t>
  </si>
  <si>
    <t>Entrada</t>
  </si>
  <si>
    <t>Agua potable</t>
  </si>
  <si>
    <t>3.2. Desarrollo de actividades estratégicas</t>
  </si>
  <si>
    <t>Consumo del recurso hídrico</t>
  </si>
  <si>
    <t>Agotamiento del recurso hídrico</t>
  </si>
  <si>
    <t>Negativo</t>
  </si>
  <si>
    <t>Hidrológico - agua</t>
  </si>
  <si>
    <t>Probable</t>
  </si>
  <si>
    <t>Moderada</t>
  </si>
  <si>
    <t>Calculada</t>
  </si>
  <si>
    <t>Manual</t>
  </si>
  <si>
    <t>Improbable</t>
  </si>
  <si>
    <t>Baja</t>
  </si>
  <si>
    <t>Energía eléctrica</t>
  </si>
  <si>
    <t>Consumo de energía eléctrica</t>
  </si>
  <si>
    <t>Presión sobre el recurso energético eléctrico</t>
  </si>
  <si>
    <t>Certeza</t>
  </si>
  <si>
    <t>Alta</t>
  </si>
  <si>
    <t>Papel</t>
  </si>
  <si>
    <t>1. Adquisición y movilización de insumos y equipos</t>
  </si>
  <si>
    <t>Consumo de materias primas e insumos</t>
  </si>
  <si>
    <t>Agotamiento de los recursos naturales no renovables</t>
  </si>
  <si>
    <t>Biológico - biodiversidad</t>
  </si>
  <si>
    <t>Elementos pequeños de oficina</t>
  </si>
  <si>
    <t>Agotamiento general de los recursos naturales</t>
  </si>
  <si>
    <t>Movilización terrestre</t>
  </si>
  <si>
    <t>2. Movilización para el desarrollo de actividades</t>
  </si>
  <si>
    <t>Movilización aérea</t>
  </si>
  <si>
    <t>Computadores y perifericos</t>
  </si>
  <si>
    <t>Mobiliario de oficina</t>
  </si>
  <si>
    <t>Recurso humano</t>
  </si>
  <si>
    <t>Generación de empleo</t>
  </si>
  <si>
    <t>Desarrollo económico y social</t>
  </si>
  <si>
    <t>Positivo</t>
  </si>
  <si>
    <t>Sociocultural - social</t>
  </si>
  <si>
    <t>Salida</t>
  </si>
  <si>
    <t>Aguas residuales domésticas</t>
  </si>
  <si>
    <t>Generación de vertimientos</t>
  </si>
  <si>
    <t>Contaminación por descarga de aguas residuales domésticas</t>
  </si>
  <si>
    <t>Residuos ordinarios</t>
  </si>
  <si>
    <t>Generación de residuos</t>
  </si>
  <si>
    <t>Contaminación por generación de residuos ordinarios</t>
  </si>
  <si>
    <t>Geológico - suelo</t>
  </si>
  <si>
    <t>Residuos reutilizables (papel, cartón, vidrio, plástico rigido, plástico flexible)</t>
  </si>
  <si>
    <t>Aprovechamiento de residuos reutilizables</t>
  </si>
  <si>
    <t>Aprovechamiento de residuos recuperables</t>
  </si>
  <si>
    <t>Contaminación por generación de residuos de aparatos eléctricos y electrónicos</t>
  </si>
  <si>
    <t>Emisión por combustión de transporte terrestre</t>
  </si>
  <si>
    <t>Generación de emisiones</t>
  </si>
  <si>
    <t>Contaminación por emisión de varios agentes clasificados</t>
  </si>
  <si>
    <t>Atmosférico - aire</t>
  </si>
  <si>
    <t>Emisión por combustión de transporte aereo</t>
  </si>
  <si>
    <t>Anormal</t>
  </si>
  <si>
    <t>Contaminación por emisión de contaminantes criterio</t>
  </si>
  <si>
    <t>Contaminación por emisión de ruido</t>
  </si>
  <si>
    <t>Situación de emergencia</t>
  </si>
  <si>
    <t>Situaciones de emergencias por eventos naturales</t>
  </si>
  <si>
    <t>Contaminación por generación de residuos recuperables</t>
  </si>
  <si>
    <t>Contaminación por generación de residuos reutilizables</t>
  </si>
  <si>
    <t>Contaminación por generación de residuos de escombro</t>
  </si>
  <si>
    <t>Situación de emergencia por accidentes  laborales</t>
  </si>
  <si>
    <t>Residuos infecciosos o de riesgo biológico</t>
  </si>
  <si>
    <t>Contaminación por generación de residuos peligrosos</t>
  </si>
  <si>
    <t>Gestión Integral del Relacionamiento y las Comunicaciones</t>
  </si>
  <si>
    <t>Torre 4 - Piso 9</t>
  </si>
  <si>
    <t>Delimitación y declaración de áreas de zonas de interés</t>
  </si>
  <si>
    <t>3.1. Desarrollo de actividades misionales</t>
  </si>
  <si>
    <t>Elementos de protección personal</t>
  </si>
  <si>
    <t>Elementos de protección personal usados</t>
  </si>
  <si>
    <t>Gestión de la Inversión Minera</t>
  </si>
  <si>
    <t>Generación de Títulos Mineros</t>
  </si>
  <si>
    <t>Torre 4 - Piso 8</t>
  </si>
  <si>
    <t>Gestión Integral para el Seguimiento y Control a los Títulos Mineros</t>
  </si>
  <si>
    <t>3.4. Desarrollo de actividades de seguimiento y medición</t>
  </si>
  <si>
    <t>6. Seguimiento y control a los productos y servicios</t>
  </si>
  <si>
    <t>Seguridad Minera</t>
  </si>
  <si>
    <t>5. Uso de los productos y servicios</t>
  </si>
  <si>
    <t>Generación de derrames</t>
  </si>
  <si>
    <t>Contaminación del suelo</t>
  </si>
  <si>
    <t>Contaminación por descarga de aguas residuales no domésticas</t>
  </si>
  <si>
    <t>Gestión Integral de la Información Minera</t>
  </si>
  <si>
    <t>Torre 3 - Local 107</t>
  </si>
  <si>
    <t>Atención Integral y Servicios a Grupos de Interés</t>
  </si>
  <si>
    <t>4. Actividades de correspondencia y notificación</t>
  </si>
  <si>
    <t>Adquisición de Bienes y Servicios</t>
  </si>
  <si>
    <t>Administración de Bienes y Servicios</t>
  </si>
  <si>
    <t>3.3. Desarrollo de actividades de apoyo</t>
  </si>
  <si>
    <t>Aprovechamiento de residuos especiales</t>
  </si>
  <si>
    <t>Gestión Financiera</t>
  </si>
  <si>
    <t>Administración de Tecnologías de la Información</t>
  </si>
  <si>
    <t>7. Fin de vida útil de los productos y servicios</t>
  </si>
  <si>
    <t>Gestión del Talento Humano</t>
  </si>
  <si>
    <t>Gestión Jurídica</t>
  </si>
  <si>
    <t>Archivo Central  - Álamos</t>
  </si>
  <si>
    <t>Gestión Documental</t>
  </si>
  <si>
    <t>Evaluación, Control y Mejora</t>
  </si>
  <si>
    <t>Potencialmente no tolerable</t>
  </si>
  <si>
    <t>Identificación del aspecto e impacto (A&amp;I)</t>
  </si>
  <si>
    <t>Valoración del aspecto e impacto ambiental (A&amp;I)</t>
  </si>
  <si>
    <t>Recurso afectado</t>
  </si>
  <si>
    <t>2022</t>
  </si>
  <si>
    <t>2023</t>
  </si>
  <si>
    <t>(Todas)</t>
  </si>
  <si>
    <t>Total general</t>
  </si>
  <si>
    <t>Homologación1</t>
  </si>
  <si>
    <t>Ocupación del suelo</t>
  </si>
  <si>
    <t>Instalación de elementos de publicidad exterior visual</t>
  </si>
  <si>
    <t>Consumo de energía térmica</t>
  </si>
  <si>
    <t>Tipo_de_impacto</t>
  </si>
  <si>
    <t>Recurso_afectado</t>
  </si>
  <si>
    <t>Condiciones_de_operación</t>
  </si>
  <si>
    <t>Significancia</t>
  </si>
  <si>
    <t>Tipo_sede</t>
  </si>
  <si>
    <t>ESSM</t>
  </si>
  <si>
    <t>Homologación3</t>
  </si>
  <si>
    <t>PASSM</t>
  </si>
  <si>
    <t>Homologación4</t>
  </si>
  <si>
    <t>Homologación2</t>
  </si>
  <si>
    <t>Sede_Central_Bogotá</t>
  </si>
  <si>
    <t>PAR_Bucaramanga</t>
  </si>
  <si>
    <t>PAR_Cali</t>
  </si>
  <si>
    <t>PAR_Cartagena</t>
  </si>
  <si>
    <t>PAR_Cúcuta</t>
  </si>
  <si>
    <t>PAR_Ibagué</t>
  </si>
  <si>
    <t>PAR_Manizales</t>
  </si>
  <si>
    <t>PAR_Medellín</t>
  </si>
  <si>
    <t>PAR_Nobsa</t>
  </si>
  <si>
    <t>PAR_Pasto</t>
  </si>
  <si>
    <t>PAR_Quibdó</t>
  </si>
  <si>
    <t>PAR_Valledupar</t>
  </si>
  <si>
    <t>Tipo_valoracion</t>
  </si>
  <si>
    <t>Etapa_ACV</t>
  </si>
  <si>
    <t>Generación_de_emisiones</t>
  </si>
  <si>
    <t>Afectación por disminución del recurso</t>
  </si>
  <si>
    <t>Agotamiento de los recursos naturales renovables</t>
  </si>
  <si>
    <t>Contaminación visual</t>
  </si>
  <si>
    <t>Agotamiento de los recursos naturales</t>
  </si>
  <si>
    <t>Tolerable</t>
  </si>
  <si>
    <t>ESSM Amagá</t>
  </si>
  <si>
    <t>ESSM_Amagá</t>
  </si>
  <si>
    <t>PASSM Bucaramanga</t>
  </si>
  <si>
    <t>PASSM_Bucaramanga</t>
  </si>
  <si>
    <t>PAR Bucaramanga</t>
  </si>
  <si>
    <t>PAR Cali</t>
  </si>
  <si>
    <t>PAR Cartagena</t>
  </si>
  <si>
    <t>PAR Cúcuta</t>
  </si>
  <si>
    <t>PAR Ibagué</t>
  </si>
  <si>
    <t>PAR Manizales</t>
  </si>
  <si>
    <t>PAR Medellín</t>
  </si>
  <si>
    <t>PAR Nobsa</t>
  </si>
  <si>
    <t>PAR Pasto</t>
  </si>
  <si>
    <t>PAR Quibdó</t>
  </si>
  <si>
    <t>PAR Valledupar</t>
  </si>
  <si>
    <t>Generación_de_vertimientos</t>
  </si>
  <si>
    <t>Contaminación por emisión de gases de efecto invernadero (GEI)</t>
  </si>
  <si>
    <t>No tolerable</t>
  </si>
  <si>
    <t>ESSM Cúcuta</t>
  </si>
  <si>
    <t>ESSM_Cúcuta</t>
  </si>
  <si>
    <t>PASSM Marmato</t>
  </si>
  <si>
    <t>PASSM_Marmato</t>
  </si>
  <si>
    <t>Consumo_del_recurso_hídrico</t>
  </si>
  <si>
    <t>Contaminación por emisión de sustancias agotadoras de la capa de ozono (SAO)</t>
  </si>
  <si>
    <t>ESSM Jamundí</t>
  </si>
  <si>
    <t>ESSM_Jamundí</t>
  </si>
  <si>
    <t>PASSM Pasto</t>
  </si>
  <si>
    <t>PASSM_Pasto</t>
  </si>
  <si>
    <t>Ocupación_del_suelo</t>
  </si>
  <si>
    <t>Contaminación por emisión de sustancias tóxicas</t>
  </si>
  <si>
    <t>MATRIZ2</t>
  </si>
  <si>
    <t>MATRIZ3</t>
  </si>
  <si>
    <t>ESSM Nobsa</t>
  </si>
  <si>
    <t>ESSM_Nobsa</t>
  </si>
  <si>
    <t>PASSM Remedios</t>
  </si>
  <si>
    <t>PASSM_Remedios</t>
  </si>
  <si>
    <t>Generación_de_derrames</t>
  </si>
  <si>
    <t>Contaminación por emisión de sustancias molestas (olores)</t>
  </si>
  <si>
    <t>ESSM Ubaté</t>
  </si>
  <si>
    <t>ESSM_Ubaté</t>
  </si>
  <si>
    <t>MATRIZ6</t>
  </si>
  <si>
    <t>Torre 7 - Piso 2</t>
  </si>
  <si>
    <t>Generación_de_residuos</t>
  </si>
  <si>
    <t>Paisajístico</t>
  </si>
  <si>
    <t>MATRIZ5</t>
  </si>
  <si>
    <t>Consumo_de_materias_primas_e_insumos</t>
  </si>
  <si>
    <t>Contaminación por generación de residuos especiales</t>
  </si>
  <si>
    <t>Esmeraldas</t>
  </si>
  <si>
    <t>Generación_de_empleo</t>
  </si>
  <si>
    <t>Contaminación por emisión de agentes no clasificados</t>
  </si>
  <si>
    <t>Instalación_de_elementos_de_publicidad_exterior_visual</t>
  </si>
  <si>
    <t>Consumo_de_energía_eléctrica</t>
  </si>
  <si>
    <t>Consumo_de_energía_térmica</t>
  </si>
  <si>
    <t>MATRIZ1</t>
  </si>
  <si>
    <t>MATRIZ4</t>
  </si>
  <si>
    <t>Valoración inicial del aspecto e impacto ambiental A&amp;I - 2021</t>
  </si>
  <si>
    <t>Desempeño ambiental 20213</t>
  </si>
  <si>
    <t>(2) Tipo de valoración 2022</t>
  </si>
  <si>
    <t>(2) Probabilidad 2022</t>
  </si>
  <si>
    <t>(2) Consecuencia
2022</t>
  </si>
  <si>
    <t>(2) Valoración 2022</t>
  </si>
  <si>
    <t>(2) Valor probabilidad 2022</t>
  </si>
  <si>
    <t>(2) Valor consecuencia 2022</t>
  </si>
  <si>
    <t>(2) Valor valoración inicial o manual 2022</t>
  </si>
  <si>
    <t>Descripción de la valoración y control del aspecto e impacto ambiental 2021-2022</t>
  </si>
  <si>
    <t>18/06/21: En el PAR Cúcuta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proporción de iluminación LED contra la fluorsecente es baja, así mismo, no se identifican sistemas ahorradores, ni programas de control.</t>
  </si>
  <si>
    <t xml:space="preserve">18/06/21: En el PAR Cúcuta no se realiza constatemente adquisición de AEE y periféricos. </t>
  </si>
  <si>
    <t>28/07/21: En el PAR Medellín no es significativo el consumo de EPP, adicional estos no se contaminan por sustancias o elementos que determinen una manejo especial.</t>
  </si>
  <si>
    <t>Descripción de la valoración inicial y el control del aspecto e impacto ambiental 2021</t>
  </si>
  <si>
    <r>
      <rPr>
        <b/>
        <sz val="7"/>
        <color theme="1"/>
        <rFont val="Arial Narrow"/>
        <family val="2"/>
      </rPr>
      <t>Camilo Cárdenas, 18/06/2021:</t>
    </r>
    <r>
      <rPr>
        <sz val="7"/>
        <color theme="1"/>
        <rFont val="Arial Narrow"/>
        <family val="2"/>
      </rPr>
      <t xml:space="preserve"> Se registra proceso con código MIS4-C-001 Versión 2 y fecha de vigencia 21/Oct/2019.</t>
    </r>
  </si>
  <si>
    <r>
      <rPr>
        <b/>
        <sz val="7"/>
        <color theme="1"/>
        <rFont val="Arial Narrow"/>
        <family val="2"/>
      </rPr>
      <t>Camilo Cárdenas, 18/06/2021:</t>
    </r>
    <r>
      <rPr>
        <sz val="7"/>
        <color theme="1"/>
        <rFont val="Arial Narrow"/>
        <family val="2"/>
      </rPr>
      <t xml:space="preserve"> Se registra proceso con código MIS7-C-001 Versión 2 y fecha de vigencia 02/Nov/2018.</t>
    </r>
  </si>
  <si>
    <t>18/06/21: En el PAR Cúcuta se consumen elementos de cafetería amigables con el medio ambiente. Para el caso de los elementos de aseo algunos productos son biodegradables.</t>
  </si>
  <si>
    <t>18/06/21: En el PAR Cúcuta no se realiza adquisición constante de mobiliario.</t>
  </si>
  <si>
    <t>28/07/21: En el PAR Cúcuta se realiza constantemente comisiones vía aérea por medio del contratista u operador  de viajes. No se tienen controles sobre el contratista.</t>
  </si>
  <si>
    <t>18/06/21: En el PAR Cúcuta se realiza constantemente comisiones vía terrestre por medio del contratista u operador. El operador tiene controles administrativos que garantizan condiciones amigables con el medio ambiente.</t>
  </si>
  <si>
    <t>18/06/21: No hay control sobre el consumo de papel, no obstante, por causa de la pandemia se implementaron controles de digitalización, lo cual en una condición de retorno podria representar una disminución en el consumo respecto a la tendencia de consumo del año 2020 antes de pandemia.</t>
  </si>
  <si>
    <t>18/06/21: En el PAR Cúcuta se identifica que existen fuentes de consumo de agua potable para uso en unidades sanitarias, consumo humano y actividades de limpieza y desinfección. Se identifica que no hay sistemas ahorradores de agua, ni un programa para el uso eficiente del recurso.</t>
  </si>
  <si>
    <t>18/06/21: En el PAR Cúcuta se asocia la generación de emisiones por el uso de vehículos terrestres para la realización de las actividades de fiscalización. Estas actividades son frecuentes y hacen parte del día a día del PAR.</t>
  </si>
  <si>
    <t>18/06/21: En el PAR Medellín se asocia la generación de emisiones por el uso de transporte aéreo para la realización de las actividades de fiscalización. Estas actividades son frecuentes y hacen parte del día a día del PAR.</t>
  </si>
  <si>
    <t xml:space="preserve">28/06/21: En el PAR Cúcuta todo el recurso humano se encuentra vinculado de manera formal de acuerdo con sus actividades laborales. </t>
  </si>
  <si>
    <t>18/06/21: Los residuos ordinarios que se generan en el PAR Cúcuta no tienen control, además el código de colores en la sede no se encuentra actualizado con la normatividad vigente. Así mismo, se identifica inadecuada clasificación.</t>
  </si>
  <si>
    <t>18/06/21: En el PAR Cúcuta el consumo de EPP no es significativo, así mismo, estos elementos no se contaminan con ningún agente que los categorice como residuos peligrosos.</t>
  </si>
  <si>
    <t>18/06/21: Las aguas residuales domésticas que se generan en el PAR Cúcuta corresponden a las resultantes del uso de baterias sanitarias, actividades de limpieza y densinfección.</t>
  </si>
  <si>
    <t>18/06/21: En el PAR Cúcuta a la fecha no se tienen mayores registros de accidentes laborales por lo que el aspecto ambiental es poco probable que se genere, así mismo, es de anotar que el impacto ambiental es moderado ya que se pueden llegar a generar residuos biologicos que no implican mayor daño ambiental.</t>
  </si>
  <si>
    <t>18/06/21: En el PAR Cúcuta a la fecha no se han presentado eventos naturales que desarrollen el aspecto e impacto ambiental identificado, no obstante, por la connotación del aspecto ambiental la significancia del aspecto e impacto se considera tolerable.</t>
  </si>
  <si>
    <t>18/06/21: En el PAR Cúcuta a la fecha no se han presentado eventos naturales que desarrollen el aspecto e impacto ambiental identificado, no obstante, por la connotación del aspecto ambiental la significancia se considera tolerable.</t>
  </si>
  <si>
    <t>Valoración inicial 2021</t>
  </si>
  <si>
    <t>Inicial 2021</t>
  </si>
  <si>
    <t>2024</t>
  </si>
  <si>
    <t>2025</t>
  </si>
  <si>
    <t>2026</t>
  </si>
  <si>
    <r>
      <rPr>
        <b/>
        <sz val="10"/>
        <color theme="1"/>
        <rFont val="Arial Narrow"/>
        <family val="2"/>
      </rPr>
      <t>Nombre:</t>
    </r>
    <r>
      <rPr>
        <sz val="10"/>
        <color theme="1"/>
        <rFont val="Arial Narrow"/>
        <family val="2"/>
      </rPr>
      <t xml:space="preserve">Angélica Maria Merlano Díaz
</t>
    </r>
    <r>
      <rPr>
        <b/>
        <sz val="10"/>
        <color theme="1"/>
        <rFont val="Arial Narrow"/>
        <family val="2"/>
      </rPr>
      <t>Cargo:</t>
    </r>
    <r>
      <rPr>
        <sz val="10"/>
        <color theme="1"/>
        <rFont val="Arial Narrow"/>
        <family val="2"/>
      </rPr>
      <t xml:space="preserve">  Coordinadora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</si>
  <si>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t>
    </r>
  </si>
  <si>
    <t>Creación del documento para el PAR Cúcuta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</si>
</sst>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240A]d&quot; de &quot;mmmm&quot; de &quot;yyyy;@"/>
    <numFmt numFmtId="165" formatCode="0.0"/>
    <numFmt numFmtId="166" formatCode="d/mm/yyyy;@"/>
  </numFmts>
  <fonts count="24" x14ac:knownFonts="1">
    <font>
      <sz val="11"/>
      <color theme="1"/>
      <name val="Calibri"/>
      <family val="2"/>
      <scheme val="minor"/>
    </font>
    <font>
      <sz val="11"/>
      <color theme="1"/>
      <name val="Calibri"/>
      <family val="2"/>
      <scheme val="minor"/>
    </font>
    <font>
      <sz val="7"/>
      <color theme="1"/>
      <name val="Arial Narrow"/>
      <family val="2"/>
    </font>
    <font>
      <sz val="9"/>
      <color theme="1"/>
      <name val="Arial Narrow"/>
      <family val="2"/>
    </font>
    <font>
      <sz val="10"/>
      <color theme="1"/>
      <name val="Arial Narrow"/>
      <family val="2"/>
    </font>
    <font>
      <b/>
      <sz val="10"/>
      <color theme="1"/>
      <name val="Arial Narrow"/>
      <family val="2"/>
    </font>
    <font>
      <b/>
      <sz val="10"/>
      <color theme="0"/>
      <name val="Arial Narrow"/>
      <family val="2"/>
    </font>
    <font>
      <sz val="11"/>
      <color rgb="FF000000"/>
      <name val="Arial Narrow"/>
      <family val="2"/>
    </font>
    <font>
      <sz val="8"/>
      <color rgb="FF000000"/>
      <name val="Arial Narrow"/>
      <family val="2"/>
    </font>
    <font>
      <b/>
      <sz val="14"/>
      <color theme="1"/>
      <name val="Arial Narrow"/>
      <family val="2"/>
    </font>
    <font>
      <b/>
      <sz val="7"/>
      <color theme="1"/>
      <name val="Arial Narrow"/>
      <family val="2"/>
    </font>
    <font>
      <b/>
      <sz val="9"/>
      <color theme="0"/>
      <name val="Arial Narrow"/>
      <family val="2"/>
    </font>
    <font>
      <b/>
      <sz val="7"/>
      <color theme="0"/>
      <name val="Arial Narrow"/>
      <family val="2"/>
    </font>
    <font>
      <b/>
      <sz val="20"/>
      <color theme="1"/>
      <name val="Arial Narrow"/>
      <family val="2"/>
    </font>
    <font>
      <sz val="12"/>
      <color theme="1"/>
      <name val="Arial Narrow"/>
      <family val="2"/>
    </font>
    <font>
      <sz val="20"/>
      <color theme="1"/>
      <name val="Arial Narrow"/>
      <family val="2"/>
    </font>
    <font>
      <sz val="8"/>
      <name val="Calibri"/>
      <family val="2"/>
      <scheme val="minor"/>
    </font>
    <font>
      <b/>
      <sz val="12"/>
      <color theme="0"/>
      <name val="Arial Narrow"/>
      <family val="2"/>
    </font>
    <font>
      <u/>
      <sz val="11"/>
      <color theme="10"/>
      <name val="Calibri"/>
      <family val="2"/>
      <scheme val="minor"/>
    </font>
    <font>
      <b/>
      <u/>
      <sz val="10"/>
      <name val="Arial Narrow"/>
      <family val="2"/>
    </font>
    <font>
      <b/>
      <u/>
      <sz val="12"/>
      <name val="Arial Narrow"/>
      <family val="2"/>
    </font>
    <font>
      <b/>
      <sz val="11"/>
      <color theme="1"/>
      <name val="Arial Narrow"/>
      <family val="2"/>
    </font>
    <font>
      <sz val="11"/>
      <color theme="1"/>
      <name val="Arial Narrow"/>
      <family val="2"/>
    </font>
    <font>
      <sz val="10"/>
      <color theme="1" tint="4.9989318521683403E-2"/>
      <name val="Arial Narrow"/>
      <family val="2"/>
    </font>
  </fonts>
  <fills count="7">
    <fill>
      <patternFill patternType="none"/>
    </fill>
    <fill>
      <patternFill patternType="gray125"/>
    </fill>
    <fill>
      <patternFill patternType="solid">
        <fgColor rgb="FFFFFF00"/>
        <bgColor indexed="64"/>
      </patternFill>
    </fill>
    <fill>
      <patternFill patternType="solid">
        <fgColor rgb="FF00685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9" tint="0.59999389629810485"/>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uble">
        <color indexed="64"/>
      </left>
      <right/>
      <top/>
      <bottom/>
      <diagonal/>
    </border>
    <border>
      <left style="double">
        <color indexed="64"/>
      </left>
      <right style="medium">
        <color indexed="64"/>
      </right>
      <top style="medium">
        <color indexed="64"/>
      </top>
      <bottom style="medium">
        <color indexed="64"/>
      </bottom>
      <diagonal/>
    </border>
    <border>
      <left style="double">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ouble">
        <color indexed="64"/>
      </right>
      <top/>
      <bottom/>
      <diagonal/>
    </border>
    <border>
      <left style="medium">
        <color indexed="64"/>
      </left>
      <right style="double">
        <color indexed="64"/>
      </right>
      <top style="medium">
        <color indexed="64"/>
      </top>
      <bottom style="medium">
        <color indexed="64"/>
      </bottom>
      <diagonal/>
    </border>
    <border>
      <left style="hair">
        <color indexed="64"/>
      </left>
      <right style="double">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hair">
        <color indexed="64"/>
      </right>
      <top style="hair">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double">
        <color indexed="64"/>
      </right>
      <top style="medium">
        <color indexed="64"/>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style="thin">
        <color rgb="FF069169"/>
      </right>
      <top style="medium">
        <color rgb="FF069169"/>
      </top>
      <bottom style="medium">
        <color rgb="FF069169"/>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191">
    <xf numFmtId="0" fontId="0" fillId="0" borderId="0" xfId="0"/>
    <xf numFmtId="0" fontId="2"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7" fillId="0" borderId="0" xfId="0" applyFont="1" applyAlignment="1">
      <alignment horizontal="justify"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9"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9" fillId="4" borderId="0" xfId="0" applyFont="1" applyFill="1" applyAlignment="1">
      <alignment horizontal="left" vertical="center"/>
    </xf>
    <xf numFmtId="0" fontId="12" fillId="3" borderId="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4" xfId="0" applyFont="1" applyFill="1" applyBorder="1" applyAlignment="1">
      <alignment horizontal="center" vertical="center" wrapText="1"/>
    </xf>
    <xf numFmtId="9" fontId="3" fillId="4"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5" fillId="3" borderId="8" xfId="0" applyFont="1" applyFill="1" applyBorder="1" applyAlignment="1">
      <alignment horizontal="center" vertical="center" wrapText="1"/>
    </xf>
    <xf numFmtId="164" fontId="3" fillId="4" borderId="9" xfId="0" applyNumberFormat="1" applyFont="1" applyFill="1" applyBorder="1" applyAlignment="1" applyProtection="1">
      <alignment horizontal="center" vertical="center" wrapText="1"/>
      <protection locked="0"/>
    </xf>
    <xf numFmtId="0" fontId="3" fillId="4" borderId="9" xfId="0" applyFont="1" applyFill="1" applyBorder="1" applyAlignment="1">
      <alignment horizontal="center" vertical="center" wrapText="1"/>
    </xf>
    <xf numFmtId="0" fontId="9" fillId="4" borderId="7" xfId="0" applyFont="1" applyFill="1" applyBorder="1" applyAlignment="1">
      <alignment horizontal="lef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10" xfId="0" applyFont="1" applyFill="1" applyBorder="1" applyAlignment="1">
      <alignment horizontal="left" vertical="center"/>
    </xf>
    <xf numFmtId="0" fontId="9" fillId="4" borderId="0" xfId="0" applyFont="1" applyFill="1" applyBorder="1" applyAlignment="1">
      <alignment horizontal="left" vertical="center"/>
    </xf>
    <xf numFmtId="0" fontId="5" fillId="3" borderId="11" xfId="0" applyFont="1" applyFill="1" applyBorder="1" applyAlignment="1">
      <alignment horizontal="center" vertical="center" wrapText="1"/>
    </xf>
    <xf numFmtId="0" fontId="9" fillId="4" borderId="13" xfId="0" applyFont="1" applyFill="1" applyBorder="1" applyAlignment="1">
      <alignment horizontal="left" vertical="center"/>
    </xf>
    <xf numFmtId="0" fontId="5" fillId="3" borderId="14"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center" vertical="center" wrapText="1"/>
    </xf>
    <xf numFmtId="0" fontId="3" fillId="4" borderId="6" xfId="0" applyFont="1" applyFill="1" applyBorder="1" applyAlignment="1">
      <alignment horizontal="center" vertical="center" wrapText="1"/>
    </xf>
    <xf numFmtId="0" fontId="3" fillId="4" borderId="16"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3" fillId="4" borderId="18" xfId="0" applyFont="1" applyFill="1" applyBorder="1" applyAlignment="1">
      <alignment horizontal="center" vertical="center" wrapText="1"/>
    </xf>
    <xf numFmtId="0" fontId="3" fillId="4" borderId="20" xfId="0" applyFont="1" applyFill="1" applyBorder="1" applyAlignment="1">
      <alignment horizontal="center" vertical="center" wrapText="1"/>
    </xf>
    <xf numFmtId="9" fontId="3" fillId="4" borderId="18" xfId="0" applyNumberFormat="1" applyFont="1" applyFill="1" applyBorder="1" applyAlignment="1">
      <alignment horizontal="center" vertical="center" wrapText="1"/>
    </xf>
    <xf numFmtId="2" fontId="3" fillId="4" borderId="18" xfId="0" applyNumberFormat="1" applyFont="1" applyFill="1" applyBorder="1" applyAlignment="1">
      <alignment horizontal="center" vertical="center" wrapText="1"/>
    </xf>
    <xf numFmtId="0" fontId="3" fillId="4" borderId="4"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2" fillId="4" borderId="4" xfId="0" applyFont="1" applyFill="1" applyBorder="1" applyAlignment="1">
      <alignment horizontal="left" vertical="center" wrapText="1"/>
    </xf>
    <xf numFmtId="0" fontId="14" fillId="0" borderId="0" xfId="0" applyFont="1" applyAlignment="1">
      <alignment horizontal="center" vertical="center" wrapText="1"/>
    </xf>
    <xf numFmtId="165" fontId="4" fillId="0" borderId="0" xfId="0" applyNumberFormat="1" applyFont="1" applyAlignment="1">
      <alignment horizontal="center" vertical="center" wrapText="1"/>
    </xf>
    <xf numFmtId="164" fontId="3" fillId="4" borderId="20" xfId="0" applyNumberFormat="1" applyFont="1" applyFill="1" applyBorder="1" applyAlignment="1" applyProtection="1">
      <alignment horizontal="center" vertical="center" wrapText="1"/>
      <protection locked="0"/>
    </xf>
    <xf numFmtId="0" fontId="3" fillId="4" borderId="18"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0" xfId="0" applyFont="1" applyFill="1" applyAlignment="1">
      <alignment wrapText="1"/>
    </xf>
    <xf numFmtId="0" fontId="3" fillId="4" borderId="0" xfId="0" applyFont="1" applyFill="1" applyAlignment="1">
      <alignment horizontal="left" vertical="center" wrapText="1"/>
    </xf>
    <xf numFmtId="0" fontId="4" fillId="4" borderId="0" xfId="0" applyFont="1" applyFill="1" applyAlignment="1">
      <alignment horizontal="center" vertical="center" wrapText="1"/>
    </xf>
    <xf numFmtId="0" fontId="15" fillId="4" borderId="0" xfId="0" applyFont="1" applyFill="1" applyBorder="1" applyAlignment="1">
      <alignment horizontal="center" vertical="center" wrapText="1"/>
    </xf>
    <xf numFmtId="0" fontId="14" fillId="4" borderId="0" xfId="0" applyFont="1" applyFill="1" applyAlignment="1">
      <alignment horizontal="center" vertical="center" wrapText="1"/>
    </xf>
    <xf numFmtId="165" fontId="13" fillId="4" borderId="0" xfId="0" applyNumberFormat="1" applyFont="1" applyFill="1" applyBorder="1" applyAlignment="1">
      <alignment horizontal="center" vertical="center" wrapText="1"/>
    </xf>
    <xf numFmtId="165" fontId="15" fillId="4" borderId="0" xfId="0" applyNumberFormat="1" applyFont="1" applyFill="1" applyBorder="1" applyAlignment="1">
      <alignment horizontal="center" vertical="center" wrapText="1"/>
    </xf>
    <xf numFmtId="165" fontId="3" fillId="4" borderId="0" xfId="0" applyNumberFormat="1" applyFont="1" applyFill="1" applyAlignment="1">
      <alignment horizontal="left" vertical="center" wrapText="1"/>
    </xf>
    <xf numFmtId="165" fontId="4" fillId="4" borderId="0" xfId="0" applyNumberFormat="1" applyFont="1" applyFill="1" applyAlignment="1">
      <alignment horizontal="center" vertical="center" wrapText="1"/>
    </xf>
    <xf numFmtId="165" fontId="14" fillId="4" borderId="0" xfId="0" applyNumberFormat="1" applyFont="1" applyFill="1" applyAlignment="1">
      <alignment horizontal="center" vertical="center" wrapText="1"/>
    </xf>
    <xf numFmtId="0" fontId="12" fillId="3" borderId="14" xfId="0" applyFont="1" applyFill="1" applyBorder="1" applyAlignment="1">
      <alignment horizontal="left" vertical="center" wrapText="1"/>
    </xf>
    <xf numFmtId="0" fontId="4" fillId="4" borderId="15"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0" fontId="4" fillId="4" borderId="0" xfId="0" applyFont="1" applyFill="1" applyAlignment="1">
      <alignment horizontal="left" vertical="center" wrapText="1"/>
    </xf>
    <xf numFmtId="0" fontId="9" fillId="4" borderId="22" xfId="0" applyFont="1" applyFill="1" applyBorder="1" applyAlignment="1">
      <alignment horizontal="left" vertical="center"/>
    </xf>
    <xf numFmtId="0" fontId="9" fillId="4" borderId="16" xfId="0" applyFont="1" applyFill="1" applyBorder="1" applyAlignment="1">
      <alignment horizontal="left" vertical="center"/>
    </xf>
    <xf numFmtId="0" fontId="9" fillId="4" borderId="23" xfId="0" applyFont="1" applyFill="1" applyBorder="1" applyAlignment="1">
      <alignment horizontal="left" vertical="center"/>
    </xf>
    <xf numFmtId="0" fontId="10" fillId="4" borderId="15" xfId="0" applyFont="1" applyFill="1" applyBorder="1" applyAlignment="1">
      <alignment horizontal="left" vertical="center" wrapText="1"/>
    </xf>
    <xf numFmtId="164" fontId="3" fillId="4" borderId="21" xfId="0" applyNumberFormat="1" applyFont="1" applyFill="1" applyBorder="1" applyAlignment="1" applyProtection="1">
      <alignment horizontal="center" vertical="center" wrapText="1"/>
      <protection locked="0"/>
    </xf>
    <xf numFmtId="164" fontId="3" fillId="4" borderId="24" xfId="0" applyNumberFormat="1" applyFont="1" applyFill="1" applyBorder="1" applyAlignment="1" applyProtection="1">
      <alignment horizontal="center" vertical="center" wrapText="1"/>
      <protection locked="0"/>
    </xf>
    <xf numFmtId="0" fontId="3" fillId="4" borderId="0" xfId="0" applyFont="1" applyFill="1" applyAlignment="1">
      <alignment horizontal="center" vertical="center" wrapText="1"/>
    </xf>
    <xf numFmtId="164" fontId="3" fillId="4" borderId="21" xfId="0" applyNumberFormat="1" applyFont="1" applyFill="1" applyBorder="1" applyAlignment="1" applyProtection="1">
      <alignment horizontal="center" vertical="center" wrapText="1"/>
    </xf>
    <xf numFmtId="0" fontId="3" fillId="4" borderId="21" xfId="0" applyNumberFormat="1" applyFont="1" applyFill="1" applyBorder="1" applyAlignment="1" applyProtection="1">
      <alignment horizontal="center" vertical="center" wrapText="1"/>
    </xf>
    <xf numFmtId="164" fontId="3" fillId="4" borderId="24" xfId="0" applyNumberFormat="1" applyFont="1" applyFill="1" applyBorder="1" applyAlignment="1" applyProtection="1">
      <alignment horizontal="center" vertical="center" wrapText="1"/>
    </xf>
    <xf numFmtId="0" fontId="3" fillId="4" borderId="24" xfId="0" applyNumberFormat="1" applyFont="1" applyFill="1" applyBorder="1" applyAlignment="1" applyProtection="1">
      <alignment horizontal="center" vertical="center" wrapText="1"/>
    </xf>
    <xf numFmtId="2" fontId="4" fillId="4" borderId="4" xfId="0" applyNumberFormat="1" applyFont="1" applyFill="1" applyBorder="1" applyAlignment="1">
      <alignment horizontal="center" vertical="center" wrapText="1"/>
    </xf>
    <xf numFmtId="2" fontId="4" fillId="4" borderId="21" xfId="0" applyNumberFormat="1" applyFont="1" applyFill="1" applyBorder="1" applyAlignment="1">
      <alignment horizontal="center" vertical="center" wrapText="1"/>
    </xf>
    <xf numFmtId="0" fontId="3" fillId="4" borderId="21" xfId="0" applyNumberFormat="1" applyFont="1" applyFill="1" applyBorder="1" applyAlignment="1" applyProtection="1">
      <alignment horizontal="center" vertical="center" wrapText="1"/>
      <protection locked="0"/>
    </xf>
    <xf numFmtId="0" fontId="3" fillId="4" borderId="24" xfId="0" applyNumberFormat="1" applyFont="1" applyFill="1" applyBorder="1" applyAlignment="1" applyProtection="1">
      <alignment horizontal="center" vertical="center" wrapText="1"/>
      <protection locked="0"/>
    </xf>
    <xf numFmtId="0" fontId="5" fillId="0" borderId="0" xfId="0" applyFont="1" applyFill="1" applyAlignment="1">
      <alignment horizontal="center"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5"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9" fillId="4" borderId="29" xfId="0" applyFont="1" applyFill="1" applyBorder="1" applyAlignment="1">
      <alignment horizontal="center" vertical="center"/>
    </xf>
    <xf numFmtId="10" fontId="3" fillId="4" borderId="15" xfId="1" applyNumberFormat="1" applyFont="1" applyFill="1" applyBorder="1" applyAlignment="1">
      <alignment horizontal="center" vertical="center" wrapText="1"/>
    </xf>
    <xf numFmtId="10" fontId="3" fillId="4" borderId="19" xfId="1" applyNumberFormat="1" applyFont="1" applyFill="1" applyBorder="1" applyAlignment="1">
      <alignment horizontal="center" vertical="center" wrapText="1"/>
    </xf>
    <xf numFmtId="0" fontId="9" fillId="4" borderId="12" xfId="0" applyFont="1" applyFill="1" applyBorder="1" applyAlignment="1">
      <alignment horizontal="left" vertical="center"/>
    </xf>
    <xf numFmtId="0" fontId="4" fillId="4" borderId="5" xfId="0" applyNumberFormat="1" applyFont="1" applyFill="1" applyBorder="1" applyAlignment="1">
      <alignment horizontal="center" vertical="center" wrapText="1"/>
    </xf>
    <xf numFmtId="0" fontId="4" fillId="0" borderId="0" xfId="0" applyFont="1" applyAlignment="1">
      <alignment wrapText="1"/>
    </xf>
    <xf numFmtId="0" fontId="4" fillId="4" borderId="1" xfId="0" applyFont="1" applyFill="1" applyBorder="1" applyAlignment="1">
      <alignment horizontal="left" vertical="center" wrapText="1"/>
    </xf>
    <xf numFmtId="0" fontId="4" fillId="4" borderId="0" xfId="0" applyFont="1" applyFill="1"/>
    <xf numFmtId="0" fontId="17" fillId="3" borderId="0" xfId="0" applyFont="1" applyFill="1" applyAlignment="1">
      <alignment horizontal="center" vertical="center"/>
    </xf>
    <xf numFmtId="0" fontId="4" fillId="0" borderId="0" xfId="0" applyFont="1"/>
    <xf numFmtId="0" fontId="2" fillId="0" borderId="0" xfId="0" applyFont="1" applyAlignment="1">
      <alignment wrapText="1"/>
    </xf>
    <xf numFmtId="0" fontId="4" fillId="4" borderId="34" xfId="0" applyFont="1" applyFill="1" applyBorder="1" applyAlignment="1">
      <alignment horizontal="center" vertical="center" wrapText="1"/>
    </xf>
    <xf numFmtId="0" fontId="4" fillId="4" borderId="0" xfId="0" applyFont="1" applyFill="1" applyAlignment="1">
      <alignment vertical="center" wrapText="1"/>
    </xf>
    <xf numFmtId="0" fontId="4" fillId="0" borderId="0" xfId="0" applyFont="1" applyAlignment="1">
      <alignment vertical="center" wrapText="1"/>
    </xf>
    <xf numFmtId="0" fontId="0" fillId="4" borderId="0" xfId="0" applyFill="1" applyBorder="1" applyAlignment="1">
      <alignment wrapText="1"/>
    </xf>
    <xf numFmtId="0" fontId="9" fillId="4" borderId="0" xfId="0" applyFont="1" applyFill="1" applyBorder="1" applyAlignment="1">
      <alignment vertical="center" wrapText="1"/>
    </xf>
    <xf numFmtId="0" fontId="4" fillId="4" borderId="33" xfId="0" applyFont="1" applyFill="1" applyBorder="1" applyAlignment="1">
      <alignment vertical="center" wrapText="1"/>
    </xf>
    <xf numFmtId="0" fontId="4" fillId="4" borderId="0" xfId="0" applyFont="1" applyFill="1" applyBorder="1" applyAlignment="1">
      <alignment vertical="center" wrapText="1"/>
    </xf>
    <xf numFmtId="0" fontId="4" fillId="4" borderId="34" xfId="0" applyFont="1" applyFill="1" applyBorder="1" applyAlignment="1">
      <alignment vertical="center" wrapText="1"/>
    </xf>
    <xf numFmtId="0" fontId="19" fillId="4" borderId="34" xfId="2" applyFont="1" applyFill="1" applyBorder="1" applyAlignment="1">
      <alignment horizontal="center" vertical="center" wrapText="1"/>
    </xf>
    <xf numFmtId="0" fontId="14" fillId="4" borderId="0" xfId="0" applyFont="1" applyFill="1" applyBorder="1" applyAlignment="1">
      <alignment vertical="center" wrapText="1"/>
    </xf>
    <xf numFmtId="0" fontId="22" fillId="4" borderId="0" xfId="0" applyFont="1" applyFill="1" applyAlignment="1">
      <alignment vertical="center" wrapText="1"/>
    </xf>
    <xf numFmtId="0" fontId="22" fillId="4" borderId="33" xfId="0" applyFont="1" applyFill="1" applyBorder="1" applyAlignment="1">
      <alignment vertical="center" wrapText="1"/>
    </xf>
    <xf numFmtId="0" fontId="21" fillId="4" borderId="35"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2" fillId="4" borderId="0" xfId="0" applyFont="1" applyFill="1" applyBorder="1" applyAlignment="1">
      <alignment vertical="center" wrapText="1"/>
    </xf>
    <xf numFmtId="0" fontId="22" fillId="4" borderId="39"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47" xfId="0" applyFont="1" applyFill="1" applyBorder="1" applyAlignment="1">
      <alignment horizontal="center" vertical="center" wrapText="1"/>
    </xf>
    <xf numFmtId="0" fontId="4" fillId="4" borderId="34" xfId="0" applyFont="1" applyFill="1" applyBorder="1" applyAlignment="1">
      <alignment horizontal="lef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0" fillId="4" borderId="0" xfId="0" applyFill="1" applyAlignment="1">
      <alignment wrapText="1"/>
    </xf>
    <xf numFmtId="0" fontId="20" fillId="4" borderId="0" xfId="2" applyFont="1" applyFill="1" applyBorder="1" applyAlignment="1">
      <alignment horizontal="center" vertical="center" wrapText="1"/>
    </xf>
    <xf numFmtId="0" fontId="2" fillId="0" borderId="0" xfId="0" applyFont="1" applyAlignment="1">
      <alignment horizontal="center" vertical="center" wrapText="1"/>
    </xf>
    <xf numFmtId="0" fontId="4" fillId="4" borderId="9"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wrapText="1"/>
    </xf>
    <xf numFmtId="0" fontId="9" fillId="0" borderId="0" xfId="0" applyFont="1" applyAlignment="1">
      <alignment horizontal="center" vertical="center"/>
    </xf>
    <xf numFmtId="0" fontId="4" fillId="0" borderId="0" xfId="0" applyFont="1" applyAlignment="1">
      <alignment horizontal="center" vertical="center" wrapText="1"/>
    </xf>
    <xf numFmtId="0" fontId="4" fillId="0" borderId="52" xfId="0" applyFont="1" applyBorder="1" applyAlignment="1">
      <alignment horizontal="center" vertical="center" wrapText="1"/>
    </xf>
    <xf numFmtId="0" fontId="20" fillId="4" borderId="30" xfId="2" applyFont="1" applyFill="1" applyBorder="1" applyAlignment="1">
      <alignment horizontal="center" vertical="center" wrapText="1"/>
    </xf>
    <xf numFmtId="0" fontId="20" fillId="4" borderId="31" xfId="2" applyFont="1" applyFill="1" applyBorder="1" applyAlignment="1">
      <alignment horizontal="center" vertical="center" wrapText="1"/>
    </xf>
    <xf numFmtId="0" fontId="20" fillId="4" borderId="32" xfId="2"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6" borderId="30"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1" fillId="4" borderId="38" xfId="0" applyFont="1" applyFill="1" applyBorder="1" applyAlignment="1">
      <alignment horizontal="center" vertical="center" wrapText="1"/>
    </xf>
    <xf numFmtId="0" fontId="4" fillId="4" borderId="36" xfId="0" applyFont="1" applyFill="1" applyBorder="1" applyAlignment="1">
      <alignment horizontal="left" vertical="top" wrapText="1"/>
    </xf>
    <xf numFmtId="0" fontId="4" fillId="4" borderId="31" xfId="0" applyFont="1" applyFill="1" applyBorder="1" applyAlignment="1">
      <alignment horizontal="left" vertical="top" wrapText="1"/>
    </xf>
    <xf numFmtId="0" fontId="4" fillId="4" borderId="38" xfId="0" applyFont="1" applyFill="1" applyBorder="1" applyAlignment="1">
      <alignment horizontal="left" vertical="top" wrapText="1"/>
    </xf>
    <xf numFmtId="0" fontId="5" fillId="6" borderId="36"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22" fillId="4" borderId="41" xfId="0" applyFont="1" applyFill="1" applyBorder="1" applyAlignment="1">
      <alignment horizontal="left" vertical="center" wrapText="1"/>
    </xf>
    <xf numFmtId="0" fontId="22" fillId="4" borderId="42" xfId="0" applyFont="1" applyFill="1" applyBorder="1" applyAlignment="1">
      <alignment horizontal="left" vertical="center" wrapText="1"/>
    </xf>
    <xf numFmtId="0" fontId="22" fillId="4" borderId="43" xfId="0" applyFont="1" applyFill="1" applyBorder="1" applyAlignment="1">
      <alignment horizontal="left" vertical="center" wrapText="1"/>
    </xf>
    <xf numFmtId="0" fontId="22" fillId="4" borderId="44" xfId="0" applyFont="1" applyFill="1" applyBorder="1" applyAlignment="1">
      <alignment horizontal="left" vertical="center" wrapText="1"/>
    </xf>
    <xf numFmtId="0" fontId="22" fillId="4" borderId="45" xfId="0" applyFont="1" applyFill="1" applyBorder="1" applyAlignment="1">
      <alignment horizontal="left" vertical="center" wrapText="1"/>
    </xf>
    <xf numFmtId="0" fontId="22" fillId="4" borderId="46" xfId="0" applyFont="1" applyFill="1" applyBorder="1" applyAlignment="1">
      <alignment horizontal="left" vertical="center" wrapText="1"/>
    </xf>
    <xf numFmtId="166" fontId="22" fillId="4" borderId="41" xfId="0" applyNumberFormat="1" applyFont="1" applyFill="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44" xfId="0" applyNumberFormat="1" applyFont="1" applyFill="1" applyBorder="1" applyAlignment="1">
      <alignment horizontal="center" vertical="center" wrapText="1"/>
    </xf>
    <xf numFmtId="166" fontId="22" fillId="4" borderId="46" xfId="0" applyNumberFormat="1" applyFont="1" applyFill="1" applyBorder="1" applyAlignment="1">
      <alignment horizontal="center" vertical="center" wrapText="1"/>
    </xf>
    <xf numFmtId="0" fontId="22" fillId="4" borderId="44" xfId="0" applyFont="1" applyFill="1" applyBorder="1" applyAlignment="1">
      <alignment horizontal="center" vertical="center" wrapText="1"/>
    </xf>
    <xf numFmtId="0" fontId="22" fillId="4" borderId="46" xfId="0" applyFont="1" applyFill="1" applyBorder="1" applyAlignment="1">
      <alignment horizontal="center" vertical="center" wrapText="1"/>
    </xf>
    <xf numFmtId="0" fontId="22" fillId="4" borderId="48"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2" fillId="0" borderId="0" xfId="0" applyFont="1" applyAlignment="1">
      <alignment horizontal="center" vertical="center" wrapText="1"/>
    </xf>
    <xf numFmtId="0" fontId="10" fillId="2"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5" fillId="4"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4" fillId="0" borderId="0" xfId="0" pivotButton="1" applyFont="1" applyAlignment="1">
      <alignment wrapText="1"/>
    </xf>
    <xf numFmtId="0" fontId="9" fillId="0" borderId="0" xfId="0" pivotButton="1" applyFont="1" applyAlignment="1">
      <alignment horizontal="center" vertical="center" wrapText="1"/>
    </xf>
    <xf numFmtId="0" fontId="5" fillId="0" borderId="0" xfId="0" applyFont="1" applyAlignment="1">
      <alignment horizontal="left" vertical="center" wrapText="1"/>
    </xf>
    <xf numFmtId="165" fontId="23" fillId="0" borderId="0" xfId="0" applyNumberFormat="1" applyFont="1" applyAlignment="1">
      <alignment horizontal="center" vertical="center" wrapText="1"/>
    </xf>
  </cellXfs>
  <cellStyles count="3">
    <cellStyle name="Hipervínculo" xfId="2" builtinId="8"/>
    <cellStyle name="Normal" xfId="0" builtinId="0"/>
    <cellStyle name="Porcentaje" xfId="1" builtinId="5"/>
  </cellStyles>
  <dxfs count="2027">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font>
        <b/>
        <sz val="14"/>
      </font>
      <alignment horizontal="center"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font>
    </dxf>
    <dxf>
      <font>
        <b/>
      </font>
    </dxf>
    <dxf>
      <font>
        <b/>
      </font>
    </dxf>
    <dxf>
      <font>
        <b/>
      </font>
    </dxf>
    <dxf>
      <font>
        <b/>
      </font>
    </dxf>
    <dxf>
      <font>
        <b/>
      </font>
    </dxf>
    <dxf>
      <font>
        <b/>
      </font>
    </dxf>
    <dxf>
      <font>
        <b/>
      </font>
    </dxf>
    <dxf>
      <font>
        <b/>
      </font>
    </dxf>
    <dxf>
      <font>
        <b/>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font>
        <b/>
      </font>
    </dxf>
    <dxf>
      <alignment horizontal="left"/>
    </dxf>
    <dxf>
      <fill>
        <patternFill>
          <bgColor rgb="FF00B050"/>
        </patternFill>
      </fill>
    </dxf>
    <dxf>
      <fill>
        <patternFill>
          <bgColor rgb="FFFFFF00"/>
        </patternFill>
      </fill>
    </dxf>
    <dxf>
      <fill>
        <patternFill>
          <bgColor rgb="FFFF0000"/>
        </patternFill>
      </fill>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font>
        <b/>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font>
        <b/>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font>
        <sz val="10"/>
      </font>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font>
        <sz val="11"/>
      </font>
    </dxf>
    <dxf>
      <font>
        <sz val="11"/>
      </font>
    </dxf>
    <dxf>
      <font>
        <sz val="11"/>
      </font>
    </dxf>
    <dxf>
      <font>
        <sz val="12"/>
      </font>
    </dxf>
    <dxf>
      <font>
        <sz val="12"/>
      </font>
    </dxf>
    <dxf>
      <font>
        <sz val="12"/>
      </font>
    </dxf>
    <dxf>
      <alignment wrapText="1" readingOrder="0"/>
    </dxf>
    <dxf>
      <alignment wrapText="1" readingOrder="0"/>
    </dxf>
    <dxf>
      <alignment wrapText="1" readingOrder="0"/>
    </dxf>
    <dxf>
      <alignment wrapText="1" readingOrder="0"/>
    </dxf>
    <dxf>
      <alignment wrapText="1" readingOrder="0"/>
    </dxf>
    <dxf>
      <alignment wrapText="1" readingOrder="0"/>
    </dxf>
    <dxf>
      <font>
        <sz val="14"/>
      </font>
    </dxf>
    <dxf>
      <font>
        <sz val="14"/>
      </font>
    </dxf>
    <dxf>
      <font>
        <sz val="14"/>
      </font>
    </dxf>
    <dxf>
      <alignment wrapText="0" readingOrder="0"/>
    </dxf>
    <dxf>
      <alignment wrapText="0" readingOrder="0"/>
    </dxf>
    <dxf>
      <alignment wrapText="0" readingOrder="0"/>
    </dxf>
    <dxf>
      <alignment wrapText="1" readingOrder="0"/>
    </dxf>
    <dxf>
      <alignment wrapText="1" readingOrder="0"/>
    </dxf>
    <dxf>
      <alignment wrapText="1" readingOrder="0"/>
    </dxf>
    <dxf>
      <font>
        <b/>
      </font>
    </dxf>
    <dxf>
      <font>
        <b/>
      </font>
    </dxf>
    <dxf>
      <font>
        <b/>
      </font>
    </dxf>
    <dxf>
      <alignment horizontal="center" readingOrder="0"/>
    </dxf>
    <dxf>
      <alignment vertical="center" readingOrder="0"/>
    </dxf>
    <dxf>
      <alignment horizontal="center" readingOrder="0"/>
    </dxf>
    <dxf>
      <alignment horizontal="center" readingOrder="0"/>
    </dxf>
    <dxf>
      <alignment vertical="center" readingOrder="0"/>
    </dxf>
    <dxf>
      <alignment vertical="center"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5" formatCode="0.0"/>
    </dxf>
    <dxf>
      <numFmt numFmtId="165" formatCode="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font>
        <b/>
        <sz val="14"/>
      </font>
      <alignment horizontal="center"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font>
    </dxf>
    <dxf>
      <font>
        <b/>
      </font>
    </dxf>
    <dxf>
      <font>
        <b/>
      </font>
    </dxf>
    <dxf>
      <font>
        <b/>
      </font>
    </dxf>
    <dxf>
      <font>
        <b/>
      </font>
    </dxf>
    <dxf>
      <font>
        <b/>
      </font>
    </dxf>
    <dxf>
      <font>
        <b/>
      </font>
    </dxf>
    <dxf>
      <font>
        <b/>
      </font>
    </dxf>
    <dxf>
      <font>
        <b/>
      </font>
    </dxf>
    <dxf>
      <font>
        <b/>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font>
        <b/>
      </font>
    </dxf>
    <dxf>
      <alignment horizontal="left"/>
    </dxf>
    <dxf>
      <numFmt numFmtId="14" formatCode="0.00%"/>
    </dxf>
    <dxf>
      <font>
        <b/>
        <sz val="14"/>
      </font>
      <numFmt numFmtId="165" formatCode="0.0"/>
      <alignment horizontal="center" vertic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font>
        <sz val="10"/>
      </font>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font>
        <sz val="11"/>
      </font>
    </dxf>
    <dxf>
      <font>
        <sz val="11"/>
      </font>
    </dxf>
    <dxf>
      <font>
        <sz val="11"/>
      </font>
    </dxf>
    <dxf>
      <font>
        <sz val="12"/>
      </font>
    </dxf>
    <dxf>
      <font>
        <sz val="12"/>
      </font>
    </dxf>
    <dxf>
      <font>
        <sz val="12"/>
      </font>
    </dxf>
    <dxf>
      <alignment wrapText="1" readingOrder="0"/>
    </dxf>
    <dxf>
      <alignment wrapText="1" readingOrder="0"/>
    </dxf>
    <dxf>
      <alignment wrapText="1" readingOrder="0"/>
    </dxf>
    <dxf>
      <alignment wrapText="1" readingOrder="0"/>
    </dxf>
    <dxf>
      <alignment wrapText="1" readingOrder="0"/>
    </dxf>
    <dxf>
      <alignment wrapText="1" readingOrder="0"/>
    </dxf>
    <dxf>
      <font>
        <sz val="14"/>
      </font>
    </dxf>
    <dxf>
      <font>
        <sz val="14"/>
      </font>
    </dxf>
    <dxf>
      <font>
        <sz val="14"/>
      </font>
    </dxf>
    <dxf>
      <alignment wrapText="0" readingOrder="0"/>
    </dxf>
    <dxf>
      <alignment wrapText="0" readingOrder="0"/>
    </dxf>
    <dxf>
      <alignment wrapText="0" readingOrder="0"/>
    </dxf>
    <dxf>
      <alignment wrapText="1" readingOrder="0"/>
    </dxf>
    <dxf>
      <alignment wrapText="1" readingOrder="0"/>
    </dxf>
    <dxf>
      <alignment wrapText="1" readingOrder="0"/>
    </dxf>
    <dxf>
      <font>
        <b/>
      </font>
    </dxf>
    <dxf>
      <font>
        <b/>
      </font>
    </dxf>
    <dxf>
      <font>
        <b/>
      </font>
    </dxf>
    <dxf>
      <alignment horizontal="center" readingOrder="0"/>
    </dxf>
    <dxf>
      <alignment vertical="center" readingOrder="0"/>
    </dxf>
    <dxf>
      <alignment horizontal="center" readingOrder="0"/>
    </dxf>
    <dxf>
      <alignment horizontal="center" readingOrder="0"/>
    </dxf>
    <dxf>
      <alignment vertical="center" readingOrder="0"/>
    </dxf>
    <dxf>
      <alignment vertical="center"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5" formatCode="0.0"/>
    </dxf>
    <dxf>
      <numFmt numFmtId="165" formatCode="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font>
        <b/>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font>
        <b/>
        <sz val="14"/>
      </font>
      <alignment horizontal="center"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font>
    </dxf>
    <dxf>
      <font>
        <b/>
      </font>
    </dxf>
    <dxf>
      <font>
        <b/>
      </font>
    </dxf>
    <dxf>
      <font>
        <b/>
      </font>
    </dxf>
    <dxf>
      <font>
        <b/>
      </font>
    </dxf>
    <dxf>
      <font>
        <b/>
      </font>
    </dxf>
    <dxf>
      <font>
        <b/>
      </font>
    </dxf>
    <dxf>
      <font>
        <b/>
      </font>
    </dxf>
    <dxf>
      <font>
        <b/>
      </font>
    </dxf>
    <dxf>
      <font>
        <b/>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font>
        <b/>
      </font>
    </dxf>
    <dxf>
      <alignment horizontal="lef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font>
        <b/>
      </font>
    </dxf>
    <dxf>
      <font>
        <sz val="14"/>
      </font>
    </dxf>
    <dxf>
      <font>
        <b/>
      </font>
    </dxf>
    <dxf>
      <alignment horizontal="center"/>
    </dxf>
    <dxf>
      <fill>
        <patternFill>
          <bgColor rgb="FFFF0000"/>
        </patternFill>
      </fill>
    </dxf>
    <dxf>
      <font>
        <color theme="1"/>
      </font>
      <fill>
        <patternFill>
          <bgColor rgb="FFFFFF00"/>
        </patternFill>
      </fill>
    </dxf>
    <dxf>
      <fill>
        <patternFill>
          <bgColor rgb="FF00B050"/>
        </patternFill>
      </fill>
    </dxf>
    <dxf>
      <fill>
        <patternFill>
          <bgColor rgb="FFFF0000"/>
        </patternFill>
      </fill>
    </dxf>
    <dxf>
      <font>
        <color theme="1"/>
      </font>
      <fill>
        <patternFill>
          <bgColor rgb="FFFFFF00"/>
        </patternFill>
      </fill>
    </dxf>
    <dxf>
      <fill>
        <patternFill>
          <bgColor rgb="FF00B050"/>
        </patternFill>
      </fill>
    </dxf>
    <dxf>
      <fill>
        <patternFill>
          <bgColor rgb="FFFF0000"/>
        </patternFill>
      </fill>
    </dxf>
    <dxf>
      <font>
        <color theme="1"/>
      </font>
      <fill>
        <patternFill>
          <bgColor rgb="FFFFFF00"/>
        </patternFill>
      </fill>
    </dxf>
    <dxf>
      <fill>
        <patternFill>
          <bgColor rgb="FF00B050"/>
        </patternFill>
      </fill>
    </dxf>
    <dxf>
      <fill>
        <patternFill>
          <bgColor rgb="FFFF0000"/>
        </patternFill>
      </fill>
    </dxf>
    <dxf>
      <font>
        <color theme="1"/>
      </font>
      <fill>
        <patternFill>
          <bgColor rgb="FFFFFF00"/>
        </patternFill>
      </fill>
    </dxf>
    <dxf>
      <fill>
        <patternFill>
          <bgColor rgb="FF00B050"/>
        </patternFill>
      </fill>
    </dxf>
    <dxf>
      <fill>
        <patternFill>
          <bgColor rgb="FFFF0000"/>
        </patternFill>
      </fill>
    </dxf>
    <dxf>
      <font>
        <color theme="1"/>
      </font>
      <fill>
        <patternFill>
          <bgColor rgb="FFFFFF00"/>
        </patternFill>
      </fill>
    </dxf>
    <dxf>
      <fill>
        <patternFill>
          <bgColor rgb="FF00B050"/>
        </patternFill>
      </fill>
    </dxf>
    <dxf>
      <fill>
        <patternFill>
          <bgColor rgb="FFFF0000"/>
        </patternFill>
      </fill>
    </dxf>
    <dxf>
      <font>
        <color theme="1"/>
      </font>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ont>
        <b/>
        <i val="0"/>
        <strike val="0"/>
        <condense val="0"/>
        <extend val="0"/>
        <outline val="0"/>
        <shadow val="0"/>
        <u val="none"/>
        <vertAlign val="baseline"/>
        <sz val="10"/>
        <color theme="0"/>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9"/>
        <color theme="0"/>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auto="1"/>
        </patternFill>
      </fill>
      <alignment horizontal="left" vertical="center"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7"/>
        <color theme="1"/>
        <name val="Arial Narrow"/>
        <scheme val="none"/>
      </font>
      <fill>
        <patternFill patternType="none">
          <fgColor indexed="64"/>
          <bgColor auto="1"/>
        </patternFill>
      </fill>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ill>
        <patternFill patternType="none">
          <bgColor auto="1"/>
        </patternFill>
      </fill>
    </dxf>
    <dxf>
      <border outline="0">
        <bottom style="thin">
          <color theme="4" tint="0.39997558519241921"/>
        </bottom>
      </border>
    </dxf>
    <dxf>
      <fill>
        <patternFill patternType="none">
          <bgColor auto="1"/>
        </patternFill>
      </fill>
    </dxf>
    <dxf>
      <font>
        <b/>
        <i val="0"/>
        <strike val="0"/>
        <condense val="0"/>
        <extend val="0"/>
        <outline val="0"/>
        <shadow val="0"/>
        <u val="none"/>
        <vertAlign val="baseline"/>
        <sz val="10"/>
        <color theme="1"/>
        <name val="Arial Narrow"/>
        <scheme val="none"/>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double">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medium">
          <color auto="1"/>
        </bottom>
      </border>
    </dxf>
    <dxf>
      <font>
        <b/>
        <i val="0"/>
        <strike val="0"/>
        <condense val="0"/>
        <extend val="0"/>
        <outline val="0"/>
        <shadow val="0"/>
        <u val="none"/>
        <vertAlign val="baseline"/>
        <sz val="10"/>
        <color theme="1"/>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left style="medium">
          <color auto="1"/>
        </left>
        <right style="medium">
          <color auto="1"/>
        </right>
        <top/>
        <bottom/>
        <vertical style="medium">
          <color auto="1"/>
        </vertical>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outline="0">
        <left style="hair">
          <color indexed="64"/>
        </left>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horizontal style="hair">
          <color indexed="64"/>
        </horizontal>
      </border>
    </dxf>
    <dxf>
      <fill>
        <patternFill patternType="solid">
          <fgColor indexed="64"/>
          <bgColor theme="0"/>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hair">
          <color indexed="64"/>
        </right>
        <top style="hair">
          <color indexed="64"/>
        </top>
        <bottom style="hair">
          <color indexed="64"/>
        </bottom>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outline="0">
        <left style="hair">
          <color indexed="64"/>
        </left>
        <right style="double">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top style="hair">
          <color indexed="64"/>
        </top>
        <bottom style="hair">
          <color indexed="64"/>
        </bottom>
      </border>
      <protection locked="0" hidden="0"/>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9"/>
        <color theme="1"/>
        <name val="Arial Narrow"/>
        <scheme val="none"/>
      </font>
      <alignment horizontal="center" vertical="center" textRotation="0" wrapText="1" indent="0" justifyLastLine="0" shrinkToFit="0" readingOrder="0"/>
    </dxf>
    <dxf>
      <border>
        <bottom style="medium">
          <color auto="1"/>
        </bottom>
      </border>
    </dxf>
    <dxf>
      <font>
        <b/>
        <i val="0"/>
        <strike val="0"/>
        <condense val="0"/>
        <extend val="0"/>
        <outline val="0"/>
        <shadow val="0"/>
        <u val="none"/>
        <vertAlign val="baseline"/>
        <sz val="10"/>
        <color theme="1"/>
        <name val="Arial Narrow"/>
        <scheme val="none"/>
      </font>
      <fill>
        <patternFill>
          <fgColor indexed="64"/>
          <bgColor rgb="FF006850"/>
        </patternFill>
      </fill>
      <alignment horizontal="center" vertical="center" textRotation="0" wrapText="1" indent="0" justifyLastLine="0" shrinkToFit="0" readingOrder="0"/>
      <border diagonalUp="0" diagonalDown="0">
        <left style="medium">
          <color auto="1"/>
        </left>
        <right style="medium">
          <color auto="1"/>
        </right>
        <top/>
        <bottom/>
        <vertical style="medium">
          <color auto="1"/>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ANM">
    <tableStyle name="ANM" table="0" count="13" xr9:uid="{00000000-0011-0000-FFFF-FFFF00000000}">
      <tableStyleElement type="wholeTable" dxfId="2026"/>
      <tableStyleElement type="headerRow" dxfId="2025"/>
      <tableStyleElement type="totalRow" dxfId="2024"/>
      <tableStyleElement type="firstRowStripe" dxfId="2023"/>
      <tableStyleElement type="firstColumnStripe" dxfId="2022"/>
      <tableStyleElement type="firstHeaderCell" dxfId="2021"/>
      <tableStyleElement type="firstSubtotalRow" dxfId="2020"/>
      <tableStyleElement type="secondSubtotalRow" dxfId="2019"/>
      <tableStyleElement type="firstColumnSubheading" dxfId="2018"/>
      <tableStyleElement type="firstRowSubheading" dxfId="2017"/>
      <tableStyleElement type="secondRowSubheading" dxfId="2016"/>
      <tableStyleElement type="pageFieldLabels" dxfId="2015"/>
      <tableStyleElement type="pageFieldValues" dxfId="2014"/>
    </tableStyle>
    <tableStyle name="TableStyleMedium2 2" pivot="0" count="7" xr9:uid="{00000000-0011-0000-FFFF-FFFF01000000}">
      <tableStyleElement type="wholeTable" dxfId="2013"/>
      <tableStyleElement type="headerRow" dxfId="2012"/>
      <tableStyleElement type="totalRow" dxfId="2011"/>
      <tableStyleElement type="firstColumn" dxfId="2010"/>
      <tableStyleElement type="lastColumn" dxfId="2009"/>
      <tableStyleElement type="firstRowStripe" dxfId="2008"/>
      <tableStyleElement type="firstColumnStripe" dxfId="2007"/>
    </tableStyle>
  </tableStyles>
  <colors>
    <mruColors>
      <color rgb="FF006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01. MATRIZ ASPECTOS E IMPACTOS AMBIENTALES CUC.xlsx]TD-GENERAL!TablaDinámica1</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chemeClr val="accent3"/>
            </a:solidFill>
            <a:round/>
          </a:ln>
          <a:effectLst/>
        </c:spPr>
        <c:marker>
          <c:symbol val="none"/>
        </c:marker>
        <c:dLbl>
          <c:idx val="0"/>
          <c:layout>
            <c:manualLayout>
              <c:x val="1.3207546951789396E-2"/>
              <c:y val="-3.644251543904861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3"/>
            </a:solidFill>
            <a:round/>
          </a:ln>
          <a:effectLst/>
        </c:spPr>
        <c:marker>
          <c:symbol val="none"/>
        </c:marker>
        <c:dLbl>
          <c:idx val="0"/>
          <c:layout>
            <c:manualLayout>
              <c:x val="7.190775562640922E-2"/>
              <c:y val="-2.024584191058264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3"/>
            </a:solidFill>
            <a:round/>
          </a:ln>
          <a:effectLst/>
        </c:spPr>
        <c:marker>
          <c:symbol val="none"/>
        </c:marker>
        <c:dLbl>
          <c:idx val="0"/>
          <c:layout>
            <c:manualLayout>
              <c:x val="-5.7232703457754337E-2"/>
              <c:y val="-1.41720893374078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3"/>
            </a:solidFill>
            <a:round/>
          </a:ln>
          <a:effectLst/>
        </c:spPr>
        <c:marker>
          <c:symbol val="none"/>
        </c:marker>
        <c:dLbl>
          <c:idx val="0"/>
          <c:layout>
            <c:manualLayout>
              <c:x val="0"/>
              <c:y val="7.89587834512720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3"/>
            </a:solidFill>
            <a:round/>
          </a:ln>
          <a:effectLst/>
        </c:spPr>
        <c:marker>
          <c:symbol val="none"/>
        </c:marker>
        <c:dLbl>
          <c:idx val="0"/>
          <c:layout>
            <c:manualLayout>
              <c:x val="-8.9478699777912382E-2"/>
              <c:y val="0.10920112293073797"/>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2"/>
            </a:solidFill>
            <a:round/>
          </a:ln>
          <a:effectLst/>
        </c:spPr>
        <c:marker>
          <c:symbol val="none"/>
        </c:marker>
        <c:dLbl>
          <c:idx val="0"/>
          <c:layout>
            <c:manualLayout>
              <c:x val="-2.9350104337309994E-2"/>
              <c:y val="2.834417867481555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2"/>
            </a:solidFill>
            <a:round/>
          </a:ln>
          <a:effectLst/>
        </c:spPr>
        <c:marker>
          <c:symbol val="none"/>
        </c:marker>
        <c:dLbl>
          <c:idx val="0"/>
          <c:layout>
            <c:manualLayout>
              <c:x val="0"/>
              <c:y val="3.846709963010687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3"/>
            </a:solidFill>
            <a:round/>
          </a:ln>
          <a:effectLst/>
        </c:spPr>
        <c:marker>
          <c:symbol val="none"/>
        </c:marker>
        <c:dLbl>
          <c:idx val="0"/>
          <c:layout>
            <c:manualLayout>
              <c:x val="3.9622640855368291E-2"/>
              <c:y val="6.073752573174762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2"/>
            </a:solidFill>
            <a:round/>
          </a:ln>
          <a:effectLst/>
        </c:spPr>
        <c:marker>
          <c:symbol val="none"/>
        </c:marker>
        <c:dLbl>
          <c:idx val="0"/>
          <c:layout>
            <c:manualLayout>
              <c:x val="3.6687630421637356E-2"/>
              <c:y val="3.239334705693210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2"/>
            </a:solidFill>
            <a:round/>
          </a:ln>
          <a:effectLst/>
        </c:spPr>
        <c:marker>
          <c:symbol val="none"/>
        </c:marker>
        <c:dLbl>
          <c:idx val="0"/>
          <c:layout>
            <c:manualLayout>
              <c:x val="-6.1586801649793826E-2"/>
              <c:y val="-1.613716591023701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2"/>
        <c:spPr>
          <a:ln w="28575" cap="rnd">
            <a:solidFill>
              <a:schemeClr val="accent3"/>
            </a:solidFill>
            <a:round/>
          </a:ln>
          <a:effectLst/>
        </c:spPr>
        <c:marker>
          <c:symbol val="none"/>
        </c:marker>
        <c:dLbl>
          <c:idx val="0"/>
          <c:layout>
            <c:manualLayout>
              <c:x val="-1.9077567819251427E-2"/>
              <c:y val="-4.656543639433990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3"/>
        <c:spPr>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4"/>
        <c:spPr>
          <a:ln w="28575" cap="rnd">
            <a:solidFill>
              <a:schemeClr val="accent2"/>
            </a:solidFill>
            <a:round/>
          </a:ln>
          <a:effectLst/>
        </c:spPr>
        <c:marker>
          <c:symbol val="none"/>
        </c:marker>
        <c:dLbl>
          <c:idx val="0"/>
          <c:layout>
            <c:manualLayout>
              <c:x val="7.1827175449222694E-2"/>
              <c:y val="-1.013036002874829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5"/>
        <c:spPr>
          <a:ln w="28575" cap="rnd">
            <a:solidFill>
              <a:schemeClr val="accent2"/>
            </a:solidFill>
            <a:round/>
          </a:ln>
          <a:effectLst/>
        </c:spPr>
        <c:marker>
          <c:symbol val="none"/>
        </c:marker>
        <c:dLbl>
          <c:idx val="0"/>
          <c:layout>
            <c:manualLayout>
              <c:x val="8.805031301192966E-3"/>
              <c:y val="-4.656543639433990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6"/>
        <c:spPr>
          <a:ln w="28575" cap="rnd">
            <a:solidFill>
              <a:schemeClr val="accent1"/>
            </a:solidFill>
            <a:round/>
          </a:ln>
          <a:effectLst/>
        </c:spPr>
        <c:marker>
          <c:symbol val="none"/>
        </c:marker>
        <c:dLbl>
          <c:idx val="0"/>
          <c:layout>
            <c:manualLayout>
              <c:x val="-5.2747252747252747E-2"/>
              <c:y val="-2.017145738779700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0"/>
        <c:spPr>
          <a:ln w="28575" cap="rnd">
            <a:solidFill>
              <a:schemeClr val="accent1"/>
            </a:solidFill>
            <a:round/>
          </a:ln>
          <a:effectLst/>
        </c:spPr>
        <c:marker>
          <c:symbol val="none"/>
        </c:marker>
        <c:dLbl>
          <c:idx val="0"/>
          <c:layout>
            <c:manualLayout>
              <c:x val="2.9304029304029252E-2"/>
              <c:y val="-1.008572869389813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2"/>
        <c:spPr>
          <a:ln w="28575" cap="rnd">
            <a:solidFill>
              <a:schemeClr val="accent1"/>
            </a:solidFill>
            <a:round/>
          </a:ln>
          <a:effectLst/>
        </c:spPr>
        <c:marker>
          <c:symbol val="none"/>
        </c:marker>
        <c:dLbl>
          <c:idx val="0"/>
          <c:layout>
            <c:manualLayout>
              <c:x val="-1.0256410256410256E-2"/>
              <c:y val="-1.412002017145738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3"/>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7765060136713681"/>
          <c:y val="0.10711838024785478"/>
          <c:w val="0.60706457846615314"/>
          <c:h val="0.83574699909863748"/>
        </c:manualLayout>
      </c:layout>
      <c:radarChart>
        <c:radarStyle val="marker"/>
        <c:varyColors val="0"/>
        <c:ser>
          <c:idx val="0"/>
          <c:order val="0"/>
          <c:tx>
            <c:strRef>
              <c:f>'TD-GENERAL'!$D$8</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0-1AE7-4282-992B-6A6329B4FADD}"/>
              </c:ext>
            </c:extLst>
          </c:dPt>
          <c:dPt>
            <c:idx val="1"/>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1D-1AE7-4282-992B-6A6329B4FADD}"/>
              </c:ext>
            </c:extLst>
          </c:dPt>
          <c:dPt>
            <c:idx val="2"/>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3-1AE7-4282-992B-6A6329B4FADD}"/>
              </c:ext>
            </c:extLst>
          </c:dPt>
          <c:dPt>
            <c:idx val="3"/>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1F-1AE7-4282-992B-6A6329B4FADD}"/>
              </c:ext>
            </c:extLst>
          </c:dPt>
          <c:dPt>
            <c:idx val="4"/>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1E-1AE7-4282-992B-6A6329B4FADD}"/>
              </c:ext>
            </c:extLst>
          </c:dPt>
          <c:dPt>
            <c:idx val="5"/>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1-1AE7-4282-992B-6A6329B4FADD}"/>
              </c:ext>
            </c:extLst>
          </c:dPt>
          <c:dPt>
            <c:idx val="6"/>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2-1AE7-4282-992B-6A6329B4FADD}"/>
              </c:ext>
            </c:extLst>
          </c:dPt>
          <c:cat>
            <c:strRef>
              <c:f>'TD-GENERAL'!$A$9:$C$14</c:f>
              <c:strCache>
                <c:ptCount val="6"/>
                <c:pt idx="0">
                  <c:v>Consumo del recurso hídrico</c:v>
                </c:pt>
                <c:pt idx="1">
                  <c:v>Consumo de energía eléctrica</c:v>
                </c:pt>
                <c:pt idx="2">
                  <c:v>Consumo de materias primas e insumos</c:v>
                </c:pt>
                <c:pt idx="3">
                  <c:v>Generación de vertimientos</c:v>
                </c:pt>
                <c:pt idx="4">
                  <c:v>Generación de residuos</c:v>
                </c:pt>
                <c:pt idx="5">
                  <c:v>Generación de emisiones</c:v>
                </c:pt>
              </c:strCache>
            </c:strRef>
          </c:cat>
          <c:val>
            <c:numRef>
              <c:f>'TD-GENERAL'!$D$9:$D$14</c:f>
              <c:numCache>
                <c:formatCode>0.0</c:formatCode>
                <c:ptCount val="6"/>
                <c:pt idx="0">
                  <c:v>25</c:v>
                </c:pt>
                <c:pt idx="1">
                  <c:v>25</c:v>
                </c:pt>
                <c:pt idx="2">
                  <c:v>10.076923076923077</c:v>
                </c:pt>
                <c:pt idx="3">
                  <c:v>9</c:v>
                </c:pt>
                <c:pt idx="4">
                  <c:v>21.666666666666668</c:v>
                </c:pt>
                <c:pt idx="5">
                  <c:v>17</c:v>
                </c:pt>
              </c:numCache>
            </c:numRef>
          </c:val>
          <c:extLst>
            <c:ext xmlns:c16="http://schemas.microsoft.com/office/drawing/2014/chart" uri="{C3380CC4-5D6E-409C-BE32-E72D297353CC}">
              <c16:uniqueId val="{00000000-FA2A-41DC-A7D8-3BC4CD166301}"/>
            </c:ext>
          </c:extLst>
        </c:ser>
        <c:dLbls>
          <c:showLegendKey val="0"/>
          <c:showVal val="0"/>
          <c:showCatName val="0"/>
          <c:showSerName val="0"/>
          <c:showPercent val="0"/>
          <c:showBubbleSize val="0"/>
        </c:dLbls>
        <c:axId val="490255471"/>
        <c:axId val="2089120751"/>
      </c:radarChart>
      <c:catAx>
        <c:axId val="490255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89120751"/>
        <c:crosses val="autoZero"/>
        <c:auto val="1"/>
        <c:lblAlgn val="ctr"/>
        <c:lblOffset val="100"/>
        <c:noMultiLvlLbl val="0"/>
      </c:catAx>
      <c:valAx>
        <c:axId val="208912075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4902554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7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85725</xdr:rowOff>
    </xdr:from>
    <xdr:to>
      <xdr:col>6</xdr:col>
      <xdr:colOff>828674</xdr:colOff>
      <xdr:row>4</xdr:row>
      <xdr:rowOff>57150</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2943225" y="85725"/>
          <a:ext cx="1876424"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0</xdr:row>
      <xdr:rowOff>1</xdr:rowOff>
    </xdr:from>
    <xdr:to>
      <xdr:col>2</xdr:col>
      <xdr:colOff>1352550</xdr:colOff>
      <xdr:row>0</xdr:row>
      <xdr:rowOff>390016</xdr:rowOff>
    </xdr:to>
    <xdr:pic>
      <xdr:nvPicPr>
        <xdr:cNvPr id="2" name="4 Imagen">
          <a:extLst>
            <a:ext uri="{FF2B5EF4-FFF2-40B4-BE49-F238E27FC236}">
              <a16:creationId xmlns:a16="http://schemas.microsoft.com/office/drawing/2014/main" id="{00000000-0008-0000-0200-000002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914400" y="1"/>
          <a:ext cx="1857375" cy="39001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0</xdr:row>
      <xdr:rowOff>0</xdr:rowOff>
    </xdr:from>
    <xdr:to>
      <xdr:col>3</xdr:col>
      <xdr:colOff>152400</xdr:colOff>
      <xdr:row>0</xdr:row>
      <xdr:rowOff>390015</xdr:rowOff>
    </xdr:to>
    <xdr:pic>
      <xdr:nvPicPr>
        <xdr:cNvPr id="4" name="4 Imagen">
          <a:extLst>
            <a:ext uri="{FF2B5EF4-FFF2-40B4-BE49-F238E27FC236}">
              <a16:creationId xmlns:a16="http://schemas.microsoft.com/office/drawing/2014/main" id="{00000000-0008-0000-0300-000004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90575" y="0"/>
          <a:ext cx="1571625" cy="39001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895350</xdr:colOff>
      <xdr:row>0</xdr:row>
      <xdr:rowOff>9525</xdr:rowOff>
    </xdr:from>
    <xdr:to>
      <xdr:col>1</xdr:col>
      <xdr:colOff>533400</xdr:colOff>
      <xdr:row>0</xdr:row>
      <xdr:rowOff>399540</xdr:rowOff>
    </xdr:to>
    <xdr:pic>
      <xdr:nvPicPr>
        <xdr:cNvPr id="4" name="4 Imagen">
          <a:extLst>
            <a:ext uri="{FF2B5EF4-FFF2-40B4-BE49-F238E27FC236}">
              <a16:creationId xmlns:a16="http://schemas.microsoft.com/office/drawing/2014/main" id="{FA3FB114-007F-466D-A05D-8585E09FBF3E}"/>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895350" y="9525"/>
          <a:ext cx="1676400" cy="39001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8659091" cy="6286500"/>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1611406</xdr:colOff>
      <xdr:row>0</xdr:row>
      <xdr:rowOff>390015</xdr:rowOff>
    </xdr:to>
    <xdr:pic>
      <xdr:nvPicPr>
        <xdr:cNvPr id="3" name="4 Imagen">
          <a:extLst>
            <a:ext uri="{FF2B5EF4-FFF2-40B4-BE49-F238E27FC236}">
              <a16:creationId xmlns:a16="http://schemas.microsoft.com/office/drawing/2014/main" id="{00000000-0008-0000-0600-000003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0" y="0"/>
          <a:ext cx="1611406" cy="39001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UPO%20PLANEACION/4.%20SIG/2020/2.%20INFORMACION%20DOCUMENTADA/2.%20MANUALES/ANEXO%2005.%20ROL,%20RESPONSABILIDAD%20Y%20AUTORID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26276285/Documents/ANM/01.%20SIG/RESPONSABILIDADES/MATRIZ%20ROL,%20RESP%20Y%20A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STRUCCIONES"/>
      <sheetName val="ROL"/>
      <sheetName val="R&amp;A"/>
      <sheetName val="TD-R&amp;A"/>
      <sheetName val="LISTA"/>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milo" refreshedDate="44494.150106597219" createdVersion="6" refreshedVersion="7" minRefreshableVersion="3" recordCount="34" xr:uid="{00000000-000A-0000-FFFF-FFFF01000000}">
  <cacheSource type="worksheet">
    <worksheetSource name="MATRIZCONTROL"/>
  </cacheSource>
  <cacheFields count="19">
    <cacheField name="N°" numFmtId="0">
      <sharedItems containsSemiMixedTypes="0" containsString="0" containsNumber="1" containsInteger="1" minValue="1" maxValue="34"/>
    </cacheField>
    <cacheField name="Proceso" numFmtId="0">
      <sharedItems count="18">
        <s v="Gestión Integral para el Seguimiento y Control a los Títulos Mineros"/>
        <s v="Atención Integral y Servicios a Grupos de Interés"/>
        <s v="" u="1"/>
        <s v="Gestión Integral de la Información Minera" u="1"/>
        <s v="Administración de Tecnologías de la Información" u="1"/>
        <s v="Seguridad Minera" u="1"/>
        <s v="Administración de Bienes y Servicios" u="1"/>
        <s v="Evaluación, Control y Mejora" u="1"/>
        <s v="Gestión Integral del Relacionamiento y las Comunicaciones" u="1"/>
        <s v="Generación de Títulos Mineros" u="1"/>
        <s v="Planeación estratégica" u="1"/>
        <s v="Gestión de la Inversión Minera" u="1"/>
        <s v="Gestión Jurídica" u="1"/>
        <s v="Gestión del Talento Humano" u="1"/>
        <s v="Gestión Documental" u="1"/>
        <s v="Adquisición de Bienes y Servicios" u="1"/>
        <s v="Delimitación y declaración de áreas de zonas de interés" u="1"/>
        <s v="Gestión Financiera" u="1"/>
      </sharedItems>
    </cacheField>
    <cacheField name="Aspecto" numFmtId="0">
      <sharedItems count="9">
        <s v="Consumo del recurso hídrico"/>
        <s v="Consumo de energía eléctrica"/>
        <s v="Consumo de materias primas e insumos"/>
        <s v="Generación de empleo"/>
        <s v="Generación de vertimientos"/>
        <s v="Generación de residuos"/>
        <s v="Generación de emisiones"/>
        <s v="" u="1"/>
        <s v="Generación de derrames" u="1"/>
      </sharedItems>
    </cacheField>
    <cacheField name="Impacto" numFmtId="0">
      <sharedItems count="21">
        <s v="Agotamiento del recurso hídrico"/>
        <s v="Presión sobre el recurso energético eléctrico"/>
        <s v="Agotamiento de los recursos naturales no renovables"/>
        <s v="Agotamiento general de los recursos naturales"/>
        <s v="Desarrollo económico y social"/>
        <s v="Contaminación por descarga de aguas residuales domésticas"/>
        <s v="Contaminación por generación de residuos ordinarios"/>
        <s v="Aprovechamiento de residuos reutilizables"/>
        <s v="Contaminación por emisión de varios agentes clasificados"/>
        <s v="Contaminación por generación de residuos recuperables"/>
        <s v="Contaminación por generación de residuos peligrosos"/>
        <s v="" u="1"/>
        <s v="Contaminación por generación de residuos de escombro" u="1"/>
        <s v="Contaminación por descarga de aguas residuales no domésticas" u="1"/>
        <s v="Contaminación por emisión de ruido" u="1"/>
        <s v="Contaminación por generación de residuos de aparatos eléctricos y electrónicos" u="1"/>
        <s v="Contaminación del suelo" u="1"/>
        <s v="Contaminación por emisión de contaminantes criterio" u="1"/>
        <s v="Contaminación por generación de residuos reutilizables" u="1"/>
        <s v="Aprovechamiento de residuos especiales" u="1"/>
        <s v="Aprovechamiento de residuos recuperables" u="1"/>
      </sharedItems>
    </cacheField>
    <cacheField name="Tipo de sede" numFmtId="0">
      <sharedItems/>
    </cacheField>
    <cacheField name="Sede" numFmtId="0">
      <sharedItems count="3">
        <s v="PAR Cúcuta"/>
        <s v="" u="1"/>
        <s v="Sede Central - Bogotá" u="1"/>
      </sharedItems>
    </cacheField>
    <cacheField name="Lugar donde se desarrolla el proceso" numFmtId="0">
      <sharedItems/>
    </cacheField>
    <cacheField name="Tipo de impacto" numFmtId="0">
      <sharedItems count="3">
        <s v="Negativo"/>
        <s v="Positivo"/>
        <s v="" u="1"/>
      </sharedItems>
    </cacheField>
    <cacheField name="Recurso afectado" numFmtId="0">
      <sharedItems count="6">
        <s v="Hidrológico - agua"/>
        <s v="Biológico - biodiversidad"/>
        <s v="Sociocultural - social"/>
        <s v="Geológico - suelo"/>
        <s v="Atmosférico - aire"/>
        <s v="" u="1"/>
      </sharedItems>
    </cacheField>
    <cacheField name="Condiciones de operación" numFmtId="0">
      <sharedItems count="8">
        <s v="Normal"/>
        <s v="Situación de emergencia"/>
        <s v="Torre 4 - Piso 10" u="1"/>
        <s v="Archivo Central  - Álamos" u="1"/>
        <s v="Anormal" u="1"/>
        <s v="Torre 3 - Local 107" u="1"/>
        <s v="Torre 4 - Piso 8" u="1"/>
        <s v="Torre 4 - Piso 9" u="1"/>
      </sharedItems>
    </cacheField>
    <cacheField name="Descripción de la fuente" numFmtId="0">
      <sharedItems count="45">
        <s v="Agua potable"/>
        <s v="Energía eléctrica"/>
        <s v="Papel"/>
        <s v="Elementos pequeños de oficina"/>
        <s v="Movilización terrestre"/>
        <s v="Movilización aérea"/>
        <s v="Computadores y perifericos"/>
        <s v="Mobiliario de oficina"/>
        <s v="Recurso humano"/>
        <s v="Elementos de protección personal"/>
        <s v="Aguas residuales domésticas"/>
        <s v="Residuos ordinarios"/>
        <s v="Residuos reutilizables (papel, cartón, vidrio, plástico rigido, plástico flexible)"/>
        <s v="Emisión por combustión de transporte terrestre"/>
        <s v="Emisión por combustión de transporte aereo"/>
        <s v="Elementos de protección personal usados"/>
        <s v="Residuos infecciosos o de riesgo biológico"/>
        <s v="Combustible para planta generadora de energía eléctrica" u="1"/>
        <s v="Residuos de tinta de toner" u="1"/>
        <s v="Residuos contaminados biológicamente" u="1"/>
        <s v="Emisión por combustión de vehículos automotores terrestres" u="1"/>
        <s v="Toneres de impresoras" u="1"/>
        <s v="Ruido por funcionamiento de planta generadora de energía eléctrica" u="1"/>
        <s v="Residuos de escombro" u="1"/>
        <s v="Toneres usados " u="1"/>
        <s v="Luminarias usadas" u="1"/>
        <s v="Baterias y pilas usadas" u="1"/>
        <s v="Vehículos automotores terrestres" u="1"/>
        <s v="Elementos para atención de emergencias" u="1"/>
        <s v="Agua no potable" u="1"/>
        <s v="Residuos peligrosos" u="1"/>
        <s v="Residuos peligrosos (sólidos contaminados con sustancias químicas)" u="1"/>
        <s v="Residuos recuperables (aleaciones de distintos metales)" u="1"/>
        <s v="Emisión por combustión de planta generadora de energía eléctrica" u="1"/>
        <s v="Residuos de aparatos eléctricos y electrónicos" u="1"/>
        <s v="Derrames" u="1"/>
        <s v="Combustible para vehículos automotores terrestres" u="1"/>
        <s v="Vertimientos no deseados" u="1"/>
        <s v="Aceites usados" u="1"/>
        <s v="Residuos de construcción y demolición (escombros)" u="1"/>
        <s v="Cartón" u="1"/>
        <s v="Emisiones atmósfericas no controladas" u="1"/>
        <s v="Insumos y elementos para rescate minero" u="1"/>
        <s v="Material POP (Point of Purchase)" u="1"/>
        <s v="Lllantas usadas" u="1"/>
      </sharedItems>
    </cacheField>
    <cacheField name="Etapa del ciclo de vida" numFmtId="0">
      <sharedItems count="20">
        <s v="6. Seguimiento y control a los productos y servicios"/>
        <s v="1. Adquisición y movilización de insumos y equipos"/>
        <s v="2. Movilización para el desarrollo de actividades"/>
        <s v="3.1. Desarrollo de actividades misionales"/>
        <s v="4. Actividades de correspondencia y notificación"/>
        <s v="Desarrollo de actividades misionales" u="1"/>
        <s v="Uso de los productos y servicios" u="1"/>
        <s v="Seguimiento y control a los productos y servicios" u="1"/>
        <s v="Fin de vida útil de los productos y servicios" u="1"/>
        <s v="3.2. Desarrollo de actividades estratégicas" u="1"/>
        <s v="3.3. Desarrollo de actividades de apoyo" u="1"/>
        <s v="Desarrollo de actividades estratégicas" u="1"/>
        <s v="Desarrollo de actividades de apoyo" u="1"/>
        <s v="5. Uso de los productos y servicios" u="1"/>
        <s v="7. Fin de vida útil de los productos y servicios" u="1"/>
        <s v="3.4. Desarrollo de actividades de seguimiento y medición" u="1"/>
        <s v="Actividades de correspondencia y notificación" u="1"/>
        <s v="Movilización para el desarrollo de actividades" u="1"/>
        <s v="Adquisición y movilización de insumos y equipos" u="1"/>
        <s v="Desarrollo de actividades de seguimiento y medición" u="1"/>
      </sharedItems>
    </cacheField>
    <cacheField name="Inicial 2021" numFmtId="2">
      <sharedItems containsSemiMixedTypes="0" containsString="0" containsNumber="1" containsInteger="1" minValue="1" maxValue="25"/>
    </cacheField>
    <cacheField name="2022" numFmtId="2">
      <sharedItems containsNonDate="0" containsString="0" containsBlank="1"/>
    </cacheField>
    <cacheField name="2023" numFmtId="2">
      <sharedItems containsNonDate="0" containsString="0" containsBlank="1"/>
    </cacheField>
    <cacheField name="2024" numFmtId="0">
      <sharedItems containsNonDate="0" containsString="0" containsBlank="1"/>
    </cacheField>
    <cacheField name="2025" numFmtId="0">
      <sharedItems containsNonDate="0" containsString="0" containsBlank="1"/>
    </cacheField>
    <cacheField name="2026" numFmtId="0">
      <sharedItems containsNonDate="0" containsString="0" containsBlank="1"/>
    </cacheField>
    <cacheField name="Campo1" numFmtId="0" formula="Aspecto/#NAM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n v="1"/>
    <x v="0"/>
    <x v="0"/>
    <x v="0"/>
    <s v="PAR"/>
    <x v="0"/>
    <s v="PAR Cúcuta"/>
    <x v="0"/>
    <x v="0"/>
    <x v="0"/>
    <x v="0"/>
    <x v="0"/>
    <n v="25"/>
    <m/>
    <m/>
    <m/>
    <m/>
    <m/>
  </r>
  <r>
    <n v="2"/>
    <x v="0"/>
    <x v="1"/>
    <x v="1"/>
    <s v="PAR"/>
    <x v="0"/>
    <s v="PAR Cúcuta"/>
    <x v="0"/>
    <x v="0"/>
    <x v="0"/>
    <x v="1"/>
    <x v="0"/>
    <n v="25"/>
    <m/>
    <m/>
    <m/>
    <m/>
    <m/>
  </r>
  <r>
    <n v="3"/>
    <x v="0"/>
    <x v="2"/>
    <x v="2"/>
    <s v="PAR"/>
    <x v="0"/>
    <s v="PAR Cúcuta"/>
    <x v="0"/>
    <x v="1"/>
    <x v="0"/>
    <x v="2"/>
    <x v="1"/>
    <n v="15"/>
    <m/>
    <m/>
    <m/>
    <m/>
    <m/>
  </r>
  <r>
    <n v="4"/>
    <x v="0"/>
    <x v="2"/>
    <x v="3"/>
    <s v="PAR"/>
    <x v="0"/>
    <s v="PAR Cúcuta"/>
    <x v="0"/>
    <x v="1"/>
    <x v="0"/>
    <x v="3"/>
    <x v="1"/>
    <n v="3"/>
    <m/>
    <m/>
    <m/>
    <m/>
    <m/>
  </r>
  <r>
    <n v="5"/>
    <x v="0"/>
    <x v="2"/>
    <x v="2"/>
    <s v="PAR"/>
    <x v="0"/>
    <s v="PAR Cúcuta"/>
    <x v="0"/>
    <x v="1"/>
    <x v="0"/>
    <x v="4"/>
    <x v="2"/>
    <n v="15"/>
    <m/>
    <m/>
    <m/>
    <m/>
    <m/>
  </r>
  <r>
    <n v="6"/>
    <x v="0"/>
    <x v="2"/>
    <x v="2"/>
    <s v="PAR"/>
    <x v="0"/>
    <s v="PAR Cúcuta"/>
    <x v="0"/>
    <x v="1"/>
    <x v="0"/>
    <x v="5"/>
    <x v="2"/>
    <n v="25"/>
    <m/>
    <m/>
    <m/>
    <m/>
    <m/>
  </r>
  <r>
    <n v="7"/>
    <x v="0"/>
    <x v="2"/>
    <x v="3"/>
    <s v="PAR"/>
    <x v="0"/>
    <s v="PAR Cúcuta"/>
    <x v="0"/>
    <x v="1"/>
    <x v="0"/>
    <x v="6"/>
    <x v="1"/>
    <n v="5"/>
    <m/>
    <m/>
    <m/>
    <m/>
    <m/>
  </r>
  <r>
    <n v="8"/>
    <x v="0"/>
    <x v="2"/>
    <x v="3"/>
    <s v="PAR"/>
    <x v="0"/>
    <s v="PAR Cúcuta"/>
    <x v="0"/>
    <x v="1"/>
    <x v="0"/>
    <x v="7"/>
    <x v="1"/>
    <n v="3"/>
    <m/>
    <m/>
    <m/>
    <m/>
    <m/>
  </r>
  <r>
    <n v="9"/>
    <x v="0"/>
    <x v="3"/>
    <x v="4"/>
    <s v="PAR"/>
    <x v="0"/>
    <s v="PAR Cúcuta"/>
    <x v="1"/>
    <x v="2"/>
    <x v="0"/>
    <x v="8"/>
    <x v="0"/>
    <n v="15"/>
    <m/>
    <m/>
    <m/>
    <m/>
    <m/>
  </r>
  <r>
    <n v="10"/>
    <x v="0"/>
    <x v="2"/>
    <x v="3"/>
    <s v="PAR"/>
    <x v="0"/>
    <s v="PAR Cúcuta"/>
    <x v="0"/>
    <x v="1"/>
    <x v="0"/>
    <x v="9"/>
    <x v="1"/>
    <n v="9"/>
    <m/>
    <m/>
    <m/>
    <m/>
    <m/>
  </r>
  <r>
    <n v="11"/>
    <x v="0"/>
    <x v="4"/>
    <x v="5"/>
    <s v="PAR"/>
    <x v="0"/>
    <s v="PAR Cúcuta"/>
    <x v="0"/>
    <x v="0"/>
    <x v="0"/>
    <x v="10"/>
    <x v="0"/>
    <n v="9"/>
    <m/>
    <m/>
    <m/>
    <m/>
    <m/>
  </r>
  <r>
    <n v="12"/>
    <x v="0"/>
    <x v="5"/>
    <x v="6"/>
    <s v="PAR"/>
    <x v="0"/>
    <s v="PAR Cúcuta"/>
    <x v="0"/>
    <x v="3"/>
    <x v="0"/>
    <x v="11"/>
    <x v="0"/>
    <n v="25"/>
    <m/>
    <m/>
    <m/>
    <m/>
    <m/>
  </r>
  <r>
    <n v="13"/>
    <x v="0"/>
    <x v="5"/>
    <x v="7"/>
    <s v="PAR"/>
    <x v="0"/>
    <s v="PAR Cúcuta"/>
    <x v="1"/>
    <x v="3"/>
    <x v="0"/>
    <x v="12"/>
    <x v="0"/>
    <n v="15"/>
    <m/>
    <m/>
    <m/>
    <m/>
    <m/>
  </r>
  <r>
    <n v="14"/>
    <x v="0"/>
    <x v="6"/>
    <x v="8"/>
    <s v="PAR"/>
    <x v="0"/>
    <s v="PAR Cúcuta"/>
    <x v="0"/>
    <x v="4"/>
    <x v="0"/>
    <x v="13"/>
    <x v="2"/>
    <n v="25"/>
    <m/>
    <m/>
    <m/>
    <m/>
    <m/>
  </r>
  <r>
    <n v="15"/>
    <x v="0"/>
    <x v="6"/>
    <x v="8"/>
    <s v="PAR"/>
    <x v="0"/>
    <s v="PAR Cúcuta"/>
    <x v="0"/>
    <x v="4"/>
    <x v="0"/>
    <x v="14"/>
    <x v="2"/>
    <n v="9"/>
    <m/>
    <m/>
    <m/>
    <m/>
    <m/>
  </r>
  <r>
    <n v="16"/>
    <x v="0"/>
    <x v="5"/>
    <x v="6"/>
    <s v="PAR"/>
    <x v="0"/>
    <s v="PAR Cúcuta"/>
    <x v="0"/>
    <x v="3"/>
    <x v="0"/>
    <x v="15"/>
    <x v="0"/>
    <n v="15"/>
    <m/>
    <m/>
    <m/>
    <m/>
    <m/>
  </r>
  <r>
    <n v="17"/>
    <x v="0"/>
    <x v="5"/>
    <x v="6"/>
    <s v="PAR"/>
    <x v="0"/>
    <s v="PAR Cúcuta"/>
    <x v="0"/>
    <x v="3"/>
    <x v="1"/>
    <x v="11"/>
    <x v="0"/>
    <n v="1"/>
    <m/>
    <m/>
    <m/>
    <m/>
    <m/>
  </r>
  <r>
    <n v="18"/>
    <x v="0"/>
    <x v="5"/>
    <x v="9"/>
    <s v="PAR"/>
    <x v="0"/>
    <s v="PAR Cúcuta"/>
    <x v="0"/>
    <x v="3"/>
    <x v="1"/>
    <x v="12"/>
    <x v="0"/>
    <n v="3"/>
    <m/>
    <m/>
    <m/>
    <m/>
    <m/>
  </r>
  <r>
    <n v="19"/>
    <x v="0"/>
    <x v="5"/>
    <x v="10"/>
    <s v="PAR"/>
    <x v="0"/>
    <s v="PAR Cúcuta"/>
    <x v="0"/>
    <x v="3"/>
    <x v="1"/>
    <x v="16"/>
    <x v="0"/>
    <n v="3"/>
    <m/>
    <m/>
    <m/>
    <m/>
    <m/>
  </r>
  <r>
    <n v="20"/>
    <x v="1"/>
    <x v="0"/>
    <x v="0"/>
    <s v="PAR"/>
    <x v="0"/>
    <s v="PAR Cúcuta"/>
    <x v="0"/>
    <x v="0"/>
    <x v="0"/>
    <x v="0"/>
    <x v="3"/>
    <n v="25"/>
    <m/>
    <m/>
    <m/>
    <m/>
    <m/>
  </r>
  <r>
    <n v="21"/>
    <x v="1"/>
    <x v="1"/>
    <x v="1"/>
    <s v="PAR"/>
    <x v="0"/>
    <s v="PAR Cúcuta"/>
    <x v="0"/>
    <x v="0"/>
    <x v="0"/>
    <x v="1"/>
    <x v="3"/>
    <n v="25"/>
    <m/>
    <m/>
    <m/>
    <m/>
    <m/>
  </r>
  <r>
    <n v="22"/>
    <x v="1"/>
    <x v="2"/>
    <x v="2"/>
    <s v="PAR"/>
    <x v="0"/>
    <s v="PAR Cúcuta"/>
    <x v="0"/>
    <x v="1"/>
    <x v="0"/>
    <x v="2"/>
    <x v="3"/>
    <n v="15"/>
    <m/>
    <m/>
    <m/>
    <m/>
    <m/>
  </r>
  <r>
    <n v="23"/>
    <x v="1"/>
    <x v="2"/>
    <x v="3"/>
    <s v="PAR"/>
    <x v="0"/>
    <s v="PAR Cúcuta"/>
    <x v="0"/>
    <x v="1"/>
    <x v="0"/>
    <x v="3"/>
    <x v="3"/>
    <n v="3"/>
    <m/>
    <m/>
    <m/>
    <m/>
    <m/>
  </r>
  <r>
    <n v="24"/>
    <x v="1"/>
    <x v="2"/>
    <x v="2"/>
    <s v="PAR"/>
    <x v="0"/>
    <s v="PAR Cúcuta"/>
    <x v="0"/>
    <x v="1"/>
    <x v="0"/>
    <x v="4"/>
    <x v="2"/>
    <n v="15"/>
    <m/>
    <m/>
    <m/>
    <m/>
    <m/>
  </r>
  <r>
    <n v="25"/>
    <x v="1"/>
    <x v="2"/>
    <x v="2"/>
    <s v="PAR"/>
    <x v="0"/>
    <s v="PAR Cúcuta"/>
    <x v="0"/>
    <x v="1"/>
    <x v="0"/>
    <x v="5"/>
    <x v="2"/>
    <n v="15"/>
    <m/>
    <m/>
    <m/>
    <m/>
    <m/>
  </r>
  <r>
    <n v="26"/>
    <x v="1"/>
    <x v="2"/>
    <x v="3"/>
    <s v="PAR"/>
    <x v="0"/>
    <s v="PAR Cúcuta"/>
    <x v="0"/>
    <x v="1"/>
    <x v="0"/>
    <x v="6"/>
    <x v="3"/>
    <n v="5"/>
    <m/>
    <m/>
    <m/>
    <m/>
    <m/>
  </r>
  <r>
    <n v="27"/>
    <x v="1"/>
    <x v="2"/>
    <x v="3"/>
    <s v="PAR"/>
    <x v="0"/>
    <s v="PAR Cúcuta"/>
    <x v="0"/>
    <x v="1"/>
    <x v="0"/>
    <x v="7"/>
    <x v="3"/>
    <n v="3"/>
    <m/>
    <m/>
    <m/>
    <m/>
    <m/>
  </r>
  <r>
    <n v="28"/>
    <x v="1"/>
    <x v="3"/>
    <x v="4"/>
    <s v="PAR"/>
    <x v="0"/>
    <s v="PAR Cúcuta"/>
    <x v="1"/>
    <x v="2"/>
    <x v="0"/>
    <x v="8"/>
    <x v="3"/>
    <n v="15"/>
    <m/>
    <m/>
    <m/>
    <m/>
    <m/>
  </r>
  <r>
    <n v="29"/>
    <x v="1"/>
    <x v="4"/>
    <x v="5"/>
    <s v="PAR"/>
    <x v="0"/>
    <s v="PAR Cúcuta"/>
    <x v="0"/>
    <x v="0"/>
    <x v="0"/>
    <x v="10"/>
    <x v="3"/>
    <n v="9"/>
    <m/>
    <m/>
    <m/>
    <m/>
    <m/>
  </r>
  <r>
    <n v="30"/>
    <x v="1"/>
    <x v="5"/>
    <x v="6"/>
    <s v="PAR"/>
    <x v="0"/>
    <s v="PAR Cúcuta"/>
    <x v="0"/>
    <x v="3"/>
    <x v="0"/>
    <x v="11"/>
    <x v="3"/>
    <n v="25"/>
    <m/>
    <m/>
    <m/>
    <m/>
    <m/>
  </r>
  <r>
    <n v="31"/>
    <x v="1"/>
    <x v="5"/>
    <x v="7"/>
    <s v="PAR"/>
    <x v="0"/>
    <s v="PAR Cúcuta"/>
    <x v="1"/>
    <x v="3"/>
    <x v="0"/>
    <x v="12"/>
    <x v="3"/>
    <n v="15"/>
    <m/>
    <m/>
    <m/>
    <m/>
    <m/>
  </r>
  <r>
    <n v="32"/>
    <x v="1"/>
    <x v="5"/>
    <x v="6"/>
    <s v="PAR"/>
    <x v="0"/>
    <s v="PAR Cúcuta"/>
    <x v="0"/>
    <x v="3"/>
    <x v="1"/>
    <x v="11"/>
    <x v="4"/>
    <n v="1"/>
    <m/>
    <m/>
    <m/>
    <m/>
    <m/>
  </r>
  <r>
    <n v="33"/>
    <x v="1"/>
    <x v="5"/>
    <x v="9"/>
    <s v="PAR"/>
    <x v="0"/>
    <s v="PAR Cúcuta"/>
    <x v="0"/>
    <x v="3"/>
    <x v="1"/>
    <x v="12"/>
    <x v="4"/>
    <n v="3"/>
    <m/>
    <m/>
    <m/>
    <m/>
    <m/>
  </r>
  <r>
    <n v="34"/>
    <x v="1"/>
    <x v="5"/>
    <x v="10"/>
    <s v="PAR"/>
    <x v="0"/>
    <s v="PAR Cúcuta"/>
    <x v="0"/>
    <x v="3"/>
    <x v="1"/>
    <x v="16"/>
    <x v="3"/>
    <n v="3"/>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60" applyNumberFormats="0" applyBorderFormats="0" applyFontFormats="0" applyPatternFormats="0" applyAlignmentFormats="0" applyWidthHeightFormats="1" dataCaption="Valores" updatedVersion="7" minRefreshableVersion="3" useAutoFormatting="1" rowGrandTotals="0" colGrandTotals="0" itemPrintTitles="1" createdVersion="6" indent="0" compact="0" outline="1" outlineData="1" compactData="0" multipleFieldFilters="0" chartFormat="14">
  <location ref="A8:D14" firstHeaderRow="1" firstDataRow="1" firstDataCol="3" rowPageCount="5" colPageCount="1"/>
  <pivotFields count="19">
    <pivotField compact="0" showAll="0" defaultSubtotal="0"/>
    <pivotField axis="axisPage" compact="0" multipleItemSelectionAllowed="1" showAll="0" defaultSubtotal="0">
      <items count="18">
        <item m="1" x="2"/>
        <item m="1" x="10"/>
        <item m="1" x="8"/>
        <item m="1" x="16"/>
        <item m="1" x="11"/>
        <item m="1" x="9"/>
        <item x="0"/>
        <item m="1" x="5"/>
        <item m="1" x="3"/>
        <item x="1"/>
        <item m="1" x="15"/>
        <item m="1" x="6"/>
        <item m="1" x="17"/>
        <item m="1" x="4"/>
        <item m="1" x="13"/>
        <item m="1" x="12"/>
        <item m="1" x="14"/>
        <item m="1" x="7"/>
      </items>
    </pivotField>
    <pivotField axis="axisRow" compact="0" showAll="0" defaultSubtotal="0">
      <items count="9">
        <item h="1" sd="0" m="1" x="7"/>
        <item sd="0" x="0"/>
        <item sd="0" x="1"/>
        <item sd="0" x="2"/>
        <item sd="0" x="3"/>
        <item sd="0" x="4"/>
        <item sd="0" x="5"/>
        <item sd="0" x="6"/>
        <item sd="0" m="1" x="8"/>
      </items>
    </pivotField>
    <pivotField axis="axisRow" compact="0" showAll="0" defaultSubtotal="0">
      <items count="21">
        <item m="1" x="11"/>
        <item x="0"/>
        <item x="1"/>
        <item x="2"/>
        <item x="3"/>
        <item x="4"/>
        <item x="5"/>
        <item x="6"/>
        <item m="1" x="20"/>
        <item m="1" x="15"/>
        <item x="8"/>
        <item m="1" x="17"/>
        <item m="1" x="14"/>
        <item x="9"/>
        <item m="1" x="18"/>
        <item m="1" x="12"/>
        <item x="10"/>
        <item m="1" x="16"/>
        <item m="1" x="13"/>
        <item m="1" x="19"/>
        <item x="7"/>
      </items>
    </pivotField>
    <pivotField compact="0" showAll="0"/>
    <pivotField axis="axisPage" compact="0" multipleItemSelectionAllowed="1" showAll="0" defaultSubtotal="0">
      <items count="3">
        <item m="1" x="1"/>
        <item m="1" x="2"/>
        <item x="0"/>
      </items>
    </pivotField>
    <pivotField compact="0" showAll="0"/>
    <pivotField axis="axisPage" compact="0" multipleItemSelectionAllowed="1" showAll="0" defaultSubtotal="0">
      <items count="3">
        <item h="1" m="1" x="2"/>
        <item x="0"/>
        <item h="1" x="1"/>
      </items>
    </pivotField>
    <pivotField axis="axisPage" compact="0" multipleItemSelectionAllowed="1" showAll="0" defaultSubtotal="0">
      <items count="6">
        <item m="1" x="5"/>
        <item x="4"/>
        <item x="1"/>
        <item x="3"/>
        <item x="0"/>
        <item x="2"/>
      </items>
    </pivotField>
    <pivotField axis="axisPage" compact="0" multipleItemSelectionAllowed="1" showAll="0" defaultSubtotal="0">
      <items count="8">
        <item h="1" m="1" x="4"/>
        <item x="0"/>
        <item h="1" x="1"/>
        <item m="1" x="2"/>
        <item m="1" x="7"/>
        <item m="1" x="6"/>
        <item m="1" x="5"/>
        <item m="1" x="3"/>
      </items>
    </pivotField>
    <pivotField axis="axisRow" compact="0" showAll="0">
      <items count="46">
        <item m="1" x="38"/>
        <item m="1" x="29"/>
        <item x="0"/>
        <item x="10"/>
        <item m="1" x="26"/>
        <item m="1" x="40"/>
        <item m="1" x="17"/>
        <item m="1" x="36"/>
        <item x="6"/>
        <item m="1" x="35"/>
        <item x="9"/>
        <item x="15"/>
        <item m="1" x="28"/>
        <item x="3"/>
        <item m="1" x="33"/>
        <item x="14"/>
        <item x="13"/>
        <item m="1" x="20"/>
        <item m="1" x="41"/>
        <item x="1"/>
        <item m="1" x="42"/>
        <item m="1" x="44"/>
        <item m="1" x="25"/>
        <item m="1" x="43"/>
        <item x="7"/>
        <item x="5"/>
        <item x="4"/>
        <item x="2"/>
        <item x="8"/>
        <item m="1" x="19"/>
        <item m="1" x="34"/>
        <item m="1" x="39"/>
        <item m="1" x="23"/>
        <item m="1" x="18"/>
        <item x="16"/>
        <item x="11"/>
        <item m="1" x="30"/>
        <item m="1" x="31"/>
        <item m="1" x="32"/>
        <item x="12"/>
        <item m="1" x="22"/>
        <item m="1" x="21"/>
        <item m="1" x="24"/>
        <item m="1" x="27"/>
        <item m="1" x="37"/>
        <item t="default"/>
      </items>
    </pivotField>
    <pivotField compact="0" showAll="0"/>
    <pivotField dataField="1" compact="0" numFmtId="2" showAll="0"/>
    <pivotField compact="0" showAll="0" defaultSubtotal="0"/>
    <pivotField compact="0" showAll="0" defaultSubtotal="0"/>
    <pivotField compact="0" showAll="0"/>
    <pivotField compact="0" showAll="0"/>
    <pivotField compact="0" showAll="0"/>
    <pivotField compact="0" dragToRow="0" dragToCol="0" dragToPage="0" showAll="0" defaultSubtotal="0"/>
  </pivotFields>
  <rowFields count="3">
    <field x="2"/>
    <field x="3"/>
    <field x="10"/>
  </rowFields>
  <rowItems count="6">
    <i>
      <x v="1"/>
    </i>
    <i>
      <x v="2"/>
    </i>
    <i>
      <x v="3"/>
    </i>
    <i>
      <x v="5"/>
    </i>
    <i>
      <x v="6"/>
    </i>
    <i>
      <x v="7"/>
    </i>
  </rowItems>
  <colItems count="1">
    <i/>
  </colItems>
  <pageFields count="5">
    <pageField fld="5" hier="-1"/>
    <pageField fld="1" hier="-1"/>
    <pageField fld="7" hier="-1"/>
    <pageField fld="8" hier="-1"/>
    <pageField fld="9" hier="-1"/>
  </pageFields>
  <dataFields count="1">
    <dataField name="Valoración inicial 2021" fld="12" subtotal="average" baseField="2" baseItem="6"/>
  </dataFields>
  <formats count="233">
    <format dxfId="1563">
      <pivotArea type="all" dataOnly="0" outline="0" fieldPosition="0"/>
    </format>
    <format dxfId="1564">
      <pivotArea outline="0" collapsedLevelsAreSubtotals="1" fieldPosition="0"/>
    </format>
    <format dxfId="1565">
      <pivotArea field="2" type="button" dataOnly="0" labelOnly="1" outline="0" axis="axisRow" fieldPosition="0"/>
    </format>
    <format dxfId="1566">
      <pivotArea field="3" type="button" dataOnly="0" labelOnly="1" outline="0" axis="axisRow" fieldPosition="1"/>
    </format>
    <format dxfId="1567">
      <pivotArea dataOnly="0" labelOnly="1" outline="0" fieldPosition="0">
        <references count="1">
          <reference field="2" count="0"/>
        </references>
      </pivotArea>
    </format>
    <format dxfId="1568">
      <pivotArea type="all" dataOnly="0" outline="0" fieldPosition="0"/>
    </format>
    <format dxfId="1569">
      <pivotArea outline="0" collapsedLevelsAreSubtotals="1" fieldPosition="0"/>
    </format>
    <format dxfId="1570">
      <pivotArea field="2" type="button" dataOnly="0" labelOnly="1" outline="0" axis="axisRow" fieldPosition="0"/>
    </format>
    <format dxfId="1571">
      <pivotArea field="3" type="button" dataOnly="0" labelOnly="1" outline="0" axis="axisRow" fieldPosition="1"/>
    </format>
    <format dxfId="1572">
      <pivotArea dataOnly="0" labelOnly="1" outline="0" fieldPosition="0">
        <references count="1">
          <reference field="2" count="0"/>
        </references>
      </pivotArea>
    </format>
    <format dxfId="1573">
      <pivotArea field="2" type="button" dataOnly="0" labelOnly="1" outline="0" axis="axisRow" fieldPosition="0"/>
    </format>
    <format dxfId="1574">
      <pivotArea field="3" type="button" dataOnly="0" labelOnly="1" outline="0" axis="axisRow" fieldPosition="1"/>
    </format>
    <format dxfId="1575">
      <pivotArea field="2" type="button" dataOnly="0" labelOnly="1" outline="0" axis="axisRow" fieldPosition="0"/>
    </format>
    <format dxfId="1576">
      <pivotArea field="3" type="button" dataOnly="0" labelOnly="1" outline="0" axis="axisRow" fieldPosition="1"/>
    </format>
    <format dxfId="1577">
      <pivotArea field="2" type="button" dataOnly="0" labelOnly="1" outline="0" axis="axisRow" fieldPosition="0"/>
    </format>
    <format dxfId="1578">
      <pivotArea field="3" type="button" dataOnly="0" labelOnly="1" outline="0" axis="axisRow" fieldPosition="1"/>
    </format>
    <format dxfId="1579">
      <pivotArea field="2" type="button" dataOnly="0" labelOnly="1" outline="0" axis="axisRow" fieldPosition="0"/>
    </format>
    <format dxfId="1580">
      <pivotArea field="3" type="button" dataOnly="0" labelOnly="1" outline="0" axis="axisRow" fieldPosition="1"/>
    </format>
    <format dxfId="1581">
      <pivotArea type="all" dataOnly="0" outline="0" fieldPosition="0"/>
    </format>
    <format dxfId="1582">
      <pivotArea outline="0" collapsedLevelsAreSubtotals="1" fieldPosition="0"/>
    </format>
    <format dxfId="1583">
      <pivotArea field="2" type="button" dataOnly="0" labelOnly="1" outline="0" axis="axisRow" fieldPosition="0"/>
    </format>
    <format dxfId="1584">
      <pivotArea field="3" type="button" dataOnly="0" labelOnly="1" outline="0" axis="axisRow" fieldPosition="1"/>
    </format>
    <format dxfId="1585">
      <pivotArea dataOnly="0" labelOnly="1" outline="0" fieldPosition="0">
        <references count="1">
          <reference field="2" count="0"/>
        </references>
      </pivotArea>
    </format>
    <format dxfId="1586">
      <pivotArea field="2" type="button" dataOnly="0" labelOnly="1" outline="0" axis="axisRow" fieldPosition="0"/>
    </format>
    <format dxfId="1587">
      <pivotArea field="3" type="button" dataOnly="0" labelOnly="1" outline="0" axis="axisRow" fieldPosition="1"/>
    </format>
    <format dxfId="1588">
      <pivotArea field="2" type="button" dataOnly="0" labelOnly="1" outline="0" axis="axisRow" fieldPosition="0"/>
    </format>
    <format dxfId="1589">
      <pivotArea field="3" type="button" dataOnly="0" labelOnly="1" outline="0" axis="axisRow" fieldPosition="1"/>
    </format>
    <format dxfId="1590">
      <pivotArea field="2" type="button" dataOnly="0" labelOnly="1" outline="0" axis="axisRow" fieldPosition="0"/>
    </format>
    <format dxfId="1591">
      <pivotArea field="3" type="button" dataOnly="0" labelOnly="1" outline="0" axis="axisRow" fieldPosition="1"/>
    </format>
    <format dxfId="1592">
      <pivotArea field="2" type="button" dataOnly="0" labelOnly="1" outline="0" axis="axisRow" fieldPosition="0"/>
    </format>
    <format dxfId="1593">
      <pivotArea field="3" type="button" dataOnly="0" labelOnly="1" outline="0" axis="axisRow" fieldPosition="1"/>
    </format>
    <format dxfId="1594">
      <pivotArea outline="0" collapsedLevelsAreSubtotals="1" fieldPosition="0"/>
    </format>
    <format dxfId="1595">
      <pivotArea outline="0" collapsedLevelsAreSubtotals="1" fieldPosition="0"/>
    </format>
    <format dxfId="1596">
      <pivotArea dataOnly="0" labelOnly="1" outline="0" fieldPosition="0">
        <references count="2">
          <reference field="2" count="1" selected="0">
            <x v="6"/>
          </reference>
          <reference field="3" count="1">
            <x v="13"/>
          </reference>
        </references>
      </pivotArea>
    </format>
    <format dxfId="1597">
      <pivotArea dataOnly="0" labelOnly="1" outline="0" fieldPosition="0">
        <references count="2">
          <reference field="2" count="1" selected="0">
            <x v="6"/>
          </reference>
          <reference field="3" count="1">
            <x v="13"/>
          </reference>
        </references>
      </pivotArea>
    </format>
    <format dxfId="1598">
      <pivotArea type="all" dataOnly="0" outline="0" fieldPosition="0"/>
    </format>
    <format dxfId="1599">
      <pivotArea outline="0" collapsedLevelsAreSubtotals="1" fieldPosition="0"/>
    </format>
    <format dxfId="1600">
      <pivotArea field="2" type="button" dataOnly="0" labelOnly="1" outline="0" axis="axisRow" fieldPosition="0"/>
    </format>
    <format dxfId="1601">
      <pivotArea field="3" type="button" dataOnly="0" labelOnly="1" outline="0" axis="axisRow" fieldPosition="1"/>
    </format>
    <format dxfId="1602">
      <pivotArea dataOnly="0" labelOnly="1" outline="0" fieldPosition="0">
        <references count="1">
          <reference field="2" count="6">
            <x v="1"/>
            <x v="2"/>
            <x v="3"/>
            <x v="5"/>
            <x v="6"/>
            <x v="7"/>
          </reference>
        </references>
      </pivotArea>
    </format>
    <format dxfId="1603">
      <pivotArea dataOnly="0" labelOnly="1" outline="0" fieldPosition="0">
        <references count="2">
          <reference field="2" count="1" selected="0">
            <x v="1"/>
          </reference>
          <reference field="3" count="1">
            <x v="1"/>
          </reference>
        </references>
      </pivotArea>
    </format>
    <format dxfId="1604">
      <pivotArea dataOnly="0" labelOnly="1" outline="0" fieldPosition="0">
        <references count="2">
          <reference field="2" count="1" selected="0">
            <x v="2"/>
          </reference>
          <reference field="3" count="1">
            <x v="2"/>
          </reference>
        </references>
      </pivotArea>
    </format>
    <format dxfId="1605">
      <pivotArea dataOnly="0" labelOnly="1" outline="0" fieldPosition="0">
        <references count="2">
          <reference field="2" count="1" selected="0">
            <x v="3"/>
          </reference>
          <reference field="3" count="2">
            <x v="3"/>
            <x v="4"/>
          </reference>
        </references>
      </pivotArea>
    </format>
    <format dxfId="1606">
      <pivotArea dataOnly="0" labelOnly="1" outline="0" fieldPosition="0">
        <references count="2">
          <reference field="2" count="1" selected="0">
            <x v="5"/>
          </reference>
          <reference field="3" count="2">
            <x v="6"/>
            <x v="18"/>
          </reference>
        </references>
      </pivotArea>
    </format>
    <format dxfId="1607">
      <pivotArea dataOnly="0" labelOnly="1" outline="0" fieldPosition="0">
        <references count="2">
          <reference field="2" count="1" selected="0">
            <x v="6"/>
          </reference>
          <reference field="3" count="6">
            <x v="7"/>
            <x v="9"/>
            <x v="13"/>
            <x v="14"/>
            <x v="15"/>
            <x v="16"/>
          </reference>
        </references>
      </pivotArea>
    </format>
    <format dxfId="1608">
      <pivotArea dataOnly="0" labelOnly="1" outline="0" fieldPosition="0">
        <references count="2">
          <reference field="2" count="1" selected="0">
            <x v="7"/>
          </reference>
          <reference field="3" count="3">
            <x v="10"/>
            <x v="11"/>
            <x v="12"/>
          </reference>
        </references>
      </pivotArea>
    </format>
    <format dxfId="1609">
      <pivotArea type="all" dataOnly="0" outline="0" fieldPosition="0"/>
    </format>
    <format dxfId="1610">
      <pivotArea outline="0" collapsedLevelsAreSubtotals="1" fieldPosition="0"/>
    </format>
    <format dxfId="1611">
      <pivotArea field="2" type="button" dataOnly="0" labelOnly="1" outline="0" axis="axisRow" fieldPosition="0"/>
    </format>
    <format dxfId="1612">
      <pivotArea field="3" type="button" dataOnly="0" labelOnly="1" outline="0" axis="axisRow" fieldPosition="1"/>
    </format>
    <format dxfId="1613">
      <pivotArea dataOnly="0" labelOnly="1" outline="0" fieldPosition="0">
        <references count="1">
          <reference field="2" count="6">
            <x v="1"/>
            <x v="2"/>
            <x v="3"/>
            <x v="5"/>
            <x v="6"/>
            <x v="7"/>
          </reference>
        </references>
      </pivotArea>
    </format>
    <format dxfId="1614">
      <pivotArea dataOnly="0" labelOnly="1" outline="0" fieldPosition="0">
        <references count="2">
          <reference field="2" count="1" selected="0">
            <x v="1"/>
          </reference>
          <reference field="3" count="1">
            <x v="1"/>
          </reference>
        </references>
      </pivotArea>
    </format>
    <format dxfId="1615">
      <pivotArea dataOnly="0" labelOnly="1" outline="0" fieldPosition="0">
        <references count="2">
          <reference field="2" count="1" selected="0">
            <x v="2"/>
          </reference>
          <reference field="3" count="1">
            <x v="2"/>
          </reference>
        </references>
      </pivotArea>
    </format>
    <format dxfId="1616">
      <pivotArea dataOnly="0" labelOnly="1" outline="0" fieldPosition="0">
        <references count="2">
          <reference field="2" count="1" selected="0">
            <x v="3"/>
          </reference>
          <reference field="3" count="2">
            <x v="3"/>
            <x v="4"/>
          </reference>
        </references>
      </pivotArea>
    </format>
    <format dxfId="1617">
      <pivotArea dataOnly="0" labelOnly="1" outline="0" fieldPosition="0">
        <references count="2">
          <reference field="2" count="1" selected="0">
            <x v="5"/>
          </reference>
          <reference field="3" count="2">
            <x v="6"/>
            <x v="18"/>
          </reference>
        </references>
      </pivotArea>
    </format>
    <format dxfId="1618">
      <pivotArea dataOnly="0" labelOnly="1" outline="0" fieldPosition="0">
        <references count="2">
          <reference field="2" count="1" selected="0">
            <x v="6"/>
          </reference>
          <reference field="3" count="6">
            <x v="7"/>
            <x v="9"/>
            <x v="13"/>
            <x v="14"/>
            <x v="15"/>
            <x v="16"/>
          </reference>
        </references>
      </pivotArea>
    </format>
    <format dxfId="1619">
      <pivotArea dataOnly="0" labelOnly="1" outline="0" fieldPosition="0">
        <references count="2">
          <reference field="2" count="1" selected="0">
            <x v="7"/>
          </reference>
          <reference field="3" count="3">
            <x v="10"/>
            <x v="11"/>
            <x v="12"/>
          </reference>
        </references>
      </pivotArea>
    </format>
    <format dxfId="1620">
      <pivotArea field="3" type="button" dataOnly="0" labelOnly="1" outline="0" axis="axisRow" fieldPosition="1"/>
    </format>
    <format dxfId="1621">
      <pivotArea dataOnly="0" labelOnly="1" outline="0" fieldPosition="0">
        <references count="1">
          <reference field="2" count="1">
            <x v="1"/>
          </reference>
        </references>
      </pivotArea>
    </format>
    <format dxfId="1622">
      <pivotArea dataOnly="0" labelOnly="1" outline="0" fieldPosition="0">
        <references count="1">
          <reference field="2" count="1">
            <x v="2"/>
          </reference>
        </references>
      </pivotArea>
    </format>
    <format dxfId="1623">
      <pivotArea dataOnly="0" labelOnly="1" outline="0" fieldPosition="0">
        <references count="1">
          <reference field="2" count="1">
            <x v="3"/>
          </reference>
        </references>
      </pivotArea>
    </format>
    <format dxfId="1624">
      <pivotArea dataOnly="0" labelOnly="1" outline="0" fieldPosition="0">
        <references count="1">
          <reference field="2" count="1">
            <x v="5"/>
          </reference>
        </references>
      </pivotArea>
    </format>
    <format dxfId="1625">
      <pivotArea dataOnly="0" labelOnly="1" outline="0" fieldPosition="0">
        <references count="1">
          <reference field="2" count="1">
            <x v="6"/>
          </reference>
        </references>
      </pivotArea>
    </format>
    <format dxfId="1626">
      <pivotArea dataOnly="0" labelOnly="1" outline="0" fieldPosition="0">
        <references count="1">
          <reference field="2" count="1">
            <x v="7"/>
          </reference>
        </references>
      </pivotArea>
    </format>
    <format dxfId="1627">
      <pivotArea dataOnly="0" labelOnly="1" outline="0" fieldPosition="0">
        <references count="2">
          <reference field="2" count="1" selected="0">
            <x v="2"/>
          </reference>
          <reference field="3" count="1">
            <x v="2"/>
          </reference>
        </references>
      </pivotArea>
    </format>
    <format dxfId="1628">
      <pivotArea dataOnly="0" labelOnly="1" outline="0" fieldPosition="0">
        <references count="2">
          <reference field="2" count="1" selected="0">
            <x v="3"/>
          </reference>
          <reference field="3" count="2">
            <x v="3"/>
            <x v="4"/>
          </reference>
        </references>
      </pivotArea>
    </format>
    <format dxfId="1629">
      <pivotArea dataOnly="0" labelOnly="1" outline="0" fieldPosition="0">
        <references count="2">
          <reference field="2" count="1" selected="0">
            <x v="5"/>
          </reference>
          <reference field="3" count="2">
            <x v="6"/>
            <x v="18"/>
          </reference>
        </references>
      </pivotArea>
    </format>
    <format dxfId="1630">
      <pivotArea dataOnly="0" labelOnly="1" outline="0" fieldPosition="0">
        <references count="2">
          <reference field="2" count="1" selected="0">
            <x v="6"/>
          </reference>
          <reference field="3" count="6">
            <x v="7"/>
            <x v="9"/>
            <x v="13"/>
            <x v="14"/>
            <x v="15"/>
            <x v="16"/>
          </reference>
        </references>
      </pivotArea>
    </format>
    <format dxfId="1631">
      <pivotArea dataOnly="0" labelOnly="1" outline="0" fieldPosition="0">
        <references count="2">
          <reference field="2" count="1" selected="0">
            <x v="7"/>
          </reference>
          <reference field="3" count="3">
            <x v="10"/>
            <x v="11"/>
            <x v="12"/>
          </reference>
        </references>
      </pivotArea>
    </format>
    <format dxfId="1632">
      <pivotArea field="3" type="button" dataOnly="0" labelOnly="1" outline="0" axis="axisRow" fieldPosition="1"/>
    </format>
    <format dxfId="1633">
      <pivotArea dataOnly="0" labelOnly="1" outline="0" fieldPosition="0">
        <references count="1">
          <reference field="2" count="1">
            <x v="1"/>
          </reference>
        </references>
      </pivotArea>
    </format>
    <format dxfId="1634">
      <pivotArea dataOnly="0" labelOnly="1" outline="0" fieldPosition="0">
        <references count="1">
          <reference field="2" count="1">
            <x v="2"/>
          </reference>
        </references>
      </pivotArea>
    </format>
    <format dxfId="1635">
      <pivotArea dataOnly="0" labelOnly="1" outline="0" fieldPosition="0">
        <references count="1">
          <reference field="2" count="1">
            <x v="3"/>
          </reference>
        </references>
      </pivotArea>
    </format>
    <format dxfId="1636">
      <pivotArea dataOnly="0" labelOnly="1" outline="0" fieldPosition="0">
        <references count="1">
          <reference field="2" count="1">
            <x v="5"/>
          </reference>
        </references>
      </pivotArea>
    </format>
    <format dxfId="1637">
      <pivotArea dataOnly="0" labelOnly="1" outline="0" fieldPosition="0">
        <references count="1">
          <reference field="2" count="1">
            <x v="6"/>
          </reference>
        </references>
      </pivotArea>
    </format>
    <format dxfId="1638">
      <pivotArea dataOnly="0" labelOnly="1" outline="0" fieldPosition="0">
        <references count="1">
          <reference field="2" count="1">
            <x v="7"/>
          </reference>
        </references>
      </pivotArea>
    </format>
    <format dxfId="1639">
      <pivotArea dataOnly="0" labelOnly="1" outline="0" fieldPosition="0">
        <references count="2">
          <reference field="2" count="1" selected="0">
            <x v="2"/>
          </reference>
          <reference field="3" count="1">
            <x v="2"/>
          </reference>
        </references>
      </pivotArea>
    </format>
    <format dxfId="1640">
      <pivotArea dataOnly="0" labelOnly="1" outline="0" fieldPosition="0">
        <references count="2">
          <reference field="2" count="1" selected="0">
            <x v="3"/>
          </reference>
          <reference field="3" count="2">
            <x v="3"/>
            <x v="4"/>
          </reference>
        </references>
      </pivotArea>
    </format>
    <format dxfId="1641">
      <pivotArea dataOnly="0" labelOnly="1" outline="0" fieldPosition="0">
        <references count="2">
          <reference field="2" count="1" selected="0">
            <x v="5"/>
          </reference>
          <reference field="3" count="2">
            <x v="6"/>
            <x v="18"/>
          </reference>
        </references>
      </pivotArea>
    </format>
    <format dxfId="1642">
      <pivotArea dataOnly="0" labelOnly="1" outline="0" fieldPosition="0">
        <references count="2">
          <reference field="2" count="1" selected="0">
            <x v="6"/>
          </reference>
          <reference field="3" count="6">
            <x v="7"/>
            <x v="9"/>
            <x v="13"/>
            <x v="14"/>
            <x v="15"/>
            <x v="16"/>
          </reference>
        </references>
      </pivotArea>
    </format>
    <format dxfId="1643">
      <pivotArea dataOnly="0" labelOnly="1" outline="0" fieldPosition="0">
        <references count="2">
          <reference field="2" count="1" selected="0">
            <x v="7"/>
          </reference>
          <reference field="3" count="3">
            <x v="10"/>
            <x v="11"/>
            <x v="12"/>
          </reference>
        </references>
      </pivotArea>
    </format>
    <format dxfId="1644">
      <pivotArea field="3" type="button" dataOnly="0" labelOnly="1" outline="0" axis="axisRow" fieldPosition="1"/>
    </format>
    <format dxfId="1645">
      <pivotArea dataOnly="0" labelOnly="1" outline="0" fieldPosition="0">
        <references count="1">
          <reference field="2" count="1">
            <x v="1"/>
          </reference>
        </references>
      </pivotArea>
    </format>
    <format dxfId="1646">
      <pivotArea dataOnly="0" labelOnly="1" outline="0" fieldPosition="0">
        <references count="1">
          <reference field="2" count="1">
            <x v="2"/>
          </reference>
        </references>
      </pivotArea>
    </format>
    <format dxfId="1647">
      <pivotArea dataOnly="0" labelOnly="1" outline="0" fieldPosition="0">
        <references count="1">
          <reference field="2" count="1">
            <x v="3"/>
          </reference>
        </references>
      </pivotArea>
    </format>
    <format dxfId="1648">
      <pivotArea dataOnly="0" labelOnly="1" outline="0" fieldPosition="0">
        <references count="1">
          <reference field="2" count="1">
            <x v="5"/>
          </reference>
        </references>
      </pivotArea>
    </format>
    <format dxfId="1649">
      <pivotArea dataOnly="0" labelOnly="1" outline="0" fieldPosition="0">
        <references count="1">
          <reference field="2" count="1">
            <x v="6"/>
          </reference>
        </references>
      </pivotArea>
    </format>
    <format dxfId="1650">
      <pivotArea dataOnly="0" labelOnly="1" outline="0" fieldPosition="0">
        <references count="1">
          <reference field="2" count="1">
            <x v="7"/>
          </reference>
        </references>
      </pivotArea>
    </format>
    <format dxfId="1651">
      <pivotArea dataOnly="0" labelOnly="1" outline="0" fieldPosition="0">
        <references count="2">
          <reference field="2" count="1" selected="0">
            <x v="2"/>
          </reference>
          <reference field="3" count="1">
            <x v="2"/>
          </reference>
        </references>
      </pivotArea>
    </format>
    <format dxfId="1652">
      <pivotArea dataOnly="0" labelOnly="1" outline="0" fieldPosition="0">
        <references count="2">
          <reference field="2" count="1" selected="0">
            <x v="3"/>
          </reference>
          <reference field="3" count="2">
            <x v="3"/>
            <x v="4"/>
          </reference>
        </references>
      </pivotArea>
    </format>
    <format dxfId="1653">
      <pivotArea dataOnly="0" labelOnly="1" outline="0" fieldPosition="0">
        <references count="2">
          <reference field="2" count="1" selected="0">
            <x v="5"/>
          </reference>
          <reference field="3" count="2">
            <x v="6"/>
            <x v="18"/>
          </reference>
        </references>
      </pivotArea>
    </format>
    <format dxfId="1654">
      <pivotArea dataOnly="0" labelOnly="1" outline="0" fieldPosition="0">
        <references count="2">
          <reference field="2" count="1" selected="0">
            <x v="6"/>
          </reference>
          <reference field="3" count="6">
            <x v="7"/>
            <x v="9"/>
            <x v="13"/>
            <x v="14"/>
            <x v="15"/>
            <x v="16"/>
          </reference>
        </references>
      </pivotArea>
    </format>
    <format dxfId="1655">
      <pivotArea dataOnly="0" labelOnly="1" outline="0" fieldPosition="0">
        <references count="2">
          <reference field="2" count="1" selected="0">
            <x v="7"/>
          </reference>
          <reference field="3" count="3">
            <x v="10"/>
            <x v="11"/>
            <x v="12"/>
          </reference>
        </references>
      </pivotArea>
    </format>
    <format dxfId="1656">
      <pivotArea field="3" type="button" dataOnly="0" labelOnly="1" outline="0" axis="axisRow" fieldPosition="1"/>
    </format>
    <format dxfId="1657">
      <pivotArea dataOnly="0" labelOnly="1" outline="0" fieldPosition="0">
        <references count="1">
          <reference field="2" count="1">
            <x v="1"/>
          </reference>
        </references>
      </pivotArea>
    </format>
    <format dxfId="1658">
      <pivotArea dataOnly="0" labelOnly="1" outline="0" fieldPosition="0">
        <references count="1">
          <reference field="2" count="1">
            <x v="2"/>
          </reference>
        </references>
      </pivotArea>
    </format>
    <format dxfId="1659">
      <pivotArea dataOnly="0" labelOnly="1" outline="0" fieldPosition="0">
        <references count="1">
          <reference field="2" count="1">
            <x v="3"/>
          </reference>
        </references>
      </pivotArea>
    </format>
    <format dxfId="1660">
      <pivotArea dataOnly="0" labelOnly="1" outline="0" fieldPosition="0">
        <references count="1">
          <reference field="2" count="1">
            <x v="5"/>
          </reference>
        </references>
      </pivotArea>
    </format>
    <format dxfId="1661">
      <pivotArea dataOnly="0" labelOnly="1" outline="0" fieldPosition="0">
        <references count="1">
          <reference field="2" count="1">
            <x v="6"/>
          </reference>
        </references>
      </pivotArea>
    </format>
    <format dxfId="1662">
      <pivotArea dataOnly="0" labelOnly="1" outline="0" fieldPosition="0">
        <references count="1">
          <reference field="2" count="1">
            <x v="7"/>
          </reference>
        </references>
      </pivotArea>
    </format>
    <format dxfId="1663">
      <pivotArea dataOnly="0" labelOnly="1" outline="0" fieldPosition="0">
        <references count="2">
          <reference field="2" count="1" selected="0">
            <x v="2"/>
          </reference>
          <reference field="3" count="1">
            <x v="2"/>
          </reference>
        </references>
      </pivotArea>
    </format>
    <format dxfId="1664">
      <pivotArea dataOnly="0" labelOnly="1" outline="0" fieldPosition="0">
        <references count="2">
          <reference field="2" count="1" selected="0">
            <x v="3"/>
          </reference>
          <reference field="3" count="2">
            <x v="3"/>
            <x v="4"/>
          </reference>
        </references>
      </pivotArea>
    </format>
    <format dxfId="1665">
      <pivotArea dataOnly="0" labelOnly="1" outline="0" fieldPosition="0">
        <references count="2">
          <reference field="2" count="1" selected="0">
            <x v="5"/>
          </reference>
          <reference field="3" count="2">
            <x v="6"/>
            <x v="18"/>
          </reference>
        </references>
      </pivotArea>
    </format>
    <format dxfId="1666">
      <pivotArea dataOnly="0" labelOnly="1" outline="0" fieldPosition="0">
        <references count="2">
          <reference field="2" count="1" selected="0">
            <x v="6"/>
          </reference>
          <reference field="3" count="6">
            <x v="7"/>
            <x v="9"/>
            <x v="13"/>
            <x v="14"/>
            <x v="15"/>
            <x v="16"/>
          </reference>
        </references>
      </pivotArea>
    </format>
    <format dxfId="1667">
      <pivotArea dataOnly="0" labelOnly="1" outline="0" fieldPosition="0">
        <references count="2">
          <reference field="2" count="1" selected="0">
            <x v="7"/>
          </reference>
          <reference field="3" count="3">
            <x v="10"/>
            <x v="11"/>
            <x v="12"/>
          </reference>
        </references>
      </pivotArea>
    </format>
    <format dxfId="1668">
      <pivotArea field="3" type="button" dataOnly="0" labelOnly="1" outline="0" axis="axisRow" fieldPosition="1"/>
    </format>
    <format dxfId="1669">
      <pivotArea type="all" dataOnly="0" outline="0" fieldPosition="0"/>
    </format>
    <format dxfId="1670">
      <pivotArea outline="0" collapsedLevelsAreSubtotals="1" fieldPosition="0"/>
    </format>
    <format dxfId="1671">
      <pivotArea field="2" type="button" dataOnly="0" labelOnly="1" outline="0" axis="axisRow" fieldPosition="0"/>
    </format>
    <format dxfId="1672">
      <pivotArea field="3" type="button" dataOnly="0" labelOnly="1" outline="0" axis="axisRow" fieldPosition="1"/>
    </format>
    <format dxfId="1673">
      <pivotArea dataOnly="0" labelOnly="1" outline="0" fieldPosition="0">
        <references count="1">
          <reference field="2" count="6">
            <x v="1"/>
            <x v="2"/>
            <x v="3"/>
            <x v="5"/>
            <x v="6"/>
            <x v="7"/>
          </reference>
        </references>
      </pivotArea>
    </format>
    <format dxfId="1674">
      <pivotArea dataOnly="0" labelOnly="1" outline="0" fieldPosition="0">
        <references count="2">
          <reference field="2" count="1" selected="0">
            <x v="1"/>
          </reference>
          <reference field="3" count="1">
            <x v="1"/>
          </reference>
        </references>
      </pivotArea>
    </format>
    <format dxfId="1675">
      <pivotArea dataOnly="0" labelOnly="1" outline="0" fieldPosition="0">
        <references count="2">
          <reference field="2" count="1" selected="0">
            <x v="2"/>
          </reference>
          <reference field="3" count="1">
            <x v="2"/>
          </reference>
        </references>
      </pivotArea>
    </format>
    <format dxfId="1676">
      <pivotArea dataOnly="0" labelOnly="1" outline="0" fieldPosition="0">
        <references count="2">
          <reference field="2" count="1" selected="0">
            <x v="3"/>
          </reference>
          <reference field="3" count="2">
            <x v="3"/>
            <x v="4"/>
          </reference>
        </references>
      </pivotArea>
    </format>
    <format dxfId="1677">
      <pivotArea dataOnly="0" labelOnly="1" outline="0" fieldPosition="0">
        <references count="2">
          <reference field="2" count="1" selected="0">
            <x v="5"/>
          </reference>
          <reference field="3" count="1">
            <x v="6"/>
          </reference>
        </references>
      </pivotArea>
    </format>
    <format dxfId="1678">
      <pivotArea dataOnly="0" labelOnly="1" outline="0" fieldPosition="0">
        <references count="2">
          <reference field="2" count="1" selected="0">
            <x v="6"/>
          </reference>
          <reference field="3" count="2">
            <x v="7"/>
            <x v="9"/>
          </reference>
        </references>
      </pivotArea>
    </format>
    <format dxfId="1679">
      <pivotArea dataOnly="0" labelOnly="1" outline="0" fieldPosition="0">
        <references count="2">
          <reference field="2" count="1" selected="0">
            <x v="7"/>
          </reference>
          <reference field="3" count="1">
            <x v="10"/>
          </reference>
        </references>
      </pivotArea>
    </format>
    <format dxfId="1680">
      <pivotArea type="all" dataOnly="0" outline="0" fieldPosition="0"/>
    </format>
    <format dxfId="1681">
      <pivotArea outline="0" collapsedLevelsAreSubtotals="1" fieldPosition="0"/>
    </format>
    <format dxfId="1682">
      <pivotArea field="2" type="button" dataOnly="0" labelOnly="1" outline="0" axis="axisRow" fieldPosition="0"/>
    </format>
    <format dxfId="1683">
      <pivotArea field="3" type="button" dataOnly="0" labelOnly="1" outline="0" axis="axisRow" fieldPosition="1"/>
    </format>
    <format dxfId="1684">
      <pivotArea dataOnly="0" labelOnly="1" outline="0" fieldPosition="0">
        <references count="1">
          <reference field="2" count="6">
            <x v="1"/>
            <x v="2"/>
            <x v="3"/>
            <x v="5"/>
            <x v="6"/>
            <x v="7"/>
          </reference>
        </references>
      </pivotArea>
    </format>
    <format dxfId="1685">
      <pivotArea dataOnly="0" labelOnly="1" outline="0" fieldPosition="0">
        <references count="2">
          <reference field="2" count="1" selected="0">
            <x v="1"/>
          </reference>
          <reference field="3" count="1">
            <x v="1"/>
          </reference>
        </references>
      </pivotArea>
    </format>
    <format dxfId="1686">
      <pivotArea dataOnly="0" labelOnly="1" outline="0" fieldPosition="0">
        <references count="2">
          <reference field="2" count="1" selected="0">
            <x v="2"/>
          </reference>
          <reference field="3" count="1">
            <x v="2"/>
          </reference>
        </references>
      </pivotArea>
    </format>
    <format dxfId="1687">
      <pivotArea dataOnly="0" labelOnly="1" outline="0" fieldPosition="0">
        <references count="2">
          <reference field="2" count="1" selected="0">
            <x v="3"/>
          </reference>
          <reference field="3" count="2">
            <x v="3"/>
            <x v="4"/>
          </reference>
        </references>
      </pivotArea>
    </format>
    <format dxfId="1688">
      <pivotArea dataOnly="0" labelOnly="1" outline="0" fieldPosition="0">
        <references count="2">
          <reference field="2" count="1" selected="0">
            <x v="5"/>
          </reference>
          <reference field="3" count="1">
            <x v="6"/>
          </reference>
        </references>
      </pivotArea>
    </format>
    <format dxfId="1689">
      <pivotArea dataOnly="0" labelOnly="1" outline="0" fieldPosition="0">
        <references count="2">
          <reference field="2" count="1" selected="0">
            <x v="6"/>
          </reference>
          <reference field="3" count="2">
            <x v="7"/>
            <x v="9"/>
          </reference>
        </references>
      </pivotArea>
    </format>
    <format dxfId="1690">
      <pivotArea dataOnly="0" labelOnly="1" outline="0" fieldPosition="0">
        <references count="2">
          <reference field="2" count="1" selected="0">
            <x v="7"/>
          </reference>
          <reference field="3" count="1">
            <x v="10"/>
          </reference>
        </references>
      </pivotArea>
    </format>
    <format dxfId="1691">
      <pivotArea field="3" type="button" dataOnly="0" labelOnly="1" outline="0" axis="axisRow" fieldPosition="1"/>
    </format>
    <format dxfId="1692">
      <pivotArea dataOnly="0" labelOnly="1" outline="0" fieldPosition="0">
        <references count="1">
          <reference field="2" count="1">
            <x v="1"/>
          </reference>
        </references>
      </pivotArea>
    </format>
    <format dxfId="1693">
      <pivotArea dataOnly="0" labelOnly="1" outline="0" fieldPosition="0">
        <references count="1">
          <reference field="2" count="1">
            <x v="2"/>
          </reference>
        </references>
      </pivotArea>
    </format>
    <format dxfId="1694">
      <pivotArea dataOnly="0" labelOnly="1" outline="0" fieldPosition="0">
        <references count="1">
          <reference field="2" count="1">
            <x v="3"/>
          </reference>
        </references>
      </pivotArea>
    </format>
    <format dxfId="1695">
      <pivotArea dataOnly="0" labelOnly="1" outline="0" fieldPosition="0">
        <references count="1">
          <reference field="2" count="1">
            <x v="5"/>
          </reference>
        </references>
      </pivotArea>
    </format>
    <format dxfId="1696">
      <pivotArea dataOnly="0" labelOnly="1" outline="0" fieldPosition="0">
        <references count="1">
          <reference field="2" count="1">
            <x v="6"/>
          </reference>
        </references>
      </pivotArea>
    </format>
    <format dxfId="1697">
      <pivotArea dataOnly="0" labelOnly="1" outline="0" fieldPosition="0">
        <references count="1">
          <reference field="2" count="1">
            <x v="7"/>
          </reference>
        </references>
      </pivotArea>
    </format>
    <format dxfId="1698">
      <pivotArea dataOnly="0" labelOnly="1" outline="0" fieldPosition="0">
        <references count="2">
          <reference field="2" count="1" selected="0">
            <x v="1"/>
          </reference>
          <reference field="3" count="1">
            <x v="1"/>
          </reference>
        </references>
      </pivotArea>
    </format>
    <format dxfId="1699">
      <pivotArea dataOnly="0" labelOnly="1" outline="0" fieldPosition="0">
        <references count="2">
          <reference field="2" count="1" selected="0">
            <x v="2"/>
          </reference>
          <reference field="3" count="1">
            <x v="2"/>
          </reference>
        </references>
      </pivotArea>
    </format>
    <format dxfId="1700">
      <pivotArea dataOnly="0" labelOnly="1" outline="0" fieldPosition="0">
        <references count="2">
          <reference field="2" count="1" selected="0">
            <x v="3"/>
          </reference>
          <reference field="3" count="2">
            <x v="3"/>
            <x v="4"/>
          </reference>
        </references>
      </pivotArea>
    </format>
    <format dxfId="1701">
      <pivotArea dataOnly="0" labelOnly="1" outline="0" fieldPosition="0">
        <references count="2">
          <reference field="2" count="1" selected="0">
            <x v="5"/>
          </reference>
          <reference field="3" count="1">
            <x v="6"/>
          </reference>
        </references>
      </pivotArea>
    </format>
    <format dxfId="1702">
      <pivotArea dataOnly="0" labelOnly="1" outline="0" fieldPosition="0">
        <references count="2">
          <reference field="2" count="1" selected="0">
            <x v="6"/>
          </reference>
          <reference field="3" count="4">
            <x v="7"/>
            <x v="9"/>
            <x v="15"/>
            <x v="16"/>
          </reference>
        </references>
      </pivotArea>
    </format>
    <format dxfId="1703">
      <pivotArea dataOnly="0" labelOnly="1" outline="0" fieldPosition="0">
        <references count="2">
          <reference field="2" count="1" selected="0">
            <x v="7"/>
          </reference>
          <reference field="3" count="1">
            <x v="10"/>
          </reference>
        </references>
      </pivotArea>
    </format>
    <format dxfId="1704">
      <pivotArea field="3" type="button" dataOnly="0" labelOnly="1" outline="0" axis="axisRow" fieldPosition="1"/>
    </format>
    <format dxfId="1705">
      <pivotArea dataOnly="0" labelOnly="1" outline="0" fieldPosition="0">
        <references count="1">
          <reference field="2" count="1">
            <x v="1"/>
          </reference>
        </references>
      </pivotArea>
    </format>
    <format dxfId="1706">
      <pivotArea dataOnly="0" labelOnly="1" outline="0" fieldPosition="0">
        <references count="1">
          <reference field="2" count="1">
            <x v="2"/>
          </reference>
        </references>
      </pivotArea>
    </format>
    <format dxfId="1707">
      <pivotArea dataOnly="0" labelOnly="1" outline="0" fieldPosition="0">
        <references count="1">
          <reference field="2" count="1">
            <x v="3"/>
          </reference>
        </references>
      </pivotArea>
    </format>
    <format dxfId="1708">
      <pivotArea dataOnly="0" labelOnly="1" outline="0" fieldPosition="0">
        <references count="1">
          <reference field="2" count="1">
            <x v="5"/>
          </reference>
        </references>
      </pivotArea>
    </format>
    <format dxfId="1709">
      <pivotArea dataOnly="0" labelOnly="1" outline="0" fieldPosition="0">
        <references count="1">
          <reference field="2" count="1">
            <x v="6"/>
          </reference>
        </references>
      </pivotArea>
    </format>
    <format dxfId="1710">
      <pivotArea dataOnly="0" labelOnly="1" outline="0" fieldPosition="0">
        <references count="1">
          <reference field="2" count="1">
            <x v="7"/>
          </reference>
        </references>
      </pivotArea>
    </format>
    <format dxfId="1711">
      <pivotArea dataOnly="0" labelOnly="1" outline="0" fieldPosition="0">
        <references count="2">
          <reference field="2" count="1" selected="0">
            <x v="1"/>
          </reference>
          <reference field="3" count="1">
            <x v="1"/>
          </reference>
        </references>
      </pivotArea>
    </format>
    <format dxfId="1712">
      <pivotArea dataOnly="0" labelOnly="1" outline="0" fieldPosition="0">
        <references count="2">
          <reference field="2" count="1" selected="0">
            <x v="2"/>
          </reference>
          <reference field="3" count="1">
            <x v="2"/>
          </reference>
        </references>
      </pivotArea>
    </format>
    <format dxfId="1713">
      <pivotArea dataOnly="0" labelOnly="1" outline="0" fieldPosition="0">
        <references count="2">
          <reference field="2" count="1" selected="0">
            <x v="3"/>
          </reference>
          <reference field="3" count="2">
            <x v="3"/>
            <x v="4"/>
          </reference>
        </references>
      </pivotArea>
    </format>
    <format dxfId="1714">
      <pivotArea dataOnly="0" labelOnly="1" outline="0" fieldPosition="0">
        <references count="2">
          <reference field="2" count="1" selected="0">
            <x v="5"/>
          </reference>
          <reference field="3" count="1">
            <x v="6"/>
          </reference>
        </references>
      </pivotArea>
    </format>
    <format dxfId="1715">
      <pivotArea dataOnly="0" labelOnly="1" outline="0" fieldPosition="0">
        <references count="2">
          <reference field="2" count="1" selected="0">
            <x v="6"/>
          </reference>
          <reference field="3" count="4">
            <x v="7"/>
            <x v="9"/>
            <x v="15"/>
            <x v="16"/>
          </reference>
        </references>
      </pivotArea>
    </format>
    <format dxfId="1716">
      <pivotArea dataOnly="0" labelOnly="1" outline="0" fieldPosition="0">
        <references count="2">
          <reference field="2" count="1" selected="0">
            <x v="7"/>
          </reference>
          <reference field="3" count="1">
            <x v="10"/>
          </reference>
        </references>
      </pivotArea>
    </format>
    <format dxfId="1717">
      <pivotArea field="3" type="button" dataOnly="0" labelOnly="1" outline="0" axis="axisRow" fieldPosition="1"/>
    </format>
    <format dxfId="1718">
      <pivotArea dataOnly="0" labelOnly="1" outline="0" fieldPosition="0">
        <references count="1">
          <reference field="2" count="1">
            <x v="1"/>
          </reference>
        </references>
      </pivotArea>
    </format>
    <format dxfId="1719">
      <pivotArea dataOnly="0" labelOnly="1" outline="0" fieldPosition="0">
        <references count="1">
          <reference field="2" count="1">
            <x v="2"/>
          </reference>
        </references>
      </pivotArea>
    </format>
    <format dxfId="1720">
      <pivotArea dataOnly="0" labelOnly="1" outline="0" fieldPosition="0">
        <references count="1">
          <reference field="2" count="1">
            <x v="3"/>
          </reference>
        </references>
      </pivotArea>
    </format>
    <format dxfId="1721">
      <pivotArea dataOnly="0" labelOnly="1" outline="0" fieldPosition="0">
        <references count="1">
          <reference field="2" count="1">
            <x v="5"/>
          </reference>
        </references>
      </pivotArea>
    </format>
    <format dxfId="1722">
      <pivotArea dataOnly="0" labelOnly="1" outline="0" fieldPosition="0">
        <references count="1">
          <reference field="2" count="1">
            <x v="6"/>
          </reference>
        </references>
      </pivotArea>
    </format>
    <format dxfId="1723">
      <pivotArea dataOnly="0" labelOnly="1" outline="0" fieldPosition="0">
        <references count="1">
          <reference field="2" count="1">
            <x v="7"/>
          </reference>
        </references>
      </pivotArea>
    </format>
    <format dxfId="1724">
      <pivotArea dataOnly="0" labelOnly="1" outline="0" fieldPosition="0">
        <references count="2">
          <reference field="2" count="1" selected="0">
            <x v="1"/>
          </reference>
          <reference field="3" count="1">
            <x v="1"/>
          </reference>
        </references>
      </pivotArea>
    </format>
    <format dxfId="1725">
      <pivotArea dataOnly="0" labelOnly="1" outline="0" fieldPosition="0">
        <references count="2">
          <reference field="2" count="1" selected="0">
            <x v="2"/>
          </reference>
          <reference field="3" count="1">
            <x v="2"/>
          </reference>
        </references>
      </pivotArea>
    </format>
    <format dxfId="1726">
      <pivotArea dataOnly="0" labelOnly="1" outline="0" fieldPosition="0">
        <references count="2">
          <reference field="2" count="1" selected="0">
            <x v="3"/>
          </reference>
          <reference field="3" count="2">
            <x v="3"/>
            <x v="4"/>
          </reference>
        </references>
      </pivotArea>
    </format>
    <format dxfId="1727">
      <pivotArea dataOnly="0" labelOnly="1" outline="0" fieldPosition="0">
        <references count="2">
          <reference field="2" count="1" selected="0">
            <x v="5"/>
          </reference>
          <reference field="3" count="1">
            <x v="6"/>
          </reference>
        </references>
      </pivotArea>
    </format>
    <format dxfId="1728">
      <pivotArea dataOnly="0" labelOnly="1" outline="0" fieldPosition="0">
        <references count="2">
          <reference field="2" count="1" selected="0">
            <x v="6"/>
          </reference>
          <reference field="3" count="2">
            <x v="7"/>
            <x v="9"/>
          </reference>
        </references>
      </pivotArea>
    </format>
    <format dxfId="1729">
      <pivotArea dataOnly="0" labelOnly="1" outline="0" fieldPosition="0">
        <references count="2">
          <reference field="2" count="1" selected="0">
            <x v="7"/>
          </reference>
          <reference field="3" count="1">
            <x v="10"/>
          </reference>
        </references>
      </pivotArea>
    </format>
    <format dxfId="1730">
      <pivotArea field="3" type="button" dataOnly="0" labelOnly="1" outline="0" axis="axisRow" fieldPosition="1"/>
    </format>
    <format dxfId="1731">
      <pivotArea dataOnly="0" labelOnly="1" outline="0" fieldPosition="0">
        <references count="1">
          <reference field="2" count="1">
            <x v="1"/>
          </reference>
        </references>
      </pivotArea>
    </format>
    <format dxfId="1732">
      <pivotArea dataOnly="0" labelOnly="1" outline="0" fieldPosition="0">
        <references count="1">
          <reference field="2" count="1">
            <x v="2"/>
          </reference>
        </references>
      </pivotArea>
    </format>
    <format dxfId="1733">
      <pivotArea dataOnly="0" labelOnly="1" outline="0" fieldPosition="0">
        <references count="1">
          <reference field="2" count="1">
            <x v="3"/>
          </reference>
        </references>
      </pivotArea>
    </format>
    <format dxfId="1734">
      <pivotArea dataOnly="0" labelOnly="1" outline="0" fieldPosition="0">
        <references count="1">
          <reference field="2" count="1">
            <x v="5"/>
          </reference>
        </references>
      </pivotArea>
    </format>
    <format dxfId="1735">
      <pivotArea dataOnly="0" labelOnly="1" outline="0" fieldPosition="0">
        <references count="1">
          <reference field="2" count="1">
            <x v="6"/>
          </reference>
        </references>
      </pivotArea>
    </format>
    <format dxfId="1736">
      <pivotArea dataOnly="0" labelOnly="1" outline="0" fieldPosition="0">
        <references count="1">
          <reference field="2" count="1">
            <x v="7"/>
          </reference>
        </references>
      </pivotArea>
    </format>
    <format dxfId="1737">
      <pivotArea dataOnly="0" labelOnly="1" outline="0" fieldPosition="0">
        <references count="2">
          <reference field="2" count="1" selected="0">
            <x v="1"/>
          </reference>
          <reference field="3" count="1">
            <x v="1"/>
          </reference>
        </references>
      </pivotArea>
    </format>
    <format dxfId="1738">
      <pivotArea dataOnly="0" labelOnly="1" outline="0" fieldPosition="0">
        <references count="2">
          <reference field="2" count="1" selected="0">
            <x v="2"/>
          </reference>
          <reference field="3" count="1">
            <x v="2"/>
          </reference>
        </references>
      </pivotArea>
    </format>
    <format dxfId="1739">
      <pivotArea dataOnly="0" labelOnly="1" outline="0" fieldPosition="0">
        <references count="2">
          <reference field="2" count="1" selected="0">
            <x v="3"/>
          </reference>
          <reference field="3" count="2">
            <x v="3"/>
            <x v="4"/>
          </reference>
        </references>
      </pivotArea>
    </format>
    <format dxfId="1740">
      <pivotArea dataOnly="0" labelOnly="1" outline="0" fieldPosition="0">
        <references count="2">
          <reference field="2" count="1" selected="0">
            <x v="5"/>
          </reference>
          <reference field="3" count="1">
            <x v="6"/>
          </reference>
        </references>
      </pivotArea>
    </format>
    <format dxfId="1741">
      <pivotArea dataOnly="0" labelOnly="1" outline="0" fieldPosition="0">
        <references count="2">
          <reference field="2" count="1" selected="0">
            <x v="6"/>
          </reference>
          <reference field="3" count="2">
            <x v="7"/>
            <x v="9"/>
          </reference>
        </references>
      </pivotArea>
    </format>
    <format dxfId="1742">
      <pivotArea dataOnly="0" labelOnly="1" outline="0" fieldPosition="0">
        <references count="2">
          <reference field="2" count="1" selected="0">
            <x v="7"/>
          </reference>
          <reference field="3" count="1">
            <x v="10"/>
          </reference>
        </references>
      </pivotArea>
    </format>
    <format dxfId="1743">
      <pivotArea field="3" type="button" dataOnly="0" labelOnly="1" outline="0" axis="axisRow" fieldPosition="1"/>
    </format>
    <format dxfId="1744">
      <pivotArea dataOnly="0" labelOnly="1" outline="0" fieldPosition="0">
        <references count="1">
          <reference field="2" count="1">
            <x v="1"/>
          </reference>
        </references>
      </pivotArea>
    </format>
    <format dxfId="1745">
      <pivotArea dataOnly="0" labelOnly="1" outline="0" fieldPosition="0">
        <references count="1">
          <reference field="2" count="1">
            <x v="2"/>
          </reference>
        </references>
      </pivotArea>
    </format>
    <format dxfId="1746">
      <pivotArea dataOnly="0" labelOnly="1" outline="0" fieldPosition="0">
        <references count="1">
          <reference field="2" count="1">
            <x v="3"/>
          </reference>
        </references>
      </pivotArea>
    </format>
    <format dxfId="1747">
      <pivotArea dataOnly="0" labelOnly="1" outline="0" fieldPosition="0">
        <references count="1">
          <reference field="2" count="1">
            <x v="5"/>
          </reference>
        </references>
      </pivotArea>
    </format>
    <format dxfId="1748">
      <pivotArea dataOnly="0" labelOnly="1" outline="0" fieldPosition="0">
        <references count="1">
          <reference field="2" count="1">
            <x v="6"/>
          </reference>
        </references>
      </pivotArea>
    </format>
    <format dxfId="1749">
      <pivotArea dataOnly="0" labelOnly="1" outline="0" fieldPosition="0">
        <references count="1">
          <reference field="2" count="1">
            <x v="7"/>
          </reference>
        </references>
      </pivotArea>
    </format>
    <format dxfId="1750">
      <pivotArea dataOnly="0" labelOnly="1" outline="0" fieldPosition="0">
        <references count="2">
          <reference field="2" count="1" selected="0">
            <x v="1"/>
          </reference>
          <reference field="3" count="1">
            <x v="1"/>
          </reference>
        </references>
      </pivotArea>
    </format>
    <format dxfId="1751">
      <pivotArea dataOnly="0" labelOnly="1" outline="0" fieldPosition="0">
        <references count="2">
          <reference field="2" count="1" selected="0">
            <x v="2"/>
          </reference>
          <reference field="3" count="1">
            <x v="2"/>
          </reference>
        </references>
      </pivotArea>
    </format>
    <format dxfId="1752">
      <pivotArea dataOnly="0" labelOnly="1" outline="0" fieldPosition="0">
        <references count="2">
          <reference field="2" count="1" selected="0">
            <x v="3"/>
          </reference>
          <reference field="3" count="2">
            <x v="3"/>
            <x v="4"/>
          </reference>
        </references>
      </pivotArea>
    </format>
    <format dxfId="1753">
      <pivotArea dataOnly="0" labelOnly="1" outline="0" fieldPosition="0">
        <references count="2">
          <reference field="2" count="1" selected="0">
            <x v="5"/>
          </reference>
          <reference field="3" count="1">
            <x v="6"/>
          </reference>
        </references>
      </pivotArea>
    </format>
    <format dxfId="1754">
      <pivotArea dataOnly="0" labelOnly="1" outline="0" fieldPosition="0">
        <references count="2">
          <reference field="2" count="1" selected="0">
            <x v="6"/>
          </reference>
          <reference field="3" count="2">
            <x v="7"/>
            <x v="9"/>
          </reference>
        </references>
      </pivotArea>
    </format>
    <format dxfId="1755">
      <pivotArea dataOnly="0" labelOnly="1" outline="0" fieldPosition="0">
        <references count="2">
          <reference field="2" count="1" selected="0">
            <x v="7"/>
          </reference>
          <reference field="3" count="1">
            <x v="10"/>
          </reference>
        </references>
      </pivotArea>
    </format>
    <format dxfId="1756">
      <pivotArea field="3" type="button" dataOnly="0" labelOnly="1" outline="0" axis="axisRow" fieldPosition="1"/>
    </format>
    <format dxfId="1757">
      <pivotArea dataOnly="0" labelOnly="1" outline="0" fieldPosition="0">
        <references count="1">
          <reference field="2" count="1">
            <x v="1"/>
          </reference>
        </references>
      </pivotArea>
    </format>
    <format dxfId="1758">
      <pivotArea dataOnly="0" labelOnly="1" outline="0" fieldPosition="0">
        <references count="1">
          <reference field="2" count="1">
            <x v="2"/>
          </reference>
        </references>
      </pivotArea>
    </format>
    <format dxfId="1759">
      <pivotArea dataOnly="0" labelOnly="1" outline="0" fieldPosition="0">
        <references count="1">
          <reference field="2" count="1">
            <x v="3"/>
          </reference>
        </references>
      </pivotArea>
    </format>
    <format dxfId="1760">
      <pivotArea dataOnly="0" labelOnly="1" outline="0" fieldPosition="0">
        <references count="1">
          <reference field="2" count="1">
            <x v="5"/>
          </reference>
        </references>
      </pivotArea>
    </format>
    <format dxfId="1761">
      <pivotArea dataOnly="0" labelOnly="1" outline="0" fieldPosition="0">
        <references count="1">
          <reference field="2" count="1">
            <x v="6"/>
          </reference>
        </references>
      </pivotArea>
    </format>
    <format dxfId="1762">
      <pivotArea dataOnly="0" labelOnly="1" outline="0" fieldPosition="0">
        <references count="1">
          <reference field="2" count="1">
            <x v="7"/>
          </reference>
        </references>
      </pivotArea>
    </format>
    <format dxfId="1763">
      <pivotArea dataOnly="0" labelOnly="1" outline="0" fieldPosition="0">
        <references count="2">
          <reference field="2" count="1" selected="0">
            <x v="1"/>
          </reference>
          <reference field="3" count="1">
            <x v="1"/>
          </reference>
        </references>
      </pivotArea>
    </format>
    <format dxfId="1764">
      <pivotArea dataOnly="0" labelOnly="1" outline="0" fieldPosition="0">
        <references count="2">
          <reference field="2" count="1" selected="0">
            <x v="2"/>
          </reference>
          <reference field="3" count="1">
            <x v="2"/>
          </reference>
        </references>
      </pivotArea>
    </format>
    <format dxfId="1765">
      <pivotArea dataOnly="0" labelOnly="1" outline="0" fieldPosition="0">
        <references count="2">
          <reference field="2" count="1" selected="0">
            <x v="3"/>
          </reference>
          <reference field="3" count="2">
            <x v="3"/>
            <x v="4"/>
          </reference>
        </references>
      </pivotArea>
    </format>
    <format dxfId="1766">
      <pivotArea dataOnly="0" labelOnly="1" outline="0" fieldPosition="0">
        <references count="2">
          <reference field="2" count="1" selected="0">
            <x v="5"/>
          </reference>
          <reference field="3" count="1">
            <x v="6"/>
          </reference>
        </references>
      </pivotArea>
    </format>
    <format dxfId="1767">
      <pivotArea dataOnly="0" labelOnly="1" outline="0" fieldPosition="0">
        <references count="2">
          <reference field="2" count="1" selected="0">
            <x v="6"/>
          </reference>
          <reference field="3" count="2">
            <x v="7"/>
            <x v="9"/>
          </reference>
        </references>
      </pivotArea>
    </format>
    <format dxfId="1768">
      <pivotArea dataOnly="0" labelOnly="1" outline="0" fieldPosition="0">
        <references count="2">
          <reference field="2" count="1" selected="0">
            <x v="7"/>
          </reference>
          <reference field="3" count="1">
            <x v="10"/>
          </reference>
        </references>
      </pivotArea>
    </format>
    <format dxfId="1769">
      <pivotArea dataOnly="0" labelOnly="1" outline="0" fieldPosition="0">
        <references count="1">
          <reference field="2" count="1">
            <x v="1"/>
          </reference>
        </references>
      </pivotArea>
    </format>
    <format dxfId="1770">
      <pivotArea dataOnly="0" labelOnly="1" outline="0" fieldPosition="0">
        <references count="1">
          <reference field="2" count="1">
            <x v="2"/>
          </reference>
        </references>
      </pivotArea>
    </format>
    <format dxfId="1771">
      <pivotArea dataOnly="0" labelOnly="1" outline="0" fieldPosition="0">
        <references count="1">
          <reference field="2" count="1">
            <x v="3"/>
          </reference>
        </references>
      </pivotArea>
    </format>
    <format dxfId="1772">
      <pivotArea dataOnly="0" labelOnly="1" outline="0" fieldPosition="0">
        <references count="1">
          <reference field="2" count="1">
            <x v="4"/>
          </reference>
        </references>
      </pivotArea>
    </format>
    <format dxfId="1773">
      <pivotArea dataOnly="0" labelOnly="1" outline="0" fieldPosition="0">
        <references count="1">
          <reference field="2" count="1">
            <x v="5"/>
          </reference>
        </references>
      </pivotArea>
    </format>
    <format dxfId="1774">
      <pivotArea dataOnly="0" labelOnly="1" outline="0" fieldPosition="0">
        <references count="1">
          <reference field="2" count="1">
            <x v="6"/>
          </reference>
        </references>
      </pivotArea>
    </format>
    <format dxfId="1775">
      <pivotArea dataOnly="0" labelOnly="1" outline="0" fieldPosition="0">
        <references count="1">
          <reference field="2" count="1">
            <x v="7"/>
          </reference>
        </references>
      </pivotArea>
    </format>
    <format dxfId="1776">
      <pivotArea field="10" type="button" dataOnly="0" labelOnly="1" outline="0" axis="axisRow" fieldPosition="2"/>
    </format>
    <format dxfId="1777">
      <pivotArea field="10" type="button" dataOnly="0" labelOnly="1" outline="0" axis="axisRow" fieldPosition="2"/>
    </format>
    <format dxfId="1778">
      <pivotArea field="10" type="button" dataOnly="0" labelOnly="1" outline="0" axis="axisRow" fieldPosition="2"/>
    </format>
    <format dxfId="1779">
      <pivotArea field="10" type="button" dataOnly="0" labelOnly="1" outline="0" axis="axisRow" fieldPosition="2"/>
    </format>
    <format dxfId="1780">
      <pivotArea type="all" dataOnly="0" outline="0" fieldPosition="0"/>
    </format>
    <format dxfId="1781">
      <pivotArea outline="0" collapsedLevelsAreSubtotals="1" fieldPosition="0"/>
    </format>
    <format dxfId="1782">
      <pivotArea field="2" type="button" dataOnly="0" labelOnly="1" outline="0" axis="axisRow" fieldPosition="0"/>
    </format>
    <format dxfId="1783">
      <pivotArea field="3" type="button" dataOnly="0" labelOnly="1" outline="0" axis="axisRow" fieldPosition="1"/>
    </format>
    <format dxfId="1784">
      <pivotArea field="10" type="button" dataOnly="0" labelOnly="1" outline="0" axis="axisRow" fieldPosition="2"/>
    </format>
    <format dxfId="1785">
      <pivotArea dataOnly="0" labelOnly="1" outline="0" fieldPosition="0">
        <references count="1">
          <reference field="2" count="7">
            <x v="1"/>
            <x v="2"/>
            <x v="3"/>
            <x v="4"/>
            <x v="5"/>
            <x v="6"/>
            <x v="7"/>
          </reference>
        </references>
      </pivotArea>
    </format>
    <format dxfId="1786">
      <pivotArea dataOnly="0" labelOnly="1" outline="0" fieldPosition="0">
        <references count="2">
          <reference field="2" count="1" selected="0">
            <x v="1"/>
          </reference>
          <reference field="3" count="1">
            <x v="1"/>
          </reference>
        </references>
      </pivotArea>
    </format>
    <format dxfId="1787">
      <pivotArea dataOnly="0" labelOnly="1" outline="0" fieldPosition="0">
        <references count="2">
          <reference field="2" count="1" selected="0">
            <x v="2"/>
          </reference>
          <reference field="3" count="1">
            <x v="2"/>
          </reference>
        </references>
      </pivotArea>
    </format>
    <format dxfId="1788">
      <pivotArea dataOnly="0" labelOnly="1" outline="0" fieldPosition="0">
        <references count="2">
          <reference field="2" count="1" selected="0">
            <x v="3"/>
          </reference>
          <reference field="3" count="2">
            <x v="3"/>
            <x v="4"/>
          </reference>
        </references>
      </pivotArea>
    </format>
    <format dxfId="1789">
      <pivotArea dataOnly="0" labelOnly="1" outline="0" fieldPosition="0">
        <references count="2">
          <reference field="2" count="1" selected="0">
            <x v="4"/>
          </reference>
          <reference field="3" count="1">
            <x v="5"/>
          </reference>
        </references>
      </pivotArea>
    </format>
    <format dxfId="1790">
      <pivotArea dataOnly="0" labelOnly="1" outline="0" fieldPosition="0">
        <references count="2">
          <reference field="2" count="1" selected="0">
            <x v="5"/>
          </reference>
          <reference field="3" count="1">
            <x v="6"/>
          </reference>
        </references>
      </pivotArea>
    </format>
    <format dxfId="1791">
      <pivotArea dataOnly="0" labelOnly="1" outline="0" fieldPosition="0">
        <references count="2">
          <reference field="2" count="1" selected="0">
            <x v="6"/>
          </reference>
          <reference field="3" count="7">
            <x v="7"/>
            <x v="8"/>
            <x v="9"/>
            <x v="15"/>
            <x v="16"/>
            <x v="19"/>
            <x v="20"/>
          </reference>
        </references>
      </pivotArea>
    </format>
    <format dxfId="1792">
      <pivotArea dataOnly="0" labelOnly="1" outline="0" fieldPosition="0">
        <references count="2">
          <reference field="2" count="1" selected="0">
            <x v="7"/>
          </reference>
          <reference field="3" count="1">
            <x v="10"/>
          </reference>
        </references>
      </pivotArea>
    </format>
    <format dxfId="1793">
      <pivotArea dataOnly="0" labelOnly="1" outline="0" axis="axisValues" fieldPosition="0"/>
    </format>
    <format dxfId="1794">
      <pivotArea dataOnly="0" labelOnly="1" outline="0" axis="axisValues" fieldPosition="0"/>
    </format>
    <format dxfId="1795">
      <pivotArea dataOnly="0" outline="0" axis="axisValues" fieldPosition="0"/>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1">
    <chartFormat chart="2" format="33" series="1">
      <pivotArea type="data" outline="0" fieldPosition="0">
        <references count="1">
          <reference field="4294967294" count="1" selected="0">
            <x v="0"/>
          </reference>
        </references>
      </pivotArea>
    </chartFormat>
  </chartFormats>
  <pivotTableStyleInfo name="ANM"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0" applyNumberFormats="0" applyBorderFormats="0" applyFontFormats="0" applyPatternFormats="0" applyAlignmentFormats="0" applyWidthHeightFormats="1" dataCaption="Valores" updatedVersion="7" minRefreshableVersion="3" useAutoFormatting="1" colGrandTotals="0" itemPrintTitles="1" createdVersion="6" indent="0" compact="0" outline="1" outlineData="1" compactData="0" multipleFieldFilters="0" chartFormat="3">
  <location ref="A8:D25" firstHeaderRow="1" firstDataRow="1" firstDataCol="4" rowPageCount="5" colPageCount="1"/>
  <pivotFields count="19">
    <pivotField compact="0" showAll="0" defaultSubtotal="0"/>
    <pivotField axis="axisPage" compact="0" multipleItemSelectionAllowed="1" showAll="0" defaultSubtotal="0">
      <items count="18">
        <item m="1" x="2"/>
        <item m="1" x="10"/>
        <item m="1" x="8"/>
        <item m="1" x="16"/>
        <item m="1" x="11"/>
        <item m="1" x="9"/>
        <item x="0"/>
        <item m="1" x="5"/>
        <item m="1" x="3"/>
        <item x="1"/>
        <item m="1" x="15"/>
        <item m="1" x="6"/>
        <item m="1" x="17"/>
        <item m="1" x="4"/>
        <item m="1" x="13"/>
        <item m="1" x="12"/>
        <item m="1" x="14"/>
        <item m="1" x="7"/>
      </items>
    </pivotField>
    <pivotField axis="axisRow" compact="0" showAll="0" defaultSubtotal="0">
      <items count="9">
        <item sd="0" m="1" x="7"/>
        <item sd="0" x="0"/>
        <item sd="0" x="1"/>
        <item sd="0" x="2"/>
        <item sd="0" x="3"/>
        <item sd="0" x="4"/>
        <item sd="0" x="5"/>
        <item sd="0" x="6"/>
        <item sd="0" m="1" x="8"/>
      </items>
    </pivotField>
    <pivotField axis="axisRow" compact="0" showAll="0" defaultSubtotal="0">
      <items count="21">
        <item m="1" x="11"/>
        <item sd="0" x="0"/>
        <item x="1"/>
        <item x="2"/>
        <item x="3"/>
        <item x="4"/>
        <item x="5"/>
        <item x="6"/>
        <item m="1" x="20"/>
        <item m="1" x="15"/>
        <item x="8"/>
        <item m="1" x="17"/>
        <item m="1" x="14"/>
        <item x="9"/>
        <item m="1" x="18"/>
        <item m="1" x="12"/>
        <item x="10"/>
        <item m="1" x="16"/>
        <item m="1" x="13"/>
        <item m="1" x="19"/>
        <item x="7"/>
      </items>
    </pivotField>
    <pivotField compact="0" showAll="0"/>
    <pivotField axis="axisPage" compact="0" multipleItemSelectionAllowed="1" showAll="0" defaultSubtotal="0">
      <items count="3">
        <item m="1" x="1"/>
        <item m="1" x="2"/>
        <item x="0"/>
      </items>
    </pivotField>
    <pivotField compact="0" showAll="0"/>
    <pivotField axis="axisPage" compact="0" multipleItemSelectionAllowed="1" showAll="0" defaultSubtotal="0">
      <items count="3">
        <item h="1" m="1" x="2"/>
        <item x="0"/>
        <item h="1" x="1"/>
      </items>
    </pivotField>
    <pivotField axis="axisPage" compact="0" multipleItemSelectionAllowed="1" showAll="0" defaultSubtotal="0">
      <items count="6">
        <item m="1" x="5"/>
        <item x="4"/>
        <item x="1"/>
        <item x="3"/>
        <item x="0"/>
        <item x="2"/>
      </items>
    </pivotField>
    <pivotField axis="axisPage" compact="0" multipleItemSelectionAllowed="1" showAll="0" defaultSubtotal="0">
      <items count="8">
        <item h="1" m="1" x="4"/>
        <item x="0"/>
        <item h="1" x="1"/>
        <item m="1" x="2"/>
        <item m="1" x="7"/>
        <item m="1" x="6"/>
        <item m="1" x="5"/>
        <item m="1" x="3"/>
      </items>
    </pivotField>
    <pivotField axis="axisRow" compact="0" showAll="0">
      <items count="46">
        <item m="1" x="38"/>
        <item m="1" x="29"/>
        <item x="0"/>
        <item x="10"/>
        <item m="1" x="26"/>
        <item m="1" x="40"/>
        <item m="1" x="17"/>
        <item m="1" x="36"/>
        <item x="6"/>
        <item m="1" x="35"/>
        <item x="9"/>
        <item x="15"/>
        <item m="1" x="28"/>
        <item x="3"/>
        <item m="1" x="33"/>
        <item x="14"/>
        <item x="13"/>
        <item m="1" x="20"/>
        <item m="1" x="41"/>
        <item x="1"/>
        <item m="1" x="42"/>
        <item m="1" x="44"/>
        <item m="1" x="25"/>
        <item m="1" x="43"/>
        <item x="7"/>
        <item x="5"/>
        <item x="4"/>
        <item x="2"/>
        <item x="8"/>
        <item m="1" x="19"/>
        <item m="1" x="34"/>
        <item m="1" x="39"/>
        <item m="1" x="23"/>
        <item m="1" x="18"/>
        <item x="16"/>
        <item x="11"/>
        <item m="1" x="30"/>
        <item m="1" x="31"/>
        <item m="1" x="32"/>
        <item x="12"/>
        <item m="1" x="22"/>
        <item m="1" x="21"/>
        <item m="1" x="24"/>
        <item m="1" x="27"/>
        <item m="1" x="37"/>
        <item t="default"/>
      </items>
    </pivotField>
    <pivotField axis="axisRow" compact="0" showAll="0" sortType="ascending" defaultSubtotal="0">
      <items count="20">
        <item x="1"/>
        <item x="2"/>
        <item x="3"/>
        <item m="1" x="9"/>
        <item m="1" x="10"/>
        <item m="1" x="15"/>
        <item x="4"/>
        <item m="1" x="13"/>
        <item x="0"/>
        <item m="1" x="14"/>
        <item m="1" x="16"/>
        <item m="1" x="18"/>
        <item m="1" x="12"/>
        <item m="1" x="19"/>
        <item m="1" x="11"/>
        <item m="1" x="5"/>
        <item m="1" x="8"/>
        <item m="1" x="17"/>
        <item m="1" x="7"/>
        <item m="1" x="6"/>
      </items>
    </pivotField>
    <pivotField compact="0" numFmtId="2" showAll="0"/>
    <pivotField compact="0" showAll="0" defaultSubtotal="0"/>
    <pivotField compact="0" showAll="0" defaultSubtotal="0"/>
    <pivotField compact="0" showAll="0"/>
    <pivotField compact="0" showAll="0"/>
    <pivotField compact="0" showAll="0"/>
    <pivotField compact="0" dragToRow="0" dragToCol="0" dragToPage="0" showAll="0" defaultSubtotal="0"/>
  </pivotFields>
  <rowFields count="4">
    <field x="11"/>
    <field x="2"/>
    <field x="3"/>
    <field x="10"/>
  </rowFields>
  <rowItems count="17">
    <i>
      <x/>
    </i>
    <i r="1">
      <x v="3"/>
    </i>
    <i>
      <x v="1"/>
    </i>
    <i r="1">
      <x v="3"/>
    </i>
    <i r="1">
      <x v="7"/>
    </i>
    <i>
      <x v="2"/>
    </i>
    <i r="1">
      <x v="1"/>
    </i>
    <i r="1">
      <x v="2"/>
    </i>
    <i r="1">
      <x v="3"/>
    </i>
    <i r="1">
      <x v="5"/>
    </i>
    <i r="1">
      <x v="6"/>
    </i>
    <i>
      <x v="8"/>
    </i>
    <i r="1">
      <x v="1"/>
    </i>
    <i r="1">
      <x v="2"/>
    </i>
    <i r="1">
      <x v="5"/>
    </i>
    <i r="1">
      <x v="6"/>
    </i>
    <i t="grand">
      <x/>
    </i>
  </rowItems>
  <colItems count="1">
    <i/>
  </colItems>
  <pageFields count="5">
    <pageField fld="5" hier="-1"/>
    <pageField fld="1" hier="-1"/>
    <pageField fld="7" hier="-1"/>
    <pageField fld="8" hier="-1"/>
    <pageField fld="9" hier="-1"/>
  </pageFields>
  <formats count="264">
    <format dxfId="1299">
      <pivotArea type="all" dataOnly="0" outline="0" fieldPosition="0"/>
    </format>
    <format dxfId="1300">
      <pivotArea outline="0" collapsedLevelsAreSubtotals="1" fieldPosition="0"/>
    </format>
    <format dxfId="1301">
      <pivotArea field="2" type="button" dataOnly="0" labelOnly="1" outline="0" axis="axisRow" fieldPosition="1"/>
    </format>
    <format dxfId="1302">
      <pivotArea field="3" type="button" dataOnly="0" labelOnly="1" outline="0" axis="axisRow" fieldPosition="2"/>
    </format>
    <format dxfId="1303">
      <pivotArea dataOnly="0" labelOnly="1" outline="0" fieldPosition="0">
        <references count="1">
          <reference field="2" count="0"/>
        </references>
      </pivotArea>
    </format>
    <format dxfId="1304">
      <pivotArea type="all" dataOnly="0" outline="0" fieldPosition="0"/>
    </format>
    <format dxfId="1305">
      <pivotArea outline="0" collapsedLevelsAreSubtotals="1" fieldPosition="0"/>
    </format>
    <format dxfId="1306">
      <pivotArea field="2" type="button" dataOnly="0" labelOnly="1" outline="0" axis="axisRow" fieldPosition="1"/>
    </format>
    <format dxfId="1307">
      <pivotArea field="3" type="button" dataOnly="0" labelOnly="1" outline="0" axis="axisRow" fieldPosition="2"/>
    </format>
    <format dxfId="1308">
      <pivotArea dataOnly="0" labelOnly="1" outline="0" fieldPosition="0">
        <references count="1">
          <reference field="2" count="0"/>
        </references>
      </pivotArea>
    </format>
    <format dxfId="1309">
      <pivotArea field="2" type="button" dataOnly="0" labelOnly="1" outline="0" axis="axisRow" fieldPosition="1"/>
    </format>
    <format dxfId="1310">
      <pivotArea field="3" type="button" dataOnly="0" labelOnly="1" outline="0" axis="axisRow" fieldPosition="2"/>
    </format>
    <format dxfId="1311">
      <pivotArea field="2" type="button" dataOnly="0" labelOnly="1" outline="0" axis="axisRow" fieldPosition="1"/>
    </format>
    <format dxfId="1312">
      <pivotArea field="3" type="button" dataOnly="0" labelOnly="1" outline="0" axis="axisRow" fieldPosition="2"/>
    </format>
    <format dxfId="1313">
      <pivotArea field="2" type="button" dataOnly="0" labelOnly="1" outline="0" axis="axisRow" fieldPosition="1"/>
    </format>
    <format dxfId="1314">
      <pivotArea field="3" type="button" dataOnly="0" labelOnly="1" outline="0" axis="axisRow" fieldPosition="2"/>
    </format>
    <format dxfId="1315">
      <pivotArea field="2" type="button" dataOnly="0" labelOnly="1" outline="0" axis="axisRow" fieldPosition="1"/>
    </format>
    <format dxfId="1316">
      <pivotArea field="3" type="button" dataOnly="0" labelOnly="1" outline="0" axis="axisRow" fieldPosition="2"/>
    </format>
    <format dxfId="1317">
      <pivotArea type="all" dataOnly="0" outline="0" fieldPosition="0"/>
    </format>
    <format dxfId="1318">
      <pivotArea outline="0" collapsedLevelsAreSubtotals="1" fieldPosition="0"/>
    </format>
    <format dxfId="1319">
      <pivotArea field="2" type="button" dataOnly="0" labelOnly="1" outline="0" axis="axisRow" fieldPosition="1"/>
    </format>
    <format dxfId="1320">
      <pivotArea field="3" type="button" dataOnly="0" labelOnly="1" outline="0" axis="axisRow" fieldPosition="2"/>
    </format>
    <format dxfId="1321">
      <pivotArea dataOnly="0" labelOnly="1" outline="0" fieldPosition="0">
        <references count="1">
          <reference field="2" count="0"/>
        </references>
      </pivotArea>
    </format>
    <format dxfId="1322">
      <pivotArea field="2" type="button" dataOnly="0" labelOnly="1" outline="0" axis="axisRow" fieldPosition="1"/>
    </format>
    <format dxfId="1323">
      <pivotArea field="3" type="button" dataOnly="0" labelOnly="1" outline="0" axis="axisRow" fieldPosition="2"/>
    </format>
    <format dxfId="1324">
      <pivotArea field="2" type="button" dataOnly="0" labelOnly="1" outline="0" axis="axisRow" fieldPosition="1"/>
    </format>
    <format dxfId="1325">
      <pivotArea field="3" type="button" dataOnly="0" labelOnly="1" outline="0" axis="axisRow" fieldPosition="2"/>
    </format>
    <format dxfId="1326">
      <pivotArea field="2" type="button" dataOnly="0" labelOnly="1" outline="0" axis="axisRow" fieldPosition="1"/>
    </format>
    <format dxfId="1327">
      <pivotArea field="3" type="button" dataOnly="0" labelOnly="1" outline="0" axis="axisRow" fieldPosition="2"/>
    </format>
    <format dxfId="1328">
      <pivotArea field="2" type="button" dataOnly="0" labelOnly="1" outline="0" axis="axisRow" fieldPosition="1"/>
    </format>
    <format dxfId="1329">
      <pivotArea field="3" type="button" dataOnly="0" labelOnly="1" outline="0" axis="axisRow" fieldPosition="2"/>
    </format>
    <format dxfId="1330">
      <pivotArea outline="0" collapsedLevelsAreSubtotals="1" fieldPosition="0"/>
    </format>
    <format dxfId="1331">
      <pivotArea outline="0" collapsedLevelsAreSubtotals="1" fieldPosition="0"/>
    </format>
    <format dxfId="1332">
      <pivotArea dataOnly="0" labelOnly="1" outline="0" fieldPosition="0">
        <references count="2">
          <reference field="2" count="1" selected="0">
            <x v="6"/>
          </reference>
          <reference field="3" count="1">
            <x v="13"/>
          </reference>
        </references>
      </pivotArea>
    </format>
    <format dxfId="1333">
      <pivotArea dataOnly="0" labelOnly="1" outline="0" fieldPosition="0">
        <references count="2">
          <reference field="2" count="1" selected="0">
            <x v="6"/>
          </reference>
          <reference field="3" count="1">
            <x v="13"/>
          </reference>
        </references>
      </pivotArea>
    </format>
    <format dxfId="1334">
      <pivotArea type="all" dataOnly="0" outline="0" fieldPosition="0"/>
    </format>
    <format dxfId="1335">
      <pivotArea outline="0" collapsedLevelsAreSubtotals="1" fieldPosition="0"/>
    </format>
    <format dxfId="1336">
      <pivotArea field="2" type="button" dataOnly="0" labelOnly="1" outline="0" axis="axisRow" fieldPosition="1"/>
    </format>
    <format dxfId="1337">
      <pivotArea field="3" type="button" dataOnly="0" labelOnly="1" outline="0" axis="axisRow" fieldPosition="2"/>
    </format>
    <format dxfId="1338">
      <pivotArea dataOnly="0" labelOnly="1" outline="0" fieldPosition="0">
        <references count="1">
          <reference field="2" count="6">
            <x v="1"/>
            <x v="2"/>
            <x v="3"/>
            <x v="5"/>
            <x v="6"/>
            <x v="7"/>
          </reference>
        </references>
      </pivotArea>
    </format>
    <format dxfId="1339">
      <pivotArea dataOnly="0" labelOnly="1" outline="0" fieldPosition="0">
        <references count="2">
          <reference field="2" count="1" selected="0">
            <x v="1"/>
          </reference>
          <reference field="3" count="1">
            <x v="1"/>
          </reference>
        </references>
      </pivotArea>
    </format>
    <format dxfId="1340">
      <pivotArea dataOnly="0" labelOnly="1" outline="0" fieldPosition="0">
        <references count="2">
          <reference field="2" count="1" selected="0">
            <x v="2"/>
          </reference>
          <reference field="3" count="1">
            <x v="2"/>
          </reference>
        </references>
      </pivotArea>
    </format>
    <format dxfId="1341">
      <pivotArea dataOnly="0" labelOnly="1" outline="0" fieldPosition="0">
        <references count="2">
          <reference field="2" count="1" selected="0">
            <x v="3"/>
          </reference>
          <reference field="3" count="2">
            <x v="3"/>
            <x v="4"/>
          </reference>
        </references>
      </pivotArea>
    </format>
    <format dxfId="1342">
      <pivotArea dataOnly="0" labelOnly="1" outline="0" fieldPosition="0">
        <references count="2">
          <reference field="2" count="1" selected="0">
            <x v="5"/>
          </reference>
          <reference field="3" count="2">
            <x v="6"/>
            <x v="18"/>
          </reference>
        </references>
      </pivotArea>
    </format>
    <format dxfId="1343">
      <pivotArea dataOnly="0" labelOnly="1" outline="0" fieldPosition="0">
        <references count="2">
          <reference field="2" count="1" selected="0">
            <x v="6"/>
          </reference>
          <reference field="3" count="6">
            <x v="7"/>
            <x v="9"/>
            <x v="13"/>
            <x v="14"/>
            <x v="15"/>
            <x v="16"/>
          </reference>
        </references>
      </pivotArea>
    </format>
    <format dxfId="1344">
      <pivotArea dataOnly="0" labelOnly="1" outline="0" fieldPosition="0">
        <references count="2">
          <reference field="2" count="1" selected="0">
            <x v="7"/>
          </reference>
          <reference field="3" count="3">
            <x v="10"/>
            <x v="11"/>
            <x v="12"/>
          </reference>
        </references>
      </pivotArea>
    </format>
    <format dxfId="1345">
      <pivotArea type="all" dataOnly="0" outline="0" fieldPosition="0"/>
    </format>
    <format dxfId="1346">
      <pivotArea outline="0" collapsedLevelsAreSubtotals="1" fieldPosition="0"/>
    </format>
    <format dxfId="1347">
      <pivotArea field="2" type="button" dataOnly="0" labelOnly="1" outline="0" axis="axisRow" fieldPosition="1"/>
    </format>
    <format dxfId="1348">
      <pivotArea field="3" type="button" dataOnly="0" labelOnly="1" outline="0" axis="axisRow" fieldPosition="2"/>
    </format>
    <format dxfId="1349">
      <pivotArea dataOnly="0" labelOnly="1" outline="0" fieldPosition="0">
        <references count="1">
          <reference field="2" count="6">
            <x v="1"/>
            <x v="2"/>
            <x v="3"/>
            <x v="5"/>
            <x v="6"/>
            <x v="7"/>
          </reference>
        </references>
      </pivotArea>
    </format>
    <format dxfId="1350">
      <pivotArea dataOnly="0" labelOnly="1" outline="0" fieldPosition="0">
        <references count="2">
          <reference field="2" count="1" selected="0">
            <x v="1"/>
          </reference>
          <reference field="3" count="1">
            <x v="1"/>
          </reference>
        </references>
      </pivotArea>
    </format>
    <format dxfId="1351">
      <pivotArea dataOnly="0" labelOnly="1" outline="0" fieldPosition="0">
        <references count="2">
          <reference field="2" count="1" selected="0">
            <x v="2"/>
          </reference>
          <reference field="3" count="1">
            <x v="2"/>
          </reference>
        </references>
      </pivotArea>
    </format>
    <format dxfId="1352">
      <pivotArea dataOnly="0" labelOnly="1" outline="0" fieldPosition="0">
        <references count="2">
          <reference field="2" count="1" selected="0">
            <x v="3"/>
          </reference>
          <reference field="3" count="2">
            <x v="3"/>
            <x v="4"/>
          </reference>
        </references>
      </pivotArea>
    </format>
    <format dxfId="1353">
      <pivotArea dataOnly="0" labelOnly="1" outline="0" fieldPosition="0">
        <references count="2">
          <reference field="2" count="1" selected="0">
            <x v="5"/>
          </reference>
          <reference field="3" count="2">
            <x v="6"/>
            <x v="18"/>
          </reference>
        </references>
      </pivotArea>
    </format>
    <format dxfId="1354">
      <pivotArea dataOnly="0" labelOnly="1" outline="0" fieldPosition="0">
        <references count="2">
          <reference field="2" count="1" selected="0">
            <x v="6"/>
          </reference>
          <reference field="3" count="6">
            <x v="7"/>
            <x v="9"/>
            <x v="13"/>
            <x v="14"/>
            <x v="15"/>
            <x v="16"/>
          </reference>
        </references>
      </pivotArea>
    </format>
    <format dxfId="1355">
      <pivotArea dataOnly="0" labelOnly="1" outline="0" fieldPosition="0">
        <references count="2">
          <reference field="2" count="1" selected="0">
            <x v="7"/>
          </reference>
          <reference field="3" count="3">
            <x v="10"/>
            <x v="11"/>
            <x v="12"/>
          </reference>
        </references>
      </pivotArea>
    </format>
    <format dxfId="1356">
      <pivotArea field="3" type="button" dataOnly="0" labelOnly="1" outline="0" axis="axisRow" fieldPosition="2"/>
    </format>
    <format dxfId="1357">
      <pivotArea dataOnly="0" labelOnly="1" outline="0" fieldPosition="0">
        <references count="1">
          <reference field="2" count="1">
            <x v="1"/>
          </reference>
        </references>
      </pivotArea>
    </format>
    <format dxfId="1358">
      <pivotArea dataOnly="0" labelOnly="1" outline="0" fieldPosition="0">
        <references count="1">
          <reference field="2" count="1">
            <x v="2"/>
          </reference>
        </references>
      </pivotArea>
    </format>
    <format dxfId="1359">
      <pivotArea dataOnly="0" labelOnly="1" outline="0" fieldPosition="0">
        <references count="1">
          <reference field="2" count="1">
            <x v="3"/>
          </reference>
        </references>
      </pivotArea>
    </format>
    <format dxfId="1360">
      <pivotArea dataOnly="0" labelOnly="1" outline="0" fieldPosition="0">
        <references count="1">
          <reference field="2" count="1">
            <x v="5"/>
          </reference>
        </references>
      </pivotArea>
    </format>
    <format dxfId="1361">
      <pivotArea dataOnly="0" labelOnly="1" outline="0" fieldPosition="0">
        <references count="1">
          <reference field="2" count="1">
            <x v="6"/>
          </reference>
        </references>
      </pivotArea>
    </format>
    <format dxfId="1362">
      <pivotArea dataOnly="0" labelOnly="1" outline="0" fieldPosition="0">
        <references count="1">
          <reference field="2" count="1">
            <x v="7"/>
          </reference>
        </references>
      </pivotArea>
    </format>
    <format dxfId="1363">
      <pivotArea dataOnly="0" labelOnly="1" outline="0" fieldPosition="0">
        <references count="2">
          <reference field="2" count="1" selected="0">
            <x v="2"/>
          </reference>
          <reference field="3" count="1">
            <x v="2"/>
          </reference>
        </references>
      </pivotArea>
    </format>
    <format dxfId="1364">
      <pivotArea dataOnly="0" labelOnly="1" outline="0" fieldPosition="0">
        <references count="2">
          <reference field="2" count="1" selected="0">
            <x v="3"/>
          </reference>
          <reference field="3" count="2">
            <x v="3"/>
            <x v="4"/>
          </reference>
        </references>
      </pivotArea>
    </format>
    <format dxfId="1365">
      <pivotArea dataOnly="0" labelOnly="1" outline="0" fieldPosition="0">
        <references count="2">
          <reference field="2" count="1" selected="0">
            <x v="5"/>
          </reference>
          <reference field="3" count="2">
            <x v="6"/>
            <x v="18"/>
          </reference>
        </references>
      </pivotArea>
    </format>
    <format dxfId="1366">
      <pivotArea dataOnly="0" labelOnly="1" outline="0" fieldPosition="0">
        <references count="2">
          <reference field="2" count="1" selected="0">
            <x v="6"/>
          </reference>
          <reference field="3" count="6">
            <x v="7"/>
            <x v="9"/>
            <x v="13"/>
            <x v="14"/>
            <x v="15"/>
            <x v="16"/>
          </reference>
        </references>
      </pivotArea>
    </format>
    <format dxfId="1367">
      <pivotArea dataOnly="0" labelOnly="1" outline="0" fieldPosition="0">
        <references count="2">
          <reference field="2" count="1" selected="0">
            <x v="7"/>
          </reference>
          <reference field="3" count="3">
            <x v="10"/>
            <x v="11"/>
            <x v="12"/>
          </reference>
        </references>
      </pivotArea>
    </format>
    <format dxfId="1368">
      <pivotArea field="3" type="button" dataOnly="0" labelOnly="1" outline="0" axis="axisRow" fieldPosition="2"/>
    </format>
    <format dxfId="1369">
      <pivotArea dataOnly="0" labelOnly="1" outline="0" fieldPosition="0">
        <references count="1">
          <reference field="2" count="1">
            <x v="1"/>
          </reference>
        </references>
      </pivotArea>
    </format>
    <format dxfId="1370">
      <pivotArea dataOnly="0" labelOnly="1" outline="0" fieldPosition="0">
        <references count="1">
          <reference field="2" count="1">
            <x v="2"/>
          </reference>
        </references>
      </pivotArea>
    </format>
    <format dxfId="1371">
      <pivotArea dataOnly="0" labelOnly="1" outline="0" fieldPosition="0">
        <references count="1">
          <reference field="2" count="1">
            <x v="3"/>
          </reference>
        </references>
      </pivotArea>
    </format>
    <format dxfId="1372">
      <pivotArea dataOnly="0" labelOnly="1" outline="0" fieldPosition="0">
        <references count="1">
          <reference field="2" count="1">
            <x v="5"/>
          </reference>
        </references>
      </pivotArea>
    </format>
    <format dxfId="1373">
      <pivotArea dataOnly="0" labelOnly="1" outline="0" fieldPosition="0">
        <references count="1">
          <reference field="2" count="1">
            <x v="6"/>
          </reference>
        </references>
      </pivotArea>
    </format>
    <format dxfId="1374">
      <pivotArea dataOnly="0" labelOnly="1" outline="0" fieldPosition="0">
        <references count="1">
          <reference field="2" count="1">
            <x v="7"/>
          </reference>
        </references>
      </pivotArea>
    </format>
    <format dxfId="1375">
      <pivotArea dataOnly="0" labelOnly="1" outline="0" fieldPosition="0">
        <references count="2">
          <reference field="2" count="1" selected="0">
            <x v="2"/>
          </reference>
          <reference field="3" count="1">
            <x v="2"/>
          </reference>
        </references>
      </pivotArea>
    </format>
    <format dxfId="1376">
      <pivotArea dataOnly="0" labelOnly="1" outline="0" fieldPosition="0">
        <references count="2">
          <reference field="2" count="1" selected="0">
            <x v="3"/>
          </reference>
          <reference field="3" count="2">
            <x v="3"/>
            <x v="4"/>
          </reference>
        </references>
      </pivotArea>
    </format>
    <format dxfId="1377">
      <pivotArea dataOnly="0" labelOnly="1" outline="0" fieldPosition="0">
        <references count="2">
          <reference field="2" count="1" selected="0">
            <x v="5"/>
          </reference>
          <reference field="3" count="2">
            <x v="6"/>
            <x v="18"/>
          </reference>
        </references>
      </pivotArea>
    </format>
    <format dxfId="1378">
      <pivotArea dataOnly="0" labelOnly="1" outline="0" fieldPosition="0">
        <references count="2">
          <reference field="2" count="1" selected="0">
            <x v="6"/>
          </reference>
          <reference field="3" count="6">
            <x v="7"/>
            <x v="9"/>
            <x v="13"/>
            <x v="14"/>
            <x v="15"/>
            <x v="16"/>
          </reference>
        </references>
      </pivotArea>
    </format>
    <format dxfId="1379">
      <pivotArea dataOnly="0" labelOnly="1" outline="0" fieldPosition="0">
        <references count="2">
          <reference field="2" count="1" selected="0">
            <x v="7"/>
          </reference>
          <reference field="3" count="3">
            <x v="10"/>
            <x v="11"/>
            <x v="12"/>
          </reference>
        </references>
      </pivotArea>
    </format>
    <format dxfId="1380">
      <pivotArea field="3" type="button" dataOnly="0" labelOnly="1" outline="0" axis="axisRow" fieldPosition="2"/>
    </format>
    <format dxfId="1381">
      <pivotArea dataOnly="0" labelOnly="1" outline="0" fieldPosition="0">
        <references count="1">
          <reference field="2" count="1">
            <x v="1"/>
          </reference>
        </references>
      </pivotArea>
    </format>
    <format dxfId="1382">
      <pivotArea dataOnly="0" labelOnly="1" outline="0" fieldPosition="0">
        <references count="1">
          <reference field="2" count="1">
            <x v="2"/>
          </reference>
        </references>
      </pivotArea>
    </format>
    <format dxfId="1383">
      <pivotArea dataOnly="0" labelOnly="1" outline="0" fieldPosition="0">
        <references count="1">
          <reference field="2" count="1">
            <x v="3"/>
          </reference>
        </references>
      </pivotArea>
    </format>
    <format dxfId="1384">
      <pivotArea dataOnly="0" labelOnly="1" outline="0" fieldPosition="0">
        <references count="1">
          <reference field="2" count="1">
            <x v="5"/>
          </reference>
        </references>
      </pivotArea>
    </format>
    <format dxfId="1385">
      <pivotArea dataOnly="0" labelOnly="1" outline="0" fieldPosition="0">
        <references count="1">
          <reference field="2" count="1">
            <x v="6"/>
          </reference>
        </references>
      </pivotArea>
    </format>
    <format dxfId="1386">
      <pivotArea dataOnly="0" labelOnly="1" outline="0" fieldPosition="0">
        <references count="1">
          <reference field="2" count="1">
            <x v="7"/>
          </reference>
        </references>
      </pivotArea>
    </format>
    <format dxfId="1387">
      <pivotArea dataOnly="0" labelOnly="1" outline="0" fieldPosition="0">
        <references count="2">
          <reference field="2" count="1" selected="0">
            <x v="2"/>
          </reference>
          <reference field="3" count="1">
            <x v="2"/>
          </reference>
        </references>
      </pivotArea>
    </format>
    <format dxfId="1388">
      <pivotArea dataOnly="0" labelOnly="1" outline="0" fieldPosition="0">
        <references count="2">
          <reference field="2" count="1" selected="0">
            <x v="3"/>
          </reference>
          <reference field="3" count="2">
            <x v="3"/>
            <x v="4"/>
          </reference>
        </references>
      </pivotArea>
    </format>
    <format dxfId="1389">
      <pivotArea dataOnly="0" labelOnly="1" outline="0" fieldPosition="0">
        <references count="2">
          <reference field="2" count="1" selected="0">
            <x v="5"/>
          </reference>
          <reference field="3" count="2">
            <x v="6"/>
            <x v="18"/>
          </reference>
        </references>
      </pivotArea>
    </format>
    <format dxfId="1390">
      <pivotArea dataOnly="0" labelOnly="1" outline="0" fieldPosition="0">
        <references count="2">
          <reference field="2" count="1" selected="0">
            <x v="6"/>
          </reference>
          <reference field="3" count="6">
            <x v="7"/>
            <x v="9"/>
            <x v="13"/>
            <x v="14"/>
            <x v="15"/>
            <x v="16"/>
          </reference>
        </references>
      </pivotArea>
    </format>
    <format dxfId="1391">
      <pivotArea dataOnly="0" labelOnly="1" outline="0" fieldPosition="0">
        <references count="2">
          <reference field="2" count="1" selected="0">
            <x v="7"/>
          </reference>
          <reference field="3" count="3">
            <x v="10"/>
            <x v="11"/>
            <x v="12"/>
          </reference>
        </references>
      </pivotArea>
    </format>
    <format dxfId="1392">
      <pivotArea field="3" type="button" dataOnly="0" labelOnly="1" outline="0" axis="axisRow" fieldPosition="2"/>
    </format>
    <format dxfId="1393">
      <pivotArea dataOnly="0" labelOnly="1" outline="0" fieldPosition="0">
        <references count="1">
          <reference field="2" count="1">
            <x v="1"/>
          </reference>
        </references>
      </pivotArea>
    </format>
    <format dxfId="1394">
      <pivotArea dataOnly="0" labelOnly="1" outline="0" fieldPosition="0">
        <references count="1">
          <reference field="2" count="1">
            <x v="2"/>
          </reference>
        </references>
      </pivotArea>
    </format>
    <format dxfId="1395">
      <pivotArea dataOnly="0" labelOnly="1" outline="0" fieldPosition="0">
        <references count="1">
          <reference field="2" count="1">
            <x v="3"/>
          </reference>
        </references>
      </pivotArea>
    </format>
    <format dxfId="1396">
      <pivotArea dataOnly="0" labelOnly="1" outline="0" fieldPosition="0">
        <references count="1">
          <reference field="2" count="1">
            <x v="5"/>
          </reference>
        </references>
      </pivotArea>
    </format>
    <format dxfId="1397">
      <pivotArea dataOnly="0" labelOnly="1" outline="0" fieldPosition="0">
        <references count="1">
          <reference field="2" count="1">
            <x v="6"/>
          </reference>
        </references>
      </pivotArea>
    </format>
    <format dxfId="1398">
      <pivotArea dataOnly="0" labelOnly="1" outline="0" fieldPosition="0">
        <references count="1">
          <reference field="2" count="1">
            <x v="7"/>
          </reference>
        </references>
      </pivotArea>
    </format>
    <format dxfId="1399">
      <pivotArea dataOnly="0" labelOnly="1" outline="0" fieldPosition="0">
        <references count="2">
          <reference field="2" count="1" selected="0">
            <x v="2"/>
          </reference>
          <reference field="3" count="1">
            <x v="2"/>
          </reference>
        </references>
      </pivotArea>
    </format>
    <format dxfId="1400">
      <pivotArea dataOnly="0" labelOnly="1" outline="0" fieldPosition="0">
        <references count="2">
          <reference field="2" count="1" selected="0">
            <x v="3"/>
          </reference>
          <reference field="3" count="2">
            <x v="3"/>
            <x v="4"/>
          </reference>
        </references>
      </pivotArea>
    </format>
    <format dxfId="1401">
      <pivotArea dataOnly="0" labelOnly="1" outline="0" fieldPosition="0">
        <references count="2">
          <reference field="2" count="1" selected="0">
            <x v="5"/>
          </reference>
          <reference field="3" count="2">
            <x v="6"/>
            <x v="18"/>
          </reference>
        </references>
      </pivotArea>
    </format>
    <format dxfId="1402">
      <pivotArea dataOnly="0" labelOnly="1" outline="0" fieldPosition="0">
        <references count="2">
          <reference field="2" count="1" selected="0">
            <x v="6"/>
          </reference>
          <reference field="3" count="6">
            <x v="7"/>
            <x v="9"/>
            <x v="13"/>
            <x v="14"/>
            <x v="15"/>
            <x v="16"/>
          </reference>
        </references>
      </pivotArea>
    </format>
    <format dxfId="1403">
      <pivotArea dataOnly="0" labelOnly="1" outline="0" fieldPosition="0">
        <references count="2">
          <reference field="2" count="1" selected="0">
            <x v="7"/>
          </reference>
          <reference field="3" count="3">
            <x v="10"/>
            <x v="11"/>
            <x v="12"/>
          </reference>
        </references>
      </pivotArea>
    </format>
    <format dxfId="1404">
      <pivotArea field="3" type="button" dataOnly="0" labelOnly="1" outline="0" axis="axisRow" fieldPosition="2"/>
    </format>
    <format dxfId="1405">
      <pivotArea type="all" dataOnly="0" outline="0" fieldPosition="0"/>
    </format>
    <format dxfId="1406">
      <pivotArea outline="0" collapsedLevelsAreSubtotals="1" fieldPosition="0"/>
    </format>
    <format dxfId="1407">
      <pivotArea field="2" type="button" dataOnly="0" labelOnly="1" outline="0" axis="axisRow" fieldPosition="1"/>
    </format>
    <format dxfId="1408">
      <pivotArea field="3" type="button" dataOnly="0" labelOnly="1" outline="0" axis="axisRow" fieldPosition="2"/>
    </format>
    <format dxfId="1409">
      <pivotArea dataOnly="0" labelOnly="1" outline="0" fieldPosition="0">
        <references count="1">
          <reference field="2" count="6">
            <x v="1"/>
            <x v="2"/>
            <x v="3"/>
            <x v="5"/>
            <x v="6"/>
            <x v="7"/>
          </reference>
        </references>
      </pivotArea>
    </format>
    <format dxfId="1410">
      <pivotArea dataOnly="0" labelOnly="1" outline="0" fieldPosition="0">
        <references count="2">
          <reference field="2" count="1" selected="0">
            <x v="1"/>
          </reference>
          <reference field="3" count="1">
            <x v="1"/>
          </reference>
        </references>
      </pivotArea>
    </format>
    <format dxfId="1411">
      <pivotArea dataOnly="0" labelOnly="1" outline="0" fieldPosition="0">
        <references count="2">
          <reference field="2" count="1" selected="0">
            <x v="2"/>
          </reference>
          <reference field="3" count="1">
            <x v="2"/>
          </reference>
        </references>
      </pivotArea>
    </format>
    <format dxfId="1412">
      <pivotArea dataOnly="0" labelOnly="1" outline="0" fieldPosition="0">
        <references count="2">
          <reference field="2" count="1" selected="0">
            <x v="3"/>
          </reference>
          <reference field="3" count="2">
            <x v="3"/>
            <x v="4"/>
          </reference>
        </references>
      </pivotArea>
    </format>
    <format dxfId="1413">
      <pivotArea dataOnly="0" labelOnly="1" outline="0" fieldPosition="0">
        <references count="2">
          <reference field="2" count="1" selected="0">
            <x v="5"/>
          </reference>
          <reference field="3" count="1">
            <x v="6"/>
          </reference>
        </references>
      </pivotArea>
    </format>
    <format dxfId="1414">
      <pivotArea dataOnly="0" labelOnly="1" outline="0" fieldPosition="0">
        <references count="2">
          <reference field="2" count="1" selected="0">
            <x v="6"/>
          </reference>
          <reference field="3" count="2">
            <x v="7"/>
            <x v="9"/>
          </reference>
        </references>
      </pivotArea>
    </format>
    <format dxfId="1415">
      <pivotArea dataOnly="0" labelOnly="1" outline="0" fieldPosition="0">
        <references count="2">
          <reference field="2" count="1" selected="0">
            <x v="7"/>
          </reference>
          <reference field="3" count="1">
            <x v="10"/>
          </reference>
        </references>
      </pivotArea>
    </format>
    <format dxfId="1416">
      <pivotArea type="all" dataOnly="0" outline="0" fieldPosition="0"/>
    </format>
    <format dxfId="1417">
      <pivotArea outline="0" collapsedLevelsAreSubtotals="1" fieldPosition="0"/>
    </format>
    <format dxfId="1418">
      <pivotArea field="2" type="button" dataOnly="0" labelOnly="1" outline="0" axis="axisRow" fieldPosition="1"/>
    </format>
    <format dxfId="1419">
      <pivotArea field="3" type="button" dataOnly="0" labelOnly="1" outline="0" axis="axisRow" fieldPosition="2"/>
    </format>
    <format dxfId="1420">
      <pivotArea dataOnly="0" labelOnly="1" outline="0" fieldPosition="0">
        <references count="1">
          <reference field="2" count="6">
            <x v="1"/>
            <x v="2"/>
            <x v="3"/>
            <x v="5"/>
            <x v="6"/>
            <x v="7"/>
          </reference>
        </references>
      </pivotArea>
    </format>
    <format dxfId="1421">
      <pivotArea dataOnly="0" labelOnly="1" outline="0" fieldPosition="0">
        <references count="2">
          <reference field="2" count="1" selected="0">
            <x v="1"/>
          </reference>
          <reference field="3" count="1">
            <x v="1"/>
          </reference>
        </references>
      </pivotArea>
    </format>
    <format dxfId="1422">
      <pivotArea dataOnly="0" labelOnly="1" outline="0" fieldPosition="0">
        <references count="2">
          <reference field="2" count="1" selected="0">
            <x v="2"/>
          </reference>
          <reference field="3" count="1">
            <x v="2"/>
          </reference>
        </references>
      </pivotArea>
    </format>
    <format dxfId="1423">
      <pivotArea dataOnly="0" labelOnly="1" outline="0" fieldPosition="0">
        <references count="2">
          <reference field="2" count="1" selected="0">
            <x v="3"/>
          </reference>
          <reference field="3" count="2">
            <x v="3"/>
            <x v="4"/>
          </reference>
        </references>
      </pivotArea>
    </format>
    <format dxfId="1424">
      <pivotArea dataOnly="0" labelOnly="1" outline="0" fieldPosition="0">
        <references count="2">
          <reference field="2" count="1" selected="0">
            <x v="5"/>
          </reference>
          <reference field="3" count="1">
            <x v="6"/>
          </reference>
        </references>
      </pivotArea>
    </format>
    <format dxfId="1425">
      <pivotArea dataOnly="0" labelOnly="1" outline="0" fieldPosition="0">
        <references count="2">
          <reference field="2" count="1" selected="0">
            <x v="6"/>
          </reference>
          <reference field="3" count="2">
            <x v="7"/>
            <x v="9"/>
          </reference>
        </references>
      </pivotArea>
    </format>
    <format dxfId="1426">
      <pivotArea dataOnly="0" labelOnly="1" outline="0" fieldPosition="0">
        <references count="2">
          <reference field="2" count="1" selected="0">
            <x v="7"/>
          </reference>
          <reference field="3" count="1">
            <x v="10"/>
          </reference>
        </references>
      </pivotArea>
    </format>
    <format dxfId="1427">
      <pivotArea field="3" type="button" dataOnly="0" labelOnly="1" outline="0" axis="axisRow" fieldPosition="2"/>
    </format>
    <format dxfId="1428">
      <pivotArea dataOnly="0" labelOnly="1" outline="0" fieldPosition="0">
        <references count="1">
          <reference field="2" count="1">
            <x v="1"/>
          </reference>
        </references>
      </pivotArea>
    </format>
    <format dxfId="1429">
      <pivotArea dataOnly="0" labelOnly="1" outline="0" fieldPosition="0">
        <references count="1">
          <reference field="2" count="1">
            <x v="2"/>
          </reference>
        </references>
      </pivotArea>
    </format>
    <format dxfId="1430">
      <pivotArea dataOnly="0" labelOnly="1" outline="0" fieldPosition="0">
        <references count="1">
          <reference field="2" count="1">
            <x v="3"/>
          </reference>
        </references>
      </pivotArea>
    </format>
    <format dxfId="1431">
      <pivotArea dataOnly="0" labelOnly="1" outline="0" fieldPosition="0">
        <references count="1">
          <reference field="2" count="1">
            <x v="5"/>
          </reference>
        </references>
      </pivotArea>
    </format>
    <format dxfId="1432">
      <pivotArea dataOnly="0" labelOnly="1" outline="0" fieldPosition="0">
        <references count="1">
          <reference field="2" count="1">
            <x v="6"/>
          </reference>
        </references>
      </pivotArea>
    </format>
    <format dxfId="1433">
      <pivotArea dataOnly="0" labelOnly="1" outline="0" fieldPosition="0">
        <references count="1">
          <reference field="2" count="1">
            <x v="7"/>
          </reference>
        </references>
      </pivotArea>
    </format>
    <format dxfId="1434">
      <pivotArea dataOnly="0" labelOnly="1" outline="0" fieldPosition="0">
        <references count="2">
          <reference field="2" count="1" selected="0">
            <x v="1"/>
          </reference>
          <reference field="3" count="1">
            <x v="1"/>
          </reference>
        </references>
      </pivotArea>
    </format>
    <format dxfId="1435">
      <pivotArea dataOnly="0" labelOnly="1" outline="0" fieldPosition="0">
        <references count="2">
          <reference field="2" count="1" selected="0">
            <x v="2"/>
          </reference>
          <reference field="3" count="1">
            <x v="2"/>
          </reference>
        </references>
      </pivotArea>
    </format>
    <format dxfId="1436">
      <pivotArea dataOnly="0" labelOnly="1" outline="0" fieldPosition="0">
        <references count="2">
          <reference field="2" count="1" selected="0">
            <x v="3"/>
          </reference>
          <reference field="3" count="2">
            <x v="3"/>
            <x v="4"/>
          </reference>
        </references>
      </pivotArea>
    </format>
    <format dxfId="1437">
      <pivotArea dataOnly="0" labelOnly="1" outline="0" fieldPosition="0">
        <references count="2">
          <reference field="2" count="1" selected="0">
            <x v="5"/>
          </reference>
          <reference field="3" count="1">
            <x v="6"/>
          </reference>
        </references>
      </pivotArea>
    </format>
    <format dxfId="1438">
      <pivotArea dataOnly="0" labelOnly="1" outline="0" fieldPosition="0">
        <references count="2">
          <reference field="2" count="1" selected="0">
            <x v="6"/>
          </reference>
          <reference field="3" count="4">
            <x v="7"/>
            <x v="9"/>
            <x v="15"/>
            <x v="16"/>
          </reference>
        </references>
      </pivotArea>
    </format>
    <format dxfId="1439">
      <pivotArea dataOnly="0" labelOnly="1" outline="0" fieldPosition="0">
        <references count="2">
          <reference field="2" count="1" selected="0">
            <x v="7"/>
          </reference>
          <reference field="3" count="1">
            <x v="10"/>
          </reference>
        </references>
      </pivotArea>
    </format>
    <format dxfId="1440">
      <pivotArea field="3" type="button" dataOnly="0" labelOnly="1" outline="0" axis="axisRow" fieldPosition="2"/>
    </format>
    <format dxfId="1441">
      <pivotArea dataOnly="0" labelOnly="1" outline="0" fieldPosition="0">
        <references count="1">
          <reference field="2" count="1">
            <x v="1"/>
          </reference>
        </references>
      </pivotArea>
    </format>
    <format dxfId="1442">
      <pivotArea dataOnly="0" labelOnly="1" outline="0" fieldPosition="0">
        <references count="1">
          <reference field="2" count="1">
            <x v="2"/>
          </reference>
        </references>
      </pivotArea>
    </format>
    <format dxfId="1443">
      <pivotArea dataOnly="0" labelOnly="1" outline="0" fieldPosition="0">
        <references count="1">
          <reference field="2" count="1">
            <x v="3"/>
          </reference>
        </references>
      </pivotArea>
    </format>
    <format dxfId="1444">
      <pivotArea dataOnly="0" labelOnly="1" outline="0" fieldPosition="0">
        <references count="1">
          <reference field="2" count="1">
            <x v="5"/>
          </reference>
        </references>
      </pivotArea>
    </format>
    <format dxfId="1445">
      <pivotArea dataOnly="0" labelOnly="1" outline="0" fieldPosition="0">
        <references count="1">
          <reference field="2" count="1">
            <x v="6"/>
          </reference>
        </references>
      </pivotArea>
    </format>
    <format dxfId="1446">
      <pivotArea dataOnly="0" labelOnly="1" outline="0" fieldPosition="0">
        <references count="1">
          <reference field="2" count="1">
            <x v="7"/>
          </reference>
        </references>
      </pivotArea>
    </format>
    <format dxfId="1447">
      <pivotArea dataOnly="0" labelOnly="1" outline="0" fieldPosition="0">
        <references count="2">
          <reference field="2" count="1" selected="0">
            <x v="1"/>
          </reference>
          <reference field="3" count="1">
            <x v="1"/>
          </reference>
        </references>
      </pivotArea>
    </format>
    <format dxfId="1448">
      <pivotArea dataOnly="0" labelOnly="1" outline="0" fieldPosition="0">
        <references count="2">
          <reference field="2" count="1" selected="0">
            <x v="2"/>
          </reference>
          <reference field="3" count="1">
            <x v="2"/>
          </reference>
        </references>
      </pivotArea>
    </format>
    <format dxfId="1449">
      <pivotArea dataOnly="0" labelOnly="1" outline="0" fieldPosition="0">
        <references count="2">
          <reference field="2" count="1" selected="0">
            <x v="3"/>
          </reference>
          <reference field="3" count="2">
            <x v="3"/>
            <x v="4"/>
          </reference>
        </references>
      </pivotArea>
    </format>
    <format dxfId="1450">
      <pivotArea dataOnly="0" labelOnly="1" outline="0" fieldPosition="0">
        <references count="2">
          <reference field="2" count="1" selected="0">
            <x v="5"/>
          </reference>
          <reference field="3" count="1">
            <x v="6"/>
          </reference>
        </references>
      </pivotArea>
    </format>
    <format dxfId="1451">
      <pivotArea dataOnly="0" labelOnly="1" outline="0" fieldPosition="0">
        <references count="2">
          <reference field="2" count="1" selected="0">
            <x v="6"/>
          </reference>
          <reference field="3" count="4">
            <x v="7"/>
            <x v="9"/>
            <x v="15"/>
            <x v="16"/>
          </reference>
        </references>
      </pivotArea>
    </format>
    <format dxfId="1452">
      <pivotArea dataOnly="0" labelOnly="1" outline="0" fieldPosition="0">
        <references count="2">
          <reference field="2" count="1" selected="0">
            <x v="7"/>
          </reference>
          <reference field="3" count="1">
            <x v="10"/>
          </reference>
        </references>
      </pivotArea>
    </format>
    <format dxfId="1453">
      <pivotArea field="3" type="button" dataOnly="0" labelOnly="1" outline="0" axis="axisRow" fieldPosition="2"/>
    </format>
    <format dxfId="1454">
      <pivotArea dataOnly="0" labelOnly="1" outline="0" fieldPosition="0">
        <references count="1">
          <reference field="2" count="1">
            <x v="1"/>
          </reference>
        </references>
      </pivotArea>
    </format>
    <format dxfId="1455">
      <pivotArea dataOnly="0" labelOnly="1" outline="0" fieldPosition="0">
        <references count="1">
          <reference field="2" count="1">
            <x v="2"/>
          </reference>
        </references>
      </pivotArea>
    </format>
    <format dxfId="1456">
      <pivotArea dataOnly="0" labelOnly="1" outline="0" fieldPosition="0">
        <references count="1">
          <reference field="2" count="1">
            <x v="3"/>
          </reference>
        </references>
      </pivotArea>
    </format>
    <format dxfId="1457">
      <pivotArea dataOnly="0" labelOnly="1" outline="0" fieldPosition="0">
        <references count="1">
          <reference field="2" count="1">
            <x v="5"/>
          </reference>
        </references>
      </pivotArea>
    </format>
    <format dxfId="1458">
      <pivotArea dataOnly="0" labelOnly="1" outline="0" fieldPosition="0">
        <references count="1">
          <reference field="2" count="1">
            <x v="6"/>
          </reference>
        </references>
      </pivotArea>
    </format>
    <format dxfId="1459">
      <pivotArea dataOnly="0" labelOnly="1" outline="0" fieldPosition="0">
        <references count="1">
          <reference field="2" count="1">
            <x v="7"/>
          </reference>
        </references>
      </pivotArea>
    </format>
    <format dxfId="1460">
      <pivotArea dataOnly="0" labelOnly="1" outline="0" fieldPosition="0">
        <references count="2">
          <reference field="2" count="1" selected="0">
            <x v="1"/>
          </reference>
          <reference field="3" count="1">
            <x v="1"/>
          </reference>
        </references>
      </pivotArea>
    </format>
    <format dxfId="1461">
      <pivotArea dataOnly="0" labelOnly="1" outline="0" fieldPosition="0">
        <references count="2">
          <reference field="2" count="1" selected="0">
            <x v="2"/>
          </reference>
          <reference field="3" count="1">
            <x v="2"/>
          </reference>
        </references>
      </pivotArea>
    </format>
    <format dxfId="1462">
      <pivotArea dataOnly="0" labelOnly="1" outline="0" fieldPosition="0">
        <references count="2">
          <reference field="2" count="1" selected="0">
            <x v="3"/>
          </reference>
          <reference field="3" count="2">
            <x v="3"/>
            <x v="4"/>
          </reference>
        </references>
      </pivotArea>
    </format>
    <format dxfId="1463">
      <pivotArea dataOnly="0" labelOnly="1" outline="0" fieldPosition="0">
        <references count="2">
          <reference field="2" count="1" selected="0">
            <x v="5"/>
          </reference>
          <reference field="3" count="1">
            <x v="6"/>
          </reference>
        </references>
      </pivotArea>
    </format>
    <format dxfId="1464">
      <pivotArea dataOnly="0" labelOnly="1" outline="0" fieldPosition="0">
        <references count="2">
          <reference field="2" count="1" selected="0">
            <x v="6"/>
          </reference>
          <reference field="3" count="2">
            <x v="7"/>
            <x v="9"/>
          </reference>
        </references>
      </pivotArea>
    </format>
    <format dxfId="1465">
      <pivotArea dataOnly="0" labelOnly="1" outline="0" fieldPosition="0">
        <references count="2">
          <reference field="2" count="1" selected="0">
            <x v="7"/>
          </reference>
          <reference field="3" count="1">
            <x v="10"/>
          </reference>
        </references>
      </pivotArea>
    </format>
    <format dxfId="1466">
      <pivotArea field="3" type="button" dataOnly="0" labelOnly="1" outline="0" axis="axisRow" fieldPosition="2"/>
    </format>
    <format dxfId="1467">
      <pivotArea dataOnly="0" labelOnly="1" outline="0" fieldPosition="0">
        <references count="1">
          <reference field="2" count="1">
            <x v="1"/>
          </reference>
        </references>
      </pivotArea>
    </format>
    <format dxfId="1468">
      <pivotArea dataOnly="0" labelOnly="1" outline="0" fieldPosition="0">
        <references count="1">
          <reference field="2" count="1">
            <x v="2"/>
          </reference>
        </references>
      </pivotArea>
    </format>
    <format dxfId="1469">
      <pivotArea dataOnly="0" labelOnly="1" outline="0" fieldPosition="0">
        <references count="1">
          <reference field="2" count="1">
            <x v="3"/>
          </reference>
        </references>
      </pivotArea>
    </format>
    <format dxfId="1470">
      <pivotArea dataOnly="0" labelOnly="1" outline="0" fieldPosition="0">
        <references count="1">
          <reference field="2" count="1">
            <x v="5"/>
          </reference>
        </references>
      </pivotArea>
    </format>
    <format dxfId="1471">
      <pivotArea dataOnly="0" labelOnly="1" outline="0" fieldPosition="0">
        <references count="1">
          <reference field="2" count="1">
            <x v="6"/>
          </reference>
        </references>
      </pivotArea>
    </format>
    <format dxfId="1472">
      <pivotArea dataOnly="0" labelOnly="1" outline="0" fieldPosition="0">
        <references count="1">
          <reference field="2" count="1">
            <x v="7"/>
          </reference>
        </references>
      </pivotArea>
    </format>
    <format dxfId="1473">
      <pivotArea dataOnly="0" labelOnly="1" outline="0" fieldPosition="0">
        <references count="2">
          <reference field="2" count="1" selected="0">
            <x v="1"/>
          </reference>
          <reference field="3" count="1">
            <x v="1"/>
          </reference>
        </references>
      </pivotArea>
    </format>
    <format dxfId="1474">
      <pivotArea dataOnly="0" labelOnly="1" outline="0" fieldPosition="0">
        <references count="2">
          <reference field="2" count="1" selected="0">
            <x v="2"/>
          </reference>
          <reference field="3" count="1">
            <x v="2"/>
          </reference>
        </references>
      </pivotArea>
    </format>
    <format dxfId="1475">
      <pivotArea dataOnly="0" labelOnly="1" outline="0" fieldPosition="0">
        <references count="2">
          <reference field="2" count="1" selected="0">
            <x v="3"/>
          </reference>
          <reference field="3" count="2">
            <x v="3"/>
            <x v="4"/>
          </reference>
        </references>
      </pivotArea>
    </format>
    <format dxfId="1476">
      <pivotArea dataOnly="0" labelOnly="1" outline="0" fieldPosition="0">
        <references count="2">
          <reference field="2" count="1" selected="0">
            <x v="5"/>
          </reference>
          <reference field="3" count="1">
            <x v="6"/>
          </reference>
        </references>
      </pivotArea>
    </format>
    <format dxfId="1477">
      <pivotArea dataOnly="0" labelOnly="1" outline="0" fieldPosition="0">
        <references count="2">
          <reference field="2" count="1" selected="0">
            <x v="6"/>
          </reference>
          <reference field="3" count="2">
            <x v="7"/>
            <x v="9"/>
          </reference>
        </references>
      </pivotArea>
    </format>
    <format dxfId="1478">
      <pivotArea dataOnly="0" labelOnly="1" outline="0" fieldPosition="0">
        <references count="2">
          <reference field="2" count="1" selected="0">
            <x v="7"/>
          </reference>
          <reference field="3" count="1">
            <x v="10"/>
          </reference>
        </references>
      </pivotArea>
    </format>
    <format dxfId="1479">
      <pivotArea field="3" type="button" dataOnly="0" labelOnly="1" outline="0" axis="axisRow" fieldPosition="2"/>
    </format>
    <format dxfId="1480">
      <pivotArea dataOnly="0" labelOnly="1" outline="0" fieldPosition="0">
        <references count="1">
          <reference field="2" count="1">
            <x v="1"/>
          </reference>
        </references>
      </pivotArea>
    </format>
    <format dxfId="1481">
      <pivotArea dataOnly="0" labelOnly="1" outline="0" fieldPosition="0">
        <references count="1">
          <reference field="2" count="1">
            <x v="2"/>
          </reference>
        </references>
      </pivotArea>
    </format>
    <format dxfId="1482">
      <pivotArea dataOnly="0" labelOnly="1" outline="0" fieldPosition="0">
        <references count="1">
          <reference field="2" count="1">
            <x v="3"/>
          </reference>
        </references>
      </pivotArea>
    </format>
    <format dxfId="1483">
      <pivotArea dataOnly="0" labelOnly="1" outline="0" fieldPosition="0">
        <references count="1">
          <reference field="2" count="1">
            <x v="5"/>
          </reference>
        </references>
      </pivotArea>
    </format>
    <format dxfId="1484">
      <pivotArea dataOnly="0" labelOnly="1" outline="0" fieldPosition="0">
        <references count="1">
          <reference field="2" count="1">
            <x v="6"/>
          </reference>
        </references>
      </pivotArea>
    </format>
    <format dxfId="1485">
      <pivotArea dataOnly="0" labelOnly="1" outline="0" fieldPosition="0">
        <references count="1">
          <reference field="2" count="1">
            <x v="7"/>
          </reference>
        </references>
      </pivotArea>
    </format>
    <format dxfId="1486">
      <pivotArea dataOnly="0" labelOnly="1" outline="0" fieldPosition="0">
        <references count="2">
          <reference field="2" count="1" selected="0">
            <x v="1"/>
          </reference>
          <reference field="3" count="1">
            <x v="1"/>
          </reference>
        </references>
      </pivotArea>
    </format>
    <format dxfId="1487">
      <pivotArea dataOnly="0" labelOnly="1" outline="0" fieldPosition="0">
        <references count="2">
          <reference field="2" count="1" selected="0">
            <x v="2"/>
          </reference>
          <reference field="3" count="1">
            <x v="2"/>
          </reference>
        </references>
      </pivotArea>
    </format>
    <format dxfId="1488">
      <pivotArea dataOnly="0" labelOnly="1" outline="0" fieldPosition="0">
        <references count="2">
          <reference field="2" count="1" selected="0">
            <x v="3"/>
          </reference>
          <reference field="3" count="2">
            <x v="3"/>
            <x v="4"/>
          </reference>
        </references>
      </pivotArea>
    </format>
    <format dxfId="1489">
      <pivotArea dataOnly="0" labelOnly="1" outline="0" fieldPosition="0">
        <references count="2">
          <reference field="2" count="1" selected="0">
            <x v="5"/>
          </reference>
          <reference field="3" count="1">
            <x v="6"/>
          </reference>
        </references>
      </pivotArea>
    </format>
    <format dxfId="1490">
      <pivotArea dataOnly="0" labelOnly="1" outline="0" fieldPosition="0">
        <references count="2">
          <reference field="2" count="1" selected="0">
            <x v="6"/>
          </reference>
          <reference field="3" count="2">
            <x v="7"/>
            <x v="9"/>
          </reference>
        </references>
      </pivotArea>
    </format>
    <format dxfId="1491">
      <pivotArea dataOnly="0" labelOnly="1" outline="0" fieldPosition="0">
        <references count="2">
          <reference field="2" count="1" selected="0">
            <x v="7"/>
          </reference>
          <reference field="3" count="1">
            <x v="10"/>
          </reference>
        </references>
      </pivotArea>
    </format>
    <format dxfId="1492">
      <pivotArea field="3" type="button" dataOnly="0" labelOnly="1" outline="0" axis="axisRow" fieldPosition="2"/>
    </format>
    <format dxfId="1493">
      <pivotArea dataOnly="0" labelOnly="1" outline="0" fieldPosition="0">
        <references count="1">
          <reference field="2" count="1">
            <x v="1"/>
          </reference>
        </references>
      </pivotArea>
    </format>
    <format dxfId="1494">
      <pivotArea dataOnly="0" labelOnly="1" outline="0" fieldPosition="0">
        <references count="1">
          <reference field="2" count="1">
            <x v="2"/>
          </reference>
        </references>
      </pivotArea>
    </format>
    <format dxfId="1495">
      <pivotArea dataOnly="0" labelOnly="1" outline="0" fieldPosition="0">
        <references count="1">
          <reference field="2" count="1">
            <x v="3"/>
          </reference>
        </references>
      </pivotArea>
    </format>
    <format dxfId="1496">
      <pivotArea dataOnly="0" labelOnly="1" outline="0" fieldPosition="0">
        <references count="1">
          <reference field="2" count="1">
            <x v="5"/>
          </reference>
        </references>
      </pivotArea>
    </format>
    <format dxfId="1497">
      <pivotArea dataOnly="0" labelOnly="1" outline="0" fieldPosition="0">
        <references count="1">
          <reference field="2" count="1">
            <x v="6"/>
          </reference>
        </references>
      </pivotArea>
    </format>
    <format dxfId="1498">
      <pivotArea dataOnly="0" labelOnly="1" outline="0" fieldPosition="0">
        <references count="1">
          <reference field="2" count="1">
            <x v="7"/>
          </reference>
        </references>
      </pivotArea>
    </format>
    <format dxfId="1499">
      <pivotArea dataOnly="0" labelOnly="1" outline="0" fieldPosition="0">
        <references count="2">
          <reference field="2" count="1" selected="0">
            <x v="1"/>
          </reference>
          <reference field="3" count="1">
            <x v="1"/>
          </reference>
        </references>
      </pivotArea>
    </format>
    <format dxfId="1500">
      <pivotArea dataOnly="0" labelOnly="1" outline="0" fieldPosition="0">
        <references count="2">
          <reference field="2" count="1" selected="0">
            <x v="2"/>
          </reference>
          <reference field="3" count="1">
            <x v="2"/>
          </reference>
        </references>
      </pivotArea>
    </format>
    <format dxfId="1501">
      <pivotArea dataOnly="0" labelOnly="1" outline="0" fieldPosition="0">
        <references count="2">
          <reference field="2" count="1" selected="0">
            <x v="3"/>
          </reference>
          <reference field="3" count="2">
            <x v="3"/>
            <x v="4"/>
          </reference>
        </references>
      </pivotArea>
    </format>
    <format dxfId="1502">
      <pivotArea dataOnly="0" labelOnly="1" outline="0" fieldPosition="0">
        <references count="2">
          <reference field="2" count="1" selected="0">
            <x v="5"/>
          </reference>
          <reference field="3" count="1">
            <x v="6"/>
          </reference>
        </references>
      </pivotArea>
    </format>
    <format dxfId="1503">
      <pivotArea dataOnly="0" labelOnly="1" outline="0" fieldPosition="0">
        <references count="2">
          <reference field="2" count="1" selected="0">
            <x v="6"/>
          </reference>
          <reference field="3" count="2">
            <x v="7"/>
            <x v="9"/>
          </reference>
        </references>
      </pivotArea>
    </format>
    <format dxfId="1504">
      <pivotArea dataOnly="0" labelOnly="1" outline="0" fieldPosition="0">
        <references count="2">
          <reference field="2" count="1" selected="0">
            <x v="7"/>
          </reference>
          <reference field="3" count="1">
            <x v="10"/>
          </reference>
        </references>
      </pivotArea>
    </format>
    <format dxfId="1505">
      <pivotArea dataOnly="0" labelOnly="1" outline="0" fieldPosition="0">
        <references count="1">
          <reference field="2" count="1">
            <x v="1"/>
          </reference>
        </references>
      </pivotArea>
    </format>
    <format dxfId="1506">
      <pivotArea dataOnly="0" labelOnly="1" outline="0" fieldPosition="0">
        <references count="1">
          <reference field="2" count="1">
            <x v="2"/>
          </reference>
        </references>
      </pivotArea>
    </format>
    <format dxfId="1507">
      <pivotArea dataOnly="0" labelOnly="1" outline="0" fieldPosition="0">
        <references count="1">
          <reference field="2" count="1">
            <x v="3"/>
          </reference>
        </references>
      </pivotArea>
    </format>
    <format dxfId="1508">
      <pivotArea dataOnly="0" labelOnly="1" outline="0" fieldPosition="0">
        <references count="1">
          <reference field="2" count="1">
            <x v="4"/>
          </reference>
        </references>
      </pivotArea>
    </format>
    <format dxfId="1509">
      <pivotArea dataOnly="0" labelOnly="1" outline="0" fieldPosition="0">
        <references count="1">
          <reference field="2" count="1">
            <x v="5"/>
          </reference>
        </references>
      </pivotArea>
    </format>
    <format dxfId="1510">
      <pivotArea dataOnly="0" labelOnly="1" outline="0" fieldPosition="0">
        <references count="1">
          <reference field="2" count="1">
            <x v="6"/>
          </reference>
        </references>
      </pivotArea>
    </format>
    <format dxfId="1511">
      <pivotArea dataOnly="0" labelOnly="1" outline="0" fieldPosition="0">
        <references count="1">
          <reference field="2" count="1">
            <x v="7"/>
          </reference>
        </references>
      </pivotArea>
    </format>
    <format dxfId="1512">
      <pivotArea field="10" type="button" dataOnly="0" labelOnly="1" outline="0" axis="axisRow" fieldPosition="3"/>
    </format>
    <format dxfId="1513">
      <pivotArea field="10" type="button" dataOnly="0" labelOnly="1" outline="0" axis="axisRow" fieldPosition="3"/>
    </format>
    <format dxfId="1514">
      <pivotArea field="10" type="button" dataOnly="0" labelOnly="1" outline="0" axis="axisRow" fieldPosition="3"/>
    </format>
    <format dxfId="1515">
      <pivotArea field="10" type="button" dataOnly="0" labelOnly="1" outline="0" axis="axisRow" fieldPosition="3"/>
    </format>
    <format dxfId="1516">
      <pivotArea field="3" type="button" dataOnly="0" labelOnly="1" outline="0" axis="axisRow" fieldPosition="2"/>
    </format>
    <format dxfId="1517">
      <pivotArea field="10" type="button" dataOnly="0" labelOnly="1" outline="0" axis="axisRow" fieldPosition="3"/>
    </format>
    <format dxfId="1518">
      <pivotArea field="11" type="button" dataOnly="0" labelOnly="1" outline="0" axis="axisRow" fieldPosition="0"/>
    </format>
    <format dxfId="1519">
      <pivotArea dataOnly="0" labelOnly="1" outline="0" fieldPosition="0">
        <references count="1">
          <reference field="11" count="1">
            <x v="10"/>
          </reference>
        </references>
      </pivotArea>
    </format>
    <format dxfId="1520">
      <pivotArea dataOnly="0" labelOnly="1" outline="0" fieldPosition="0">
        <references count="1">
          <reference field="11" count="1">
            <x v="11"/>
          </reference>
        </references>
      </pivotArea>
    </format>
    <format dxfId="1521">
      <pivotArea dataOnly="0" labelOnly="1" outline="0" fieldPosition="0">
        <references count="1">
          <reference field="11" count="1">
            <x v="12"/>
          </reference>
        </references>
      </pivotArea>
    </format>
    <format dxfId="1522">
      <pivotArea dataOnly="0" labelOnly="1" outline="0" fieldPosition="0">
        <references count="1">
          <reference field="11" count="1">
            <x v="13"/>
          </reference>
        </references>
      </pivotArea>
    </format>
    <format dxfId="1523">
      <pivotArea dataOnly="0" labelOnly="1" outline="0" fieldPosition="0">
        <references count="1">
          <reference field="11" count="1">
            <x v="14"/>
          </reference>
        </references>
      </pivotArea>
    </format>
    <format dxfId="1524">
      <pivotArea dataOnly="0" labelOnly="1" outline="0" fieldPosition="0">
        <references count="1">
          <reference field="11" count="1">
            <x v="15"/>
          </reference>
        </references>
      </pivotArea>
    </format>
    <format dxfId="1525">
      <pivotArea dataOnly="0" labelOnly="1" outline="0" fieldPosition="0">
        <references count="1">
          <reference field="11" count="1">
            <x v="16"/>
          </reference>
        </references>
      </pivotArea>
    </format>
    <format dxfId="1526">
      <pivotArea dataOnly="0" labelOnly="1" outline="0" fieldPosition="0">
        <references count="1">
          <reference field="11" count="1">
            <x v="17"/>
          </reference>
        </references>
      </pivotArea>
    </format>
    <format dxfId="1527">
      <pivotArea dataOnly="0" labelOnly="1" outline="0" fieldPosition="0">
        <references count="1">
          <reference field="11" count="1">
            <x v="18"/>
          </reference>
        </references>
      </pivotArea>
    </format>
    <format dxfId="1528">
      <pivotArea dataOnly="0" labelOnly="1" outline="0" fieldPosition="0">
        <references count="1">
          <reference field="11" count="1">
            <x v="19"/>
          </reference>
        </references>
      </pivotArea>
    </format>
    <format dxfId="1529">
      <pivotArea dataOnly="0" labelOnly="1" outline="0" fieldPosition="0">
        <references count="1">
          <reference field="11" count="1">
            <x v="10"/>
          </reference>
        </references>
      </pivotArea>
    </format>
    <format dxfId="1530">
      <pivotArea dataOnly="0" labelOnly="1" outline="0" fieldPosition="0">
        <references count="1">
          <reference field="11" count="1">
            <x v="11"/>
          </reference>
        </references>
      </pivotArea>
    </format>
    <format dxfId="1531">
      <pivotArea dataOnly="0" labelOnly="1" outline="0" fieldPosition="0">
        <references count="1">
          <reference field="11" count="1">
            <x v="12"/>
          </reference>
        </references>
      </pivotArea>
    </format>
    <format dxfId="1532">
      <pivotArea dataOnly="0" labelOnly="1" outline="0" fieldPosition="0">
        <references count="1">
          <reference field="11" count="1">
            <x v="13"/>
          </reference>
        </references>
      </pivotArea>
    </format>
    <format dxfId="1533">
      <pivotArea dataOnly="0" labelOnly="1" outline="0" fieldPosition="0">
        <references count="1">
          <reference field="11" count="1">
            <x v="14"/>
          </reference>
        </references>
      </pivotArea>
    </format>
    <format dxfId="1534">
      <pivotArea dataOnly="0" labelOnly="1" outline="0" fieldPosition="0">
        <references count="1">
          <reference field="11" count="1">
            <x v="15"/>
          </reference>
        </references>
      </pivotArea>
    </format>
    <format dxfId="1535">
      <pivotArea dataOnly="0" labelOnly="1" outline="0" fieldPosition="0">
        <references count="1">
          <reference field="11" count="1">
            <x v="16"/>
          </reference>
        </references>
      </pivotArea>
    </format>
    <format dxfId="1536">
      <pivotArea dataOnly="0" labelOnly="1" outline="0" fieldPosition="0">
        <references count="1">
          <reference field="11" count="1">
            <x v="17"/>
          </reference>
        </references>
      </pivotArea>
    </format>
    <format dxfId="1537">
      <pivotArea dataOnly="0" labelOnly="1" outline="0" fieldPosition="0">
        <references count="1">
          <reference field="11" count="1">
            <x v="18"/>
          </reference>
        </references>
      </pivotArea>
    </format>
    <format dxfId="1538">
      <pivotArea dataOnly="0" labelOnly="1" outline="0" fieldPosition="0">
        <references count="1">
          <reference field="11" count="1">
            <x v="19"/>
          </reference>
        </references>
      </pivotArea>
    </format>
    <format dxfId="1539">
      <pivotArea dataOnly="0" labelOnly="1" outline="0" fieldPosition="0">
        <references count="1">
          <reference field="11" count="1">
            <x v="10"/>
          </reference>
        </references>
      </pivotArea>
    </format>
    <format dxfId="1540">
      <pivotArea dataOnly="0" labelOnly="1" outline="0" fieldPosition="0">
        <references count="1">
          <reference field="11" count="1">
            <x v="11"/>
          </reference>
        </references>
      </pivotArea>
    </format>
    <format dxfId="1541">
      <pivotArea dataOnly="0" labelOnly="1" outline="0" fieldPosition="0">
        <references count="1">
          <reference field="11" count="1">
            <x v="12"/>
          </reference>
        </references>
      </pivotArea>
    </format>
    <format dxfId="1542">
      <pivotArea dataOnly="0" labelOnly="1" outline="0" fieldPosition="0">
        <references count="1">
          <reference field="11" count="1">
            <x v="13"/>
          </reference>
        </references>
      </pivotArea>
    </format>
    <format dxfId="1543">
      <pivotArea dataOnly="0" labelOnly="1" outline="0" fieldPosition="0">
        <references count="1">
          <reference field="11" count="1">
            <x v="14"/>
          </reference>
        </references>
      </pivotArea>
    </format>
    <format dxfId="1544">
      <pivotArea dataOnly="0" labelOnly="1" outline="0" fieldPosition="0">
        <references count="1">
          <reference field="11" count="1">
            <x v="15"/>
          </reference>
        </references>
      </pivotArea>
    </format>
    <format dxfId="1545">
      <pivotArea dataOnly="0" labelOnly="1" outline="0" fieldPosition="0">
        <references count="1">
          <reference field="11" count="1">
            <x v="16"/>
          </reference>
        </references>
      </pivotArea>
    </format>
    <format dxfId="1546">
      <pivotArea dataOnly="0" labelOnly="1" outline="0" fieldPosition="0">
        <references count="1">
          <reference field="11" count="1">
            <x v="17"/>
          </reference>
        </references>
      </pivotArea>
    </format>
    <format dxfId="1547">
      <pivotArea dataOnly="0" labelOnly="1" outline="0" fieldPosition="0">
        <references count="1">
          <reference field="11" count="1">
            <x v="18"/>
          </reference>
        </references>
      </pivotArea>
    </format>
    <format dxfId="1548">
      <pivotArea dataOnly="0" labelOnly="1" outline="0" fieldPosition="0">
        <references count="1">
          <reference field="11" count="1">
            <x v="19"/>
          </reference>
        </references>
      </pivotArea>
    </format>
    <format dxfId="1549">
      <pivotArea dataOnly="0" labelOnly="1" outline="0" fieldPosition="0">
        <references count="1">
          <reference field="11" count="1">
            <x v="10"/>
          </reference>
        </references>
      </pivotArea>
    </format>
    <format dxfId="1550">
      <pivotArea dataOnly="0" labelOnly="1" outline="0" fieldPosition="0">
        <references count="1">
          <reference field="11" count="1">
            <x v="11"/>
          </reference>
        </references>
      </pivotArea>
    </format>
    <format dxfId="1551">
      <pivotArea dataOnly="0" labelOnly="1" outline="0" fieldPosition="0">
        <references count="1">
          <reference field="11" count="1">
            <x v="12"/>
          </reference>
        </references>
      </pivotArea>
    </format>
    <format dxfId="1552">
      <pivotArea dataOnly="0" labelOnly="1" outline="0" fieldPosition="0">
        <references count="1">
          <reference field="11" count="1">
            <x v="13"/>
          </reference>
        </references>
      </pivotArea>
    </format>
    <format dxfId="1553">
      <pivotArea dataOnly="0" labelOnly="1" outline="0" fieldPosition="0">
        <references count="1">
          <reference field="11" count="1">
            <x v="14"/>
          </reference>
        </references>
      </pivotArea>
    </format>
    <format dxfId="1554">
      <pivotArea dataOnly="0" labelOnly="1" outline="0" fieldPosition="0">
        <references count="1">
          <reference field="11" count="1">
            <x v="15"/>
          </reference>
        </references>
      </pivotArea>
    </format>
    <format dxfId="1555">
      <pivotArea dataOnly="0" labelOnly="1" outline="0" fieldPosition="0">
        <references count="1">
          <reference field="11" count="1">
            <x v="16"/>
          </reference>
        </references>
      </pivotArea>
    </format>
    <format dxfId="1556">
      <pivotArea dataOnly="0" labelOnly="1" outline="0" fieldPosition="0">
        <references count="1">
          <reference field="11" count="1">
            <x v="17"/>
          </reference>
        </references>
      </pivotArea>
    </format>
    <format dxfId="1557">
      <pivotArea dataOnly="0" labelOnly="1" outline="0" fieldPosition="0">
        <references count="1">
          <reference field="11" count="1">
            <x v="18"/>
          </reference>
        </references>
      </pivotArea>
    </format>
    <format dxfId="1558">
      <pivotArea dataOnly="0" labelOnly="1" outline="0" fieldPosition="0">
        <references count="1">
          <reference field="11" count="1">
            <x v="19"/>
          </reference>
        </references>
      </pivotArea>
    </format>
    <format dxfId="1559">
      <pivotArea dataOnly="0" labelOnly="1" fieldPosition="0">
        <references count="1">
          <reference field="11" count="0"/>
        </references>
      </pivotArea>
    </format>
    <format dxfId="1560">
      <pivotArea dataOnly="0" labelOnly="1" fieldPosition="0">
        <references count="1">
          <reference field="11" count="0"/>
        </references>
      </pivotArea>
    </format>
    <format dxfId="1561">
      <pivotArea dataOnly="0" labelOnly="1" fieldPosition="0">
        <references count="1">
          <reference field="11" count="0"/>
        </references>
      </pivotArea>
    </format>
    <format dxfId="1562">
      <pivotArea dataOnly="0" labelOnly="1" fieldPosition="0">
        <references count="1">
          <reference field="11" count="0"/>
        </references>
      </pivotArea>
    </format>
  </formats>
  <pivotTableStyleInfo name="ANM"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MATRIZASPECTOS" displayName="MATRIZASPECTOS" ref="A3:AU37" totalsRowShown="0" headerRowDxfId="2006" dataDxfId="2004" headerRowBorderDxfId="2005">
  <autoFilter ref="A3:AU37" xr:uid="{00000000-0009-0000-0100-000014000000}"/>
  <tableColumns count="47">
    <tableColumn id="1" xr3:uid="{00000000-0010-0000-0000-000001000000}" name="N°" dataDxfId="1823"/>
    <tableColumn id="2" xr3:uid="{00000000-0010-0000-0000-000002000000}" name="Proceso" dataDxfId="1824">
      <calculatedColumnFormula>IF(I4="","",I4)</calculatedColumnFormula>
    </tableColumn>
    <tableColumn id="3" xr3:uid="{00000000-0010-0000-0000-000003000000}" name="Aspecto" dataDxfId="2003">
      <calculatedColumnFormula>IF(P4="","",P4)</calculatedColumnFormula>
    </tableColumn>
    <tableColumn id="4" xr3:uid="{00000000-0010-0000-0000-000004000000}" name="Impacto" dataDxfId="2002">
      <calculatedColumnFormula>IF(Q4="","",Q4)</calculatedColumnFormula>
    </tableColumn>
    <tableColumn id="5" xr3:uid="{00000000-0010-0000-0000-000005000000}" name="Fecha de registro" dataDxfId="2001"/>
    <tableColumn id="86" xr3:uid="{00000000-0010-0000-0000-000056000000}" name="Tipo de sede" dataDxfId="2000"/>
    <tableColumn id="77" xr3:uid="{00000000-0010-0000-0000-00004D000000}" name="Sede" dataDxfId="1999"/>
    <tableColumn id="87" xr3:uid="{00000000-0010-0000-0000-000057000000}" name="Lugar donde se desarrolla el proceso" dataDxfId="1998"/>
    <tableColumn id="6" xr3:uid="{00000000-0010-0000-0000-000006000000}" name="Nombre del proceso" dataDxfId="1997"/>
    <tableColumn id="7" xr3:uid="{00000000-0010-0000-0000-000007000000}" name="Condiciones de operación" dataDxfId="1996"/>
    <tableColumn id="78" xr3:uid="{00000000-0010-0000-0000-00004E000000}" name="Descripción de condición" dataDxfId="1995"/>
    <tableColumn id="8" xr3:uid="{00000000-0010-0000-0000-000008000000}" name="Control del cambio del proceso" dataDxfId="1994"/>
    <tableColumn id="9" xr3:uid="{00000000-0010-0000-0000-000009000000}" name="Fuente" dataDxfId="1993"/>
    <tableColumn id="10" xr3:uid="{00000000-0010-0000-0000-00000A000000}" name="Descripción de la fuente" dataDxfId="1992"/>
    <tableColumn id="33" xr3:uid="{00000000-0010-0000-0000-000021000000}" name="Etapa del ciclo de vida" dataDxfId="1991"/>
    <tableColumn id="11" xr3:uid="{00000000-0010-0000-0000-00000B000000}" name="Aspecto ambiental" dataDxfId="1990"/>
    <tableColumn id="12" xr3:uid="{00000000-0010-0000-0000-00000C000000}" name="Impacto ambiental" dataDxfId="1989"/>
    <tableColumn id="13" xr3:uid="{00000000-0010-0000-0000-00000D000000}" name="Tipo de impacto" dataDxfId="1988"/>
    <tableColumn id="14" xr3:uid="{00000000-0010-0000-0000-00000E000000}" name="Recurso que interactua" dataDxfId="1987"/>
    <tableColumn id="15" xr3:uid="{00000000-0010-0000-0000-00000F000000}" name="Fecha de valoración inicial" dataDxfId="1986"/>
    <tableColumn id="16" xr3:uid="{00000000-0010-0000-0000-000010000000}" name="Probabilidad" dataDxfId="1985"/>
    <tableColumn id="17" xr3:uid="{00000000-0010-0000-0000-000011000000}" name="Consecuencia" dataDxfId="1984"/>
    <tableColumn id="18" xr3:uid="{00000000-0010-0000-0000-000012000000}" name="Valoración inicial" dataDxfId="1983">
      <calculatedColumnFormula>IF(Z4="","",IF(Z4&lt;=10,"Bajo",IF(Z4&lt;=15,"Moderado",IF(Z4&gt;15,"Alto",""))))</calculatedColumnFormula>
    </tableColumn>
    <tableColumn id="19" xr3:uid="{00000000-0010-0000-0000-000013000000}" name="Valor probabilidad" dataDxfId="1982">
      <calculatedColumnFormula>IF(U4="","",VLOOKUP(U4,MATRIZ2,2,FALSE))</calculatedColumnFormula>
    </tableColumn>
    <tableColumn id="20" xr3:uid="{00000000-0010-0000-0000-000014000000}" name="Valor consecuencia" dataDxfId="1981">
      <calculatedColumnFormula>IF(V4="","",VLOOKUP(V4,MATRIZ3,2,FALSE))</calculatedColumnFormula>
    </tableColumn>
    <tableColumn id="21" xr3:uid="{00000000-0010-0000-0000-000015000000}" name="Valor valoración inicial" dataDxfId="1980">
      <calculatedColumnFormula>IF(X4="","",IF(Y4="","",(X4*Y4)))</calculatedColumnFormula>
    </tableColumn>
    <tableColumn id="22" xr3:uid="{00000000-0010-0000-0000-000016000000}" name="Significancia del A&amp;I inicial" dataDxfId="1979">
      <calculatedColumnFormula>IF(Z4="","",IF(Z4&lt;=10,"Tolerable",IF(Z4&lt;=15,"Potencialmente no tolerable",IF(Z4&gt;15,"No tolerable",""))))</calculatedColumnFormula>
    </tableColumn>
    <tableColumn id="23" xr3:uid="{00000000-0010-0000-0000-000017000000}" name="Control ambiental inicial" dataDxfId="1978">
      <calculatedColumnFormula>IF(AA4="","",IF(AA4="Tolerable","No",IF(AA4="Potencialmente no tolerable","No",IF(AA4="No tolerable","Si",""))))</calculatedColumnFormula>
    </tableColumn>
    <tableColumn id="24" xr3:uid="{00000000-0010-0000-0000-000018000000}" name="Descripción de la valoración inicial y el control del aspecto e impacto ambiental 2021" dataDxfId="1977"/>
    <tableColumn id="25" xr3:uid="{00000000-0010-0000-0000-000019000000}" name="Unidad de medición" dataDxfId="1976"/>
    <tableColumn id="26" xr3:uid="{00000000-0010-0000-0000-00001A000000}" name="Desempeño ambiental 2021" dataDxfId="1975"/>
    <tableColumn id="27" xr3:uid="{00000000-0010-0000-0000-00001B000000}" name="Meta porcentual 2021" dataDxfId="1974"/>
    <tableColumn id="28" xr3:uid="{00000000-0010-0000-0000-00001C000000}" name="Meta unitaria 2021" dataDxfId="1973">
      <calculatedColumnFormula>IF(AE4="","",IF(AF4="","",(AE4-(AE4*AF4))))</calculatedColumnFormula>
    </tableColumn>
    <tableColumn id="29" xr3:uid="{00000000-0010-0000-0000-00001D000000}" name="Desempeño ambiental 20213" dataDxfId="1972"/>
    <tableColumn id="30" xr3:uid="{00000000-0010-0000-0000-00001E000000}" name="Desviación meta 2021" dataDxfId="1971" dataCellStyle="Porcentaje">
      <calculatedColumnFormula>IF(AG4="","",IF(AH4="","",IF(AH4=0,0,((AG4-AH4)/AG4))))</calculatedColumnFormula>
    </tableColumn>
    <tableColumn id="31" xr3:uid="{00000000-0010-0000-0000-00001F000000}" name="Fecha valoración 2022" dataDxfId="1970"/>
    <tableColumn id="80" xr3:uid="{00000000-0010-0000-0000-000050000000}" name="(2) Tipo de valoración 2022" dataDxfId="1969"/>
    <tableColumn id="84" xr3:uid="{00000000-0010-0000-0000-000054000000}" name="(2) Probabilidad 2022" dataDxfId="1968">
      <calculatedColumnFormula>IF(MATRIZASPECTOS[[#This Row],[(2) Tipo de valoración 2022]]="","",IF(MATRIZASPECTOS[[#This Row],[(2) Tipo de valoración 2022]]="Manual","",MATRIZASPECTOS[[#This Row],[Probabilidad]]))</calculatedColumnFormula>
    </tableColumn>
    <tableColumn id="83" xr3:uid="{00000000-0010-0000-0000-000053000000}" name="(2) Consecuencia_x000a_2022" dataDxfId="1967">
      <calculatedColumnFormula>IF(MATRIZASPECTOS[[#This Row],[(2) Tipo de valoración 2022]]="","",IF(MATRIZASPECTOS[[#This Row],[(2) Tipo de valoración 2022]]="Manual","",MATRIZASPECTOS[[#This Row],[Consecuencia]]))</calculatedColumnFormula>
    </tableColumn>
    <tableColumn id="82" xr3:uid="{00000000-0010-0000-0000-000052000000}" name="(2) Valoración 2022" dataDxfId="1966">
      <calculatedColumnFormula>IF(AQ4="","",IF(AQ4&lt;=10,"Bajo",IF(AQ4&lt;=15,"Moderado",IF(AQ4&gt;15,"Alto",""))))</calculatedColumnFormula>
    </tableColumn>
    <tableColumn id="79" xr3:uid="{00000000-0010-0000-0000-00004F000000}" name="(2) Valor probabilidad 2022" dataDxfId="1965">
      <calculatedColumnFormula>IF(AL4="","",VLOOKUP(AL4,MATRIZ2,2,FALSE))</calculatedColumnFormula>
    </tableColumn>
    <tableColumn id="81" xr3:uid="{00000000-0010-0000-0000-000051000000}" name="(2) Valor consecuencia 2022" dataDxfId="1964">
      <calculatedColumnFormula>IF(AM4="","",VLOOKUP(AM4,MATRIZ3,2,FALSE))</calculatedColumnFormula>
    </tableColumn>
    <tableColumn id="32" xr3:uid="{00000000-0010-0000-0000-000020000000}" name="(2) Valor valoración inicial o manual 2022" dataDxfId="1963">
      <calculatedColumnFormula>IF(AO4="","",IF(AP4="","",(AO4*AP4)))</calculatedColumnFormula>
    </tableColumn>
    <tableColumn id="34" xr3:uid="{00000000-0010-0000-0000-000022000000}" name="Valor valoración 2022" dataDxfId="1962">
      <calculatedColumnFormula>IF(AI4="","",(IF(AI4&lt;=-1%,(AQ4+(ABS(AQ4*AI4))),(AQ4-((ABS(AQ4*AI4))+AF4)))))</calculatedColumnFormula>
    </tableColumn>
    <tableColumn id="35" xr3:uid="{00000000-0010-0000-0000-000023000000}" name="Significancia del A&amp;I 2022" dataDxfId="1961">
      <calculatedColumnFormula>IF(AR4="","",IF(AR4&lt;=10,"Tolerable",IF(AR4&lt;=15,"Potencialmente no tolerable",IF(AR4&gt;15,"No tolerable",""))))</calculatedColumnFormula>
    </tableColumn>
    <tableColumn id="36" xr3:uid="{00000000-0010-0000-0000-000024000000}" name="Control ambiental 2022" dataDxfId="1960">
      <calculatedColumnFormula>IF(AS4="","",IF(AS4="Tolerable","No",IF(AS4="Potencialmente no tolerable","No",IF(AS4="No tolerable","Si",""))))</calculatedColumnFormula>
    </tableColumn>
    <tableColumn id="37" xr3:uid="{00000000-0010-0000-0000-000025000000}" name="Descripción de la valoración y control del aspecto e impacto ambiental 2021-2022" dataDxfId="1959"/>
  </tableColumns>
  <tableStyleInfo name="TableStyleMedium2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Generación_de_residuos" displayName="Generación_de_residuos" ref="I1:I11" totalsRowShown="0" headerRowDxfId="1918" dataDxfId="1917">
  <autoFilter ref="I1:I11" xr:uid="{00000000-0009-0000-0100-000008000000}"/>
  <tableColumns count="1">
    <tableColumn id="1" xr3:uid="{00000000-0010-0000-0900-000001000000}" name="Generación de residuos" dataDxfId="191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Consumo_de_materias_primas_e_insumos" displayName="Consumo_de_materias_primas_e_insumos" ref="J1:J4" totalsRowShown="0" headerRowDxfId="1915" dataDxfId="1914">
  <autoFilter ref="J1:J4" xr:uid="{00000000-0009-0000-0100-000009000000}"/>
  <tableColumns count="1">
    <tableColumn id="1" xr3:uid="{00000000-0010-0000-0A00-000001000000}" name="Consumo de materias primas e insumos" dataDxfId="191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Generación_de_empleo" displayName="Generación_de_empleo" ref="K1:K2" totalsRowShown="0" headerRowDxfId="1912" dataDxfId="1911">
  <autoFilter ref="K1:K2" xr:uid="{00000000-0009-0000-0100-00000A000000}"/>
  <tableColumns count="1">
    <tableColumn id="1" xr3:uid="{00000000-0010-0000-0B00-000001000000}" name="Generación de empleo" dataDxfId="19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Instalación_de_elementos_de_publicidad_exterior_visual" displayName="Instalación_de_elementos_de_publicidad_exterior_visual" ref="L1:L2" totalsRowShown="0" headerRowDxfId="1909" dataDxfId="1908">
  <autoFilter ref="L1:L2" xr:uid="{00000000-0009-0000-0100-00000B000000}"/>
  <tableColumns count="1">
    <tableColumn id="1" xr3:uid="{00000000-0010-0000-0C00-000001000000}" name="Instalación de elementos de publicidad exterior visual" dataDxfId="190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Consumo_de_energía_eléctrica" displayName="Consumo_de_energía_eléctrica" ref="M1:M2" totalsRowShown="0" headerRowDxfId="1906" dataDxfId="1905">
  <autoFilter ref="M1:M2" xr:uid="{00000000-0009-0000-0100-00000C000000}"/>
  <tableColumns count="1">
    <tableColumn id="1" xr3:uid="{00000000-0010-0000-0D00-000001000000}" name="Consumo de energía eléctrica" dataDxfId="190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Consumo_de_energía_térmica" displayName="Consumo_de_energía_térmica" ref="N1:N2" totalsRowShown="0" headerRowDxfId="1903" dataDxfId="1902">
  <autoFilter ref="N1:N2" xr:uid="{00000000-0009-0000-0100-00000D000000}"/>
  <tableColumns count="1">
    <tableColumn id="1" xr3:uid="{00000000-0010-0000-0E00-000001000000}" name="Consumo de energía térmica" dataDxfId="190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Fuente" displayName="Fuente" ref="O1:O3" totalsRowShown="0" headerRowDxfId="1900" dataDxfId="1899">
  <autoFilter ref="O1:O3" xr:uid="{00000000-0009-0000-0100-00000E000000}"/>
  <tableColumns count="1">
    <tableColumn id="1" xr3:uid="{00000000-0010-0000-0F00-000001000000}" name="Fuente" dataDxfId="189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ipo_de_impacto" displayName="Tipo_de_impacto" ref="P1:P3" totalsRowShown="0" headerRowDxfId="1897" dataDxfId="1896">
  <autoFilter ref="P1:P3" xr:uid="{00000000-0009-0000-0100-00000F000000}"/>
  <tableColumns count="1">
    <tableColumn id="1" xr3:uid="{00000000-0010-0000-1000-000001000000}" name="Tipo_de_impacto" dataDxfId="189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1000000}" name="Recurso_afectado" displayName="Recurso_afectado" ref="Q1:Q8" totalsRowShown="0" headerRowDxfId="1894" dataDxfId="1893">
  <autoFilter ref="Q1:Q8" xr:uid="{00000000-0009-0000-0100-000010000000}"/>
  <tableColumns count="1">
    <tableColumn id="1" xr3:uid="{00000000-0010-0000-1100-000001000000}" name="Recurso_afectado" dataDxfId="189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Condiciones_de_operación" displayName="Condiciones_de_operación" ref="R1:R4" totalsRowShown="0" headerRowDxfId="1891" dataDxfId="1890">
  <autoFilter ref="R1:R4" xr:uid="{00000000-0009-0000-0100-000011000000}"/>
  <tableColumns count="1">
    <tableColumn id="1" xr3:uid="{00000000-0010-0000-1200-000001000000}" name="Condiciones_de_operación" dataDxfId="188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1000000}" name="MATRIZCONTROL" displayName="MATRIZCONTROL" ref="A3:R37" totalsRowShown="0" headerRowDxfId="1958" dataDxfId="1956" headerRowBorderDxfId="1957">
  <autoFilter ref="A3:R37" xr:uid="{00000000-0009-0000-0100-000015000000}"/>
  <tableColumns count="18">
    <tableColumn id="1" xr3:uid="{00000000-0010-0000-0100-000001000000}" name="N°" dataDxfId="1821"/>
    <tableColumn id="2" xr3:uid="{00000000-0010-0000-0100-000002000000}" name="Proceso" dataDxfId="1822">
      <calculatedColumnFormula>IF(A4="","",(VLOOKUP(A4,MATRIZASPECTOS[],2,FALSE)))</calculatedColumnFormula>
    </tableColumn>
    <tableColumn id="3" xr3:uid="{00000000-0010-0000-0100-000003000000}" name="Aspecto" dataDxfId="1955">
      <calculatedColumnFormula>IF(A4="","",(VLOOKUP(A4,MATRIZASPECTOS[],3,FALSE)))</calculatedColumnFormula>
    </tableColumn>
    <tableColumn id="4" xr3:uid="{00000000-0010-0000-0100-000004000000}" name="Impacto" dataDxfId="1954">
      <calculatedColumnFormula>IF(A4="","",(VLOOKUP(A4,MATRIZASPECTOS[],4,FALSE)))</calculatedColumnFormula>
    </tableColumn>
    <tableColumn id="14" xr3:uid="{00000000-0010-0000-0100-00000E000000}" name="Tipo de sede" dataDxfId="1953">
      <calculatedColumnFormula>IF(A4="","",(VLOOKUP(A4,MATRIZASPECTOS[],6,FALSE)))</calculatedColumnFormula>
    </tableColumn>
    <tableColumn id="21" xr3:uid="{00000000-0010-0000-0100-000015000000}" name="Sede" dataDxfId="1952">
      <calculatedColumnFormula>IF($A4="","",(VLOOKUP($A4,MATRIZASPECTOS[],7,FALSE)))</calculatedColumnFormula>
    </tableColumn>
    <tableColumn id="20" xr3:uid="{00000000-0010-0000-0100-000014000000}" name="Lugar donde se desarrolla el proceso" dataDxfId="1951">
      <calculatedColumnFormula>IF($A4="","",(VLOOKUP($A4,MATRIZASPECTOS[],8,FALSE)))</calculatedColumnFormula>
    </tableColumn>
    <tableColumn id="19" xr3:uid="{00000000-0010-0000-0100-000013000000}" name="Tipo de impacto" dataDxfId="1950">
      <calculatedColumnFormula>IF($A4="","",(VLOOKUP($A4,MATRIZASPECTOS[],18,FALSE)))</calculatedColumnFormula>
    </tableColumn>
    <tableColumn id="15" xr3:uid="{00000000-0010-0000-0100-00000F000000}" name="Recurso afectado" dataDxfId="1949">
      <calculatedColumnFormula>IF(A4="","",(VLOOKUP(A4,MATRIZASPECTOS[],19,FALSE)))</calculatedColumnFormula>
    </tableColumn>
    <tableColumn id="13" xr3:uid="{00000000-0010-0000-0100-00000D000000}" name="Condiciones de operación" dataDxfId="1948">
      <calculatedColumnFormula>IF(A4="","",(VLOOKUP(A4,MATRIZASPECTOS[],10,FALSE)))</calculatedColumnFormula>
    </tableColumn>
    <tableColumn id="23" xr3:uid="{00000000-0010-0000-0100-000017000000}" name="Descripción de la fuente" dataDxfId="1947">
      <calculatedColumnFormula>IF($A4="","",(VLOOKUP($A4,MATRIZASPECTOS[],14,FALSE)))</calculatedColumnFormula>
    </tableColumn>
    <tableColumn id="22" xr3:uid="{00000000-0010-0000-0100-000016000000}" name="Etapa del ciclo de vida" dataDxfId="1946">
      <calculatedColumnFormula>IF($A4="","",(VLOOKUP($A4,MATRIZASPECTOS[],15,FALSE)))</calculatedColumnFormula>
    </tableColumn>
    <tableColumn id="5" xr3:uid="{00000000-0010-0000-0100-000005000000}" name="Inicial 2021" dataDxfId="1945">
      <calculatedColumnFormula>IF($A4="","",(VLOOKUP($A4,MATRIZASPECTOS[],26,FALSE)))</calculatedColumnFormula>
    </tableColumn>
    <tableColumn id="6" xr3:uid="{00000000-0010-0000-0100-000006000000}" name="2022" dataDxfId="1944"/>
    <tableColumn id="17" xr3:uid="{00000000-0010-0000-0100-000011000000}" name="2023" dataDxfId="1943"/>
    <tableColumn id="7" xr3:uid="{00000000-0010-0000-0100-000007000000}" name="2024" dataDxfId="1942"/>
    <tableColumn id="8" xr3:uid="{00000000-0010-0000-0100-000008000000}" name="2025" dataDxfId="1941"/>
    <tableColumn id="9" xr3:uid="{00000000-0010-0000-0100-000009000000}" name="2026" dataDxfId="1940"/>
  </tableColumns>
  <tableStyleInfo name="TableStyleMedium2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Probabilidad" displayName="Probabilidad" ref="S1:S4" totalsRowShown="0" headerRowDxfId="1888" dataDxfId="1887">
  <autoFilter ref="S1:S4" xr:uid="{00000000-0009-0000-0100-000012000000}"/>
  <tableColumns count="1">
    <tableColumn id="1" xr3:uid="{00000000-0010-0000-1300-000001000000}" name="Probabilidad" dataDxfId="1886"/>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Consecuencia" displayName="Consecuencia" ref="U1:U4" totalsRowShown="0" headerRowDxfId="1885" dataDxfId="1884">
  <autoFilter ref="U1:U4" xr:uid="{00000000-0009-0000-0100-000013000000}"/>
  <tableColumns count="1">
    <tableColumn id="1" xr3:uid="{00000000-0010-0000-1400-000001000000}" name="Consecuencia" dataDxfId="1883"/>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ESSM" displayName="ESSM" ref="Y1:Y6" totalsRowShown="0" headerRowDxfId="1882" dataDxfId="1881">
  <autoFilter ref="Y1:Y6" xr:uid="{00000000-0009-0000-0100-000016000000}"/>
  <sortState xmlns:xlrd2="http://schemas.microsoft.com/office/spreadsheetml/2017/richdata2" ref="Y2:Y22">
    <sortCondition ref="Y1:Y22"/>
  </sortState>
  <tableColumns count="1">
    <tableColumn id="1" xr3:uid="{00000000-0010-0000-1500-000001000000}" name="ESSM" dataDxfId="188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ipo_valoracion" displayName="Tipo_valoracion" ref="AQ1:AQ3" totalsRowShown="0" headerRowDxfId="1879" dataDxfId="1878">
  <autoFilter ref="AQ1:AQ3" xr:uid="{00000000-0009-0000-0100-000017000000}"/>
  <tableColumns count="1">
    <tableColumn id="1" xr3:uid="{00000000-0010-0000-1600-000001000000}" name="Tipo_valoracion" dataDxfId="1877"/>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Etapa_ACV" displayName="Etapa_ACV" ref="AR1:AR11" totalsRowShown="0" headerRowDxfId="1876" dataDxfId="1875">
  <autoFilter ref="AR1:AR11" xr:uid="{00000000-0009-0000-0100-000018000000}"/>
  <tableColumns count="1">
    <tableColumn id="1" xr3:uid="{00000000-0010-0000-1700-000001000000}" name="Etapa_ACV" dataDxfId="1874"/>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PAR" displayName="PAR" ref="AC1:AC13" totalsRowShown="0" headerRowDxfId="1873" dataDxfId="1872" tableBorderDxfId="1871">
  <autoFilter ref="AC1:AC13" xr:uid="{00000000-0009-0000-0100-000019000000}"/>
  <tableColumns count="1">
    <tableColumn id="1" xr3:uid="{00000000-0010-0000-1800-000001000000}" name="PAR" dataDxfId="187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PASSM" displayName="PASSM" ref="AA1:AA5" totalsRowShown="0" headerRowDxfId="1869" dataDxfId="1868" tableBorderDxfId="1867">
  <autoFilter ref="AA1:AA5" xr:uid="{00000000-0009-0000-0100-00001A000000}"/>
  <tableColumns count="1">
    <tableColumn id="1" xr3:uid="{00000000-0010-0000-1900-000001000000}" name="PASSM" dataDxfId="1866"/>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ipo_sede" displayName="Tipo_sede" ref="X1:X4" totalsRowShown="0" headerRowDxfId="1865" dataDxfId="1864">
  <autoFilter ref="X1:X4" xr:uid="{00000000-0009-0000-0100-00001B000000}"/>
  <tableColumns count="1">
    <tableColumn id="1" xr3:uid="{00000000-0010-0000-1A00-000001000000}" name="Tipo_sede" dataDxfId="1863"/>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Sede_Central_Bogotá" displayName="Sede_Central_Bogotá" ref="AE1:AE8" totalsRowShown="0" headerRowDxfId="1862" dataDxfId="1860" headerRowBorderDxfId="1861" tableBorderDxfId="1859">
  <autoFilter ref="AE1:AE8" xr:uid="{00000000-0009-0000-0100-00001C000000}"/>
  <tableColumns count="1">
    <tableColumn id="1" xr3:uid="{00000000-0010-0000-1B00-000001000000}" name="Sede_Central_Bogotá" dataDxfId="1858"/>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PAR_Bucaramanga" displayName="PAR_Bucaramanga" ref="AF1:AF2" totalsRowShown="0" headerRowDxfId="1857" dataDxfId="1856">
  <autoFilter ref="AF1:AF2" xr:uid="{00000000-0009-0000-0100-00001D000000}"/>
  <tableColumns count="1">
    <tableColumn id="1" xr3:uid="{00000000-0010-0000-1C00-000001000000}" name="PAR_Bucaramanga" dataDxfId="185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PROCESO" displayName="PROCESO" ref="A1:A18" totalsRowShown="0" headerRowDxfId="1939" dataDxfId="1938">
  <autoFilter ref="A1:A18" xr:uid="{00000000-0009-0000-0100-000001000000}"/>
  <sortState xmlns:xlrd2="http://schemas.microsoft.com/office/spreadsheetml/2017/richdata2" ref="A2:A18">
    <sortCondition ref="A1:A18"/>
  </sortState>
  <tableColumns count="1">
    <tableColumn id="1" xr3:uid="{00000000-0010-0000-0200-000001000000}" name="Proceso" dataDxfId="1937"/>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PAR_Cali" displayName="PAR_Cali" ref="AG1:AG2" totalsRowShown="0" headerRowDxfId="1854" dataDxfId="1853">
  <autoFilter ref="AG1:AG2" xr:uid="{00000000-0009-0000-0100-00001E000000}"/>
  <tableColumns count="1">
    <tableColumn id="1" xr3:uid="{00000000-0010-0000-1D00-000001000000}" name="PAR_Cali" dataDxfId="1852"/>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PAR_Cartagena" displayName="PAR_Cartagena" ref="AH1:AH2" totalsRowShown="0" headerRowDxfId="1851" dataDxfId="1850">
  <autoFilter ref="AH1:AH2" xr:uid="{00000000-0009-0000-0100-00001F000000}"/>
  <tableColumns count="1">
    <tableColumn id="1" xr3:uid="{00000000-0010-0000-1E00-000001000000}" name="PAR_Cartagena" dataDxfId="1849"/>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PAR_Cúcuta" displayName="PAR_Cúcuta" ref="AI1:AI2" totalsRowShown="0" headerRowDxfId="1848" dataDxfId="1847">
  <autoFilter ref="AI1:AI2" xr:uid="{00000000-0009-0000-0100-000020000000}"/>
  <tableColumns count="1">
    <tableColumn id="1" xr3:uid="{00000000-0010-0000-1F00-000001000000}" name="PAR_Cúcuta" dataDxfId="1846"/>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PAR_Ibagué" displayName="PAR_Ibagué" ref="AJ1:AJ2" totalsRowShown="0" headerRowDxfId="1845" dataDxfId="1844">
  <autoFilter ref="AJ1:AJ2" xr:uid="{00000000-0009-0000-0100-000021000000}"/>
  <tableColumns count="1">
    <tableColumn id="1" xr3:uid="{00000000-0010-0000-2000-000001000000}" name="PAR_Ibagué" dataDxfId="1843"/>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PAR_Manizales" displayName="PAR_Manizales" ref="AK1:AK2" totalsRowShown="0" headerRowDxfId="1842" dataDxfId="1841">
  <autoFilter ref="AK1:AK2" xr:uid="{00000000-0009-0000-0100-000022000000}"/>
  <tableColumns count="1">
    <tableColumn id="1" xr3:uid="{00000000-0010-0000-2100-000001000000}" name="PAR_Manizales" dataDxfId="1840"/>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PAR_Medellín" displayName="PAR_Medellín" ref="AL1:AL2" totalsRowShown="0" headerRowDxfId="1839" dataDxfId="1838">
  <autoFilter ref="AL1:AL2" xr:uid="{00000000-0009-0000-0100-000023000000}"/>
  <tableColumns count="1">
    <tableColumn id="1" xr3:uid="{00000000-0010-0000-2200-000001000000}" name="PAR_Medellín" dataDxfId="183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PAR_Nobsa" displayName="PAR_Nobsa" ref="AM1:AM2" totalsRowShown="0" headerRowDxfId="1836" dataDxfId="1835">
  <autoFilter ref="AM1:AM2" xr:uid="{00000000-0009-0000-0100-000024000000}"/>
  <tableColumns count="1">
    <tableColumn id="1" xr3:uid="{00000000-0010-0000-2300-000001000000}" name="PAR_Nobsa" dataDxfId="1834"/>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PAR_Pasto" displayName="PAR_Pasto" ref="AN1:AN2" totalsRowShown="0" headerRowDxfId="1833" dataDxfId="1832">
  <autoFilter ref="AN1:AN2" xr:uid="{00000000-0009-0000-0100-000025000000}"/>
  <tableColumns count="1">
    <tableColumn id="1" xr3:uid="{00000000-0010-0000-2400-000001000000}" name="PAR_Pasto" dataDxfId="1831"/>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PAR_Quibdó" displayName="PAR_Quibdó" ref="AO1:AO2" totalsRowShown="0" headerRowDxfId="1830" dataDxfId="1829">
  <autoFilter ref="AO1:AO2" xr:uid="{00000000-0009-0000-0100-000026000000}"/>
  <tableColumns count="1">
    <tableColumn id="1" xr3:uid="{00000000-0010-0000-2500-000001000000}" name="PAR_Quibdó" dataDxfId="1828"/>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PAR_Valledupar" displayName="PAR_Valledupar" ref="AP1:AP2" totalsRowShown="0" headerRowDxfId="1827" dataDxfId="1826">
  <autoFilter ref="AP1:AP2" xr:uid="{00000000-0009-0000-0100-000027000000}"/>
  <tableColumns count="1">
    <tableColumn id="1" xr3:uid="{00000000-0010-0000-2600-000001000000}" name="PAR_Valledupar" dataDxfId="18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ASPECTO" displayName="ASPECTO" ref="B1:B12" totalsRowShown="0" headerRowDxfId="1936" dataDxfId="1935">
  <autoFilter ref="B1:B12" xr:uid="{00000000-0009-0000-0100-000002000000}"/>
  <tableColumns count="1">
    <tableColumn id="1" xr3:uid="{00000000-0010-0000-0300-000001000000}" name="Aspecto" dataDxfId="193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Generación_de_emisiones" displayName="Generación_de_emisiones" ref="D1:D9" totalsRowShown="0" headerRowDxfId="1933" dataDxfId="1932">
  <autoFilter ref="D1:D9" xr:uid="{00000000-0009-0000-0100-000003000000}"/>
  <tableColumns count="1">
    <tableColumn id="1" xr3:uid="{00000000-0010-0000-0400-000001000000}" name="Generación de emisiones" dataDxfId="193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neración_de_vertimientos" displayName="Generación_de_vertimientos" ref="E1:E3" totalsRowShown="0" headerRowDxfId="1930" dataDxfId="1929">
  <autoFilter ref="E1:E3" xr:uid="{00000000-0009-0000-0100-000004000000}"/>
  <tableColumns count="1">
    <tableColumn id="1" xr3:uid="{00000000-0010-0000-0500-000001000000}" name="Generación de vertimientos" dataDxfId="192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Consumo_del_recurso_hídrico" displayName="Consumo_del_recurso_hídrico" ref="F1:F2" totalsRowShown="0" headerRowDxfId="1927" dataDxfId="1926">
  <autoFilter ref="F1:F2" xr:uid="{00000000-0009-0000-0100-000005000000}"/>
  <tableColumns count="1">
    <tableColumn id="1" xr3:uid="{00000000-0010-0000-0600-000001000000}" name="Consumo del recurso hídrico" dataDxfId="192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Ocupación_del_suelo" displayName="Ocupación_del_suelo" ref="G1:G2" totalsRowShown="0" headerRowDxfId="1924" dataDxfId="1923">
  <autoFilter ref="G1:G2" xr:uid="{00000000-0009-0000-0100-000006000000}"/>
  <tableColumns count="1">
    <tableColumn id="1" xr3:uid="{00000000-0010-0000-0700-000001000000}" name="Ocupación del suelo" dataDxfId="192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Generación_de_derrames" displayName="Generación_de_derrames" ref="H1:H2" totalsRowShown="0" headerRowDxfId="1921" dataDxfId="1920">
  <autoFilter ref="H1:H2" xr:uid="{00000000-0009-0000-0100-000007000000}"/>
  <tableColumns count="1">
    <tableColumn id="1" xr3:uid="{00000000-0010-0000-0800-000001000000}" name="Generación de derrames" dataDxfId="191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38" Type="http://schemas.openxmlformats.org/officeDocument/2006/relationships/table" Target="../tables/table39.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printerSettings" Target="../printerSettings/printerSettings7.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37" Type="http://schemas.openxmlformats.org/officeDocument/2006/relationships/table" Target="../tables/table38.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8" Type="http://schemas.openxmlformats.org/officeDocument/2006/relationships/table" Target="../tables/table9.xml"/><Relationship Id="rId3"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zoomScaleNormal="100" zoomScaleSheetLayoutView="90" workbookViewId="0"/>
  </sheetViews>
  <sheetFormatPr baseColWidth="10" defaultColWidth="11.42578125" defaultRowHeight="15" x14ac:dyDescent="0.25"/>
  <cols>
    <col min="1" max="1" width="2.7109375" style="131" customWidth="1"/>
    <col min="2" max="2" width="11.42578125" style="131"/>
    <col min="3" max="3" width="8.85546875" style="131" bestFit="1" customWidth="1"/>
    <col min="4" max="5" width="10.42578125" style="131" customWidth="1"/>
    <col min="6" max="7" width="16" style="131" customWidth="1"/>
    <col min="8" max="9" width="16.28515625" style="131" customWidth="1"/>
    <col min="10" max="10" width="11.42578125" style="131" customWidth="1"/>
    <col min="11" max="16384" width="11.42578125" style="131"/>
  </cols>
  <sheetData>
    <row r="1" spans="1:11" s="112" customFormat="1" x14ac:dyDescent="0.25">
      <c r="A1" s="110"/>
      <c r="B1" s="138"/>
      <c r="C1" s="138"/>
      <c r="D1" s="138"/>
      <c r="E1" s="138"/>
      <c r="F1" s="138"/>
      <c r="G1" s="138"/>
      <c r="H1" s="138"/>
      <c r="I1" s="138"/>
      <c r="J1" s="138"/>
      <c r="K1" s="111"/>
    </row>
    <row r="2" spans="1:11" s="112" customFormat="1" x14ac:dyDescent="0.25">
      <c r="A2" s="110"/>
      <c r="B2" s="138"/>
      <c r="C2" s="138"/>
      <c r="D2" s="138"/>
      <c r="E2" s="138"/>
      <c r="F2" s="138"/>
      <c r="G2" s="138"/>
      <c r="H2" s="138"/>
      <c r="I2" s="138"/>
      <c r="J2" s="138"/>
      <c r="K2" s="110"/>
    </row>
    <row r="3" spans="1:11" s="112" customFormat="1" x14ac:dyDescent="0.25">
      <c r="A3" s="110"/>
      <c r="B3" s="138"/>
      <c r="C3" s="138"/>
      <c r="D3" s="138"/>
      <c r="E3" s="138"/>
      <c r="F3" s="138"/>
      <c r="G3" s="138"/>
      <c r="H3" s="138"/>
      <c r="I3" s="138"/>
      <c r="J3" s="138"/>
      <c r="K3" s="110"/>
    </row>
    <row r="4" spans="1:11" s="112" customFormat="1" x14ac:dyDescent="0.25">
      <c r="A4" s="110"/>
      <c r="B4" s="138"/>
      <c r="C4" s="138"/>
      <c r="D4" s="138"/>
      <c r="E4" s="138"/>
      <c r="F4" s="138"/>
      <c r="G4" s="138"/>
      <c r="H4" s="138"/>
      <c r="I4" s="138"/>
      <c r="J4" s="138"/>
      <c r="K4" s="110"/>
    </row>
    <row r="5" spans="1:11" s="112" customFormat="1" ht="15.75" thickBot="1" x14ac:dyDescent="0.3">
      <c r="A5" s="110"/>
      <c r="B5" s="139"/>
      <c r="C5" s="139"/>
      <c r="D5" s="139"/>
      <c r="E5" s="139"/>
      <c r="F5" s="139"/>
      <c r="G5" s="139"/>
      <c r="H5" s="139"/>
      <c r="I5" s="139"/>
      <c r="J5" s="139"/>
      <c r="K5" s="110"/>
    </row>
    <row r="6" spans="1:11" s="112" customFormat="1" ht="40.5" customHeight="1" thickBot="1" x14ac:dyDescent="0.3">
      <c r="A6" s="110"/>
      <c r="B6" s="145" t="s">
        <v>0</v>
      </c>
      <c r="C6" s="146"/>
      <c r="D6" s="146"/>
      <c r="E6" s="146"/>
      <c r="F6" s="146"/>
      <c r="G6" s="146"/>
      <c r="H6" s="146"/>
      <c r="I6" s="146"/>
      <c r="J6" s="147"/>
      <c r="K6" s="113"/>
    </row>
    <row r="7" spans="1:11" s="112" customFormat="1" ht="15.75" thickBot="1" x14ac:dyDescent="0.3">
      <c r="A7" s="110"/>
      <c r="B7" s="114"/>
      <c r="C7" s="115"/>
      <c r="D7" s="115"/>
      <c r="E7" s="115"/>
      <c r="F7" s="115"/>
      <c r="G7" s="115"/>
      <c r="H7" s="115"/>
      <c r="I7" s="115"/>
      <c r="J7" s="116"/>
      <c r="K7" s="115"/>
    </row>
    <row r="8" spans="1:11" s="112" customFormat="1" ht="15.75" customHeight="1" thickBot="1" x14ac:dyDescent="0.3">
      <c r="A8" s="110"/>
      <c r="B8" s="114"/>
      <c r="C8" s="140" t="s">
        <v>1</v>
      </c>
      <c r="D8" s="141"/>
      <c r="E8" s="141"/>
      <c r="F8" s="141"/>
      <c r="G8" s="141"/>
      <c r="H8" s="141"/>
      <c r="I8" s="142"/>
      <c r="J8" s="117"/>
      <c r="K8" s="115"/>
    </row>
    <row r="9" spans="1:11" s="112" customFormat="1" ht="16.5" thickBot="1" x14ac:dyDescent="0.3">
      <c r="A9" s="110"/>
      <c r="B9" s="114"/>
      <c r="C9" s="118"/>
      <c r="D9" s="118"/>
      <c r="E9" s="118"/>
      <c r="F9" s="118"/>
      <c r="G9" s="118"/>
      <c r="H9" s="118"/>
      <c r="I9" s="118"/>
      <c r="J9" s="116"/>
      <c r="K9" s="115"/>
    </row>
    <row r="10" spans="1:11" s="112" customFormat="1" ht="16.5" thickBot="1" x14ac:dyDescent="0.3">
      <c r="A10" s="110"/>
      <c r="B10" s="114"/>
      <c r="C10" s="140" t="s">
        <v>2</v>
      </c>
      <c r="D10" s="141"/>
      <c r="E10" s="141"/>
      <c r="F10" s="141"/>
      <c r="G10" s="141"/>
      <c r="H10" s="141"/>
      <c r="I10" s="142"/>
      <c r="J10" s="117"/>
      <c r="K10" s="115"/>
    </row>
    <row r="11" spans="1:11" s="112" customFormat="1" ht="16.5" thickBot="1" x14ac:dyDescent="0.3">
      <c r="A11" s="110"/>
      <c r="B11" s="114"/>
      <c r="C11" s="118"/>
      <c r="D11" s="118"/>
      <c r="E11" s="118"/>
      <c r="F11" s="118"/>
      <c r="G11" s="118"/>
      <c r="H11" s="118"/>
      <c r="I11" s="118"/>
      <c r="J11" s="116"/>
      <c r="K11" s="115"/>
    </row>
    <row r="12" spans="1:11" s="112" customFormat="1" ht="15.75" customHeight="1" thickBot="1" x14ac:dyDescent="0.3">
      <c r="A12" s="110"/>
      <c r="B12" s="114"/>
      <c r="C12" s="140" t="s">
        <v>3</v>
      </c>
      <c r="D12" s="141"/>
      <c r="E12" s="141"/>
      <c r="F12" s="141"/>
      <c r="G12" s="141"/>
      <c r="H12" s="141"/>
      <c r="I12" s="142"/>
      <c r="J12" s="117"/>
      <c r="K12" s="115"/>
    </row>
    <row r="13" spans="1:11" s="112" customFormat="1" ht="16.5" thickBot="1" x14ac:dyDescent="0.3">
      <c r="A13" s="110"/>
      <c r="B13" s="114"/>
      <c r="C13" s="118"/>
      <c r="D13" s="118"/>
      <c r="E13" s="118"/>
      <c r="F13" s="118"/>
      <c r="G13" s="118"/>
      <c r="H13" s="118"/>
      <c r="I13" s="118"/>
      <c r="J13" s="116"/>
      <c r="K13" s="115"/>
    </row>
    <row r="14" spans="1:11" s="112" customFormat="1" ht="15.75" customHeight="1" thickBot="1" x14ac:dyDescent="0.3">
      <c r="A14" s="110"/>
      <c r="B14" s="114"/>
      <c r="C14" s="140" t="s">
        <v>4</v>
      </c>
      <c r="D14" s="141"/>
      <c r="E14" s="141"/>
      <c r="F14" s="141"/>
      <c r="G14" s="141"/>
      <c r="H14" s="141"/>
      <c r="I14" s="142"/>
      <c r="J14" s="117"/>
      <c r="K14" s="115"/>
    </row>
    <row r="15" spans="1:11" s="112" customFormat="1" ht="16.5" thickBot="1" x14ac:dyDescent="0.3">
      <c r="A15" s="110"/>
      <c r="B15" s="114"/>
      <c r="C15" s="118"/>
      <c r="D15" s="118"/>
      <c r="E15" s="118"/>
      <c r="F15" s="118"/>
      <c r="G15" s="118"/>
      <c r="H15" s="118"/>
      <c r="I15" s="118"/>
      <c r="J15" s="116"/>
      <c r="K15" s="115"/>
    </row>
    <row r="16" spans="1:11" s="112" customFormat="1" ht="15.75" customHeight="1" thickBot="1" x14ac:dyDescent="0.3">
      <c r="A16" s="110"/>
      <c r="B16" s="114"/>
      <c r="C16" s="140" t="s">
        <v>5</v>
      </c>
      <c r="D16" s="141"/>
      <c r="E16" s="141"/>
      <c r="F16" s="141"/>
      <c r="G16" s="141"/>
      <c r="H16" s="141"/>
      <c r="I16" s="142"/>
      <c r="J16" s="117"/>
      <c r="K16" s="115"/>
    </row>
    <row r="17" spans="1:11" s="112" customFormat="1" ht="16.5" thickBot="1" x14ac:dyDescent="0.3">
      <c r="A17" s="110"/>
      <c r="B17" s="114"/>
      <c r="C17" s="118"/>
      <c r="D17" s="118"/>
      <c r="E17" s="118"/>
      <c r="F17" s="118"/>
      <c r="G17" s="118"/>
      <c r="H17" s="118"/>
      <c r="I17" s="118"/>
      <c r="J17" s="116"/>
      <c r="K17" s="115"/>
    </row>
    <row r="18" spans="1:11" s="112" customFormat="1" ht="17.25" customHeight="1" thickBot="1" x14ac:dyDescent="0.3">
      <c r="A18" s="110"/>
      <c r="B18" s="114"/>
      <c r="C18" s="143" t="s">
        <v>6</v>
      </c>
      <c r="D18" s="148"/>
      <c r="E18" s="148"/>
      <c r="F18" s="148"/>
      <c r="G18" s="148"/>
      <c r="H18" s="148"/>
      <c r="I18" s="149"/>
      <c r="J18" s="117"/>
      <c r="K18" s="115"/>
    </row>
    <row r="19" spans="1:11" s="112" customFormat="1" ht="16.5" thickBot="1" x14ac:dyDescent="0.3">
      <c r="A19" s="110"/>
      <c r="B19" s="114"/>
      <c r="C19" s="132"/>
      <c r="D19" s="132"/>
      <c r="E19" s="132"/>
      <c r="F19" s="132"/>
      <c r="G19" s="132"/>
      <c r="H19" s="132"/>
      <c r="I19" s="132"/>
      <c r="J19" s="117"/>
      <c r="K19" s="115"/>
    </row>
    <row r="20" spans="1:11" s="112" customFormat="1" ht="15.75" customHeight="1" thickBot="1" x14ac:dyDescent="0.3">
      <c r="A20" s="110"/>
      <c r="B20" s="114"/>
      <c r="C20" s="140" t="s">
        <v>7</v>
      </c>
      <c r="D20" s="141"/>
      <c r="E20" s="141"/>
      <c r="F20" s="141"/>
      <c r="G20" s="141"/>
      <c r="H20" s="141"/>
      <c r="I20" s="142"/>
      <c r="J20" s="117"/>
      <c r="K20" s="115"/>
    </row>
    <row r="21" spans="1:11" s="112" customFormat="1" ht="16.5" thickBot="1" x14ac:dyDescent="0.3">
      <c r="A21" s="110"/>
      <c r="B21" s="114"/>
      <c r="C21" s="132"/>
      <c r="D21" s="132"/>
      <c r="E21" s="132"/>
      <c r="F21" s="132"/>
      <c r="G21" s="132"/>
      <c r="H21" s="132"/>
      <c r="I21" s="132"/>
      <c r="J21" s="117"/>
      <c r="K21" s="115"/>
    </row>
    <row r="22" spans="1:11" s="112" customFormat="1" ht="15.75" customHeight="1" thickBot="1" x14ac:dyDescent="0.3">
      <c r="A22" s="110"/>
      <c r="B22" s="114"/>
      <c r="C22" s="140" t="s">
        <v>8</v>
      </c>
      <c r="D22" s="141"/>
      <c r="E22" s="141"/>
      <c r="F22" s="141"/>
      <c r="G22" s="141"/>
      <c r="H22" s="141"/>
      <c r="I22" s="142"/>
      <c r="J22" s="117"/>
      <c r="K22" s="115"/>
    </row>
    <row r="23" spans="1:11" s="112" customFormat="1" ht="16.5" thickBot="1" x14ac:dyDescent="0.3">
      <c r="A23" s="110"/>
      <c r="B23" s="114"/>
      <c r="C23" s="132"/>
      <c r="D23" s="132"/>
      <c r="E23" s="132"/>
      <c r="F23" s="132"/>
      <c r="G23" s="132"/>
      <c r="H23" s="132"/>
      <c r="I23" s="132"/>
      <c r="J23" s="117"/>
      <c r="K23" s="115"/>
    </row>
    <row r="24" spans="1:11" s="112" customFormat="1" ht="17.25" thickBot="1" x14ac:dyDescent="0.3">
      <c r="A24" s="110"/>
      <c r="B24" s="114"/>
      <c r="C24" s="150" t="s">
        <v>9</v>
      </c>
      <c r="D24" s="151"/>
      <c r="E24" s="151"/>
      <c r="F24" s="151"/>
      <c r="G24" s="151"/>
      <c r="H24" s="151"/>
      <c r="I24" s="152"/>
      <c r="J24" s="116"/>
      <c r="K24" s="115"/>
    </row>
    <row r="25" spans="1:11" s="112" customFormat="1" ht="17.25" thickBot="1" x14ac:dyDescent="0.3">
      <c r="A25" s="119"/>
      <c r="B25" s="120"/>
      <c r="C25" s="121" t="s">
        <v>10</v>
      </c>
      <c r="D25" s="143" t="s">
        <v>11</v>
      </c>
      <c r="E25" s="144"/>
      <c r="F25" s="153" t="s">
        <v>12</v>
      </c>
      <c r="G25" s="154"/>
      <c r="H25" s="154"/>
      <c r="I25" s="155"/>
      <c r="J25" s="122"/>
      <c r="K25" s="123"/>
    </row>
    <row r="26" spans="1:11" s="112" customFormat="1" ht="16.5" customHeight="1" x14ac:dyDescent="0.25">
      <c r="A26" s="110"/>
      <c r="B26" s="114"/>
      <c r="C26" s="124">
        <v>1</v>
      </c>
      <c r="D26" s="168">
        <v>44366</v>
      </c>
      <c r="E26" s="169"/>
      <c r="F26" s="162" t="s">
        <v>311</v>
      </c>
      <c r="G26" s="163"/>
      <c r="H26" s="163"/>
      <c r="I26" s="164"/>
      <c r="J26" s="109"/>
      <c r="K26" s="115"/>
    </row>
    <row r="27" spans="1:11" s="112" customFormat="1" ht="16.5" customHeight="1" x14ac:dyDescent="0.25">
      <c r="A27" s="110"/>
      <c r="B27" s="114"/>
      <c r="C27" s="125">
        <v>2</v>
      </c>
      <c r="D27" s="170"/>
      <c r="E27" s="171"/>
      <c r="F27" s="165"/>
      <c r="G27" s="166"/>
      <c r="H27" s="166"/>
      <c r="I27" s="167"/>
      <c r="J27" s="109"/>
      <c r="K27" s="115"/>
    </row>
    <row r="28" spans="1:11" s="112" customFormat="1" ht="16.5" customHeight="1" x14ac:dyDescent="0.25">
      <c r="A28" s="110"/>
      <c r="B28" s="114"/>
      <c r="C28" s="125">
        <v>3</v>
      </c>
      <c r="D28" s="170"/>
      <c r="E28" s="171"/>
      <c r="F28" s="165"/>
      <c r="G28" s="166"/>
      <c r="H28" s="166"/>
      <c r="I28" s="167"/>
      <c r="J28" s="109"/>
      <c r="K28" s="115"/>
    </row>
    <row r="29" spans="1:11" s="112" customFormat="1" ht="16.5" x14ac:dyDescent="0.25">
      <c r="A29" s="110"/>
      <c r="B29" s="114"/>
      <c r="C29" s="125">
        <v>4</v>
      </c>
      <c r="D29" s="172"/>
      <c r="E29" s="173"/>
      <c r="F29" s="172"/>
      <c r="G29" s="176"/>
      <c r="H29" s="176"/>
      <c r="I29" s="173"/>
      <c r="J29" s="109"/>
      <c r="K29" s="115"/>
    </row>
    <row r="30" spans="1:11" s="112" customFormat="1" ht="17.25" thickBot="1" x14ac:dyDescent="0.3">
      <c r="A30" s="110"/>
      <c r="B30" s="114"/>
      <c r="C30" s="126">
        <v>5</v>
      </c>
      <c r="D30" s="174"/>
      <c r="E30" s="175"/>
      <c r="F30" s="174"/>
      <c r="G30" s="177"/>
      <c r="H30" s="177"/>
      <c r="I30" s="175"/>
      <c r="J30" s="109"/>
      <c r="K30" s="115"/>
    </row>
    <row r="31" spans="1:11" s="112" customFormat="1" x14ac:dyDescent="0.25">
      <c r="A31" s="110"/>
      <c r="B31" s="114"/>
      <c r="C31" s="110"/>
      <c r="D31" s="110"/>
      <c r="E31" s="110"/>
      <c r="F31" s="110"/>
      <c r="G31" s="110"/>
      <c r="H31" s="110"/>
      <c r="I31" s="110"/>
      <c r="J31" s="116"/>
      <c r="K31" s="115"/>
    </row>
    <row r="32" spans="1:11" s="112" customFormat="1" ht="15.75" thickBot="1" x14ac:dyDescent="0.3">
      <c r="A32" s="110"/>
      <c r="B32" s="114"/>
      <c r="C32" s="110"/>
      <c r="D32" s="110"/>
      <c r="E32" s="110"/>
      <c r="F32" s="110"/>
      <c r="G32" s="110"/>
      <c r="H32" s="110"/>
      <c r="I32" s="110"/>
      <c r="J32" s="116"/>
      <c r="K32" s="115"/>
    </row>
    <row r="33" spans="1:11" s="112" customFormat="1" ht="15.75" thickBot="1" x14ac:dyDescent="0.3">
      <c r="A33" s="110"/>
      <c r="B33" s="114"/>
      <c r="C33" s="159" t="s">
        <v>13</v>
      </c>
      <c r="D33" s="160"/>
      <c r="E33" s="161"/>
      <c r="F33" s="159" t="s">
        <v>14</v>
      </c>
      <c r="G33" s="161"/>
      <c r="H33" s="159" t="s">
        <v>15</v>
      </c>
      <c r="I33" s="161"/>
      <c r="J33" s="109"/>
      <c r="K33" s="115"/>
    </row>
    <row r="34" spans="1:11" s="112" customFormat="1" ht="50.25" customHeight="1" thickBot="1" x14ac:dyDescent="0.3">
      <c r="A34" s="110"/>
      <c r="B34" s="114"/>
      <c r="C34" s="156" t="s">
        <v>16</v>
      </c>
      <c r="D34" s="157"/>
      <c r="E34" s="158"/>
      <c r="F34" s="156" t="s">
        <v>309</v>
      </c>
      <c r="G34" s="158"/>
      <c r="H34" s="156" t="s">
        <v>310</v>
      </c>
      <c r="I34" s="158"/>
      <c r="J34" s="127"/>
      <c r="K34" s="115"/>
    </row>
    <row r="35" spans="1:11" s="112" customFormat="1" x14ac:dyDescent="0.25">
      <c r="A35" s="110"/>
      <c r="B35" s="114"/>
      <c r="C35" s="115"/>
      <c r="D35" s="115"/>
      <c r="E35" s="115"/>
      <c r="F35" s="115"/>
      <c r="G35" s="115"/>
      <c r="H35" s="115"/>
      <c r="I35" s="115"/>
      <c r="J35" s="116"/>
      <c r="K35" s="115"/>
    </row>
    <row r="36" spans="1:11" s="112" customFormat="1" ht="15.75" thickBot="1" x14ac:dyDescent="0.3">
      <c r="A36" s="110"/>
      <c r="B36" s="128"/>
      <c r="C36" s="129"/>
      <c r="D36" s="129"/>
      <c r="E36" s="129"/>
      <c r="F36" s="129"/>
      <c r="G36" s="129"/>
      <c r="H36" s="129"/>
      <c r="I36" s="129"/>
      <c r="J36" s="130"/>
      <c r="K36" s="115"/>
    </row>
    <row r="37" spans="1:11" s="112" customFormat="1" x14ac:dyDescent="0.25">
      <c r="A37" s="110"/>
      <c r="B37" s="110"/>
      <c r="C37" s="110"/>
      <c r="D37" s="110"/>
      <c r="E37" s="110"/>
      <c r="F37" s="110"/>
      <c r="G37" s="110"/>
      <c r="H37" s="110"/>
      <c r="I37" s="110"/>
      <c r="J37" s="110"/>
      <c r="K37" s="115"/>
    </row>
    <row r="38" spans="1:11" s="112" customFormat="1" x14ac:dyDescent="0.25">
      <c r="A38" s="110"/>
      <c r="B38" s="110"/>
      <c r="C38" s="110"/>
      <c r="D38" s="110"/>
      <c r="E38" s="110"/>
      <c r="F38" s="110"/>
      <c r="G38" s="110"/>
      <c r="H38" s="110"/>
      <c r="I38" s="110"/>
      <c r="J38" s="110"/>
      <c r="K38" s="110"/>
    </row>
    <row r="39" spans="1:11" s="112" customFormat="1" x14ac:dyDescent="0.25">
      <c r="A39" s="110"/>
      <c r="B39" s="110"/>
      <c r="C39" s="110"/>
      <c r="D39" s="110"/>
      <c r="E39" s="110"/>
      <c r="F39" s="110"/>
      <c r="G39" s="110"/>
      <c r="H39" s="110"/>
      <c r="I39" s="110"/>
      <c r="J39" s="110"/>
      <c r="K39" s="110"/>
    </row>
    <row r="40" spans="1:11" s="112" customFormat="1" x14ac:dyDescent="0.25">
      <c r="A40" s="110"/>
      <c r="B40" s="110"/>
      <c r="C40" s="110"/>
      <c r="D40" s="110"/>
      <c r="E40" s="110"/>
      <c r="F40" s="110"/>
      <c r="G40" s="110"/>
      <c r="H40" s="110"/>
      <c r="I40" s="110"/>
      <c r="J40" s="110"/>
      <c r="K40" s="110"/>
    </row>
    <row r="41" spans="1:11" s="112" customFormat="1" x14ac:dyDescent="0.25">
      <c r="A41" s="110"/>
      <c r="B41" s="110"/>
      <c r="C41" s="110"/>
      <c r="D41" s="110"/>
      <c r="E41" s="110"/>
      <c r="F41" s="110"/>
      <c r="G41" s="110"/>
      <c r="H41" s="110"/>
      <c r="I41" s="110"/>
      <c r="J41" s="110"/>
      <c r="K41" s="110"/>
    </row>
  </sheetData>
  <mergeCells count="29">
    <mergeCell ref="C34:E34"/>
    <mergeCell ref="F34:G34"/>
    <mergeCell ref="H34:I34"/>
    <mergeCell ref="C33:E33"/>
    <mergeCell ref="F26:I26"/>
    <mergeCell ref="F27:I27"/>
    <mergeCell ref="D26:E26"/>
    <mergeCell ref="F33:G33"/>
    <mergeCell ref="H33:I33"/>
    <mergeCell ref="F28:I28"/>
    <mergeCell ref="D27:E27"/>
    <mergeCell ref="D28:E28"/>
    <mergeCell ref="D29:E29"/>
    <mergeCell ref="D30:E30"/>
    <mergeCell ref="F29:I29"/>
    <mergeCell ref="F30:I30"/>
    <mergeCell ref="B1:J5"/>
    <mergeCell ref="C16:I16"/>
    <mergeCell ref="C20:I20"/>
    <mergeCell ref="C22:I22"/>
    <mergeCell ref="D25:E25"/>
    <mergeCell ref="B6:J6"/>
    <mergeCell ref="C8:I8"/>
    <mergeCell ref="C10:I10"/>
    <mergeCell ref="C12:I12"/>
    <mergeCell ref="C14:I14"/>
    <mergeCell ref="C18:I18"/>
    <mergeCell ref="C24:I24"/>
    <mergeCell ref="F25:I25"/>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14:I14" location="CONTROL!A1" display="CONTROL" xr:uid="{00000000-0004-0000-0000-000002000000}"/>
    <hyperlink ref="C16:I16" location="'TD-GENERAL'!A1" display="TABLA DINÁMICA - GENERAL" xr:uid="{00000000-0004-0000-0000-000003000000}"/>
    <hyperlink ref="C8:I8" r:id="rId1" display="MANUAL DEL SISTEMA INTEGRADO DE GESTIÓN" xr:uid="{00000000-0004-0000-0000-000004000000}"/>
    <hyperlink ref="C20:I20" location="'TD-CV'!A1" display="TABLA DINÁMICA - CICLO DE VIDA" xr:uid="{00000000-0004-0000-0000-000005000000}"/>
    <hyperlink ref="C22:I22" location="'TD-MAPA'!A1" display="TABLA DINÁMICA - MAPA" xr:uid="{00000000-0004-0000-0000-000006000000}"/>
  </hyperlinks>
  <pageMargins left="0.25" right="0.25" top="0.75" bottom="0.75" header="0.3" footer="0.3"/>
  <pageSetup scale="85"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9"/>
  <sheetViews>
    <sheetView zoomScale="160" zoomScaleNormal="160" workbookViewId="0"/>
  </sheetViews>
  <sheetFormatPr baseColWidth="10" defaultColWidth="0" defaultRowHeight="12.75" zeroHeight="1" x14ac:dyDescent="0.2"/>
  <cols>
    <col min="1" max="1" width="1.42578125" style="105" customWidth="1"/>
    <col min="2" max="2" width="102.7109375" style="107" customWidth="1"/>
    <col min="3" max="3" width="1.42578125" style="105" customWidth="1"/>
    <col min="4" max="16384" width="11.42578125" style="107" hidden="1"/>
  </cols>
  <sheetData>
    <row r="1" spans="2:2" x14ac:dyDescent="0.2">
      <c r="B1" s="105"/>
    </row>
    <row r="2" spans="2:2" ht="15.75" x14ac:dyDescent="0.2">
      <c r="B2" s="106" t="s">
        <v>17</v>
      </c>
    </row>
    <row r="3" spans="2:2" ht="153" x14ac:dyDescent="0.2">
      <c r="B3" s="36" t="s">
        <v>18</v>
      </c>
    </row>
    <row r="4" spans="2:2" x14ac:dyDescent="0.2"/>
    <row r="5" spans="2:2" s="105" customFormat="1" ht="15.75" x14ac:dyDescent="0.2">
      <c r="B5" s="106" t="s">
        <v>19</v>
      </c>
    </row>
    <row r="6" spans="2:2" s="105" customFormat="1" ht="409.6" x14ac:dyDescent="0.2">
      <c r="B6" s="108" t="s">
        <v>20</v>
      </c>
    </row>
    <row r="7" spans="2:2" s="105" customFormat="1" x14ac:dyDescent="0.2">
      <c r="B7" s="107"/>
    </row>
    <row r="8" spans="2:2" s="105" customFormat="1" ht="15.75" x14ac:dyDescent="0.2">
      <c r="B8" s="106" t="s">
        <v>21</v>
      </c>
    </row>
    <row r="9" spans="2:2" s="105" customFormat="1" ht="38.25" x14ac:dyDescent="0.2">
      <c r="B9" s="103" t="s">
        <v>22</v>
      </c>
    </row>
    <row r="10" spans="2:2" s="105" customFormat="1" x14ac:dyDescent="0.2">
      <c r="B10" s="107"/>
    </row>
    <row r="11" spans="2:2" s="105" customFormat="1" ht="15.75" x14ac:dyDescent="0.2">
      <c r="B11" s="106" t="s">
        <v>23</v>
      </c>
    </row>
    <row r="12" spans="2:2" s="105" customFormat="1" ht="51" x14ac:dyDescent="0.2">
      <c r="B12" s="103" t="s">
        <v>24</v>
      </c>
    </row>
    <row r="13" spans="2:2" s="105" customFormat="1" x14ac:dyDescent="0.2">
      <c r="B13" s="107"/>
    </row>
    <row r="14" spans="2:2" s="105" customFormat="1" ht="15.75" x14ac:dyDescent="0.2">
      <c r="B14" s="106" t="s">
        <v>25</v>
      </c>
    </row>
    <row r="15" spans="2:2" s="105" customFormat="1" ht="25.5" x14ac:dyDescent="0.2">
      <c r="B15" s="103" t="s">
        <v>26</v>
      </c>
    </row>
    <row r="16" spans="2:2" s="105" customFormat="1" x14ac:dyDescent="0.2">
      <c r="B16" s="107"/>
    </row>
    <row r="17" spans="2:2" s="105" customFormat="1" ht="15.75" x14ac:dyDescent="0.2">
      <c r="B17" s="106" t="s">
        <v>27</v>
      </c>
    </row>
    <row r="18" spans="2:2" s="105" customFormat="1" ht="51" x14ac:dyDescent="0.2">
      <c r="B18" s="103" t="s">
        <v>28</v>
      </c>
    </row>
    <row r="19" spans="2:2" s="105" customFormat="1" x14ac:dyDescent="0.2">
      <c r="B19" s="107"/>
    </row>
    <row r="20" spans="2:2" s="105" customFormat="1" ht="15.75" x14ac:dyDescent="0.2">
      <c r="B20" s="106" t="s">
        <v>29</v>
      </c>
    </row>
    <row r="21" spans="2:2" s="105" customFormat="1" ht="51" x14ac:dyDescent="0.2">
      <c r="B21" s="103" t="s">
        <v>30</v>
      </c>
    </row>
    <row r="22" spans="2:2" s="105" customFormat="1" x14ac:dyDescent="0.2">
      <c r="B22" s="107"/>
    </row>
    <row r="23" spans="2:2" s="105" customFormat="1" x14ac:dyDescent="0.2"/>
    <row r="24" spans="2:2" s="105" customFormat="1" x14ac:dyDescent="0.2"/>
    <row r="25" spans="2:2" s="105" customFormat="1" x14ac:dyDescent="0.2"/>
    <row r="26" spans="2:2" s="105" customFormat="1" hidden="1" x14ac:dyDescent="0.2"/>
    <row r="27" spans="2:2" x14ac:dyDescent="0.2"/>
    <row r="28" spans="2:2" x14ac:dyDescent="0.2"/>
    <row r="29" spans="2:2" x14ac:dyDescent="0.2"/>
  </sheetData>
  <pageMargins left="0.23622047244094491" right="0.23622047244094491" top="0.94488188976377963" bottom="0.74803149606299213" header="0.31496062992125984" footer="0.31496062992125984"/>
  <pageSetup fitToHeight="0" orientation="portrait" horizontalDpi="300" verticalDpi="300" r:id="rId1"/>
  <headerFooter>
    <oddHeader>&amp;L&amp;G&amp;C&amp;"-,Negrita"&amp;10
MANUAL DEL SISTEMA INTREGRADO DE GESTIÓN
ROL, RESPONSABILIDAD Y AUTORIDAD&amp;R
&amp;"Arial Narrow,Normal"&amp;10ANEXO 05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7"/>
  <sheetViews>
    <sheetView zoomScaleNormal="100" workbookViewId="0">
      <pane xSplit="4" ySplit="3" topLeftCell="E4" activePane="bottomRight" state="frozenSplit"/>
      <selection pane="topRight" activeCell="E1" sqref="E1"/>
      <selection pane="bottomLeft" activeCell="A3" sqref="A3"/>
      <selection pane="bottomRight" activeCell="E4" sqref="E4"/>
    </sheetView>
  </sheetViews>
  <sheetFormatPr baseColWidth="10" defaultColWidth="0" defaultRowHeight="13.5" x14ac:dyDescent="0.25"/>
  <cols>
    <col min="1" max="1" width="4.42578125" style="12" customWidth="1"/>
    <col min="2" max="2" width="14.28515625" style="10" customWidth="1"/>
    <col min="3" max="4" width="18" style="10" customWidth="1"/>
    <col min="5" max="7" width="16.28515625" style="10" customWidth="1"/>
    <col min="8" max="8" width="18.5703125" style="10" customWidth="1"/>
    <col min="9" max="9" width="30" style="10" customWidth="1"/>
    <col min="10" max="10" width="20.140625" style="10" customWidth="1"/>
    <col min="11" max="12" width="37.42578125" style="10" customWidth="1"/>
    <col min="13" max="13" width="12.42578125" style="10" customWidth="1"/>
    <col min="14" max="14" width="37.42578125" style="10" customWidth="1"/>
    <col min="15" max="15" width="45" style="10" customWidth="1"/>
    <col min="16" max="17" width="31.28515625" style="10" customWidth="1"/>
    <col min="18" max="18" width="13.28515625" style="10" customWidth="1"/>
    <col min="19" max="19" width="14.42578125" style="10" customWidth="1"/>
    <col min="20" max="20" width="20.28515625" style="10" customWidth="1"/>
    <col min="21" max="22" width="13.140625" style="10" customWidth="1"/>
    <col min="23" max="24" width="13.140625" style="12" customWidth="1"/>
    <col min="25" max="26" width="13.140625" style="10" customWidth="1"/>
    <col min="27" max="27" width="13.140625" style="12" customWidth="1"/>
    <col min="28" max="28" width="15.7109375" style="12" customWidth="1"/>
    <col min="29" max="29" width="74.28515625" style="10" customWidth="1"/>
    <col min="30" max="35" width="13.140625" style="12" customWidth="1"/>
    <col min="36" max="42" width="12.5703125" style="10" customWidth="1"/>
    <col min="43" max="43" width="16.28515625" style="78" customWidth="1"/>
    <col min="44" max="44" width="12.5703125" style="59" customWidth="1"/>
    <col min="45" max="46" width="12.5703125" style="12" customWidth="1"/>
    <col min="47" max="47" width="74.28515625" style="10" customWidth="1"/>
    <col min="48" max="48" width="6.28515625" style="59" customWidth="1"/>
    <col min="49" max="16384" width="11" style="10" hidden="1"/>
  </cols>
  <sheetData>
    <row r="1" spans="1:48" ht="32.25" customHeight="1" thickBot="1" x14ac:dyDescent="0.3">
      <c r="A1" s="38"/>
      <c r="B1" s="39"/>
      <c r="C1" s="39"/>
      <c r="D1" s="40"/>
      <c r="E1" s="178" t="s">
        <v>31</v>
      </c>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84"/>
    </row>
    <row r="2" spans="1:48" s="9" customFormat="1" ht="18.75" thickBot="1" x14ac:dyDescent="0.3">
      <c r="A2" s="15" t="s">
        <v>32</v>
      </c>
      <c r="B2" s="15"/>
      <c r="C2" s="15"/>
      <c r="D2" s="15"/>
      <c r="E2" s="26" t="s">
        <v>33</v>
      </c>
      <c r="F2" s="30"/>
      <c r="G2" s="30"/>
      <c r="H2" s="30"/>
      <c r="I2" s="15"/>
      <c r="J2" s="15"/>
      <c r="K2" s="15"/>
      <c r="L2" s="32"/>
      <c r="M2" s="30" t="s">
        <v>34</v>
      </c>
      <c r="N2" s="15"/>
      <c r="O2" s="15"/>
      <c r="P2" s="15"/>
      <c r="Q2" s="15"/>
      <c r="R2" s="15"/>
      <c r="S2" s="32"/>
      <c r="T2" s="15" t="s">
        <v>273</v>
      </c>
      <c r="U2" s="15"/>
      <c r="V2" s="15"/>
      <c r="W2" s="27"/>
      <c r="X2" s="27"/>
      <c r="Y2" s="15"/>
      <c r="Z2" s="15"/>
      <c r="AA2" s="28"/>
      <c r="AB2" s="137"/>
      <c r="AC2" s="32"/>
      <c r="AD2" s="15" t="s">
        <v>35</v>
      </c>
      <c r="AE2" s="15"/>
      <c r="AF2" s="15"/>
      <c r="AG2" s="27"/>
      <c r="AH2" s="27"/>
      <c r="AI2" s="98"/>
      <c r="AJ2" s="15" t="s">
        <v>36</v>
      </c>
      <c r="AK2" s="15"/>
      <c r="AL2" s="15"/>
      <c r="AM2" s="15"/>
      <c r="AN2" s="15"/>
      <c r="AO2" s="15"/>
      <c r="AP2" s="15"/>
      <c r="AQ2" s="27"/>
      <c r="AR2" s="15"/>
      <c r="AS2" s="28"/>
      <c r="AT2" s="27"/>
      <c r="AU2" s="32"/>
      <c r="AV2" s="15"/>
    </row>
    <row r="3" spans="1:48" s="2" customFormat="1" ht="39" thickBot="1" x14ac:dyDescent="0.3">
      <c r="A3" s="13" t="s">
        <v>37</v>
      </c>
      <c r="B3" s="14" t="s">
        <v>38</v>
      </c>
      <c r="C3" s="13" t="s">
        <v>39</v>
      </c>
      <c r="D3" s="21" t="s">
        <v>40</v>
      </c>
      <c r="E3" s="23" t="s">
        <v>41</v>
      </c>
      <c r="F3" s="31" t="s">
        <v>42</v>
      </c>
      <c r="G3" s="31" t="s">
        <v>43</v>
      </c>
      <c r="H3" s="31" t="s">
        <v>44</v>
      </c>
      <c r="I3" s="13" t="s">
        <v>45</v>
      </c>
      <c r="J3" s="13" t="s">
        <v>46</v>
      </c>
      <c r="K3" s="21" t="s">
        <v>47</v>
      </c>
      <c r="L3" s="33" t="s">
        <v>48</v>
      </c>
      <c r="M3" s="31" t="s">
        <v>49</v>
      </c>
      <c r="N3" s="13" t="s">
        <v>50</v>
      </c>
      <c r="O3" s="13" t="s">
        <v>51</v>
      </c>
      <c r="P3" s="13" t="s">
        <v>52</v>
      </c>
      <c r="Q3" s="13" t="s">
        <v>53</v>
      </c>
      <c r="R3" s="13" t="s">
        <v>54</v>
      </c>
      <c r="S3" s="33" t="s">
        <v>55</v>
      </c>
      <c r="T3" s="31" t="s">
        <v>56</v>
      </c>
      <c r="U3" s="13" t="s">
        <v>57</v>
      </c>
      <c r="V3" s="13" t="s">
        <v>58</v>
      </c>
      <c r="W3" s="13" t="s">
        <v>59</v>
      </c>
      <c r="X3" s="13" t="s">
        <v>60</v>
      </c>
      <c r="Y3" s="13" t="s">
        <v>61</v>
      </c>
      <c r="Z3" s="13" t="s">
        <v>62</v>
      </c>
      <c r="AA3" s="13" t="s">
        <v>63</v>
      </c>
      <c r="AB3" s="13" t="s">
        <v>64</v>
      </c>
      <c r="AC3" s="33" t="s">
        <v>286</v>
      </c>
      <c r="AD3" s="31" t="s">
        <v>65</v>
      </c>
      <c r="AE3" s="13" t="s">
        <v>68</v>
      </c>
      <c r="AF3" s="13" t="s">
        <v>66</v>
      </c>
      <c r="AG3" s="13" t="s">
        <v>67</v>
      </c>
      <c r="AH3" s="13" t="s">
        <v>274</v>
      </c>
      <c r="AI3" s="33" t="s">
        <v>69</v>
      </c>
      <c r="AJ3" s="31" t="s">
        <v>70</v>
      </c>
      <c r="AK3" s="31" t="s">
        <v>275</v>
      </c>
      <c r="AL3" s="13" t="s">
        <v>276</v>
      </c>
      <c r="AM3" s="13" t="s">
        <v>277</v>
      </c>
      <c r="AN3" s="13" t="s">
        <v>278</v>
      </c>
      <c r="AO3" s="13" t="s">
        <v>279</v>
      </c>
      <c r="AP3" s="13" t="s">
        <v>280</v>
      </c>
      <c r="AQ3" s="13" t="s">
        <v>281</v>
      </c>
      <c r="AR3" s="13" t="s">
        <v>71</v>
      </c>
      <c r="AS3" s="13" t="s">
        <v>72</v>
      </c>
      <c r="AT3" s="13" t="s">
        <v>73</v>
      </c>
      <c r="AU3" s="33" t="s">
        <v>282</v>
      </c>
      <c r="AV3" s="185"/>
    </row>
    <row r="4" spans="1:48" ht="45.75" thickBot="1" x14ac:dyDescent="0.3">
      <c r="A4" s="183">
        <v>1</v>
      </c>
      <c r="B4" s="16" t="str">
        <f t="shared" ref="B4:B22" si="0">IF(I4="","",I4)</f>
        <v>Gestión Integral para el Seguimiento y Control a los Títulos Mineros</v>
      </c>
      <c r="C4" s="16" t="str">
        <f t="shared" ref="C4:C22" si="1">IF(P4="","",P4)</f>
        <v>Consumo del recurso hídrico</v>
      </c>
      <c r="D4" s="16" t="str">
        <f t="shared" ref="D4:D22" si="2">IF(Q4="","",Q4)</f>
        <v>Agotamiento del recurso hídrico</v>
      </c>
      <c r="E4" s="24">
        <v>44365</v>
      </c>
      <c r="F4" s="85" t="s">
        <v>74</v>
      </c>
      <c r="G4" s="46" t="s">
        <v>225</v>
      </c>
      <c r="H4" s="46" t="s">
        <v>225</v>
      </c>
      <c r="I4" s="17" t="s">
        <v>152</v>
      </c>
      <c r="J4" s="18" t="s">
        <v>78</v>
      </c>
      <c r="K4" s="48" t="s">
        <v>79</v>
      </c>
      <c r="L4" s="34" t="s">
        <v>287</v>
      </c>
      <c r="M4" s="25" t="s">
        <v>80</v>
      </c>
      <c r="N4" s="17" t="s">
        <v>81</v>
      </c>
      <c r="O4" s="17" t="s">
        <v>154</v>
      </c>
      <c r="P4" s="17" t="s">
        <v>83</v>
      </c>
      <c r="Q4" s="17" t="s">
        <v>84</v>
      </c>
      <c r="R4" s="18" t="s">
        <v>85</v>
      </c>
      <c r="S4" s="35" t="s">
        <v>86</v>
      </c>
      <c r="T4" s="24">
        <v>44365</v>
      </c>
      <c r="U4" s="18" t="s">
        <v>96</v>
      </c>
      <c r="V4" s="18" t="s">
        <v>97</v>
      </c>
      <c r="W4" s="18" t="str">
        <f t="shared" ref="W4:W22" si="3">IF(Z4="","",IF(Z4&lt;=10,"Bajo",IF(Z4&lt;=15,"Moderado",IF(Z4&gt;15,"Alto",""))))</f>
        <v>Alto</v>
      </c>
      <c r="X4" s="18">
        <f t="shared" ref="X4:X7" si="4">IF(U4="","",VLOOKUP(U4,MATRIZ2,2,FALSE))</f>
        <v>5</v>
      </c>
      <c r="Y4" s="18">
        <f t="shared" ref="Y4:Y7" si="5">IF(V4="","",VLOOKUP(V4,MATRIZ3,2,FALSE))</f>
        <v>5</v>
      </c>
      <c r="Z4" s="18">
        <f t="shared" ref="Z4:Z22" si="6">IF(X4="","",IF(Y4="","",(X4*Y4)))</f>
        <v>25</v>
      </c>
      <c r="AA4" s="18" t="str">
        <f t="shared" ref="AA4:AA22" si="7">IF(Z4="","",IF(Z4&lt;=10,"Tolerable",IF(Z4&lt;=15,"Potencialmente no tolerable",IF(Z4&gt;15,"No tolerable",""))))</f>
        <v>No tolerable</v>
      </c>
      <c r="AB4" s="18" t="str">
        <f t="shared" ref="AB4:AB22" si="8">IF(AA4="","",IF(AA4="Tolerable","No",IF(AA4="Potencialmente no tolerable","No",IF(AA4="No tolerable","Si",""))))</f>
        <v>Si</v>
      </c>
      <c r="AC4" s="34" t="s">
        <v>294</v>
      </c>
      <c r="AD4" s="25"/>
      <c r="AE4" s="18"/>
      <c r="AF4" s="19"/>
      <c r="AG4" s="20" t="str">
        <f t="shared" ref="AG4:AG22" si="9">IF(AE4="","",IF(AF4="","",(AE4-(AE4*AF4))))</f>
        <v/>
      </c>
      <c r="AH4" s="18"/>
      <c r="AI4" s="99" t="str">
        <f t="shared" ref="AI4:AI22" si="10">IF(AG4="","",IF(AH4="","",IF(AH4=0,0,((AG4-AH4)/AG4))))</f>
        <v/>
      </c>
      <c r="AJ4" s="76"/>
      <c r="AK4" s="76"/>
      <c r="AL4" s="79" t="str">
        <f>IF(MATRIZASPECTOS[[#This Row],[(2) Tipo de valoración 2022]]="","",IF(MATRIZASPECTOS[[#This Row],[(2) Tipo de valoración 2022]]="Manual","",MATRIZASPECTOS[[#This Row],[Probabilidad]]))</f>
        <v/>
      </c>
      <c r="AM4" s="79" t="str">
        <f>IF(MATRIZASPECTOS[[#This Row],[(2) Tipo de valoración 2022]]="","",IF(MATRIZASPECTOS[[#This Row],[(2) Tipo de valoración 2022]]="Manual","",MATRIZASPECTOS[[#This Row],[Consecuencia]]))</f>
        <v/>
      </c>
      <c r="AN4" s="80" t="str">
        <f t="shared" ref="AN4:AN22" si="11">IF(AQ4="","",IF(AQ4&lt;=10,"Bajo",IF(AQ4&lt;=15,"Moderado",IF(AQ4&gt;15,"Alto",""))))</f>
        <v/>
      </c>
      <c r="AO4" s="80" t="str">
        <f t="shared" ref="AO4:AO22" si="12">IF(AL4="","",VLOOKUP(AL4,MATRIZ2,2,FALSE))</f>
        <v/>
      </c>
      <c r="AP4" s="80" t="str">
        <f t="shared" ref="AP4:AP22" si="13">IF(AM4="","",VLOOKUP(AM4,MATRIZ3,2,FALSE))</f>
        <v/>
      </c>
      <c r="AQ4" s="18" t="str">
        <f t="shared" ref="AQ4:AQ22" si="14">IF(AO4="","",IF(AP4="","",(AO4*AP4)))</f>
        <v/>
      </c>
      <c r="AR4" s="20" t="str">
        <f t="shared" ref="AR4:AR22" si="15">IF(AI4="","",(IF(AI4&lt;=-1%,(AQ4+(ABS(AQ4*AI4))),(AQ4-((ABS(AQ4*AI4))+AF4)))))</f>
        <v/>
      </c>
      <c r="AS4" s="18" t="str">
        <f t="shared" ref="AS4:AS22" si="16">IF(AR4="","",IF(AR4&lt;=10,"Tolerable",IF(AR4&lt;=15,"Potencialmente no tolerable",IF(AR4&gt;15,"No tolerable",""))))</f>
        <v/>
      </c>
      <c r="AT4" s="18" t="str">
        <f t="shared" ref="AT4:AT22" si="17">IF(AS4="","",IF(AS4="Tolerable","No",IF(AS4="Potencialmente no tolerable","No",IF(AS4="No tolerable","Si",""))))</f>
        <v/>
      </c>
      <c r="AU4" s="75"/>
    </row>
    <row r="5" spans="1:48" ht="45.75" thickBot="1" x14ac:dyDescent="0.3">
      <c r="A5" s="183">
        <v>2</v>
      </c>
      <c r="B5" s="16" t="str">
        <f t="shared" si="0"/>
        <v>Gestión Integral para el Seguimiento y Control a los Títulos Mineros</v>
      </c>
      <c r="C5" s="16" t="str">
        <f t="shared" si="1"/>
        <v>Consumo de energía eléctrica</v>
      </c>
      <c r="D5" s="16" t="str">
        <f t="shared" si="2"/>
        <v>Presión sobre el recurso energético eléctrico</v>
      </c>
      <c r="E5" s="24">
        <v>44365</v>
      </c>
      <c r="F5" s="85" t="s">
        <v>74</v>
      </c>
      <c r="G5" s="46" t="s">
        <v>225</v>
      </c>
      <c r="H5" s="46" t="s">
        <v>225</v>
      </c>
      <c r="I5" s="17" t="s">
        <v>152</v>
      </c>
      <c r="J5" s="18" t="s">
        <v>78</v>
      </c>
      <c r="K5" s="48" t="s">
        <v>79</v>
      </c>
      <c r="L5" s="34" t="s">
        <v>287</v>
      </c>
      <c r="M5" s="25" t="s">
        <v>80</v>
      </c>
      <c r="N5" s="17" t="s">
        <v>93</v>
      </c>
      <c r="O5" s="17" t="s">
        <v>154</v>
      </c>
      <c r="P5" s="17" t="s">
        <v>94</v>
      </c>
      <c r="Q5" s="17" t="s">
        <v>95</v>
      </c>
      <c r="R5" s="18" t="s">
        <v>85</v>
      </c>
      <c r="S5" s="35" t="s">
        <v>86</v>
      </c>
      <c r="T5" s="24">
        <v>44365</v>
      </c>
      <c r="U5" s="18" t="s">
        <v>96</v>
      </c>
      <c r="V5" s="18" t="s">
        <v>97</v>
      </c>
      <c r="W5" s="18" t="str">
        <f t="shared" si="3"/>
        <v>Alto</v>
      </c>
      <c r="X5" s="18">
        <f t="shared" si="4"/>
        <v>5</v>
      </c>
      <c r="Y5" s="18">
        <f t="shared" si="5"/>
        <v>5</v>
      </c>
      <c r="Z5" s="18">
        <f t="shared" si="6"/>
        <v>25</v>
      </c>
      <c r="AA5" s="18" t="str">
        <f t="shared" si="7"/>
        <v>No tolerable</v>
      </c>
      <c r="AB5" s="18" t="str">
        <f t="shared" si="8"/>
        <v>Si</v>
      </c>
      <c r="AC5" s="34" t="s">
        <v>283</v>
      </c>
      <c r="AD5" s="25"/>
      <c r="AE5" s="18"/>
      <c r="AF5" s="19"/>
      <c r="AG5" s="20" t="str">
        <f t="shared" si="9"/>
        <v/>
      </c>
      <c r="AH5" s="18"/>
      <c r="AI5" s="99" t="str">
        <f t="shared" si="10"/>
        <v/>
      </c>
      <c r="AJ5" s="76"/>
      <c r="AK5" s="76"/>
      <c r="AL5" s="79" t="str">
        <f>IF(MATRIZASPECTOS[[#This Row],[(2) Tipo de valoración 2022]]="","",IF(MATRIZASPECTOS[[#This Row],[(2) Tipo de valoración 2022]]="Manual","",MATRIZASPECTOS[[#This Row],[Probabilidad]]))</f>
        <v/>
      </c>
      <c r="AM5" s="79" t="str">
        <f>IF(MATRIZASPECTOS[[#This Row],[(2) Tipo de valoración 2022]]="","",IF(MATRIZASPECTOS[[#This Row],[(2) Tipo de valoración 2022]]="Manual","",MATRIZASPECTOS[[#This Row],[Consecuencia]]))</f>
        <v/>
      </c>
      <c r="AN5" s="80" t="str">
        <f t="shared" si="11"/>
        <v/>
      </c>
      <c r="AO5" s="80" t="str">
        <f t="shared" si="12"/>
        <v/>
      </c>
      <c r="AP5" s="80" t="str">
        <f t="shared" si="13"/>
        <v/>
      </c>
      <c r="AQ5" s="18" t="str">
        <f t="shared" si="14"/>
        <v/>
      </c>
      <c r="AR5" s="20" t="str">
        <f t="shared" si="15"/>
        <v/>
      </c>
      <c r="AS5" s="18" t="str">
        <f t="shared" si="16"/>
        <v/>
      </c>
      <c r="AT5" s="18" t="str">
        <f t="shared" si="17"/>
        <v/>
      </c>
      <c r="AU5" s="75"/>
    </row>
    <row r="6" spans="1:48" ht="45.75" thickBot="1" x14ac:dyDescent="0.3">
      <c r="A6" s="183">
        <v>3</v>
      </c>
      <c r="B6" s="16" t="str">
        <f t="shared" si="0"/>
        <v>Gestión Integral para el Seguimiento y Control a los Títulos Mineros</v>
      </c>
      <c r="C6" s="16" t="str">
        <f t="shared" si="1"/>
        <v>Consumo de materias primas e insumos</v>
      </c>
      <c r="D6" s="16" t="str">
        <f t="shared" si="2"/>
        <v>Agotamiento de los recursos naturales no renovables</v>
      </c>
      <c r="E6" s="24">
        <v>44365</v>
      </c>
      <c r="F6" s="85" t="s">
        <v>74</v>
      </c>
      <c r="G6" s="46" t="s">
        <v>225</v>
      </c>
      <c r="H6" s="46" t="s">
        <v>225</v>
      </c>
      <c r="I6" s="17" t="s">
        <v>152</v>
      </c>
      <c r="J6" s="18" t="s">
        <v>78</v>
      </c>
      <c r="K6" s="48" t="s">
        <v>79</v>
      </c>
      <c r="L6" s="34" t="s">
        <v>287</v>
      </c>
      <c r="M6" s="25" t="s">
        <v>80</v>
      </c>
      <c r="N6" s="17" t="s">
        <v>98</v>
      </c>
      <c r="O6" s="17" t="s">
        <v>99</v>
      </c>
      <c r="P6" s="17" t="s">
        <v>100</v>
      </c>
      <c r="Q6" s="17" t="s">
        <v>101</v>
      </c>
      <c r="R6" s="18" t="s">
        <v>85</v>
      </c>
      <c r="S6" s="35" t="s">
        <v>102</v>
      </c>
      <c r="T6" s="24">
        <v>44365</v>
      </c>
      <c r="U6" s="18" t="s">
        <v>87</v>
      </c>
      <c r="V6" s="18" t="s">
        <v>97</v>
      </c>
      <c r="W6" s="18" t="str">
        <f t="shared" si="3"/>
        <v>Moderado</v>
      </c>
      <c r="X6" s="18">
        <f t="shared" si="4"/>
        <v>3</v>
      </c>
      <c r="Y6" s="18">
        <f t="shared" si="5"/>
        <v>5</v>
      </c>
      <c r="Z6" s="18">
        <f t="shared" si="6"/>
        <v>15</v>
      </c>
      <c r="AA6" s="18" t="str">
        <f t="shared" si="7"/>
        <v>Potencialmente no tolerable</v>
      </c>
      <c r="AB6" s="18" t="str">
        <f t="shared" si="8"/>
        <v>No</v>
      </c>
      <c r="AC6" s="34" t="s">
        <v>293</v>
      </c>
      <c r="AD6" s="25"/>
      <c r="AE6" s="18"/>
      <c r="AF6" s="19"/>
      <c r="AG6" s="20" t="str">
        <f t="shared" si="9"/>
        <v/>
      </c>
      <c r="AH6" s="18"/>
      <c r="AI6" s="99" t="str">
        <f t="shared" si="10"/>
        <v/>
      </c>
      <c r="AJ6" s="76"/>
      <c r="AK6" s="76"/>
      <c r="AL6" s="79" t="str">
        <f>IF(MATRIZASPECTOS[[#This Row],[(2) Tipo de valoración 2022]]="","",IF(MATRIZASPECTOS[[#This Row],[(2) Tipo de valoración 2022]]="Manual","",MATRIZASPECTOS[[#This Row],[Probabilidad]]))</f>
        <v/>
      </c>
      <c r="AM6" s="79" t="str">
        <f>IF(MATRIZASPECTOS[[#This Row],[(2) Tipo de valoración 2022]]="","",IF(MATRIZASPECTOS[[#This Row],[(2) Tipo de valoración 2022]]="Manual","",MATRIZASPECTOS[[#This Row],[Consecuencia]]))</f>
        <v/>
      </c>
      <c r="AN6" s="80" t="str">
        <f t="shared" si="11"/>
        <v/>
      </c>
      <c r="AO6" s="80" t="str">
        <f t="shared" si="12"/>
        <v/>
      </c>
      <c r="AP6" s="80" t="str">
        <f t="shared" si="13"/>
        <v/>
      </c>
      <c r="AQ6" s="18" t="str">
        <f t="shared" si="14"/>
        <v/>
      </c>
      <c r="AR6" s="20" t="str">
        <f t="shared" si="15"/>
        <v/>
      </c>
      <c r="AS6" s="18" t="str">
        <f t="shared" si="16"/>
        <v/>
      </c>
      <c r="AT6" s="18" t="str">
        <f t="shared" si="17"/>
        <v/>
      </c>
      <c r="AU6" s="75"/>
    </row>
    <row r="7" spans="1:48" ht="45.75" thickBot="1" x14ac:dyDescent="0.3">
      <c r="A7" s="183">
        <v>4</v>
      </c>
      <c r="B7" s="16" t="str">
        <f t="shared" si="0"/>
        <v>Gestión Integral para el Seguimiento y Control a los Títulos Mineros</v>
      </c>
      <c r="C7" s="16" t="str">
        <f t="shared" si="1"/>
        <v>Consumo de materias primas e insumos</v>
      </c>
      <c r="D7" s="16" t="str">
        <f t="shared" si="2"/>
        <v>Agotamiento general de los recursos naturales</v>
      </c>
      <c r="E7" s="24">
        <v>44365</v>
      </c>
      <c r="F7" s="85" t="s">
        <v>74</v>
      </c>
      <c r="G7" s="46" t="s">
        <v>225</v>
      </c>
      <c r="H7" s="46" t="s">
        <v>225</v>
      </c>
      <c r="I7" s="17" t="s">
        <v>152</v>
      </c>
      <c r="J7" s="18" t="s">
        <v>78</v>
      </c>
      <c r="K7" s="48" t="s">
        <v>79</v>
      </c>
      <c r="L7" s="34" t="s">
        <v>287</v>
      </c>
      <c r="M7" s="25" t="s">
        <v>80</v>
      </c>
      <c r="N7" s="17" t="s">
        <v>103</v>
      </c>
      <c r="O7" s="17" t="s">
        <v>99</v>
      </c>
      <c r="P7" s="17" t="s">
        <v>100</v>
      </c>
      <c r="Q7" s="17" t="s">
        <v>104</v>
      </c>
      <c r="R7" s="18" t="s">
        <v>85</v>
      </c>
      <c r="S7" s="35" t="s">
        <v>102</v>
      </c>
      <c r="T7" s="24">
        <v>44365</v>
      </c>
      <c r="U7" s="18" t="s">
        <v>87</v>
      </c>
      <c r="V7" s="18" t="s">
        <v>92</v>
      </c>
      <c r="W7" s="18" t="str">
        <f t="shared" si="3"/>
        <v>Bajo</v>
      </c>
      <c r="X7" s="18">
        <f t="shared" si="4"/>
        <v>3</v>
      </c>
      <c r="Y7" s="18">
        <f t="shared" si="5"/>
        <v>1</v>
      </c>
      <c r="Z7" s="18">
        <f t="shared" si="6"/>
        <v>3</v>
      </c>
      <c r="AA7" s="18" t="str">
        <f t="shared" si="7"/>
        <v>Tolerable</v>
      </c>
      <c r="AB7" s="18" t="str">
        <f t="shared" si="8"/>
        <v>No</v>
      </c>
      <c r="AC7" s="34" t="s">
        <v>289</v>
      </c>
      <c r="AD7" s="25"/>
      <c r="AE7" s="18"/>
      <c r="AF7" s="19"/>
      <c r="AG7" s="20" t="str">
        <f t="shared" si="9"/>
        <v/>
      </c>
      <c r="AH7" s="18"/>
      <c r="AI7" s="99" t="str">
        <f t="shared" si="10"/>
        <v/>
      </c>
      <c r="AJ7" s="76"/>
      <c r="AK7" s="76"/>
      <c r="AL7" s="79" t="str">
        <f>IF(MATRIZASPECTOS[[#This Row],[(2) Tipo de valoración 2022]]="","",IF(MATRIZASPECTOS[[#This Row],[(2) Tipo de valoración 2022]]="Manual","",MATRIZASPECTOS[[#This Row],[Probabilidad]]))</f>
        <v/>
      </c>
      <c r="AM7" s="79" t="str">
        <f>IF(MATRIZASPECTOS[[#This Row],[(2) Tipo de valoración 2022]]="","",IF(MATRIZASPECTOS[[#This Row],[(2) Tipo de valoración 2022]]="Manual","",MATRIZASPECTOS[[#This Row],[Consecuencia]]))</f>
        <v/>
      </c>
      <c r="AN7" s="80" t="str">
        <f t="shared" si="11"/>
        <v/>
      </c>
      <c r="AO7" s="80" t="str">
        <f t="shared" si="12"/>
        <v/>
      </c>
      <c r="AP7" s="80" t="str">
        <f t="shared" si="13"/>
        <v/>
      </c>
      <c r="AQ7" s="18" t="str">
        <f t="shared" si="14"/>
        <v/>
      </c>
      <c r="AR7" s="20" t="str">
        <f t="shared" si="15"/>
        <v/>
      </c>
      <c r="AS7" s="18" t="str">
        <f t="shared" si="16"/>
        <v/>
      </c>
      <c r="AT7" s="18" t="str">
        <f t="shared" si="17"/>
        <v/>
      </c>
      <c r="AU7" s="75"/>
    </row>
    <row r="8" spans="1:48" ht="45.75" thickBot="1" x14ac:dyDescent="0.3">
      <c r="A8" s="183">
        <v>5</v>
      </c>
      <c r="B8" s="16" t="str">
        <f t="shared" si="0"/>
        <v>Gestión Integral para el Seguimiento y Control a los Títulos Mineros</v>
      </c>
      <c r="C8" s="16" t="str">
        <f t="shared" si="1"/>
        <v>Consumo de materias primas e insumos</v>
      </c>
      <c r="D8" s="16" t="str">
        <f t="shared" si="2"/>
        <v>Agotamiento de los recursos naturales no renovables</v>
      </c>
      <c r="E8" s="24">
        <v>44365</v>
      </c>
      <c r="F8" s="85" t="s">
        <v>74</v>
      </c>
      <c r="G8" s="46" t="s">
        <v>225</v>
      </c>
      <c r="H8" s="46" t="s">
        <v>225</v>
      </c>
      <c r="I8" s="17" t="s">
        <v>152</v>
      </c>
      <c r="J8" s="18" t="s">
        <v>78</v>
      </c>
      <c r="K8" s="48" t="s">
        <v>79</v>
      </c>
      <c r="L8" s="34" t="s">
        <v>287</v>
      </c>
      <c r="M8" s="25" t="s">
        <v>80</v>
      </c>
      <c r="N8" s="17" t="s">
        <v>105</v>
      </c>
      <c r="O8" s="17" t="s">
        <v>106</v>
      </c>
      <c r="P8" s="17" t="s">
        <v>100</v>
      </c>
      <c r="Q8" s="17" t="s">
        <v>101</v>
      </c>
      <c r="R8" s="18" t="s">
        <v>85</v>
      </c>
      <c r="S8" s="35" t="s">
        <v>102</v>
      </c>
      <c r="T8" s="24">
        <v>44365</v>
      </c>
      <c r="U8" s="18" t="s">
        <v>96</v>
      </c>
      <c r="V8" s="18" t="s">
        <v>88</v>
      </c>
      <c r="W8" s="18" t="str">
        <f t="shared" si="3"/>
        <v>Moderado</v>
      </c>
      <c r="X8" s="18">
        <f t="shared" ref="X8:X22" si="18">IF(U8="","",VLOOKUP(U8,MATRIZ2,2,FALSE))</f>
        <v>5</v>
      </c>
      <c r="Y8" s="18">
        <f t="shared" ref="Y8:Y22" si="19">IF(V8="","",VLOOKUP(V8,MATRIZ3,2,FALSE))</f>
        <v>3</v>
      </c>
      <c r="Z8" s="18">
        <f t="shared" si="6"/>
        <v>15</v>
      </c>
      <c r="AA8" s="18" t="str">
        <f t="shared" si="7"/>
        <v>Potencialmente no tolerable</v>
      </c>
      <c r="AB8" s="18" t="str">
        <f t="shared" si="8"/>
        <v>No</v>
      </c>
      <c r="AC8" s="34" t="s">
        <v>292</v>
      </c>
      <c r="AD8" s="25"/>
      <c r="AE8" s="18"/>
      <c r="AF8" s="19"/>
      <c r="AG8" s="20" t="str">
        <f t="shared" si="9"/>
        <v/>
      </c>
      <c r="AH8" s="18"/>
      <c r="AI8" s="99" t="str">
        <f t="shared" si="10"/>
        <v/>
      </c>
      <c r="AJ8" s="76"/>
      <c r="AK8" s="76"/>
      <c r="AL8" s="79" t="str">
        <f>IF(MATRIZASPECTOS[[#This Row],[(2) Tipo de valoración 2022]]="","",IF(MATRIZASPECTOS[[#This Row],[(2) Tipo de valoración 2022]]="Manual","",MATRIZASPECTOS[[#This Row],[Probabilidad]]))</f>
        <v/>
      </c>
      <c r="AM8" s="79" t="str">
        <f>IF(MATRIZASPECTOS[[#This Row],[(2) Tipo de valoración 2022]]="","",IF(MATRIZASPECTOS[[#This Row],[(2) Tipo de valoración 2022]]="Manual","",MATRIZASPECTOS[[#This Row],[Consecuencia]]))</f>
        <v/>
      </c>
      <c r="AN8" s="80" t="str">
        <f t="shared" si="11"/>
        <v/>
      </c>
      <c r="AO8" s="80" t="str">
        <f t="shared" si="12"/>
        <v/>
      </c>
      <c r="AP8" s="80" t="str">
        <f t="shared" si="13"/>
        <v/>
      </c>
      <c r="AQ8" s="18" t="str">
        <f t="shared" si="14"/>
        <v/>
      </c>
      <c r="AR8" s="20" t="str">
        <f t="shared" si="15"/>
        <v/>
      </c>
      <c r="AS8" s="18" t="str">
        <f t="shared" si="16"/>
        <v/>
      </c>
      <c r="AT8" s="18" t="str">
        <f t="shared" si="17"/>
        <v/>
      </c>
      <c r="AU8" s="75"/>
    </row>
    <row r="9" spans="1:48" ht="45.75" thickBot="1" x14ac:dyDescent="0.3">
      <c r="A9" s="183">
        <v>6</v>
      </c>
      <c r="B9" s="16" t="str">
        <f t="shared" si="0"/>
        <v>Gestión Integral para el Seguimiento y Control a los Títulos Mineros</v>
      </c>
      <c r="C9" s="16" t="str">
        <f t="shared" si="1"/>
        <v>Consumo de materias primas e insumos</v>
      </c>
      <c r="D9" s="16" t="str">
        <f t="shared" si="2"/>
        <v>Agotamiento de los recursos naturales no renovables</v>
      </c>
      <c r="E9" s="24">
        <v>44365</v>
      </c>
      <c r="F9" s="85" t="s">
        <v>74</v>
      </c>
      <c r="G9" s="46" t="s">
        <v>225</v>
      </c>
      <c r="H9" s="46" t="s">
        <v>225</v>
      </c>
      <c r="I9" s="17" t="s">
        <v>152</v>
      </c>
      <c r="J9" s="18" t="s">
        <v>78</v>
      </c>
      <c r="K9" s="48" t="s">
        <v>79</v>
      </c>
      <c r="L9" s="34" t="s">
        <v>287</v>
      </c>
      <c r="M9" s="25" t="s">
        <v>80</v>
      </c>
      <c r="N9" s="17" t="s">
        <v>107</v>
      </c>
      <c r="O9" s="17" t="s">
        <v>106</v>
      </c>
      <c r="P9" s="17" t="s">
        <v>100</v>
      </c>
      <c r="Q9" s="17" t="s">
        <v>101</v>
      </c>
      <c r="R9" s="18" t="s">
        <v>85</v>
      </c>
      <c r="S9" s="35" t="s">
        <v>102</v>
      </c>
      <c r="T9" s="24">
        <v>44365</v>
      </c>
      <c r="U9" s="18" t="s">
        <v>96</v>
      </c>
      <c r="V9" s="18" t="s">
        <v>97</v>
      </c>
      <c r="W9" s="18" t="str">
        <f t="shared" si="3"/>
        <v>Alto</v>
      </c>
      <c r="X9" s="18">
        <f t="shared" si="18"/>
        <v>5</v>
      </c>
      <c r="Y9" s="18">
        <f t="shared" si="19"/>
        <v>5</v>
      </c>
      <c r="Z9" s="18">
        <f t="shared" si="6"/>
        <v>25</v>
      </c>
      <c r="AA9" s="18" t="str">
        <f t="shared" si="7"/>
        <v>No tolerable</v>
      </c>
      <c r="AB9" s="18" t="str">
        <f t="shared" si="8"/>
        <v>Si</v>
      </c>
      <c r="AC9" s="34" t="s">
        <v>291</v>
      </c>
      <c r="AD9" s="25"/>
      <c r="AE9" s="18"/>
      <c r="AF9" s="19"/>
      <c r="AG9" s="20" t="str">
        <f t="shared" si="9"/>
        <v/>
      </c>
      <c r="AH9" s="18"/>
      <c r="AI9" s="99" t="str">
        <f t="shared" si="10"/>
        <v/>
      </c>
      <c r="AJ9" s="76"/>
      <c r="AK9" s="76"/>
      <c r="AL9" s="79" t="str">
        <f>IF(MATRIZASPECTOS[[#This Row],[(2) Tipo de valoración 2022]]="","",IF(MATRIZASPECTOS[[#This Row],[(2) Tipo de valoración 2022]]="Manual","",MATRIZASPECTOS[[#This Row],[Probabilidad]]))</f>
        <v/>
      </c>
      <c r="AM9" s="79" t="str">
        <f>IF(MATRIZASPECTOS[[#This Row],[(2) Tipo de valoración 2022]]="","",IF(MATRIZASPECTOS[[#This Row],[(2) Tipo de valoración 2022]]="Manual","",MATRIZASPECTOS[[#This Row],[Consecuencia]]))</f>
        <v/>
      </c>
      <c r="AN9" s="80" t="str">
        <f t="shared" si="11"/>
        <v/>
      </c>
      <c r="AO9" s="80" t="str">
        <f t="shared" si="12"/>
        <v/>
      </c>
      <c r="AP9" s="80" t="str">
        <f t="shared" si="13"/>
        <v/>
      </c>
      <c r="AQ9" s="18" t="str">
        <f t="shared" si="14"/>
        <v/>
      </c>
      <c r="AR9" s="20" t="str">
        <f t="shared" si="15"/>
        <v/>
      </c>
      <c r="AS9" s="18" t="str">
        <f t="shared" si="16"/>
        <v/>
      </c>
      <c r="AT9" s="18" t="str">
        <f t="shared" si="17"/>
        <v/>
      </c>
      <c r="AU9" s="75"/>
    </row>
    <row r="10" spans="1:48" ht="45.75" thickBot="1" x14ac:dyDescent="0.3">
      <c r="A10" s="183">
        <v>7</v>
      </c>
      <c r="B10" s="16" t="str">
        <f t="shared" si="0"/>
        <v>Gestión Integral para el Seguimiento y Control a los Títulos Mineros</v>
      </c>
      <c r="C10" s="16" t="str">
        <f t="shared" si="1"/>
        <v>Consumo de materias primas e insumos</v>
      </c>
      <c r="D10" s="16" t="str">
        <f t="shared" si="2"/>
        <v>Agotamiento general de los recursos naturales</v>
      </c>
      <c r="E10" s="24">
        <v>44365</v>
      </c>
      <c r="F10" s="85" t="s">
        <v>74</v>
      </c>
      <c r="G10" s="46" t="s">
        <v>225</v>
      </c>
      <c r="H10" s="46" t="s">
        <v>225</v>
      </c>
      <c r="I10" s="17" t="s">
        <v>152</v>
      </c>
      <c r="J10" s="18" t="s">
        <v>78</v>
      </c>
      <c r="K10" s="48" t="s">
        <v>79</v>
      </c>
      <c r="L10" s="34" t="s">
        <v>287</v>
      </c>
      <c r="M10" s="25" t="s">
        <v>80</v>
      </c>
      <c r="N10" s="17" t="s">
        <v>108</v>
      </c>
      <c r="O10" s="17" t="s">
        <v>99</v>
      </c>
      <c r="P10" s="17" t="s">
        <v>100</v>
      </c>
      <c r="Q10" s="17" t="s">
        <v>104</v>
      </c>
      <c r="R10" s="18" t="s">
        <v>85</v>
      </c>
      <c r="S10" s="35" t="s">
        <v>102</v>
      </c>
      <c r="T10" s="24">
        <v>44365</v>
      </c>
      <c r="U10" s="18" t="s">
        <v>96</v>
      </c>
      <c r="V10" s="18" t="s">
        <v>92</v>
      </c>
      <c r="W10" s="18" t="str">
        <f t="shared" si="3"/>
        <v>Bajo</v>
      </c>
      <c r="X10" s="18">
        <f t="shared" si="18"/>
        <v>5</v>
      </c>
      <c r="Y10" s="18">
        <f t="shared" si="19"/>
        <v>1</v>
      </c>
      <c r="Z10" s="18">
        <f t="shared" si="6"/>
        <v>5</v>
      </c>
      <c r="AA10" s="18" t="str">
        <f t="shared" si="7"/>
        <v>Tolerable</v>
      </c>
      <c r="AB10" s="18" t="str">
        <f t="shared" si="8"/>
        <v>No</v>
      </c>
      <c r="AC10" s="34" t="s">
        <v>284</v>
      </c>
      <c r="AD10" s="25"/>
      <c r="AE10" s="18"/>
      <c r="AF10" s="19"/>
      <c r="AG10" s="20" t="str">
        <f t="shared" si="9"/>
        <v/>
      </c>
      <c r="AH10" s="18"/>
      <c r="AI10" s="99" t="str">
        <f t="shared" si="10"/>
        <v/>
      </c>
      <c r="AJ10" s="76"/>
      <c r="AK10" s="76"/>
      <c r="AL10" s="79" t="str">
        <f>IF(MATRIZASPECTOS[[#This Row],[(2) Tipo de valoración 2022]]="","",IF(MATRIZASPECTOS[[#This Row],[(2) Tipo de valoración 2022]]="Manual","",MATRIZASPECTOS[[#This Row],[Probabilidad]]))</f>
        <v/>
      </c>
      <c r="AM10" s="79" t="str">
        <f>IF(MATRIZASPECTOS[[#This Row],[(2) Tipo de valoración 2022]]="","",IF(MATRIZASPECTOS[[#This Row],[(2) Tipo de valoración 2022]]="Manual","",MATRIZASPECTOS[[#This Row],[Consecuencia]]))</f>
        <v/>
      </c>
      <c r="AN10" s="80" t="str">
        <f t="shared" si="11"/>
        <v/>
      </c>
      <c r="AO10" s="80" t="str">
        <f t="shared" si="12"/>
        <v/>
      </c>
      <c r="AP10" s="80" t="str">
        <f t="shared" si="13"/>
        <v/>
      </c>
      <c r="AQ10" s="18" t="str">
        <f t="shared" si="14"/>
        <v/>
      </c>
      <c r="AR10" s="20" t="str">
        <f t="shared" si="15"/>
        <v/>
      </c>
      <c r="AS10" s="18" t="str">
        <f t="shared" si="16"/>
        <v/>
      </c>
      <c r="AT10" s="18" t="str">
        <f t="shared" si="17"/>
        <v/>
      </c>
      <c r="AU10" s="75"/>
    </row>
    <row r="11" spans="1:48" ht="45.75" thickBot="1" x14ac:dyDescent="0.3">
      <c r="A11" s="183">
        <v>8</v>
      </c>
      <c r="B11" s="16" t="str">
        <f t="shared" si="0"/>
        <v>Gestión Integral para el Seguimiento y Control a los Títulos Mineros</v>
      </c>
      <c r="C11" s="16" t="str">
        <f t="shared" si="1"/>
        <v>Consumo de materias primas e insumos</v>
      </c>
      <c r="D11" s="16" t="str">
        <f t="shared" si="2"/>
        <v>Agotamiento general de los recursos naturales</v>
      </c>
      <c r="E11" s="24">
        <v>44365</v>
      </c>
      <c r="F11" s="85" t="s">
        <v>74</v>
      </c>
      <c r="G11" s="46" t="s">
        <v>225</v>
      </c>
      <c r="H11" s="46" t="s">
        <v>225</v>
      </c>
      <c r="I11" s="17" t="s">
        <v>152</v>
      </c>
      <c r="J11" s="18" t="s">
        <v>78</v>
      </c>
      <c r="K11" s="48" t="s">
        <v>79</v>
      </c>
      <c r="L11" s="34" t="s">
        <v>287</v>
      </c>
      <c r="M11" s="25" t="s">
        <v>80</v>
      </c>
      <c r="N11" s="17" t="s">
        <v>109</v>
      </c>
      <c r="O11" s="17" t="s">
        <v>99</v>
      </c>
      <c r="P11" s="17" t="s">
        <v>100</v>
      </c>
      <c r="Q11" s="17" t="s">
        <v>104</v>
      </c>
      <c r="R11" s="18" t="s">
        <v>85</v>
      </c>
      <c r="S11" s="35" t="s">
        <v>102</v>
      </c>
      <c r="T11" s="24">
        <v>44365</v>
      </c>
      <c r="U11" s="18" t="s">
        <v>87</v>
      </c>
      <c r="V11" s="18" t="s">
        <v>92</v>
      </c>
      <c r="W11" s="18" t="str">
        <f t="shared" si="3"/>
        <v>Bajo</v>
      </c>
      <c r="X11" s="18">
        <f t="shared" si="18"/>
        <v>3</v>
      </c>
      <c r="Y11" s="18">
        <f t="shared" si="19"/>
        <v>1</v>
      </c>
      <c r="Z11" s="18">
        <f t="shared" si="6"/>
        <v>3</v>
      </c>
      <c r="AA11" s="18" t="str">
        <f t="shared" si="7"/>
        <v>Tolerable</v>
      </c>
      <c r="AB11" s="18" t="str">
        <f t="shared" si="8"/>
        <v>No</v>
      </c>
      <c r="AC11" s="34" t="s">
        <v>290</v>
      </c>
      <c r="AD11" s="25"/>
      <c r="AE11" s="18"/>
      <c r="AF11" s="19"/>
      <c r="AG11" s="20" t="str">
        <f t="shared" si="9"/>
        <v/>
      </c>
      <c r="AH11" s="18"/>
      <c r="AI11" s="99" t="str">
        <f t="shared" si="10"/>
        <v/>
      </c>
      <c r="AJ11" s="76"/>
      <c r="AK11" s="76"/>
      <c r="AL11" s="79" t="str">
        <f>IF(MATRIZASPECTOS[[#This Row],[(2) Tipo de valoración 2022]]="","",IF(MATRIZASPECTOS[[#This Row],[(2) Tipo de valoración 2022]]="Manual","",MATRIZASPECTOS[[#This Row],[Probabilidad]]))</f>
        <v/>
      </c>
      <c r="AM11" s="79" t="str">
        <f>IF(MATRIZASPECTOS[[#This Row],[(2) Tipo de valoración 2022]]="","",IF(MATRIZASPECTOS[[#This Row],[(2) Tipo de valoración 2022]]="Manual","",MATRIZASPECTOS[[#This Row],[Consecuencia]]))</f>
        <v/>
      </c>
      <c r="AN11" s="80" t="str">
        <f t="shared" si="11"/>
        <v/>
      </c>
      <c r="AO11" s="80" t="str">
        <f t="shared" si="12"/>
        <v/>
      </c>
      <c r="AP11" s="80" t="str">
        <f t="shared" si="13"/>
        <v/>
      </c>
      <c r="AQ11" s="18" t="str">
        <f t="shared" si="14"/>
        <v/>
      </c>
      <c r="AR11" s="20" t="str">
        <f t="shared" si="15"/>
        <v/>
      </c>
      <c r="AS11" s="18" t="str">
        <f t="shared" si="16"/>
        <v/>
      </c>
      <c r="AT11" s="18" t="str">
        <f t="shared" si="17"/>
        <v/>
      </c>
      <c r="AU11" s="75"/>
    </row>
    <row r="12" spans="1:48" ht="45.75" thickBot="1" x14ac:dyDescent="0.3">
      <c r="A12" s="183">
        <v>9</v>
      </c>
      <c r="B12" s="16" t="str">
        <f t="shared" si="0"/>
        <v>Gestión Integral para el Seguimiento y Control a los Títulos Mineros</v>
      </c>
      <c r="C12" s="16" t="str">
        <f t="shared" si="1"/>
        <v>Generación de empleo</v>
      </c>
      <c r="D12" s="16" t="str">
        <f t="shared" si="2"/>
        <v>Desarrollo económico y social</v>
      </c>
      <c r="E12" s="24">
        <v>44365</v>
      </c>
      <c r="F12" s="85" t="s">
        <v>74</v>
      </c>
      <c r="G12" s="46" t="s">
        <v>225</v>
      </c>
      <c r="H12" s="46" t="s">
        <v>225</v>
      </c>
      <c r="I12" s="17" t="s">
        <v>152</v>
      </c>
      <c r="J12" s="18" t="s">
        <v>78</v>
      </c>
      <c r="K12" s="48" t="s">
        <v>79</v>
      </c>
      <c r="L12" s="34" t="s">
        <v>287</v>
      </c>
      <c r="M12" s="25" t="s">
        <v>80</v>
      </c>
      <c r="N12" s="17" t="s">
        <v>110</v>
      </c>
      <c r="O12" s="17" t="s">
        <v>154</v>
      </c>
      <c r="P12" s="17" t="s">
        <v>111</v>
      </c>
      <c r="Q12" s="17" t="s">
        <v>112</v>
      </c>
      <c r="R12" s="18" t="s">
        <v>113</v>
      </c>
      <c r="S12" s="35" t="s">
        <v>114</v>
      </c>
      <c r="T12" s="24">
        <v>44365</v>
      </c>
      <c r="U12" s="18" t="s">
        <v>96</v>
      </c>
      <c r="V12" s="18" t="s">
        <v>88</v>
      </c>
      <c r="W12" s="18" t="str">
        <f t="shared" si="3"/>
        <v>Moderado</v>
      </c>
      <c r="X12" s="18">
        <f t="shared" si="18"/>
        <v>5</v>
      </c>
      <c r="Y12" s="18">
        <f t="shared" si="19"/>
        <v>3</v>
      </c>
      <c r="Z12" s="18">
        <f t="shared" si="6"/>
        <v>15</v>
      </c>
      <c r="AA12" s="18" t="str">
        <f t="shared" si="7"/>
        <v>Potencialmente no tolerable</v>
      </c>
      <c r="AB12" s="18" t="str">
        <f t="shared" si="8"/>
        <v>No</v>
      </c>
      <c r="AC12" s="34" t="s">
        <v>297</v>
      </c>
      <c r="AD12" s="25"/>
      <c r="AE12" s="18"/>
      <c r="AF12" s="19"/>
      <c r="AG12" s="20" t="str">
        <f t="shared" si="9"/>
        <v/>
      </c>
      <c r="AH12" s="18"/>
      <c r="AI12" s="99" t="str">
        <f t="shared" si="10"/>
        <v/>
      </c>
      <c r="AJ12" s="76"/>
      <c r="AK12" s="76"/>
      <c r="AL12" s="79" t="str">
        <f>IF(MATRIZASPECTOS[[#This Row],[(2) Tipo de valoración 2022]]="","",IF(MATRIZASPECTOS[[#This Row],[(2) Tipo de valoración 2022]]="Manual","",MATRIZASPECTOS[[#This Row],[Probabilidad]]))</f>
        <v/>
      </c>
      <c r="AM12" s="79" t="str">
        <f>IF(MATRIZASPECTOS[[#This Row],[(2) Tipo de valoración 2022]]="","",IF(MATRIZASPECTOS[[#This Row],[(2) Tipo de valoración 2022]]="Manual","",MATRIZASPECTOS[[#This Row],[Consecuencia]]))</f>
        <v/>
      </c>
      <c r="AN12" s="80" t="str">
        <f t="shared" si="11"/>
        <v/>
      </c>
      <c r="AO12" s="80" t="str">
        <f t="shared" si="12"/>
        <v/>
      </c>
      <c r="AP12" s="80" t="str">
        <f t="shared" si="13"/>
        <v/>
      </c>
      <c r="AQ12" s="18" t="str">
        <f t="shared" si="14"/>
        <v/>
      </c>
      <c r="AR12" s="20" t="str">
        <f t="shared" si="15"/>
        <v/>
      </c>
      <c r="AS12" s="18" t="str">
        <f t="shared" si="16"/>
        <v/>
      </c>
      <c r="AT12" s="18" t="str">
        <f t="shared" si="17"/>
        <v/>
      </c>
      <c r="AU12" s="75"/>
    </row>
    <row r="13" spans="1:48" ht="45.75" thickBot="1" x14ac:dyDescent="0.3">
      <c r="A13" s="183">
        <v>10</v>
      </c>
      <c r="B13" s="16" t="str">
        <f t="shared" si="0"/>
        <v>Gestión Integral para el Seguimiento y Control a los Títulos Mineros</v>
      </c>
      <c r="C13" s="16" t="str">
        <f t="shared" si="1"/>
        <v>Consumo de materias primas e insumos</v>
      </c>
      <c r="D13" s="16" t="str">
        <f t="shared" si="2"/>
        <v>Agotamiento general de los recursos naturales</v>
      </c>
      <c r="E13" s="24">
        <v>44365</v>
      </c>
      <c r="F13" s="85" t="s">
        <v>74</v>
      </c>
      <c r="G13" s="46" t="s">
        <v>225</v>
      </c>
      <c r="H13" s="46" t="s">
        <v>225</v>
      </c>
      <c r="I13" s="17" t="s">
        <v>152</v>
      </c>
      <c r="J13" s="18" t="s">
        <v>78</v>
      </c>
      <c r="K13" s="48" t="s">
        <v>79</v>
      </c>
      <c r="L13" s="34" t="s">
        <v>287</v>
      </c>
      <c r="M13" s="25" t="s">
        <v>80</v>
      </c>
      <c r="N13" s="17" t="s">
        <v>147</v>
      </c>
      <c r="O13" s="17" t="s">
        <v>99</v>
      </c>
      <c r="P13" s="17" t="s">
        <v>100</v>
      </c>
      <c r="Q13" s="17" t="s">
        <v>104</v>
      </c>
      <c r="R13" s="18" t="s">
        <v>85</v>
      </c>
      <c r="S13" s="35" t="s">
        <v>102</v>
      </c>
      <c r="T13" s="24">
        <v>44365</v>
      </c>
      <c r="U13" s="18" t="s">
        <v>87</v>
      </c>
      <c r="V13" s="18" t="s">
        <v>88</v>
      </c>
      <c r="W13" s="18" t="str">
        <f t="shared" si="3"/>
        <v>Bajo</v>
      </c>
      <c r="X13" s="18">
        <f t="shared" si="18"/>
        <v>3</v>
      </c>
      <c r="Y13" s="18">
        <f t="shared" si="19"/>
        <v>3</v>
      </c>
      <c r="Z13" s="18">
        <f t="shared" si="6"/>
        <v>9</v>
      </c>
      <c r="AA13" s="18" t="str">
        <f t="shared" si="7"/>
        <v>Tolerable</v>
      </c>
      <c r="AB13" s="18" t="str">
        <f t="shared" si="8"/>
        <v>No</v>
      </c>
      <c r="AC13" s="34" t="s">
        <v>285</v>
      </c>
      <c r="AD13" s="43"/>
      <c r="AE13" s="42"/>
      <c r="AF13" s="44"/>
      <c r="AG13" s="20" t="str">
        <f t="shared" si="9"/>
        <v/>
      </c>
      <c r="AH13" s="18"/>
      <c r="AI13" s="99" t="str">
        <f t="shared" si="10"/>
        <v/>
      </c>
      <c r="AJ13" s="76"/>
      <c r="AK13" s="76"/>
      <c r="AL13" s="79" t="str">
        <f>IF(MATRIZASPECTOS[[#This Row],[(2) Tipo de valoración 2022]]="","",IF(MATRIZASPECTOS[[#This Row],[(2) Tipo de valoración 2022]]="Manual","",MATRIZASPECTOS[[#This Row],[Probabilidad]]))</f>
        <v/>
      </c>
      <c r="AM13" s="79" t="str">
        <f>IF(MATRIZASPECTOS[[#This Row],[(2) Tipo de valoración 2022]]="","",IF(MATRIZASPECTOS[[#This Row],[(2) Tipo de valoración 2022]]="Manual","",MATRIZASPECTOS[[#This Row],[Consecuencia]]))</f>
        <v/>
      </c>
      <c r="AN13" s="80" t="str">
        <f t="shared" si="11"/>
        <v/>
      </c>
      <c r="AO13" s="80" t="str">
        <f t="shared" si="12"/>
        <v/>
      </c>
      <c r="AP13" s="80" t="str">
        <f t="shared" si="13"/>
        <v/>
      </c>
      <c r="AQ13" s="18" t="str">
        <f t="shared" si="14"/>
        <v/>
      </c>
      <c r="AR13" s="20" t="str">
        <f t="shared" si="15"/>
        <v/>
      </c>
      <c r="AS13" s="18" t="str">
        <f t="shared" si="16"/>
        <v/>
      </c>
      <c r="AT13" s="18" t="str">
        <f t="shared" si="17"/>
        <v/>
      </c>
      <c r="AU13" s="75"/>
    </row>
    <row r="14" spans="1:48" ht="45.75" thickBot="1" x14ac:dyDescent="0.3">
      <c r="A14" s="183">
        <v>11</v>
      </c>
      <c r="B14" s="16" t="str">
        <f t="shared" si="0"/>
        <v>Gestión Integral para el Seguimiento y Control a los Títulos Mineros</v>
      </c>
      <c r="C14" s="16" t="str">
        <f t="shared" si="1"/>
        <v>Generación de vertimientos</v>
      </c>
      <c r="D14" s="16" t="str">
        <f t="shared" si="2"/>
        <v>Contaminación por descarga de aguas residuales domésticas</v>
      </c>
      <c r="E14" s="24">
        <v>44365</v>
      </c>
      <c r="F14" s="85" t="s">
        <v>74</v>
      </c>
      <c r="G14" s="46" t="s">
        <v>225</v>
      </c>
      <c r="H14" s="46" t="s">
        <v>225</v>
      </c>
      <c r="I14" s="17" t="s">
        <v>152</v>
      </c>
      <c r="J14" s="18" t="s">
        <v>78</v>
      </c>
      <c r="K14" s="48" t="s">
        <v>79</v>
      </c>
      <c r="L14" s="34" t="s">
        <v>287</v>
      </c>
      <c r="M14" s="25" t="s">
        <v>115</v>
      </c>
      <c r="N14" s="17" t="s">
        <v>116</v>
      </c>
      <c r="O14" s="17" t="s">
        <v>154</v>
      </c>
      <c r="P14" s="17" t="s">
        <v>117</v>
      </c>
      <c r="Q14" s="17" t="s">
        <v>118</v>
      </c>
      <c r="R14" s="18" t="s">
        <v>85</v>
      </c>
      <c r="S14" s="35" t="s">
        <v>86</v>
      </c>
      <c r="T14" s="24">
        <v>44365</v>
      </c>
      <c r="U14" s="18" t="s">
        <v>87</v>
      </c>
      <c r="V14" s="18" t="s">
        <v>88</v>
      </c>
      <c r="W14" s="18" t="str">
        <f t="shared" si="3"/>
        <v>Bajo</v>
      </c>
      <c r="X14" s="18">
        <f t="shared" si="18"/>
        <v>3</v>
      </c>
      <c r="Y14" s="18">
        <f t="shared" si="19"/>
        <v>3</v>
      </c>
      <c r="Z14" s="18">
        <f t="shared" si="6"/>
        <v>9</v>
      </c>
      <c r="AA14" s="18" t="str">
        <f t="shared" si="7"/>
        <v>Tolerable</v>
      </c>
      <c r="AB14" s="18" t="str">
        <f t="shared" si="8"/>
        <v>No</v>
      </c>
      <c r="AC14" s="34" t="s">
        <v>300</v>
      </c>
      <c r="AD14" s="25"/>
      <c r="AE14" s="18"/>
      <c r="AF14" s="19"/>
      <c r="AG14" s="20" t="str">
        <f t="shared" si="9"/>
        <v/>
      </c>
      <c r="AH14" s="18"/>
      <c r="AI14" s="99" t="str">
        <f t="shared" si="10"/>
        <v/>
      </c>
      <c r="AJ14" s="76"/>
      <c r="AK14" s="76"/>
      <c r="AL14" s="79" t="str">
        <f>IF(MATRIZASPECTOS[[#This Row],[(2) Tipo de valoración 2022]]="","",IF(MATRIZASPECTOS[[#This Row],[(2) Tipo de valoración 2022]]="Manual","",MATRIZASPECTOS[[#This Row],[Probabilidad]]))</f>
        <v/>
      </c>
      <c r="AM14" s="79" t="str">
        <f>IF(MATRIZASPECTOS[[#This Row],[(2) Tipo de valoración 2022]]="","",IF(MATRIZASPECTOS[[#This Row],[(2) Tipo de valoración 2022]]="Manual","",MATRIZASPECTOS[[#This Row],[Consecuencia]]))</f>
        <v/>
      </c>
      <c r="AN14" s="80" t="str">
        <f t="shared" si="11"/>
        <v/>
      </c>
      <c r="AO14" s="80" t="str">
        <f t="shared" si="12"/>
        <v/>
      </c>
      <c r="AP14" s="80" t="str">
        <f t="shared" si="13"/>
        <v/>
      </c>
      <c r="AQ14" s="18" t="str">
        <f t="shared" si="14"/>
        <v/>
      </c>
      <c r="AR14" s="20" t="str">
        <f t="shared" si="15"/>
        <v/>
      </c>
      <c r="AS14" s="18" t="str">
        <f t="shared" si="16"/>
        <v/>
      </c>
      <c r="AT14" s="18" t="str">
        <f t="shared" si="17"/>
        <v/>
      </c>
      <c r="AU14" s="75"/>
    </row>
    <row r="15" spans="1:48" ht="45.75" thickBot="1" x14ac:dyDescent="0.3">
      <c r="A15" s="183">
        <v>12</v>
      </c>
      <c r="B15" s="16" t="str">
        <f t="shared" si="0"/>
        <v>Gestión Integral para el Seguimiento y Control a los Títulos Mineros</v>
      </c>
      <c r="C15" s="16" t="str">
        <f t="shared" si="1"/>
        <v>Generación de residuos</v>
      </c>
      <c r="D15" s="16" t="str">
        <f t="shared" si="2"/>
        <v>Contaminación por generación de residuos ordinarios</v>
      </c>
      <c r="E15" s="24">
        <v>44365</v>
      </c>
      <c r="F15" s="85" t="s">
        <v>74</v>
      </c>
      <c r="G15" s="46" t="s">
        <v>225</v>
      </c>
      <c r="H15" s="46" t="s">
        <v>225</v>
      </c>
      <c r="I15" s="17" t="s">
        <v>152</v>
      </c>
      <c r="J15" s="18" t="s">
        <v>78</v>
      </c>
      <c r="K15" s="48" t="s">
        <v>79</v>
      </c>
      <c r="L15" s="34" t="s">
        <v>287</v>
      </c>
      <c r="M15" s="25" t="s">
        <v>115</v>
      </c>
      <c r="N15" s="17" t="s">
        <v>119</v>
      </c>
      <c r="O15" s="17" t="s">
        <v>154</v>
      </c>
      <c r="P15" s="17" t="s">
        <v>120</v>
      </c>
      <c r="Q15" s="17" t="s">
        <v>121</v>
      </c>
      <c r="R15" s="18" t="s">
        <v>85</v>
      </c>
      <c r="S15" s="35" t="s">
        <v>122</v>
      </c>
      <c r="T15" s="24">
        <v>44365</v>
      </c>
      <c r="U15" s="18" t="s">
        <v>96</v>
      </c>
      <c r="V15" s="18" t="s">
        <v>97</v>
      </c>
      <c r="W15" s="18" t="str">
        <f t="shared" si="3"/>
        <v>Alto</v>
      </c>
      <c r="X15" s="18">
        <f t="shared" si="18"/>
        <v>5</v>
      </c>
      <c r="Y15" s="18">
        <f t="shared" si="19"/>
        <v>5</v>
      </c>
      <c r="Z15" s="18">
        <f t="shared" si="6"/>
        <v>25</v>
      </c>
      <c r="AA15" s="18" t="str">
        <f t="shared" si="7"/>
        <v>No tolerable</v>
      </c>
      <c r="AB15" s="18" t="str">
        <f t="shared" si="8"/>
        <v>Si</v>
      </c>
      <c r="AC15" s="34" t="s">
        <v>298</v>
      </c>
      <c r="AD15" s="25"/>
      <c r="AE15" s="18"/>
      <c r="AF15" s="19"/>
      <c r="AG15" s="20" t="str">
        <f t="shared" si="9"/>
        <v/>
      </c>
      <c r="AH15" s="18"/>
      <c r="AI15" s="99" t="str">
        <f t="shared" si="10"/>
        <v/>
      </c>
      <c r="AJ15" s="76"/>
      <c r="AK15" s="76"/>
      <c r="AL15" s="79" t="str">
        <f>IF(MATRIZASPECTOS[[#This Row],[(2) Tipo de valoración 2022]]="","",IF(MATRIZASPECTOS[[#This Row],[(2) Tipo de valoración 2022]]="Manual","",MATRIZASPECTOS[[#This Row],[Probabilidad]]))</f>
        <v/>
      </c>
      <c r="AM15" s="79" t="str">
        <f>IF(MATRIZASPECTOS[[#This Row],[(2) Tipo de valoración 2022]]="","",IF(MATRIZASPECTOS[[#This Row],[(2) Tipo de valoración 2022]]="Manual","",MATRIZASPECTOS[[#This Row],[Consecuencia]]))</f>
        <v/>
      </c>
      <c r="AN15" s="80" t="str">
        <f t="shared" si="11"/>
        <v/>
      </c>
      <c r="AO15" s="80" t="str">
        <f t="shared" si="12"/>
        <v/>
      </c>
      <c r="AP15" s="80" t="str">
        <f t="shared" si="13"/>
        <v/>
      </c>
      <c r="AQ15" s="18" t="str">
        <f t="shared" si="14"/>
        <v/>
      </c>
      <c r="AR15" s="20" t="str">
        <f t="shared" si="15"/>
        <v/>
      </c>
      <c r="AS15" s="18" t="str">
        <f t="shared" si="16"/>
        <v/>
      </c>
      <c r="AT15" s="18" t="str">
        <f t="shared" si="17"/>
        <v/>
      </c>
      <c r="AU15" s="75"/>
    </row>
    <row r="16" spans="1:48" ht="45.75" thickBot="1" x14ac:dyDescent="0.3">
      <c r="A16" s="183">
        <v>13</v>
      </c>
      <c r="B16" s="16" t="str">
        <f t="shared" si="0"/>
        <v>Gestión Integral para el Seguimiento y Control a los Títulos Mineros</v>
      </c>
      <c r="C16" s="16" t="str">
        <f t="shared" si="1"/>
        <v>Generación de residuos</v>
      </c>
      <c r="D16" s="16" t="str">
        <f t="shared" si="2"/>
        <v>Aprovechamiento de residuos reutilizables</v>
      </c>
      <c r="E16" s="24">
        <v>44365</v>
      </c>
      <c r="F16" s="85" t="s">
        <v>74</v>
      </c>
      <c r="G16" s="46" t="s">
        <v>225</v>
      </c>
      <c r="H16" s="46" t="s">
        <v>225</v>
      </c>
      <c r="I16" s="17" t="s">
        <v>152</v>
      </c>
      <c r="J16" s="18" t="s">
        <v>78</v>
      </c>
      <c r="K16" s="48" t="s">
        <v>79</v>
      </c>
      <c r="L16" s="34" t="s">
        <v>287</v>
      </c>
      <c r="M16" s="25" t="s">
        <v>115</v>
      </c>
      <c r="N16" s="17" t="s">
        <v>123</v>
      </c>
      <c r="O16" s="17" t="s">
        <v>154</v>
      </c>
      <c r="P16" s="17" t="s">
        <v>120</v>
      </c>
      <c r="Q16" s="17" t="s">
        <v>124</v>
      </c>
      <c r="R16" s="18" t="s">
        <v>113</v>
      </c>
      <c r="S16" s="35" t="s">
        <v>122</v>
      </c>
      <c r="T16" s="24">
        <v>44365</v>
      </c>
      <c r="U16" s="18" t="s">
        <v>96</v>
      </c>
      <c r="V16" s="18" t="s">
        <v>88</v>
      </c>
      <c r="W16" s="18" t="str">
        <f t="shared" si="3"/>
        <v>Moderado</v>
      </c>
      <c r="X16" s="18">
        <f t="shared" si="18"/>
        <v>5</v>
      </c>
      <c r="Y16" s="18">
        <f t="shared" si="19"/>
        <v>3</v>
      </c>
      <c r="Z16" s="18">
        <f t="shared" si="6"/>
        <v>15</v>
      </c>
      <c r="AA16" s="18" t="str">
        <f t="shared" si="7"/>
        <v>Potencialmente no tolerable</v>
      </c>
      <c r="AB16" s="18" t="str">
        <f t="shared" si="8"/>
        <v>No</v>
      </c>
      <c r="AC16" s="34" t="s">
        <v>298</v>
      </c>
      <c r="AD16" s="25"/>
      <c r="AE16" s="18"/>
      <c r="AF16" s="19"/>
      <c r="AG16" s="20" t="str">
        <f t="shared" si="9"/>
        <v/>
      </c>
      <c r="AH16" s="18"/>
      <c r="AI16" s="99" t="str">
        <f t="shared" si="10"/>
        <v/>
      </c>
      <c r="AJ16" s="76"/>
      <c r="AK16" s="76"/>
      <c r="AL16" s="79" t="str">
        <f>IF(MATRIZASPECTOS[[#This Row],[(2) Tipo de valoración 2022]]="","",IF(MATRIZASPECTOS[[#This Row],[(2) Tipo de valoración 2022]]="Manual","",MATRIZASPECTOS[[#This Row],[Probabilidad]]))</f>
        <v/>
      </c>
      <c r="AM16" s="79" t="str">
        <f>IF(MATRIZASPECTOS[[#This Row],[(2) Tipo de valoración 2022]]="","",IF(MATRIZASPECTOS[[#This Row],[(2) Tipo de valoración 2022]]="Manual","",MATRIZASPECTOS[[#This Row],[Consecuencia]]))</f>
        <v/>
      </c>
      <c r="AN16" s="80" t="str">
        <f t="shared" si="11"/>
        <v/>
      </c>
      <c r="AO16" s="80" t="str">
        <f t="shared" si="12"/>
        <v/>
      </c>
      <c r="AP16" s="80" t="str">
        <f t="shared" si="13"/>
        <v/>
      </c>
      <c r="AQ16" s="18" t="str">
        <f t="shared" si="14"/>
        <v/>
      </c>
      <c r="AR16" s="20" t="str">
        <f t="shared" si="15"/>
        <v/>
      </c>
      <c r="AS16" s="18" t="str">
        <f t="shared" si="16"/>
        <v/>
      </c>
      <c r="AT16" s="18" t="str">
        <f t="shared" si="17"/>
        <v/>
      </c>
      <c r="AU16" s="75"/>
    </row>
    <row r="17" spans="1:47" ht="45.75" thickBot="1" x14ac:dyDescent="0.3">
      <c r="A17" s="183">
        <v>14</v>
      </c>
      <c r="B17" s="16" t="str">
        <f t="shared" si="0"/>
        <v>Gestión Integral para el Seguimiento y Control a los Títulos Mineros</v>
      </c>
      <c r="C17" s="16" t="str">
        <f t="shared" si="1"/>
        <v>Generación de emisiones</v>
      </c>
      <c r="D17" s="16" t="str">
        <f t="shared" si="2"/>
        <v>Contaminación por emisión de varios agentes clasificados</v>
      </c>
      <c r="E17" s="24">
        <v>44365</v>
      </c>
      <c r="F17" s="85" t="s">
        <v>74</v>
      </c>
      <c r="G17" s="46" t="s">
        <v>225</v>
      </c>
      <c r="H17" s="46" t="s">
        <v>225</v>
      </c>
      <c r="I17" s="17" t="s">
        <v>152</v>
      </c>
      <c r="J17" s="18" t="s">
        <v>78</v>
      </c>
      <c r="K17" s="48" t="s">
        <v>79</v>
      </c>
      <c r="L17" s="34" t="s">
        <v>287</v>
      </c>
      <c r="M17" s="25" t="s">
        <v>115</v>
      </c>
      <c r="N17" s="17" t="s">
        <v>127</v>
      </c>
      <c r="O17" s="17" t="s">
        <v>106</v>
      </c>
      <c r="P17" s="17" t="s">
        <v>128</v>
      </c>
      <c r="Q17" s="17" t="s">
        <v>129</v>
      </c>
      <c r="R17" s="18" t="s">
        <v>85</v>
      </c>
      <c r="S17" s="35" t="s">
        <v>130</v>
      </c>
      <c r="T17" s="24">
        <v>44365</v>
      </c>
      <c r="U17" s="18" t="s">
        <v>96</v>
      </c>
      <c r="V17" s="18" t="s">
        <v>97</v>
      </c>
      <c r="W17" s="18" t="str">
        <f t="shared" si="3"/>
        <v>Alto</v>
      </c>
      <c r="X17" s="18">
        <f t="shared" si="18"/>
        <v>5</v>
      </c>
      <c r="Y17" s="18">
        <f t="shared" si="19"/>
        <v>5</v>
      </c>
      <c r="Z17" s="18">
        <f t="shared" si="6"/>
        <v>25</v>
      </c>
      <c r="AA17" s="18" t="str">
        <f t="shared" si="7"/>
        <v>No tolerable</v>
      </c>
      <c r="AB17" s="18" t="str">
        <f t="shared" si="8"/>
        <v>Si</v>
      </c>
      <c r="AC17" s="34" t="s">
        <v>295</v>
      </c>
      <c r="AD17" s="25"/>
      <c r="AE17" s="18"/>
      <c r="AF17" s="19"/>
      <c r="AG17" s="20" t="str">
        <f t="shared" si="9"/>
        <v/>
      </c>
      <c r="AH17" s="18"/>
      <c r="AI17" s="99" t="str">
        <f t="shared" si="10"/>
        <v/>
      </c>
      <c r="AJ17" s="76"/>
      <c r="AK17" s="76"/>
      <c r="AL17" s="79" t="str">
        <f>IF(MATRIZASPECTOS[[#This Row],[(2) Tipo de valoración 2022]]="","",IF(MATRIZASPECTOS[[#This Row],[(2) Tipo de valoración 2022]]="Manual","",MATRIZASPECTOS[[#This Row],[Probabilidad]]))</f>
        <v/>
      </c>
      <c r="AM17" s="79" t="str">
        <f>IF(MATRIZASPECTOS[[#This Row],[(2) Tipo de valoración 2022]]="","",IF(MATRIZASPECTOS[[#This Row],[(2) Tipo de valoración 2022]]="Manual","",MATRIZASPECTOS[[#This Row],[Consecuencia]]))</f>
        <v/>
      </c>
      <c r="AN17" s="80" t="str">
        <f t="shared" si="11"/>
        <v/>
      </c>
      <c r="AO17" s="80" t="str">
        <f t="shared" si="12"/>
        <v/>
      </c>
      <c r="AP17" s="80" t="str">
        <f t="shared" si="13"/>
        <v/>
      </c>
      <c r="AQ17" s="18" t="str">
        <f t="shared" si="14"/>
        <v/>
      </c>
      <c r="AR17" s="20" t="str">
        <f t="shared" si="15"/>
        <v/>
      </c>
      <c r="AS17" s="18" t="str">
        <f t="shared" si="16"/>
        <v/>
      </c>
      <c r="AT17" s="18" t="str">
        <f t="shared" si="17"/>
        <v/>
      </c>
      <c r="AU17" s="75"/>
    </row>
    <row r="18" spans="1:47" ht="45.75" thickBot="1" x14ac:dyDescent="0.3">
      <c r="A18" s="183">
        <v>15</v>
      </c>
      <c r="B18" s="16" t="str">
        <f t="shared" si="0"/>
        <v>Gestión Integral para el Seguimiento y Control a los Títulos Mineros</v>
      </c>
      <c r="C18" s="16" t="str">
        <f t="shared" si="1"/>
        <v>Generación de emisiones</v>
      </c>
      <c r="D18" s="16" t="str">
        <f t="shared" si="2"/>
        <v>Contaminación por emisión de varios agentes clasificados</v>
      </c>
      <c r="E18" s="24">
        <v>44365</v>
      </c>
      <c r="F18" s="85" t="s">
        <v>74</v>
      </c>
      <c r="G18" s="46" t="s">
        <v>225</v>
      </c>
      <c r="H18" s="46" t="s">
        <v>225</v>
      </c>
      <c r="I18" s="17" t="s">
        <v>152</v>
      </c>
      <c r="J18" s="18" t="s">
        <v>78</v>
      </c>
      <c r="K18" s="48" t="s">
        <v>79</v>
      </c>
      <c r="L18" s="34" t="s">
        <v>287</v>
      </c>
      <c r="M18" s="25" t="s">
        <v>115</v>
      </c>
      <c r="N18" s="17" t="s">
        <v>131</v>
      </c>
      <c r="O18" s="17" t="s">
        <v>106</v>
      </c>
      <c r="P18" s="17" t="s">
        <v>128</v>
      </c>
      <c r="Q18" s="17" t="s">
        <v>129</v>
      </c>
      <c r="R18" s="18" t="s">
        <v>85</v>
      </c>
      <c r="S18" s="35" t="s">
        <v>130</v>
      </c>
      <c r="T18" s="24">
        <v>44365</v>
      </c>
      <c r="U18" s="18" t="s">
        <v>87</v>
      </c>
      <c r="V18" s="18" t="s">
        <v>88</v>
      </c>
      <c r="W18" s="18" t="str">
        <f t="shared" si="3"/>
        <v>Bajo</v>
      </c>
      <c r="X18" s="18">
        <f t="shared" si="18"/>
        <v>3</v>
      </c>
      <c r="Y18" s="18">
        <f t="shared" si="19"/>
        <v>3</v>
      </c>
      <c r="Z18" s="18">
        <f t="shared" si="6"/>
        <v>9</v>
      </c>
      <c r="AA18" s="18" t="str">
        <f t="shared" si="7"/>
        <v>Tolerable</v>
      </c>
      <c r="AB18" s="18" t="str">
        <f t="shared" si="8"/>
        <v>No</v>
      </c>
      <c r="AC18" s="34" t="s">
        <v>296</v>
      </c>
      <c r="AD18" s="25"/>
      <c r="AE18" s="18"/>
      <c r="AF18" s="19"/>
      <c r="AG18" s="20" t="str">
        <f t="shared" si="9"/>
        <v/>
      </c>
      <c r="AH18" s="18"/>
      <c r="AI18" s="99" t="str">
        <f t="shared" si="10"/>
        <v/>
      </c>
      <c r="AJ18" s="76"/>
      <c r="AK18" s="76"/>
      <c r="AL18" s="79" t="str">
        <f>IF(MATRIZASPECTOS[[#This Row],[(2) Tipo de valoración 2022]]="","",IF(MATRIZASPECTOS[[#This Row],[(2) Tipo de valoración 2022]]="Manual","",MATRIZASPECTOS[[#This Row],[Probabilidad]]))</f>
        <v/>
      </c>
      <c r="AM18" s="79" t="str">
        <f>IF(MATRIZASPECTOS[[#This Row],[(2) Tipo de valoración 2022]]="","",IF(MATRIZASPECTOS[[#This Row],[(2) Tipo de valoración 2022]]="Manual","",MATRIZASPECTOS[[#This Row],[Consecuencia]]))</f>
        <v/>
      </c>
      <c r="AN18" s="80" t="str">
        <f t="shared" si="11"/>
        <v/>
      </c>
      <c r="AO18" s="80" t="str">
        <f t="shared" si="12"/>
        <v/>
      </c>
      <c r="AP18" s="80" t="str">
        <f t="shared" si="13"/>
        <v/>
      </c>
      <c r="AQ18" s="18" t="str">
        <f t="shared" si="14"/>
        <v/>
      </c>
      <c r="AR18" s="20" t="str">
        <f t="shared" si="15"/>
        <v/>
      </c>
      <c r="AS18" s="18" t="str">
        <f t="shared" si="16"/>
        <v/>
      </c>
      <c r="AT18" s="18" t="str">
        <f t="shared" si="17"/>
        <v/>
      </c>
      <c r="AU18" s="75"/>
    </row>
    <row r="19" spans="1:47" ht="45.75" thickBot="1" x14ac:dyDescent="0.3">
      <c r="A19" s="183">
        <v>16</v>
      </c>
      <c r="B19" s="16" t="str">
        <f t="shared" si="0"/>
        <v>Gestión Integral para el Seguimiento y Control a los Títulos Mineros</v>
      </c>
      <c r="C19" s="16" t="str">
        <f t="shared" si="1"/>
        <v>Generación de residuos</v>
      </c>
      <c r="D19" s="16" t="str">
        <f t="shared" si="2"/>
        <v>Contaminación por generación de residuos ordinarios</v>
      </c>
      <c r="E19" s="24">
        <v>44365</v>
      </c>
      <c r="F19" s="85" t="s">
        <v>74</v>
      </c>
      <c r="G19" s="46" t="s">
        <v>225</v>
      </c>
      <c r="H19" s="46" t="s">
        <v>225</v>
      </c>
      <c r="I19" s="17" t="s">
        <v>152</v>
      </c>
      <c r="J19" s="18" t="s">
        <v>78</v>
      </c>
      <c r="K19" s="48" t="s">
        <v>79</v>
      </c>
      <c r="L19" s="34" t="s">
        <v>287</v>
      </c>
      <c r="M19" s="25" t="s">
        <v>115</v>
      </c>
      <c r="N19" s="17" t="s">
        <v>148</v>
      </c>
      <c r="O19" s="17" t="s">
        <v>154</v>
      </c>
      <c r="P19" s="17" t="s">
        <v>120</v>
      </c>
      <c r="Q19" s="17" t="s">
        <v>121</v>
      </c>
      <c r="R19" s="18" t="s">
        <v>85</v>
      </c>
      <c r="S19" s="35" t="s">
        <v>122</v>
      </c>
      <c r="T19" s="24">
        <v>44365</v>
      </c>
      <c r="U19" s="18" t="s">
        <v>87</v>
      </c>
      <c r="V19" s="18" t="s">
        <v>97</v>
      </c>
      <c r="W19" s="18" t="str">
        <f t="shared" si="3"/>
        <v>Moderado</v>
      </c>
      <c r="X19" s="18">
        <f t="shared" si="18"/>
        <v>3</v>
      </c>
      <c r="Y19" s="18">
        <f t="shared" si="19"/>
        <v>5</v>
      </c>
      <c r="Z19" s="18">
        <f t="shared" si="6"/>
        <v>15</v>
      </c>
      <c r="AA19" s="18" t="str">
        <f t="shared" si="7"/>
        <v>Potencialmente no tolerable</v>
      </c>
      <c r="AB19" s="18" t="str">
        <f t="shared" si="8"/>
        <v>No</v>
      </c>
      <c r="AC19" s="34" t="s">
        <v>299</v>
      </c>
      <c r="AD19" s="25"/>
      <c r="AE19" s="18"/>
      <c r="AF19" s="19"/>
      <c r="AG19" s="20" t="str">
        <f t="shared" si="9"/>
        <v/>
      </c>
      <c r="AH19" s="18"/>
      <c r="AI19" s="99" t="str">
        <f t="shared" si="10"/>
        <v/>
      </c>
      <c r="AJ19" s="76"/>
      <c r="AK19" s="76"/>
      <c r="AL19" s="79" t="str">
        <f>IF(MATRIZASPECTOS[[#This Row],[(2) Tipo de valoración 2022]]="","",IF(MATRIZASPECTOS[[#This Row],[(2) Tipo de valoración 2022]]="Manual","",MATRIZASPECTOS[[#This Row],[Probabilidad]]))</f>
        <v/>
      </c>
      <c r="AM19" s="79" t="str">
        <f>IF(MATRIZASPECTOS[[#This Row],[(2) Tipo de valoración 2022]]="","",IF(MATRIZASPECTOS[[#This Row],[(2) Tipo de valoración 2022]]="Manual","",MATRIZASPECTOS[[#This Row],[Consecuencia]]))</f>
        <v/>
      </c>
      <c r="AN19" s="80" t="str">
        <f t="shared" si="11"/>
        <v/>
      </c>
      <c r="AO19" s="80" t="str">
        <f t="shared" si="12"/>
        <v/>
      </c>
      <c r="AP19" s="80" t="str">
        <f t="shared" si="13"/>
        <v/>
      </c>
      <c r="AQ19" s="18" t="str">
        <f t="shared" si="14"/>
        <v/>
      </c>
      <c r="AR19" s="20" t="str">
        <f t="shared" si="15"/>
        <v/>
      </c>
      <c r="AS19" s="18" t="str">
        <f t="shared" si="16"/>
        <v/>
      </c>
      <c r="AT19" s="18" t="str">
        <f t="shared" si="17"/>
        <v/>
      </c>
      <c r="AU19" s="75"/>
    </row>
    <row r="20" spans="1:47" ht="45.75" thickBot="1" x14ac:dyDescent="0.3">
      <c r="A20" s="183">
        <v>17</v>
      </c>
      <c r="B20" s="16" t="str">
        <f t="shared" si="0"/>
        <v>Gestión Integral para el Seguimiento y Control a los Títulos Mineros</v>
      </c>
      <c r="C20" s="16" t="str">
        <f t="shared" si="1"/>
        <v>Generación de residuos</v>
      </c>
      <c r="D20" s="16" t="str">
        <f t="shared" si="2"/>
        <v>Contaminación por generación de residuos ordinarios</v>
      </c>
      <c r="E20" s="24">
        <v>44365</v>
      </c>
      <c r="F20" s="85" t="s">
        <v>74</v>
      </c>
      <c r="G20" s="46" t="s">
        <v>225</v>
      </c>
      <c r="H20" s="46" t="s">
        <v>225</v>
      </c>
      <c r="I20" s="17" t="s">
        <v>152</v>
      </c>
      <c r="J20" s="18" t="s">
        <v>135</v>
      </c>
      <c r="K20" s="48" t="s">
        <v>136</v>
      </c>
      <c r="L20" s="34" t="s">
        <v>287</v>
      </c>
      <c r="M20" s="25" t="s">
        <v>115</v>
      </c>
      <c r="N20" s="17" t="s">
        <v>119</v>
      </c>
      <c r="O20" s="17" t="s">
        <v>154</v>
      </c>
      <c r="P20" s="17" t="s">
        <v>120</v>
      </c>
      <c r="Q20" s="17" t="s">
        <v>121</v>
      </c>
      <c r="R20" s="18" t="s">
        <v>85</v>
      </c>
      <c r="S20" s="35" t="s">
        <v>122</v>
      </c>
      <c r="T20" s="24">
        <v>44365</v>
      </c>
      <c r="U20" s="18" t="s">
        <v>91</v>
      </c>
      <c r="V20" s="18" t="s">
        <v>92</v>
      </c>
      <c r="W20" s="18" t="str">
        <f t="shared" si="3"/>
        <v>Bajo</v>
      </c>
      <c r="X20" s="18">
        <f t="shared" si="18"/>
        <v>1</v>
      </c>
      <c r="Y20" s="18">
        <f t="shared" si="19"/>
        <v>1</v>
      </c>
      <c r="Z20" s="18">
        <f t="shared" si="6"/>
        <v>1</v>
      </c>
      <c r="AA20" s="18" t="str">
        <f t="shared" si="7"/>
        <v>Tolerable</v>
      </c>
      <c r="AB20" s="18" t="str">
        <f t="shared" si="8"/>
        <v>No</v>
      </c>
      <c r="AC20" s="34" t="s">
        <v>302</v>
      </c>
      <c r="AD20" s="25"/>
      <c r="AE20" s="18"/>
      <c r="AF20" s="19"/>
      <c r="AG20" s="20" t="str">
        <f t="shared" si="9"/>
        <v/>
      </c>
      <c r="AH20" s="18"/>
      <c r="AI20" s="99" t="str">
        <f t="shared" si="10"/>
        <v/>
      </c>
      <c r="AJ20" s="76"/>
      <c r="AK20" s="76"/>
      <c r="AL20" s="79" t="str">
        <f>IF(MATRIZASPECTOS[[#This Row],[(2) Tipo de valoración 2022]]="","",IF(MATRIZASPECTOS[[#This Row],[(2) Tipo de valoración 2022]]="Manual","",MATRIZASPECTOS[[#This Row],[Probabilidad]]))</f>
        <v/>
      </c>
      <c r="AM20" s="79" t="str">
        <f>IF(MATRIZASPECTOS[[#This Row],[(2) Tipo de valoración 2022]]="","",IF(MATRIZASPECTOS[[#This Row],[(2) Tipo de valoración 2022]]="Manual","",MATRIZASPECTOS[[#This Row],[Consecuencia]]))</f>
        <v/>
      </c>
      <c r="AN20" s="80" t="str">
        <f t="shared" si="11"/>
        <v/>
      </c>
      <c r="AO20" s="80" t="str">
        <f t="shared" si="12"/>
        <v/>
      </c>
      <c r="AP20" s="80" t="str">
        <f t="shared" si="13"/>
        <v/>
      </c>
      <c r="AQ20" s="18" t="str">
        <f t="shared" si="14"/>
        <v/>
      </c>
      <c r="AR20" s="20" t="str">
        <f t="shared" si="15"/>
        <v/>
      </c>
      <c r="AS20" s="18" t="str">
        <f t="shared" si="16"/>
        <v/>
      </c>
      <c r="AT20" s="18" t="str">
        <f t="shared" si="17"/>
        <v/>
      </c>
      <c r="AU20" s="75"/>
    </row>
    <row r="21" spans="1:47" ht="45.75" thickBot="1" x14ac:dyDescent="0.3">
      <c r="A21" s="183">
        <v>18</v>
      </c>
      <c r="B21" s="16" t="str">
        <f t="shared" si="0"/>
        <v>Gestión Integral para el Seguimiento y Control a los Títulos Mineros</v>
      </c>
      <c r="C21" s="16" t="str">
        <f t="shared" si="1"/>
        <v>Generación de residuos</v>
      </c>
      <c r="D21" s="16" t="str">
        <f t="shared" si="2"/>
        <v>Contaminación por generación de residuos recuperables</v>
      </c>
      <c r="E21" s="24">
        <v>44365</v>
      </c>
      <c r="F21" s="85" t="s">
        <v>74</v>
      </c>
      <c r="G21" s="46" t="s">
        <v>225</v>
      </c>
      <c r="H21" s="46" t="s">
        <v>225</v>
      </c>
      <c r="I21" s="17" t="s">
        <v>152</v>
      </c>
      <c r="J21" s="18" t="s">
        <v>135</v>
      </c>
      <c r="K21" s="48" t="s">
        <v>136</v>
      </c>
      <c r="L21" s="34" t="s">
        <v>287</v>
      </c>
      <c r="M21" s="25" t="s">
        <v>115</v>
      </c>
      <c r="N21" s="17" t="s">
        <v>123</v>
      </c>
      <c r="O21" s="17" t="s">
        <v>154</v>
      </c>
      <c r="P21" s="17" t="s">
        <v>120</v>
      </c>
      <c r="Q21" s="17" t="s">
        <v>137</v>
      </c>
      <c r="R21" s="18" t="s">
        <v>85</v>
      </c>
      <c r="S21" s="35" t="s">
        <v>122</v>
      </c>
      <c r="T21" s="24">
        <v>44365</v>
      </c>
      <c r="U21" s="18" t="s">
        <v>87</v>
      </c>
      <c r="V21" s="18" t="s">
        <v>92</v>
      </c>
      <c r="W21" s="18" t="str">
        <f t="shared" si="3"/>
        <v>Bajo</v>
      </c>
      <c r="X21" s="18">
        <f t="shared" si="18"/>
        <v>3</v>
      </c>
      <c r="Y21" s="18">
        <f t="shared" si="19"/>
        <v>1</v>
      </c>
      <c r="Z21" s="18">
        <f t="shared" si="6"/>
        <v>3</v>
      </c>
      <c r="AA21" s="18" t="str">
        <f t="shared" si="7"/>
        <v>Tolerable</v>
      </c>
      <c r="AB21" s="18" t="str">
        <f t="shared" si="8"/>
        <v>No</v>
      </c>
      <c r="AC21" s="34" t="s">
        <v>303</v>
      </c>
      <c r="AD21" s="25"/>
      <c r="AE21" s="18"/>
      <c r="AF21" s="19"/>
      <c r="AG21" s="20" t="str">
        <f t="shared" si="9"/>
        <v/>
      </c>
      <c r="AH21" s="18"/>
      <c r="AI21" s="99" t="str">
        <f t="shared" si="10"/>
        <v/>
      </c>
      <c r="AJ21" s="76"/>
      <c r="AK21" s="76"/>
      <c r="AL21" s="79" t="str">
        <f>IF(MATRIZASPECTOS[[#This Row],[(2) Tipo de valoración 2022]]="","",IF(MATRIZASPECTOS[[#This Row],[(2) Tipo de valoración 2022]]="Manual","",MATRIZASPECTOS[[#This Row],[Probabilidad]]))</f>
        <v/>
      </c>
      <c r="AM21" s="79" t="str">
        <f>IF(MATRIZASPECTOS[[#This Row],[(2) Tipo de valoración 2022]]="","",IF(MATRIZASPECTOS[[#This Row],[(2) Tipo de valoración 2022]]="Manual","",MATRIZASPECTOS[[#This Row],[Consecuencia]]))</f>
        <v/>
      </c>
      <c r="AN21" s="80" t="str">
        <f t="shared" si="11"/>
        <v/>
      </c>
      <c r="AO21" s="80" t="str">
        <f t="shared" si="12"/>
        <v/>
      </c>
      <c r="AP21" s="80" t="str">
        <f t="shared" si="13"/>
        <v/>
      </c>
      <c r="AQ21" s="18" t="str">
        <f t="shared" si="14"/>
        <v/>
      </c>
      <c r="AR21" s="20" t="str">
        <f t="shared" si="15"/>
        <v/>
      </c>
      <c r="AS21" s="18" t="str">
        <f t="shared" si="16"/>
        <v/>
      </c>
      <c r="AT21" s="18" t="str">
        <f t="shared" si="17"/>
        <v/>
      </c>
      <c r="AU21" s="75"/>
    </row>
    <row r="22" spans="1:47" ht="45.75" thickBot="1" x14ac:dyDescent="0.3">
      <c r="A22" s="183">
        <v>19</v>
      </c>
      <c r="B22" s="41" t="str">
        <f t="shared" si="0"/>
        <v>Gestión Integral para el Seguimiento y Control a los Títulos Mineros</v>
      </c>
      <c r="C22" s="41" t="str">
        <f t="shared" si="1"/>
        <v>Generación de residuos</v>
      </c>
      <c r="D22" s="41" t="str">
        <f t="shared" si="2"/>
        <v>Contaminación por generación de residuos peligrosos</v>
      </c>
      <c r="E22" s="51">
        <v>44365</v>
      </c>
      <c r="F22" s="86" t="s">
        <v>74</v>
      </c>
      <c r="G22" s="46" t="s">
        <v>225</v>
      </c>
      <c r="H22" s="46" t="s">
        <v>225</v>
      </c>
      <c r="I22" s="52" t="s">
        <v>152</v>
      </c>
      <c r="J22" s="42" t="s">
        <v>135</v>
      </c>
      <c r="K22" s="53" t="s">
        <v>140</v>
      </c>
      <c r="L22" s="34" t="s">
        <v>287</v>
      </c>
      <c r="M22" s="43" t="s">
        <v>115</v>
      </c>
      <c r="N22" s="52" t="s">
        <v>141</v>
      </c>
      <c r="O22" s="17" t="s">
        <v>154</v>
      </c>
      <c r="P22" s="52" t="s">
        <v>120</v>
      </c>
      <c r="Q22" s="52" t="s">
        <v>142</v>
      </c>
      <c r="R22" s="42" t="s">
        <v>85</v>
      </c>
      <c r="S22" s="54" t="s">
        <v>122</v>
      </c>
      <c r="T22" s="51">
        <v>44365</v>
      </c>
      <c r="U22" s="42" t="s">
        <v>91</v>
      </c>
      <c r="V22" s="42" t="s">
        <v>88</v>
      </c>
      <c r="W22" s="42" t="str">
        <f t="shared" si="3"/>
        <v>Bajo</v>
      </c>
      <c r="X22" s="42">
        <f t="shared" si="18"/>
        <v>1</v>
      </c>
      <c r="Y22" s="42">
        <f t="shared" si="19"/>
        <v>3</v>
      </c>
      <c r="Z22" s="42">
        <f t="shared" si="6"/>
        <v>3</v>
      </c>
      <c r="AA22" s="42" t="str">
        <f t="shared" si="7"/>
        <v>Tolerable</v>
      </c>
      <c r="AB22" s="42" t="str">
        <f t="shared" si="8"/>
        <v>No</v>
      </c>
      <c r="AC22" s="34" t="s">
        <v>301</v>
      </c>
      <c r="AD22" s="25"/>
      <c r="AE22" s="18"/>
      <c r="AF22" s="44"/>
      <c r="AG22" s="45" t="str">
        <f t="shared" si="9"/>
        <v/>
      </c>
      <c r="AH22" s="42"/>
      <c r="AI22" s="100" t="str">
        <f t="shared" si="10"/>
        <v/>
      </c>
      <c r="AJ22" s="77"/>
      <c r="AK22" s="77"/>
      <c r="AL22" s="81" t="str">
        <f>IF(MATRIZASPECTOS[[#This Row],[(2) Tipo de valoración 2022]]="","",IF(MATRIZASPECTOS[[#This Row],[(2) Tipo de valoración 2022]]="Manual","",MATRIZASPECTOS[[#This Row],[Probabilidad]]))</f>
        <v/>
      </c>
      <c r="AM22" s="81" t="str">
        <f>IF(MATRIZASPECTOS[[#This Row],[(2) Tipo de valoración 2022]]="","",IF(MATRIZASPECTOS[[#This Row],[(2) Tipo de valoración 2022]]="Manual","",MATRIZASPECTOS[[#This Row],[Consecuencia]]))</f>
        <v/>
      </c>
      <c r="AN22" s="82" t="str">
        <f t="shared" si="11"/>
        <v/>
      </c>
      <c r="AO22" s="82" t="str">
        <f t="shared" si="12"/>
        <v/>
      </c>
      <c r="AP22" s="82" t="str">
        <f t="shared" si="13"/>
        <v/>
      </c>
      <c r="AQ22" s="42" t="str">
        <f t="shared" si="14"/>
        <v/>
      </c>
      <c r="AR22" s="45" t="str">
        <f t="shared" si="15"/>
        <v/>
      </c>
      <c r="AS22" s="42" t="str">
        <f t="shared" si="16"/>
        <v/>
      </c>
      <c r="AT22" s="42" t="str">
        <f t="shared" si="17"/>
        <v/>
      </c>
      <c r="AU22" s="75"/>
    </row>
    <row r="23" spans="1:47" ht="27.75" thickBot="1" x14ac:dyDescent="0.3">
      <c r="A23" s="183">
        <v>20</v>
      </c>
      <c r="B23" s="16" t="str">
        <f t="shared" ref="B23:B37" si="20">IF(I23="","",I23)</f>
        <v>Atención Integral y Servicios a Grupos de Interés</v>
      </c>
      <c r="C23" s="16" t="str">
        <f t="shared" ref="C23:C37" si="21">IF(P23="","",P23)</f>
        <v>Consumo del recurso hídrico</v>
      </c>
      <c r="D23" s="16" t="str">
        <f t="shared" ref="D23:D37" si="22">IF(Q23="","",Q23)</f>
        <v>Agotamiento del recurso hídrico</v>
      </c>
      <c r="E23" s="24">
        <v>44365</v>
      </c>
      <c r="F23" s="85" t="s">
        <v>74</v>
      </c>
      <c r="G23" s="46" t="s">
        <v>225</v>
      </c>
      <c r="H23" s="46" t="s">
        <v>225</v>
      </c>
      <c r="I23" s="17" t="s">
        <v>162</v>
      </c>
      <c r="J23" s="18" t="s">
        <v>78</v>
      </c>
      <c r="K23" s="48" t="s">
        <v>79</v>
      </c>
      <c r="L23" s="34" t="s">
        <v>288</v>
      </c>
      <c r="M23" s="25" t="s">
        <v>80</v>
      </c>
      <c r="N23" s="17" t="s">
        <v>81</v>
      </c>
      <c r="O23" s="17" t="s">
        <v>146</v>
      </c>
      <c r="P23" s="17" t="s">
        <v>83</v>
      </c>
      <c r="Q23" s="17" t="s">
        <v>84</v>
      </c>
      <c r="R23" s="18" t="s">
        <v>85</v>
      </c>
      <c r="S23" s="35" t="s">
        <v>86</v>
      </c>
      <c r="T23" s="24">
        <v>44365</v>
      </c>
      <c r="U23" s="18" t="s">
        <v>96</v>
      </c>
      <c r="V23" s="18" t="s">
        <v>97</v>
      </c>
      <c r="W23" s="18" t="str">
        <f t="shared" ref="W23:W37" si="23">IF(Z23="","",IF(Z23&lt;=10,"Bajo",IF(Z23&lt;=15,"Moderado",IF(Z23&gt;15,"Alto",""))))</f>
        <v>Alto</v>
      </c>
      <c r="X23" s="18">
        <f t="shared" ref="X23:X37" si="24">IF(U23="","",VLOOKUP(U23,MATRIZ2,2,FALSE))</f>
        <v>5</v>
      </c>
      <c r="Y23" s="18">
        <f t="shared" ref="Y23:Y37" si="25">IF(V23="","",VLOOKUP(V23,MATRIZ3,2,FALSE))</f>
        <v>5</v>
      </c>
      <c r="Z23" s="18">
        <f t="shared" ref="Z23:Z37" si="26">IF(X23="","",IF(Y23="","",(X23*Y23)))</f>
        <v>25</v>
      </c>
      <c r="AA23" s="18" t="str">
        <f t="shared" ref="AA23:AA37" si="27">IF(Z23="","",IF(Z23&lt;=10,"Tolerable",IF(Z23&lt;=15,"Potencialmente no tolerable",IF(Z23&gt;15,"No tolerable",""))))</f>
        <v>No tolerable</v>
      </c>
      <c r="AB23" s="18" t="str">
        <f t="shared" ref="AB23:AB37" si="28">IF(AA23="","",IF(AA23="Tolerable","No",IF(AA23="Potencialmente no tolerable","No",IF(AA23="No tolerable","Si",""))))</f>
        <v>Si</v>
      </c>
      <c r="AC23" s="34" t="s">
        <v>294</v>
      </c>
      <c r="AD23" s="25"/>
      <c r="AE23" s="18"/>
      <c r="AF23" s="19"/>
      <c r="AG23" s="20" t="str">
        <f t="shared" ref="AG23:AG37" si="29">IF(AE23="","",IF(AF23="","",(AE23-(AE23*AF23))))</f>
        <v/>
      </c>
      <c r="AH23" s="18"/>
      <c r="AI23" s="99" t="str">
        <f t="shared" ref="AI23:AI34" si="30">IF(AG23="","",IF(AH23="","",IF(AH23=0,0,((AG23-AH23)/AG23))))</f>
        <v/>
      </c>
      <c r="AJ23" s="76"/>
      <c r="AK23" s="76"/>
      <c r="AL23" s="79" t="str">
        <f>IF(MATRIZASPECTOS[[#This Row],[(2) Tipo de valoración 2022]]="","",IF(MATRIZASPECTOS[[#This Row],[(2) Tipo de valoración 2022]]="Manual","",MATRIZASPECTOS[[#This Row],[Probabilidad]]))</f>
        <v/>
      </c>
      <c r="AM23" s="79" t="str">
        <f>IF(MATRIZASPECTOS[[#This Row],[(2) Tipo de valoración 2022]]="","",IF(MATRIZASPECTOS[[#This Row],[(2) Tipo de valoración 2022]]="Manual","",MATRIZASPECTOS[[#This Row],[Consecuencia]]))</f>
        <v/>
      </c>
      <c r="AN23" s="80" t="str">
        <f t="shared" ref="AN23:AN34" si="31">IF(AQ23="","",IF(AQ23&lt;=10,"Bajo",IF(AQ23&lt;=15,"Moderado",IF(AQ23&gt;15,"Alto",""))))</f>
        <v/>
      </c>
      <c r="AO23" s="80" t="str">
        <f t="shared" ref="AO23:AO34" si="32">IF(AL23="","",VLOOKUP(AL23,MATRIZ2,2,FALSE))</f>
        <v/>
      </c>
      <c r="AP23" s="80" t="str">
        <f t="shared" ref="AP23:AP34" si="33">IF(AM23="","",VLOOKUP(AM23,MATRIZ3,2,FALSE))</f>
        <v/>
      </c>
      <c r="AQ23" s="18" t="str">
        <f t="shared" ref="AQ23:AQ34" si="34">IF(AO23="","",IF(AP23="","",(AO23*AP23)))</f>
        <v/>
      </c>
      <c r="AR23" s="20" t="str">
        <f t="shared" ref="AR23:AR34" si="35">IF(AI23="","",(IF(AI23&lt;=-1%,(AQ23+(ABS(AQ23*AI23))),(AQ23-((ABS(AQ23*AI23))+AF23)))))</f>
        <v/>
      </c>
      <c r="AS23" s="18" t="str">
        <f t="shared" ref="AS23:AS37" si="36">IF(AR23="","",IF(AR23&lt;=10,"Tolerable",IF(AR23&lt;=15,"Potencialmente no tolerable",IF(AR23&gt;15,"No tolerable",""))))</f>
        <v/>
      </c>
      <c r="AT23" s="18" t="str">
        <f t="shared" ref="AT23:AT37" si="37">IF(AS23="","",IF(AS23="Tolerable","No",IF(AS23="Potencialmente no tolerable","No",IF(AS23="No tolerable","Si",""))))</f>
        <v/>
      </c>
      <c r="AU23" s="75"/>
    </row>
    <row r="24" spans="1:47" ht="45.75" thickBot="1" x14ac:dyDescent="0.3">
      <c r="A24" s="183">
        <v>21</v>
      </c>
      <c r="B24" s="16" t="str">
        <f t="shared" si="20"/>
        <v>Atención Integral y Servicios a Grupos de Interés</v>
      </c>
      <c r="C24" s="16" t="str">
        <f t="shared" si="21"/>
        <v>Consumo de energía eléctrica</v>
      </c>
      <c r="D24" s="16" t="str">
        <f t="shared" si="22"/>
        <v>Presión sobre el recurso energético eléctrico</v>
      </c>
      <c r="E24" s="24">
        <v>44365</v>
      </c>
      <c r="F24" s="85" t="s">
        <v>74</v>
      </c>
      <c r="G24" s="46" t="s">
        <v>225</v>
      </c>
      <c r="H24" s="46" t="s">
        <v>225</v>
      </c>
      <c r="I24" s="17" t="s">
        <v>162</v>
      </c>
      <c r="J24" s="18" t="s">
        <v>78</v>
      </c>
      <c r="K24" s="48" t="s">
        <v>79</v>
      </c>
      <c r="L24" s="34" t="s">
        <v>288</v>
      </c>
      <c r="M24" s="25" t="s">
        <v>80</v>
      </c>
      <c r="N24" s="17" t="s">
        <v>93</v>
      </c>
      <c r="O24" s="17" t="s">
        <v>146</v>
      </c>
      <c r="P24" s="17" t="s">
        <v>94</v>
      </c>
      <c r="Q24" s="17" t="s">
        <v>95</v>
      </c>
      <c r="R24" s="18" t="s">
        <v>85</v>
      </c>
      <c r="S24" s="35" t="s">
        <v>86</v>
      </c>
      <c r="T24" s="24">
        <v>44365</v>
      </c>
      <c r="U24" s="18" t="s">
        <v>96</v>
      </c>
      <c r="V24" s="18" t="s">
        <v>97</v>
      </c>
      <c r="W24" s="18" t="str">
        <f t="shared" si="23"/>
        <v>Alto</v>
      </c>
      <c r="X24" s="18">
        <f t="shared" si="24"/>
        <v>5</v>
      </c>
      <c r="Y24" s="18">
        <f t="shared" si="25"/>
        <v>5</v>
      </c>
      <c r="Z24" s="18">
        <f t="shared" si="26"/>
        <v>25</v>
      </c>
      <c r="AA24" s="18" t="str">
        <f t="shared" si="27"/>
        <v>No tolerable</v>
      </c>
      <c r="AB24" s="18" t="str">
        <f t="shared" si="28"/>
        <v>Si</v>
      </c>
      <c r="AC24" s="34" t="s">
        <v>283</v>
      </c>
      <c r="AD24" s="25"/>
      <c r="AE24" s="18"/>
      <c r="AF24" s="19"/>
      <c r="AG24" s="20" t="str">
        <f t="shared" si="29"/>
        <v/>
      </c>
      <c r="AH24" s="18"/>
      <c r="AI24" s="99" t="str">
        <f t="shared" si="30"/>
        <v/>
      </c>
      <c r="AJ24" s="76"/>
      <c r="AK24" s="76"/>
      <c r="AL24" s="79" t="str">
        <f>IF(MATRIZASPECTOS[[#This Row],[(2) Tipo de valoración 2022]]="","",IF(MATRIZASPECTOS[[#This Row],[(2) Tipo de valoración 2022]]="Manual","",MATRIZASPECTOS[[#This Row],[Probabilidad]]))</f>
        <v/>
      </c>
      <c r="AM24" s="79" t="str">
        <f>IF(MATRIZASPECTOS[[#This Row],[(2) Tipo de valoración 2022]]="","",IF(MATRIZASPECTOS[[#This Row],[(2) Tipo de valoración 2022]]="Manual","",MATRIZASPECTOS[[#This Row],[Consecuencia]]))</f>
        <v/>
      </c>
      <c r="AN24" s="80" t="str">
        <f t="shared" si="31"/>
        <v/>
      </c>
      <c r="AO24" s="80" t="str">
        <f t="shared" si="32"/>
        <v/>
      </c>
      <c r="AP24" s="80" t="str">
        <f t="shared" si="33"/>
        <v/>
      </c>
      <c r="AQ24" s="18" t="str">
        <f t="shared" si="34"/>
        <v/>
      </c>
      <c r="AR24" s="20" t="str">
        <f t="shared" si="35"/>
        <v/>
      </c>
      <c r="AS24" s="18" t="str">
        <f t="shared" si="36"/>
        <v/>
      </c>
      <c r="AT24" s="18" t="str">
        <f t="shared" si="37"/>
        <v/>
      </c>
      <c r="AU24" s="75"/>
    </row>
    <row r="25" spans="1:47" ht="27.75" thickBot="1" x14ac:dyDescent="0.3">
      <c r="A25" s="183">
        <v>22</v>
      </c>
      <c r="B25" s="16" t="str">
        <f t="shared" si="20"/>
        <v>Atención Integral y Servicios a Grupos de Interés</v>
      </c>
      <c r="C25" s="16" t="str">
        <f t="shared" si="21"/>
        <v>Consumo de materias primas e insumos</v>
      </c>
      <c r="D25" s="16" t="str">
        <f t="shared" si="22"/>
        <v>Agotamiento de los recursos naturales no renovables</v>
      </c>
      <c r="E25" s="24">
        <v>44365</v>
      </c>
      <c r="F25" s="85" t="s">
        <v>74</v>
      </c>
      <c r="G25" s="46" t="s">
        <v>225</v>
      </c>
      <c r="H25" s="46" t="s">
        <v>225</v>
      </c>
      <c r="I25" s="17" t="s">
        <v>162</v>
      </c>
      <c r="J25" s="18" t="s">
        <v>78</v>
      </c>
      <c r="K25" s="48" t="s">
        <v>79</v>
      </c>
      <c r="L25" s="34" t="s">
        <v>288</v>
      </c>
      <c r="M25" s="25" t="s">
        <v>80</v>
      </c>
      <c r="N25" s="17" t="s">
        <v>98</v>
      </c>
      <c r="O25" s="17" t="s">
        <v>146</v>
      </c>
      <c r="P25" s="17" t="s">
        <v>100</v>
      </c>
      <c r="Q25" s="17" t="s">
        <v>101</v>
      </c>
      <c r="R25" s="18" t="s">
        <v>85</v>
      </c>
      <c r="S25" s="35" t="s">
        <v>102</v>
      </c>
      <c r="T25" s="24">
        <v>44365</v>
      </c>
      <c r="U25" s="18" t="s">
        <v>87</v>
      </c>
      <c r="V25" s="18" t="s">
        <v>97</v>
      </c>
      <c r="W25" s="18" t="str">
        <f t="shared" si="23"/>
        <v>Moderado</v>
      </c>
      <c r="X25" s="18">
        <f t="shared" si="24"/>
        <v>3</v>
      </c>
      <c r="Y25" s="18">
        <f t="shared" si="25"/>
        <v>5</v>
      </c>
      <c r="Z25" s="18">
        <f t="shared" si="26"/>
        <v>15</v>
      </c>
      <c r="AA25" s="18" t="str">
        <f t="shared" si="27"/>
        <v>Potencialmente no tolerable</v>
      </c>
      <c r="AB25" s="18" t="str">
        <f t="shared" si="28"/>
        <v>No</v>
      </c>
      <c r="AC25" s="34" t="s">
        <v>293</v>
      </c>
      <c r="AD25" s="25"/>
      <c r="AE25" s="18"/>
      <c r="AF25" s="19"/>
      <c r="AG25" s="20" t="str">
        <f t="shared" si="29"/>
        <v/>
      </c>
      <c r="AH25" s="18"/>
      <c r="AI25" s="99" t="str">
        <f t="shared" si="30"/>
        <v/>
      </c>
      <c r="AJ25" s="76"/>
      <c r="AK25" s="76"/>
      <c r="AL25" s="79" t="str">
        <f>IF(MATRIZASPECTOS[[#This Row],[(2) Tipo de valoración 2022]]="","",IF(MATRIZASPECTOS[[#This Row],[(2) Tipo de valoración 2022]]="Manual","",MATRIZASPECTOS[[#This Row],[Probabilidad]]))</f>
        <v/>
      </c>
      <c r="AM25" s="79" t="str">
        <f>IF(MATRIZASPECTOS[[#This Row],[(2) Tipo de valoración 2022]]="","",IF(MATRIZASPECTOS[[#This Row],[(2) Tipo de valoración 2022]]="Manual","",MATRIZASPECTOS[[#This Row],[Consecuencia]]))</f>
        <v/>
      </c>
      <c r="AN25" s="80" t="str">
        <f t="shared" si="31"/>
        <v/>
      </c>
      <c r="AO25" s="80" t="str">
        <f t="shared" si="32"/>
        <v/>
      </c>
      <c r="AP25" s="80" t="str">
        <f t="shared" si="33"/>
        <v/>
      </c>
      <c r="AQ25" s="18" t="str">
        <f t="shared" si="34"/>
        <v/>
      </c>
      <c r="AR25" s="20" t="str">
        <f t="shared" si="35"/>
        <v/>
      </c>
      <c r="AS25" s="18" t="str">
        <f t="shared" si="36"/>
        <v/>
      </c>
      <c r="AT25" s="18" t="str">
        <f t="shared" si="37"/>
        <v/>
      </c>
      <c r="AU25" s="75"/>
    </row>
    <row r="26" spans="1:47" ht="27.75" thickBot="1" x14ac:dyDescent="0.3">
      <c r="A26" s="183">
        <v>23</v>
      </c>
      <c r="B26" s="16" t="str">
        <f t="shared" si="20"/>
        <v>Atención Integral y Servicios a Grupos de Interés</v>
      </c>
      <c r="C26" s="16" t="str">
        <f t="shared" si="21"/>
        <v>Consumo de materias primas e insumos</v>
      </c>
      <c r="D26" s="16" t="str">
        <f t="shared" si="22"/>
        <v>Agotamiento general de los recursos naturales</v>
      </c>
      <c r="E26" s="24">
        <v>44365</v>
      </c>
      <c r="F26" s="85" t="s">
        <v>74</v>
      </c>
      <c r="G26" s="46" t="s">
        <v>225</v>
      </c>
      <c r="H26" s="46" t="s">
        <v>225</v>
      </c>
      <c r="I26" s="17" t="s">
        <v>162</v>
      </c>
      <c r="J26" s="18" t="s">
        <v>78</v>
      </c>
      <c r="K26" s="48" t="s">
        <v>79</v>
      </c>
      <c r="L26" s="34" t="s">
        <v>288</v>
      </c>
      <c r="M26" s="25" t="s">
        <v>80</v>
      </c>
      <c r="N26" s="17" t="s">
        <v>103</v>
      </c>
      <c r="O26" s="17" t="s">
        <v>146</v>
      </c>
      <c r="P26" s="17" t="s">
        <v>100</v>
      </c>
      <c r="Q26" s="17" t="s">
        <v>104</v>
      </c>
      <c r="R26" s="18" t="s">
        <v>85</v>
      </c>
      <c r="S26" s="35" t="s">
        <v>102</v>
      </c>
      <c r="T26" s="24">
        <v>44365</v>
      </c>
      <c r="U26" s="18" t="s">
        <v>87</v>
      </c>
      <c r="V26" s="18" t="s">
        <v>92</v>
      </c>
      <c r="W26" s="18" t="str">
        <f t="shared" si="23"/>
        <v>Bajo</v>
      </c>
      <c r="X26" s="18">
        <f t="shared" si="24"/>
        <v>3</v>
      </c>
      <c r="Y26" s="18">
        <f t="shared" si="25"/>
        <v>1</v>
      </c>
      <c r="Z26" s="18">
        <f t="shared" si="26"/>
        <v>3</v>
      </c>
      <c r="AA26" s="18" t="str">
        <f t="shared" si="27"/>
        <v>Tolerable</v>
      </c>
      <c r="AB26" s="18" t="str">
        <f t="shared" si="28"/>
        <v>No</v>
      </c>
      <c r="AC26" s="34" t="s">
        <v>289</v>
      </c>
      <c r="AD26" s="25"/>
      <c r="AE26" s="18"/>
      <c r="AF26" s="19"/>
      <c r="AG26" s="20" t="str">
        <f t="shared" si="29"/>
        <v/>
      </c>
      <c r="AH26" s="18"/>
      <c r="AI26" s="99" t="str">
        <f t="shared" si="30"/>
        <v/>
      </c>
      <c r="AJ26" s="76"/>
      <c r="AK26" s="76"/>
      <c r="AL26" s="79" t="str">
        <f>IF(MATRIZASPECTOS[[#This Row],[(2) Tipo de valoración 2022]]="","",IF(MATRIZASPECTOS[[#This Row],[(2) Tipo de valoración 2022]]="Manual","",MATRIZASPECTOS[[#This Row],[Probabilidad]]))</f>
        <v/>
      </c>
      <c r="AM26" s="79" t="str">
        <f>IF(MATRIZASPECTOS[[#This Row],[(2) Tipo de valoración 2022]]="","",IF(MATRIZASPECTOS[[#This Row],[(2) Tipo de valoración 2022]]="Manual","",MATRIZASPECTOS[[#This Row],[Consecuencia]]))</f>
        <v/>
      </c>
      <c r="AN26" s="80" t="str">
        <f t="shared" si="31"/>
        <v/>
      </c>
      <c r="AO26" s="80" t="str">
        <f t="shared" si="32"/>
        <v/>
      </c>
      <c r="AP26" s="80" t="str">
        <f t="shared" si="33"/>
        <v/>
      </c>
      <c r="AQ26" s="18" t="str">
        <f t="shared" si="34"/>
        <v/>
      </c>
      <c r="AR26" s="20" t="str">
        <f t="shared" si="35"/>
        <v/>
      </c>
      <c r="AS26" s="18" t="str">
        <f t="shared" si="36"/>
        <v/>
      </c>
      <c r="AT26" s="18" t="str">
        <f t="shared" si="37"/>
        <v/>
      </c>
      <c r="AU26" s="75"/>
    </row>
    <row r="27" spans="1:47" ht="27.75" thickBot="1" x14ac:dyDescent="0.3">
      <c r="A27" s="183">
        <v>24</v>
      </c>
      <c r="B27" s="16" t="str">
        <f t="shared" si="20"/>
        <v>Atención Integral y Servicios a Grupos de Interés</v>
      </c>
      <c r="C27" s="16" t="str">
        <f t="shared" si="21"/>
        <v>Consumo de materias primas e insumos</v>
      </c>
      <c r="D27" s="16" t="str">
        <f t="shared" si="22"/>
        <v>Agotamiento de los recursos naturales no renovables</v>
      </c>
      <c r="E27" s="24">
        <v>44365</v>
      </c>
      <c r="F27" s="85" t="s">
        <v>74</v>
      </c>
      <c r="G27" s="46" t="s">
        <v>225</v>
      </c>
      <c r="H27" s="46" t="s">
        <v>225</v>
      </c>
      <c r="I27" s="17" t="s">
        <v>162</v>
      </c>
      <c r="J27" s="18" t="s">
        <v>78</v>
      </c>
      <c r="K27" s="48" t="s">
        <v>79</v>
      </c>
      <c r="L27" s="34" t="s">
        <v>288</v>
      </c>
      <c r="M27" s="25" t="s">
        <v>80</v>
      </c>
      <c r="N27" s="17" t="s">
        <v>105</v>
      </c>
      <c r="O27" s="17" t="s">
        <v>106</v>
      </c>
      <c r="P27" s="17" t="s">
        <v>100</v>
      </c>
      <c r="Q27" s="17" t="s">
        <v>101</v>
      </c>
      <c r="R27" s="18" t="s">
        <v>85</v>
      </c>
      <c r="S27" s="35" t="s">
        <v>102</v>
      </c>
      <c r="T27" s="24">
        <v>44365</v>
      </c>
      <c r="U27" s="18" t="s">
        <v>96</v>
      </c>
      <c r="V27" s="18" t="s">
        <v>88</v>
      </c>
      <c r="W27" s="18" t="str">
        <f t="shared" si="23"/>
        <v>Moderado</v>
      </c>
      <c r="X27" s="18">
        <f t="shared" si="24"/>
        <v>5</v>
      </c>
      <c r="Y27" s="18">
        <f t="shared" si="25"/>
        <v>3</v>
      </c>
      <c r="Z27" s="18">
        <f t="shared" si="26"/>
        <v>15</v>
      </c>
      <c r="AA27" s="18" t="str">
        <f t="shared" si="27"/>
        <v>Potencialmente no tolerable</v>
      </c>
      <c r="AB27" s="18" t="str">
        <f t="shared" si="28"/>
        <v>No</v>
      </c>
      <c r="AC27" s="34" t="s">
        <v>292</v>
      </c>
      <c r="AD27" s="25"/>
      <c r="AE27" s="18"/>
      <c r="AF27" s="19"/>
      <c r="AG27" s="20" t="str">
        <f t="shared" si="29"/>
        <v/>
      </c>
      <c r="AH27" s="18"/>
      <c r="AI27" s="99" t="str">
        <f t="shared" si="30"/>
        <v/>
      </c>
      <c r="AJ27" s="76"/>
      <c r="AK27" s="76"/>
      <c r="AL27" s="79" t="str">
        <f>IF(MATRIZASPECTOS[[#This Row],[(2) Tipo de valoración 2022]]="","",IF(MATRIZASPECTOS[[#This Row],[(2) Tipo de valoración 2022]]="Manual","",MATRIZASPECTOS[[#This Row],[Probabilidad]]))</f>
        <v/>
      </c>
      <c r="AM27" s="79" t="str">
        <f>IF(MATRIZASPECTOS[[#This Row],[(2) Tipo de valoración 2022]]="","",IF(MATRIZASPECTOS[[#This Row],[(2) Tipo de valoración 2022]]="Manual","",MATRIZASPECTOS[[#This Row],[Consecuencia]]))</f>
        <v/>
      </c>
      <c r="AN27" s="80" t="str">
        <f t="shared" si="31"/>
        <v/>
      </c>
      <c r="AO27" s="80" t="str">
        <f t="shared" si="32"/>
        <v/>
      </c>
      <c r="AP27" s="80" t="str">
        <f t="shared" si="33"/>
        <v/>
      </c>
      <c r="AQ27" s="18" t="str">
        <f t="shared" si="34"/>
        <v/>
      </c>
      <c r="AR27" s="20" t="str">
        <f t="shared" si="35"/>
        <v/>
      </c>
      <c r="AS27" s="18" t="str">
        <f t="shared" si="36"/>
        <v/>
      </c>
      <c r="AT27" s="18" t="str">
        <f t="shared" si="37"/>
        <v/>
      </c>
      <c r="AU27" s="75"/>
    </row>
    <row r="28" spans="1:47" ht="27.75" thickBot="1" x14ac:dyDescent="0.3">
      <c r="A28" s="183">
        <v>25</v>
      </c>
      <c r="B28" s="16" t="str">
        <f t="shared" si="20"/>
        <v>Atención Integral y Servicios a Grupos de Interés</v>
      </c>
      <c r="C28" s="16" t="str">
        <f t="shared" si="21"/>
        <v>Consumo de materias primas e insumos</v>
      </c>
      <c r="D28" s="16" t="str">
        <f t="shared" si="22"/>
        <v>Agotamiento de los recursos naturales no renovables</v>
      </c>
      <c r="E28" s="24">
        <v>44365</v>
      </c>
      <c r="F28" s="85" t="s">
        <v>74</v>
      </c>
      <c r="G28" s="46" t="s">
        <v>225</v>
      </c>
      <c r="H28" s="46" t="s">
        <v>225</v>
      </c>
      <c r="I28" s="17" t="s">
        <v>162</v>
      </c>
      <c r="J28" s="18" t="s">
        <v>78</v>
      </c>
      <c r="K28" s="48" t="s">
        <v>79</v>
      </c>
      <c r="L28" s="34" t="s">
        <v>288</v>
      </c>
      <c r="M28" s="25" t="s">
        <v>80</v>
      </c>
      <c r="N28" s="17" t="s">
        <v>107</v>
      </c>
      <c r="O28" s="17" t="s">
        <v>106</v>
      </c>
      <c r="P28" s="17" t="s">
        <v>100</v>
      </c>
      <c r="Q28" s="17" t="s">
        <v>101</v>
      </c>
      <c r="R28" s="18" t="s">
        <v>85</v>
      </c>
      <c r="S28" s="35" t="s">
        <v>102</v>
      </c>
      <c r="T28" s="24">
        <v>44365</v>
      </c>
      <c r="U28" s="18" t="s">
        <v>96</v>
      </c>
      <c r="V28" s="18" t="s">
        <v>88</v>
      </c>
      <c r="W28" s="18" t="str">
        <f t="shared" si="23"/>
        <v>Moderado</v>
      </c>
      <c r="X28" s="18">
        <f t="shared" si="24"/>
        <v>5</v>
      </c>
      <c r="Y28" s="18">
        <f t="shared" si="25"/>
        <v>3</v>
      </c>
      <c r="Z28" s="18">
        <f t="shared" si="26"/>
        <v>15</v>
      </c>
      <c r="AA28" s="18" t="str">
        <f t="shared" si="27"/>
        <v>Potencialmente no tolerable</v>
      </c>
      <c r="AB28" s="18" t="str">
        <f t="shared" si="28"/>
        <v>No</v>
      </c>
      <c r="AC28" s="34" t="s">
        <v>291</v>
      </c>
      <c r="AD28" s="25"/>
      <c r="AE28" s="18"/>
      <c r="AF28" s="19"/>
      <c r="AG28" s="20" t="str">
        <f t="shared" si="29"/>
        <v/>
      </c>
      <c r="AH28" s="18"/>
      <c r="AI28" s="99" t="str">
        <f t="shared" si="30"/>
        <v/>
      </c>
      <c r="AJ28" s="76"/>
      <c r="AK28" s="76"/>
      <c r="AL28" s="79" t="str">
        <f>IF(MATRIZASPECTOS[[#This Row],[(2) Tipo de valoración 2022]]="","",IF(MATRIZASPECTOS[[#This Row],[(2) Tipo de valoración 2022]]="Manual","",MATRIZASPECTOS[[#This Row],[Probabilidad]]))</f>
        <v/>
      </c>
      <c r="AM28" s="79" t="str">
        <f>IF(MATRIZASPECTOS[[#This Row],[(2) Tipo de valoración 2022]]="","",IF(MATRIZASPECTOS[[#This Row],[(2) Tipo de valoración 2022]]="Manual","",MATRIZASPECTOS[[#This Row],[Consecuencia]]))</f>
        <v/>
      </c>
      <c r="AN28" s="80" t="str">
        <f t="shared" si="31"/>
        <v/>
      </c>
      <c r="AO28" s="80" t="str">
        <f t="shared" si="32"/>
        <v/>
      </c>
      <c r="AP28" s="80" t="str">
        <f t="shared" si="33"/>
        <v/>
      </c>
      <c r="AQ28" s="18" t="str">
        <f t="shared" si="34"/>
        <v/>
      </c>
      <c r="AR28" s="20" t="str">
        <f t="shared" si="35"/>
        <v/>
      </c>
      <c r="AS28" s="18" t="str">
        <f t="shared" si="36"/>
        <v/>
      </c>
      <c r="AT28" s="18" t="str">
        <f t="shared" si="37"/>
        <v/>
      </c>
      <c r="AU28" s="75"/>
    </row>
    <row r="29" spans="1:47" ht="27.75" thickBot="1" x14ac:dyDescent="0.3">
      <c r="A29" s="183">
        <v>26</v>
      </c>
      <c r="B29" s="16" t="str">
        <f t="shared" si="20"/>
        <v>Atención Integral y Servicios a Grupos de Interés</v>
      </c>
      <c r="C29" s="16" t="str">
        <f t="shared" si="21"/>
        <v>Consumo de materias primas e insumos</v>
      </c>
      <c r="D29" s="16" t="str">
        <f t="shared" si="22"/>
        <v>Agotamiento general de los recursos naturales</v>
      </c>
      <c r="E29" s="24">
        <v>44365</v>
      </c>
      <c r="F29" s="85" t="s">
        <v>74</v>
      </c>
      <c r="G29" s="46" t="s">
        <v>225</v>
      </c>
      <c r="H29" s="46" t="s">
        <v>225</v>
      </c>
      <c r="I29" s="17" t="s">
        <v>162</v>
      </c>
      <c r="J29" s="18" t="s">
        <v>78</v>
      </c>
      <c r="K29" s="48" t="s">
        <v>79</v>
      </c>
      <c r="L29" s="34" t="s">
        <v>288</v>
      </c>
      <c r="M29" s="25" t="s">
        <v>80</v>
      </c>
      <c r="N29" s="17" t="s">
        <v>108</v>
      </c>
      <c r="O29" s="17" t="s">
        <v>146</v>
      </c>
      <c r="P29" s="17" t="s">
        <v>100</v>
      </c>
      <c r="Q29" s="17" t="s">
        <v>104</v>
      </c>
      <c r="R29" s="18" t="s">
        <v>85</v>
      </c>
      <c r="S29" s="35" t="s">
        <v>102</v>
      </c>
      <c r="T29" s="24">
        <v>44365</v>
      </c>
      <c r="U29" s="18" t="s">
        <v>96</v>
      </c>
      <c r="V29" s="18" t="s">
        <v>92</v>
      </c>
      <c r="W29" s="18" t="str">
        <f t="shared" si="23"/>
        <v>Bajo</v>
      </c>
      <c r="X29" s="18">
        <f t="shared" si="24"/>
        <v>5</v>
      </c>
      <c r="Y29" s="18">
        <f t="shared" si="25"/>
        <v>1</v>
      </c>
      <c r="Z29" s="18">
        <f t="shared" si="26"/>
        <v>5</v>
      </c>
      <c r="AA29" s="18" t="str">
        <f t="shared" si="27"/>
        <v>Tolerable</v>
      </c>
      <c r="AB29" s="18" t="str">
        <f t="shared" si="28"/>
        <v>No</v>
      </c>
      <c r="AC29" s="34" t="s">
        <v>284</v>
      </c>
      <c r="AD29" s="25"/>
      <c r="AE29" s="18"/>
      <c r="AF29" s="19"/>
      <c r="AG29" s="20" t="str">
        <f t="shared" si="29"/>
        <v/>
      </c>
      <c r="AH29" s="18"/>
      <c r="AI29" s="99" t="str">
        <f t="shared" si="30"/>
        <v/>
      </c>
      <c r="AJ29" s="76"/>
      <c r="AK29" s="76"/>
      <c r="AL29" s="79" t="str">
        <f>IF(MATRIZASPECTOS[[#This Row],[(2) Tipo de valoración 2022]]="","",IF(MATRIZASPECTOS[[#This Row],[(2) Tipo de valoración 2022]]="Manual","",MATRIZASPECTOS[[#This Row],[Probabilidad]]))</f>
        <v/>
      </c>
      <c r="AM29" s="79" t="str">
        <f>IF(MATRIZASPECTOS[[#This Row],[(2) Tipo de valoración 2022]]="","",IF(MATRIZASPECTOS[[#This Row],[(2) Tipo de valoración 2022]]="Manual","",MATRIZASPECTOS[[#This Row],[Consecuencia]]))</f>
        <v/>
      </c>
      <c r="AN29" s="80" t="str">
        <f t="shared" si="31"/>
        <v/>
      </c>
      <c r="AO29" s="80" t="str">
        <f t="shared" si="32"/>
        <v/>
      </c>
      <c r="AP29" s="80" t="str">
        <f t="shared" si="33"/>
        <v/>
      </c>
      <c r="AQ29" s="18" t="str">
        <f t="shared" si="34"/>
        <v/>
      </c>
      <c r="AR29" s="20" t="str">
        <f t="shared" si="35"/>
        <v/>
      </c>
      <c r="AS29" s="18" t="str">
        <f t="shared" si="36"/>
        <v/>
      </c>
      <c r="AT29" s="18" t="str">
        <f t="shared" si="37"/>
        <v/>
      </c>
      <c r="AU29" s="75"/>
    </row>
    <row r="30" spans="1:47" ht="27.75" thickBot="1" x14ac:dyDescent="0.3">
      <c r="A30" s="183">
        <v>27</v>
      </c>
      <c r="B30" s="16" t="str">
        <f t="shared" si="20"/>
        <v>Atención Integral y Servicios a Grupos de Interés</v>
      </c>
      <c r="C30" s="16" t="str">
        <f t="shared" si="21"/>
        <v>Consumo de materias primas e insumos</v>
      </c>
      <c r="D30" s="16" t="str">
        <f t="shared" si="22"/>
        <v>Agotamiento general de los recursos naturales</v>
      </c>
      <c r="E30" s="24">
        <v>44365</v>
      </c>
      <c r="F30" s="85" t="s">
        <v>74</v>
      </c>
      <c r="G30" s="46" t="s">
        <v>225</v>
      </c>
      <c r="H30" s="46" t="s">
        <v>225</v>
      </c>
      <c r="I30" s="17" t="s">
        <v>162</v>
      </c>
      <c r="J30" s="18" t="s">
        <v>78</v>
      </c>
      <c r="K30" s="48" t="s">
        <v>79</v>
      </c>
      <c r="L30" s="34" t="s">
        <v>288</v>
      </c>
      <c r="M30" s="25" t="s">
        <v>80</v>
      </c>
      <c r="N30" s="17" t="s">
        <v>109</v>
      </c>
      <c r="O30" s="17" t="s">
        <v>146</v>
      </c>
      <c r="P30" s="17" t="s">
        <v>100</v>
      </c>
      <c r="Q30" s="17" t="s">
        <v>104</v>
      </c>
      <c r="R30" s="18" t="s">
        <v>85</v>
      </c>
      <c r="S30" s="35" t="s">
        <v>102</v>
      </c>
      <c r="T30" s="24">
        <v>44365</v>
      </c>
      <c r="U30" s="18" t="s">
        <v>87</v>
      </c>
      <c r="V30" s="18" t="s">
        <v>92</v>
      </c>
      <c r="W30" s="18" t="str">
        <f t="shared" si="23"/>
        <v>Bajo</v>
      </c>
      <c r="X30" s="18">
        <f t="shared" si="24"/>
        <v>3</v>
      </c>
      <c r="Y30" s="18">
        <f t="shared" si="25"/>
        <v>1</v>
      </c>
      <c r="Z30" s="18">
        <f t="shared" si="26"/>
        <v>3</v>
      </c>
      <c r="AA30" s="18" t="str">
        <f t="shared" si="27"/>
        <v>Tolerable</v>
      </c>
      <c r="AB30" s="18" t="str">
        <f t="shared" si="28"/>
        <v>No</v>
      </c>
      <c r="AC30" s="34" t="s">
        <v>290</v>
      </c>
      <c r="AD30" s="25"/>
      <c r="AE30" s="18"/>
      <c r="AF30" s="19"/>
      <c r="AG30" s="20" t="str">
        <f t="shared" si="29"/>
        <v/>
      </c>
      <c r="AH30" s="18"/>
      <c r="AI30" s="99" t="str">
        <f t="shared" si="30"/>
        <v/>
      </c>
      <c r="AJ30" s="76"/>
      <c r="AK30" s="76"/>
      <c r="AL30" s="79" t="str">
        <f>IF(MATRIZASPECTOS[[#This Row],[(2) Tipo de valoración 2022]]="","",IF(MATRIZASPECTOS[[#This Row],[(2) Tipo de valoración 2022]]="Manual","",MATRIZASPECTOS[[#This Row],[Probabilidad]]))</f>
        <v/>
      </c>
      <c r="AM30" s="79" t="str">
        <f>IF(MATRIZASPECTOS[[#This Row],[(2) Tipo de valoración 2022]]="","",IF(MATRIZASPECTOS[[#This Row],[(2) Tipo de valoración 2022]]="Manual","",MATRIZASPECTOS[[#This Row],[Consecuencia]]))</f>
        <v/>
      </c>
      <c r="AN30" s="80" t="str">
        <f t="shared" si="31"/>
        <v/>
      </c>
      <c r="AO30" s="80" t="str">
        <f t="shared" si="32"/>
        <v/>
      </c>
      <c r="AP30" s="80" t="str">
        <f t="shared" si="33"/>
        <v/>
      </c>
      <c r="AQ30" s="18" t="str">
        <f t="shared" si="34"/>
        <v/>
      </c>
      <c r="AR30" s="20" t="str">
        <f t="shared" si="35"/>
        <v/>
      </c>
      <c r="AS30" s="18" t="str">
        <f t="shared" si="36"/>
        <v/>
      </c>
      <c r="AT30" s="18" t="str">
        <f t="shared" si="37"/>
        <v/>
      </c>
      <c r="AU30" s="75"/>
    </row>
    <row r="31" spans="1:47" ht="27.75" thickBot="1" x14ac:dyDescent="0.3">
      <c r="A31" s="183">
        <v>28</v>
      </c>
      <c r="B31" s="16" t="str">
        <f t="shared" si="20"/>
        <v>Atención Integral y Servicios a Grupos de Interés</v>
      </c>
      <c r="C31" s="16" t="str">
        <f t="shared" si="21"/>
        <v>Generación de empleo</v>
      </c>
      <c r="D31" s="16" t="str">
        <f t="shared" si="22"/>
        <v>Desarrollo económico y social</v>
      </c>
      <c r="E31" s="24">
        <v>44365</v>
      </c>
      <c r="F31" s="85" t="s">
        <v>74</v>
      </c>
      <c r="G31" s="46" t="s">
        <v>225</v>
      </c>
      <c r="H31" s="46" t="s">
        <v>225</v>
      </c>
      <c r="I31" s="17" t="s">
        <v>162</v>
      </c>
      <c r="J31" s="18" t="s">
        <v>78</v>
      </c>
      <c r="K31" s="48" t="s">
        <v>79</v>
      </c>
      <c r="L31" s="34" t="s">
        <v>288</v>
      </c>
      <c r="M31" s="25" t="s">
        <v>80</v>
      </c>
      <c r="N31" s="17" t="s">
        <v>110</v>
      </c>
      <c r="O31" s="17" t="s">
        <v>146</v>
      </c>
      <c r="P31" s="17" t="s">
        <v>111</v>
      </c>
      <c r="Q31" s="17" t="s">
        <v>112</v>
      </c>
      <c r="R31" s="18" t="s">
        <v>113</v>
      </c>
      <c r="S31" s="35" t="s">
        <v>114</v>
      </c>
      <c r="T31" s="24">
        <v>44365</v>
      </c>
      <c r="U31" s="18" t="s">
        <v>96</v>
      </c>
      <c r="V31" s="18" t="s">
        <v>88</v>
      </c>
      <c r="W31" s="18" t="str">
        <f t="shared" si="23"/>
        <v>Moderado</v>
      </c>
      <c r="X31" s="18">
        <f t="shared" si="24"/>
        <v>5</v>
      </c>
      <c r="Y31" s="18">
        <f t="shared" si="25"/>
        <v>3</v>
      </c>
      <c r="Z31" s="18">
        <f t="shared" si="26"/>
        <v>15</v>
      </c>
      <c r="AA31" s="18" t="str">
        <f t="shared" si="27"/>
        <v>Potencialmente no tolerable</v>
      </c>
      <c r="AB31" s="18" t="str">
        <f t="shared" si="28"/>
        <v>No</v>
      </c>
      <c r="AC31" s="34" t="s">
        <v>297</v>
      </c>
      <c r="AD31" s="25"/>
      <c r="AE31" s="18"/>
      <c r="AF31" s="19"/>
      <c r="AG31" s="20" t="str">
        <f t="shared" si="29"/>
        <v/>
      </c>
      <c r="AH31" s="18"/>
      <c r="AI31" s="99" t="str">
        <f t="shared" si="30"/>
        <v/>
      </c>
      <c r="AJ31" s="76"/>
      <c r="AK31" s="76"/>
      <c r="AL31" s="79" t="str">
        <f>IF(MATRIZASPECTOS[[#This Row],[(2) Tipo de valoración 2022]]="","",IF(MATRIZASPECTOS[[#This Row],[(2) Tipo de valoración 2022]]="Manual","",MATRIZASPECTOS[[#This Row],[Probabilidad]]))</f>
        <v/>
      </c>
      <c r="AM31" s="79" t="str">
        <f>IF(MATRIZASPECTOS[[#This Row],[(2) Tipo de valoración 2022]]="","",IF(MATRIZASPECTOS[[#This Row],[(2) Tipo de valoración 2022]]="Manual","",MATRIZASPECTOS[[#This Row],[Consecuencia]]))</f>
        <v/>
      </c>
      <c r="AN31" s="80" t="str">
        <f t="shared" si="31"/>
        <v/>
      </c>
      <c r="AO31" s="80" t="str">
        <f t="shared" si="32"/>
        <v/>
      </c>
      <c r="AP31" s="80" t="str">
        <f t="shared" si="33"/>
        <v/>
      </c>
      <c r="AQ31" s="18" t="str">
        <f t="shared" si="34"/>
        <v/>
      </c>
      <c r="AR31" s="20" t="str">
        <f t="shared" si="35"/>
        <v/>
      </c>
      <c r="AS31" s="18" t="str">
        <f t="shared" si="36"/>
        <v/>
      </c>
      <c r="AT31" s="18" t="str">
        <f t="shared" si="37"/>
        <v/>
      </c>
      <c r="AU31" s="75"/>
    </row>
    <row r="32" spans="1:47" ht="27.75" thickBot="1" x14ac:dyDescent="0.3">
      <c r="A32" s="183">
        <v>29</v>
      </c>
      <c r="B32" s="16" t="str">
        <f t="shared" si="20"/>
        <v>Atención Integral y Servicios a Grupos de Interés</v>
      </c>
      <c r="C32" s="16" t="str">
        <f t="shared" si="21"/>
        <v>Generación de vertimientos</v>
      </c>
      <c r="D32" s="16" t="str">
        <f t="shared" si="22"/>
        <v>Contaminación por descarga de aguas residuales domésticas</v>
      </c>
      <c r="E32" s="24">
        <v>44365</v>
      </c>
      <c r="F32" s="85" t="s">
        <v>74</v>
      </c>
      <c r="G32" s="46" t="s">
        <v>225</v>
      </c>
      <c r="H32" s="46" t="s">
        <v>225</v>
      </c>
      <c r="I32" s="17" t="s">
        <v>162</v>
      </c>
      <c r="J32" s="18" t="s">
        <v>78</v>
      </c>
      <c r="K32" s="48" t="s">
        <v>79</v>
      </c>
      <c r="L32" s="34" t="s">
        <v>288</v>
      </c>
      <c r="M32" s="25" t="s">
        <v>115</v>
      </c>
      <c r="N32" s="17" t="s">
        <v>116</v>
      </c>
      <c r="O32" s="17" t="s">
        <v>146</v>
      </c>
      <c r="P32" s="17" t="s">
        <v>117</v>
      </c>
      <c r="Q32" s="17" t="s">
        <v>118</v>
      </c>
      <c r="R32" s="18" t="s">
        <v>85</v>
      </c>
      <c r="S32" s="35" t="s">
        <v>86</v>
      </c>
      <c r="T32" s="24">
        <v>44365</v>
      </c>
      <c r="U32" s="18" t="s">
        <v>87</v>
      </c>
      <c r="V32" s="18" t="s">
        <v>88</v>
      </c>
      <c r="W32" s="18" t="str">
        <f t="shared" si="23"/>
        <v>Bajo</v>
      </c>
      <c r="X32" s="18">
        <f t="shared" si="24"/>
        <v>3</v>
      </c>
      <c r="Y32" s="18">
        <f t="shared" si="25"/>
        <v>3</v>
      </c>
      <c r="Z32" s="18">
        <f t="shared" si="26"/>
        <v>9</v>
      </c>
      <c r="AA32" s="18" t="str">
        <f t="shared" si="27"/>
        <v>Tolerable</v>
      </c>
      <c r="AB32" s="18" t="str">
        <f t="shared" si="28"/>
        <v>No</v>
      </c>
      <c r="AC32" s="34" t="s">
        <v>300</v>
      </c>
      <c r="AD32" s="25"/>
      <c r="AE32" s="18"/>
      <c r="AF32" s="19"/>
      <c r="AG32" s="20" t="str">
        <f t="shared" si="29"/>
        <v/>
      </c>
      <c r="AH32" s="18"/>
      <c r="AI32" s="99" t="str">
        <f t="shared" si="30"/>
        <v/>
      </c>
      <c r="AJ32" s="76"/>
      <c r="AK32" s="76"/>
      <c r="AL32" s="79" t="str">
        <f>IF(MATRIZASPECTOS[[#This Row],[(2) Tipo de valoración 2022]]="","",IF(MATRIZASPECTOS[[#This Row],[(2) Tipo de valoración 2022]]="Manual","",MATRIZASPECTOS[[#This Row],[Probabilidad]]))</f>
        <v/>
      </c>
      <c r="AM32" s="79" t="str">
        <f>IF(MATRIZASPECTOS[[#This Row],[(2) Tipo de valoración 2022]]="","",IF(MATRIZASPECTOS[[#This Row],[(2) Tipo de valoración 2022]]="Manual","",MATRIZASPECTOS[[#This Row],[Consecuencia]]))</f>
        <v/>
      </c>
      <c r="AN32" s="80" t="str">
        <f t="shared" si="31"/>
        <v/>
      </c>
      <c r="AO32" s="80" t="str">
        <f t="shared" si="32"/>
        <v/>
      </c>
      <c r="AP32" s="80" t="str">
        <f t="shared" si="33"/>
        <v/>
      </c>
      <c r="AQ32" s="18" t="str">
        <f t="shared" si="34"/>
        <v/>
      </c>
      <c r="AR32" s="20" t="str">
        <f t="shared" si="35"/>
        <v/>
      </c>
      <c r="AS32" s="18" t="str">
        <f t="shared" si="36"/>
        <v/>
      </c>
      <c r="AT32" s="18" t="str">
        <f t="shared" si="37"/>
        <v/>
      </c>
      <c r="AU32" s="75"/>
    </row>
    <row r="33" spans="1:47" ht="27.75" thickBot="1" x14ac:dyDescent="0.3">
      <c r="A33" s="183">
        <v>30</v>
      </c>
      <c r="B33" s="16" t="str">
        <f t="shared" si="20"/>
        <v>Atención Integral y Servicios a Grupos de Interés</v>
      </c>
      <c r="C33" s="16" t="str">
        <f t="shared" si="21"/>
        <v>Generación de residuos</v>
      </c>
      <c r="D33" s="16" t="str">
        <f t="shared" si="22"/>
        <v>Contaminación por generación de residuos ordinarios</v>
      </c>
      <c r="E33" s="24">
        <v>44365</v>
      </c>
      <c r="F33" s="85" t="s">
        <v>74</v>
      </c>
      <c r="G33" s="46" t="s">
        <v>225</v>
      </c>
      <c r="H33" s="46" t="s">
        <v>225</v>
      </c>
      <c r="I33" s="17" t="s">
        <v>162</v>
      </c>
      <c r="J33" s="18" t="s">
        <v>78</v>
      </c>
      <c r="K33" s="48" t="s">
        <v>79</v>
      </c>
      <c r="L33" s="34" t="s">
        <v>288</v>
      </c>
      <c r="M33" s="25" t="s">
        <v>115</v>
      </c>
      <c r="N33" s="17" t="s">
        <v>119</v>
      </c>
      <c r="O33" s="17" t="s">
        <v>146</v>
      </c>
      <c r="P33" s="17" t="s">
        <v>120</v>
      </c>
      <c r="Q33" s="17" t="s">
        <v>121</v>
      </c>
      <c r="R33" s="18" t="s">
        <v>85</v>
      </c>
      <c r="S33" s="35" t="s">
        <v>122</v>
      </c>
      <c r="T33" s="24">
        <v>44365</v>
      </c>
      <c r="U33" s="18" t="s">
        <v>96</v>
      </c>
      <c r="V33" s="18" t="s">
        <v>97</v>
      </c>
      <c r="W33" s="18" t="str">
        <f t="shared" si="23"/>
        <v>Alto</v>
      </c>
      <c r="X33" s="18">
        <f t="shared" si="24"/>
        <v>5</v>
      </c>
      <c r="Y33" s="18">
        <f t="shared" si="25"/>
        <v>5</v>
      </c>
      <c r="Z33" s="18">
        <f t="shared" si="26"/>
        <v>25</v>
      </c>
      <c r="AA33" s="18" t="str">
        <f t="shared" si="27"/>
        <v>No tolerable</v>
      </c>
      <c r="AB33" s="18" t="str">
        <f t="shared" si="28"/>
        <v>Si</v>
      </c>
      <c r="AC33" s="34" t="s">
        <v>298</v>
      </c>
      <c r="AD33" s="25"/>
      <c r="AE33" s="18"/>
      <c r="AF33" s="19"/>
      <c r="AG33" s="20" t="str">
        <f t="shared" si="29"/>
        <v/>
      </c>
      <c r="AH33" s="18"/>
      <c r="AI33" s="99" t="str">
        <f t="shared" si="30"/>
        <v/>
      </c>
      <c r="AJ33" s="76"/>
      <c r="AK33" s="76"/>
      <c r="AL33" s="79" t="str">
        <f>IF(MATRIZASPECTOS[[#This Row],[(2) Tipo de valoración 2022]]="","",IF(MATRIZASPECTOS[[#This Row],[(2) Tipo de valoración 2022]]="Manual","",MATRIZASPECTOS[[#This Row],[Probabilidad]]))</f>
        <v/>
      </c>
      <c r="AM33" s="79" t="str">
        <f>IF(MATRIZASPECTOS[[#This Row],[(2) Tipo de valoración 2022]]="","",IF(MATRIZASPECTOS[[#This Row],[(2) Tipo de valoración 2022]]="Manual","",MATRIZASPECTOS[[#This Row],[Consecuencia]]))</f>
        <v/>
      </c>
      <c r="AN33" s="80" t="str">
        <f t="shared" si="31"/>
        <v/>
      </c>
      <c r="AO33" s="80" t="str">
        <f t="shared" si="32"/>
        <v/>
      </c>
      <c r="AP33" s="80" t="str">
        <f t="shared" si="33"/>
        <v/>
      </c>
      <c r="AQ33" s="18" t="str">
        <f t="shared" si="34"/>
        <v/>
      </c>
      <c r="AR33" s="20" t="str">
        <f t="shared" si="35"/>
        <v/>
      </c>
      <c r="AS33" s="18" t="str">
        <f t="shared" si="36"/>
        <v/>
      </c>
      <c r="AT33" s="18" t="str">
        <f t="shared" si="37"/>
        <v/>
      </c>
      <c r="AU33" s="75"/>
    </row>
    <row r="34" spans="1:47" ht="27.75" thickBot="1" x14ac:dyDescent="0.3">
      <c r="A34" s="183">
        <v>31</v>
      </c>
      <c r="B34" s="16" t="str">
        <f t="shared" si="20"/>
        <v>Atención Integral y Servicios a Grupos de Interés</v>
      </c>
      <c r="C34" s="16" t="str">
        <f t="shared" si="21"/>
        <v>Generación de residuos</v>
      </c>
      <c r="D34" s="16" t="str">
        <f t="shared" si="22"/>
        <v>Aprovechamiento de residuos reutilizables</v>
      </c>
      <c r="E34" s="24">
        <v>44365</v>
      </c>
      <c r="F34" s="85" t="s">
        <v>74</v>
      </c>
      <c r="G34" s="46" t="s">
        <v>225</v>
      </c>
      <c r="H34" s="46" t="s">
        <v>225</v>
      </c>
      <c r="I34" s="17" t="s">
        <v>162</v>
      </c>
      <c r="J34" s="18" t="s">
        <v>78</v>
      </c>
      <c r="K34" s="48" t="s">
        <v>79</v>
      </c>
      <c r="L34" s="34" t="s">
        <v>288</v>
      </c>
      <c r="M34" s="25" t="s">
        <v>115</v>
      </c>
      <c r="N34" s="17" t="s">
        <v>123</v>
      </c>
      <c r="O34" s="17" t="s">
        <v>146</v>
      </c>
      <c r="P34" s="17" t="s">
        <v>120</v>
      </c>
      <c r="Q34" s="17" t="s">
        <v>124</v>
      </c>
      <c r="R34" s="18" t="s">
        <v>113</v>
      </c>
      <c r="S34" s="35" t="s">
        <v>122</v>
      </c>
      <c r="T34" s="24">
        <v>44365</v>
      </c>
      <c r="U34" s="18" t="s">
        <v>96</v>
      </c>
      <c r="V34" s="18" t="s">
        <v>88</v>
      </c>
      <c r="W34" s="18" t="str">
        <f t="shared" si="23"/>
        <v>Moderado</v>
      </c>
      <c r="X34" s="18">
        <f t="shared" si="24"/>
        <v>5</v>
      </c>
      <c r="Y34" s="18">
        <f t="shared" si="25"/>
        <v>3</v>
      </c>
      <c r="Z34" s="18">
        <f t="shared" si="26"/>
        <v>15</v>
      </c>
      <c r="AA34" s="18" t="str">
        <f t="shared" si="27"/>
        <v>Potencialmente no tolerable</v>
      </c>
      <c r="AB34" s="18" t="str">
        <f t="shared" si="28"/>
        <v>No</v>
      </c>
      <c r="AC34" s="34" t="s">
        <v>298</v>
      </c>
      <c r="AD34" s="25"/>
      <c r="AE34" s="18"/>
      <c r="AF34" s="19"/>
      <c r="AG34" s="20" t="str">
        <f t="shared" si="29"/>
        <v/>
      </c>
      <c r="AH34" s="18"/>
      <c r="AI34" s="99" t="str">
        <f t="shared" si="30"/>
        <v/>
      </c>
      <c r="AJ34" s="76"/>
      <c r="AK34" s="76"/>
      <c r="AL34" s="79" t="str">
        <f>IF(MATRIZASPECTOS[[#This Row],[(2) Tipo de valoración 2022]]="","",IF(MATRIZASPECTOS[[#This Row],[(2) Tipo de valoración 2022]]="Manual","",MATRIZASPECTOS[[#This Row],[Probabilidad]]))</f>
        <v/>
      </c>
      <c r="AM34" s="79" t="str">
        <f>IF(MATRIZASPECTOS[[#This Row],[(2) Tipo de valoración 2022]]="","",IF(MATRIZASPECTOS[[#This Row],[(2) Tipo de valoración 2022]]="Manual","",MATRIZASPECTOS[[#This Row],[Consecuencia]]))</f>
        <v/>
      </c>
      <c r="AN34" s="80" t="str">
        <f t="shared" si="31"/>
        <v/>
      </c>
      <c r="AO34" s="80" t="str">
        <f t="shared" si="32"/>
        <v/>
      </c>
      <c r="AP34" s="80" t="str">
        <f t="shared" si="33"/>
        <v/>
      </c>
      <c r="AQ34" s="18" t="str">
        <f t="shared" si="34"/>
        <v/>
      </c>
      <c r="AR34" s="20" t="str">
        <f t="shared" si="35"/>
        <v/>
      </c>
      <c r="AS34" s="18" t="str">
        <f t="shared" si="36"/>
        <v/>
      </c>
      <c r="AT34" s="18" t="str">
        <f t="shared" si="37"/>
        <v/>
      </c>
      <c r="AU34" s="75"/>
    </row>
    <row r="35" spans="1:47" ht="27.75" thickBot="1" x14ac:dyDescent="0.3">
      <c r="A35" s="183">
        <v>32</v>
      </c>
      <c r="B35" s="16" t="str">
        <f t="shared" si="20"/>
        <v>Atención Integral y Servicios a Grupos de Interés</v>
      </c>
      <c r="C35" s="16" t="str">
        <f t="shared" si="21"/>
        <v>Generación de residuos</v>
      </c>
      <c r="D35" s="16" t="str">
        <f t="shared" si="22"/>
        <v>Contaminación por generación de residuos ordinarios</v>
      </c>
      <c r="E35" s="24">
        <v>44365</v>
      </c>
      <c r="F35" s="85" t="s">
        <v>74</v>
      </c>
      <c r="G35" s="46" t="s">
        <v>225</v>
      </c>
      <c r="H35" s="46" t="s">
        <v>225</v>
      </c>
      <c r="I35" s="17" t="s">
        <v>162</v>
      </c>
      <c r="J35" s="18" t="s">
        <v>135</v>
      </c>
      <c r="K35" s="48" t="s">
        <v>136</v>
      </c>
      <c r="L35" s="34" t="s">
        <v>288</v>
      </c>
      <c r="M35" s="25" t="s">
        <v>115</v>
      </c>
      <c r="N35" s="17" t="s">
        <v>119</v>
      </c>
      <c r="O35" s="17" t="s">
        <v>163</v>
      </c>
      <c r="P35" s="17" t="s">
        <v>120</v>
      </c>
      <c r="Q35" s="17" t="s">
        <v>121</v>
      </c>
      <c r="R35" s="18" t="s">
        <v>85</v>
      </c>
      <c r="S35" s="35" t="s">
        <v>122</v>
      </c>
      <c r="T35" s="24">
        <v>44365</v>
      </c>
      <c r="U35" s="18" t="s">
        <v>91</v>
      </c>
      <c r="V35" s="18" t="s">
        <v>92</v>
      </c>
      <c r="W35" s="18" t="str">
        <f t="shared" si="23"/>
        <v>Bajo</v>
      </c>
      <c r="X35" s="18">
        <f t="shared" si="24"/>
        <v>1</v>
      </c>
      <c r="Y35" s="18">
        <f t="shared" si="25"/>
        <v>1</v>
      </c>
      <c r="Z35" s="18">
        <f t="shared" si="26"/>
        <v>1</v>
      </c>
      <c r="AA35" s="18" t="str">
        <f t="shared" si="27"/>
        <v>Tolerable</v>
      </c>
      <c r="AB35" s="18" t="str">
        <f t="shared" si="28"/>
        <v>No</v>
      </c>
      <c r="AC35" s="34" t="s">
        <v>302</v>
      </c>
      <c r="AD35" s="25"/>
      <c r="AE35" s="18"/>
      <c r="AF35" s="19"/>
      <c r="AG35" s="20" t="str">
        <f t="shared" si="29"/>
        <v/>
      </c>
      <c r="AH35" s="18"/>
      <c r="AI35" s="99" t="str">
        <f t="shared" ref="AI35:AI37" si="38">IF(AG35="","",IF(AH35="","",IF(AH35=0,0,((AG35-AH35)/AG35))))</f>
        <v/>
      </c>
      <c r="AJ35" s="76"/>
      <c r="AK35" s="76"/>
      <c r="AL35" s="79" t="str">
        <f>IF(MATRIZASPECTOS[[#This Row],[(2) Tipo de valoración 2022]]="","",IF(MATRIZASPECTOS[[#This Row],[(2) Tipo de valoración 2022]]="Manual","",MATRIZASPECTOS[[#This Row],[Probabilidad]]))</f>
        <v/>
      </c>
      <c r="AM35" s="79" t="str">
        <f>IF(MATRIZASPECTOS[[#This Row],[(2) Tipo de valoración 2022]]="","",IF(MATRIZASPECTOS[[#This Row],[(2) Tipo de valoración 2022]]="Manual","",MATRIZASPECTOS[[#This Row],[Consecuencia]]))</f>
        <v/>
      </c>
      <c r="AN35" s="80" t="str">
        <f t="shared" ref="AN35:AN37" si="39">IF(AQ35="","",IF(AQ35&lt;=10,"Bajo",IF(AQ35&lt;=15,"Moderado",IF(AQ35&gt;15,"Alto",""))))</f>
        <v/>
      </c>
      <c r="AO35" s="80" t="str">
        <f t="shared" ref="AO35:AO37" si="40">IF(AL35="","",VLOOKUP(AL35,MATRIZ2,2,FALSE))</f>
        <v/>
      </c>
      <c r="AP35" s="80" t="str">
        <f t="shared" ref="AP35:AP37" si="41">IF(AM35="","",VLOOKUP(AM35,MATRIZ3,2,FALSE))</f>
        <v/>
      </c>
      <c r="AQ35" s="18" t="str">
        <f t="shared" ref="AQ35:AQ37" si="42">IF(AO35="","",IF(AP35="","",(AO35*AP35)))</f>
        <v/>
      </c>
      <c r="AR35" s="20" t="str">
        <f t="shared" ref="AR35:AR37" si="43">IF(AI35="","",(IF(AI35&lt;=-1%,(AQ35+(ABS(AQ35*AI35))),(AQ35-((ABS(AQ35*AI35))+AF35)))))</f>
        <v/>
      </c>
      <c r="AS35" s="18" t="str">
        <f t="shared" si="36"/>
        <v/>
      </c>
      <c r="AT35" s="18" t="str">
        <f t="shared" si="37"/>
        <v/>
      </c>
      <c r="AU35" s="75"/>
    </row>
    <row r="36" spans="1:47" ht="27.75" thickBot="1" x14ac:dyDescent="0.3">
      <c r="A36" s="183">
        <v>33</v>
      </c>
      <c r="B36" s="16" t="str">
        <f t="shared" si="20"/>
        <v>Atención Integral y Servicios a Grupos de Interés</v>
      </c>
      <c r="C36" s="16" t="str">
        <f t="shared" si="21"/>
        <v>Generación de residuos</v>
      </c>
      <c r="D36" s="16" t="str">
        <f t="shared" si="22"/>
        <v>Contaminación por generación de residuos recuperables</v>
      </c>
      <c r="E36" s="24">
        <v>44365</v>
      </c>
      <c r="F36" s="85" t="s">
        <v>74</v>
      </c>
      <c r="G36" s="46" t="s">
        <v>225</v>
      </c>
      <c r="H36" s="46" t="s">
        <v>225</v>
      </c>
      <c r="I36" s="17" t="s">
        <v>162</v>
      </c>
      <c r="J36" s="18" t="s">
        <v>135</v>
      </c>
      <c r="K36" s="48" t="s">
        <v>136</v>
      </c>
      <c r="L36" s="34" t="s">
        <v>288</v>
      </c>
      <c r="M36" s="25" t="s">
        <v>115</v>
      </c>
      <c r="N36" s="17" t="s">
        <v>123</v>
      </c>
      <c r="O36" s="17" t="s">
        <v>163</v>
      </c>
      <c r="P36" s="17" t="s">
        <v>120</v>
      </c>
      <c r="Q36" s="17" t="s">
        <v>137</v>
      </c>
      <c r="R36" s="18" t="s">
        <v>85</v>
      </c>
      <c r="S36" s="35" t="s">
        <v>122</v>
      </c>
      <c r="T36" s="24">
        <v>44365</v>
      </c>
      <c r="U36" s="18" t="s">
        <v>87</v>
      </c>
      <c r="V36" s="18" t="s">
        <v>92</v>
      </c>
      <c r="W36" s="18" t="str">
        <f t="shared" si="23"/>
        <v>Bajo</v>
      </c>
      <c r="X36" s="18">
        <f t="shared" si="24"/>
        <v>3</v>
      </c>
      <c r="Y36" s="18">
        <f t="shared" si="25"/>
        <v>1</v>
      </c>
      <c r="Z36" s="18">
        <f t="shared" si="26"/>
        <v>3</v>
      </c>
      <c r="AA36" s="18" t="str">
        <f t="shared" si="27"/>
        <v>Tolerable</v>
      </c>
      <c r="AB36" s="18" t="str">
        <f t="shared" si="28"/>
        <v>No</v>
      </c>
      <c r="AC36" s="34" t="s">
        <v>303</v>
      </c>
      <c r="AD36" s="25"/>
      <c r="AE36" s="18"/>
      <c r="AF36" s="19"/>
      <c r="AG36" s="20" t="str">
        <f t="shared" si="29"/>
        <v/>
      </c>
      <c r="AH36" s="18"/>
      <c r="AI36" s="99" t="str">
        <f t="shared" si="38"/>
        <v/>
      </c>
      <c r="AJ36" s="76"/>
      <c r="AK36" s="76"/>
      <c r="AL36" s="79" t="str">
        <f>IF(MATRIZASPECTOS[[#This Row],[(2) Tipo de valoración 2022]]="","",IF(MATRIZASPECTOS[[#This Row],[(2) Tipo de valoración 2022]]="Manual","",MATRIZASPECTOS[[#This Row],[Probabilidad]]))</f>
        <v/>
      </c>
      <c r="AM36" s="79" t="str">
        <f>IF(MATRIZASPECTOS[[#This Row],[(2) Tipo de valoración 2022]]="","",IF(MATRIZASPECTOS[[#This Row],[(2) Tipo de valoración 2022]]="Manual","",MATRIZASPECTOS[[#This Row],[Consecuencia]]))</f>
        <v/>
      </c>
      <c r="AN36" s="80" t="str">
        <f t="shared" si="39"/>
        <v/>
      </c>
      <c r="AO36" s="80" t="str">
        <f t="shared" si="40"/>
        <v/>
      </c>
      <c r="AP36" s="80" t="str">
        <f t="shared" si="41"/>
        <v/>
      </c>
      <c r="AQ36" s="18" t="str">
        <f t="shared" si="42"/>
        <v/>
      </c>
      <c r="AR36" s="20" t="str">
        <f t="shared" si="43"/>
        <v/>
      </c>
      <c r="AS36" s="18" t="str">
        <f t="shared" si="36"/>
        <v/>
      </c>
      <c r="AT36" s="18" t="str">
        <f t="shared" si="37"/>
        <v/>
      </c>
      <c r="AU36" s="75"/>
    </row>
    <row r="37" spans="1:47" ht="27.75" thickBot="1" x14ac:dyDescent="0.3">
      <c r="A37" s="183">
        <v>34</v>
      </c>
      <c r="B37" s="41" t="str">
        <f t="shared" si="20"/>
        <v>Atención Integral y Servicios a Grupos de Interés</v>
      </c>
      <c r="C37" s="41" t="str">
        <f t="shared" si="21"/>
        <v>Generación de residuos</v>
      </c>
      <c r="D37" s="41" t="str">
        <f t="shared" si="22"/>
        <v>Contaminación por generación de residuos peligrosos</v>
      </c>
      <c r="E37" s="51">
        <v>44365</v>
      </c>
      <c r="F37" s="86" t="s">
        <v>74</v>
      </c>
      <c r="G37" s="46" t="s">
        <v>225</v>
      </c>
      <c r="H37" s="46" t="s">
        <v>225</v>
      </c>
      <c r="I37" s="52" t="s">
        <v>162</v>
      </c>
      <c r="J37" s="42" t="s">
        <v>135</v>
      </c>
      <c r="K37" s="53" t="s">
        <v>140</v>
      </c>
      <c r="L37" s="34" t="s">
        <v>288</v>
      </c>
      <c r="M37" s="43" t="s">
        <v>115</v>
      </c>
      <c r="N37" s="52" t="s">
        <v>141</v>
      </c>
      <c r="O37" s="17" t="s">
        <v>146</v>
      </c>
      <c r="P37" s="52" t="s">
        <v>120</v>
      </c>
      <c r="Q37" s="52" t="s">
        <v>142</v>
      </c>
      <c r="R37" s="42" t="s">
        <v>85</v>
      </c>
      <c r="S37" s="54" t="s">
        <v>122</v>
      </c>
      <c r="T37" s="51">
        <v>44365</v>
      </c>
      <c r="U37" s="42" t="s">
        <v>91</v>
      </c>
      <c r="V37" s="42" t="s">
        <v>88</v>
      </c>
      <c r="W37" s="42" t="str">
        <f t="shared" si="23"/>
        <v>Bajo</v>
      </c>
      <c r="X37" s="42">
        <f t="shared" si="24"/>
        <v>1</v>
      </c>
      <c r="Y37" s="42">
        <f t="shared" si="25"/>
        <v>3</v>
      </c>
      <c r="Z37" s="42">
        <f t="shared" si="26"/>
        <v>3</v>
      </c>
      <c r="AA37" s="42" t="str">
        <f t="shared" si="27"/>
        <v>Tolerable</v>
      </c>
      <c r="AB37" s="42" t="str">
        <f t="shared" si="28"/>
        <v>No</v>
      </c>
      <c r="AC37" s="34" t="s">
        <v>301</v>
      </c>
      <c r="AD37" s="25"/>
      <c r="AE37" s="18"/>
      <c r="AF37" s="44"/>
      <c r="AG37" s="45" t="str">
        <f t="shared" si="29"/>
        <v/>
      </c>
      <c r="AH37" s="42"/>
      <c r="AI37" s="100" t="str">
        <f t="shared" si="38"/>
        <v/>
      </c>
      <c r="AJ37" s="77"/>
      <c r="AK37" s="77"/>
      <c r="AL37" s="81" t="str">
        <f>IF(MATRIZASPECTOS[[#This Row],[(2) Tipo de valoración 2022]]="","",IF(MATRIZASPECTOS[[#This Row],[(2) Tipo de valoración 2022]]="Manual","",MATRIZASPECTOS[[#This Row],[Probabilidad]]))</f>
        <v/>
      </c>
      <c r="AM37" s="81" t="str">
        <f>IF(MATRIZASPECTOS[[#This Row],[(2) Tipo de valoración 2022]]="","",IF(MATRIZASPECTOS[[#This Row],[(2) Tipo de valoración 2022]]="Manual","",MATRIZASPECTOS[[#This Row],[Consecuencia]]))</f>
        <v/>
      </c>
      <c r="AN37" s="82" t="str">
        <f t="shared" si="39"/>
        <v/>
      </c>
      <c r="AO37" s="82" t="str">
        <f t="shared" si="40"/>
        <v/>
      </c>
      <c r="AP37" s="82" t="str">
        <f t="shared" si="41"/>
        <v/>
      </c>
      <c r="AQ37" s="42" t="str">
        <f t="shared" si="42"/>
        <v/>
      </c>
      <c r="AR37" s="45" t="str">
        <f t="shared" si="43"/>
        <v/>
      </c>
      <c r="AS37" s="42" t="str">
        <f t="shared" si="36"/>
        <v/>
      </c>
      <c r="AT37" s="42" t="str">
        <f t="shared" si="37"/>
        <v/>
      </c>
      <c r="AU37" s="75"/>
    </row>
  </sheetData>
  <mergeCells count="1">
    <mergeCell ref="E1:AU1"/>
  </mergeCells>
  <phoneticPr fontId="16" type="noConversion"/>
  <conditionalFormatting sqref="R2:R1048576">
    <cfRule type="containsText" dxfId="1820" priority="119" operator="containsText" text="Negativo">
      <formula>NOT(ISERROR(SEARCH("Negativo",R2)))</formula>
    </cfRule>
    <cfRule type="containsText" dxfId="1819" priority="120" operator="containsText" text="Positivo">
      <formula>NOT(ISERROR(SEARCH("Positivo",R2)))</formula>
    </cfRule>
  </conditionalFormatting>
  <dataValidations count="8">
    <dataValidation allowBlank="1" showInputMessage="1" showErrorMessage="1" promptTitle="Desempeño ambiental" prompt="Escriba en caso de que aplique el valor del desempeño ambiental obtenido a finalizar el periodo solicitado. _x000a_En caso de no aplicar escriba el texto: N.A." sqref="AE4:AE37" xr:uid="{00000000-0002-0000-0200-000001000000}"/>
    <dataValidation allowBlank="1" showInputMessage="1" showErrorMessage="1" promptTitle="Meta porcentual" prompt="Escriba en caso de que aplique el valor del porcentaje de meta establecido para el periodo solicitado. _x000a_En caso de no aplicar escriba el texto: No aplica" sqref="AF4:AF37" xr:uid="{00000000-0002-0000-0200-000002000000}"/>
    <dataValidation allowBlank="1" showInputMessage="1" showErrorMessage="1" promptTitle="Registro de fecha" prompt="Ingrese la fecha solicitada. El formato establecido es dd/mm/aaaa." sqref="AJ4:AJ37 E4:E37 T4:T37" xr:uid="{00000000-0002-0000-0200-000004000000}"/>
    <dataValidation allowBlank="1" showInputMessage="1" showErrorMessage="1" promptTitle="Unidad de medición" prompt="Escriba en caso de que aplique la unidad de medición bajo la cual se mide el desempeño y las metas ambientales. _x000a_En caso de no aplicar escriba el texto: N.A." sqref="AD4:AD37" xr:uid="{00000000-0002-0000-0200-000008000000}"/>
    <dataValidation allowBlank="1" showInputMessage="1" showErrorMessage="1" promptTitle="Desempeño ambiental" prompt="Escriba en caso de que aplique el valor del desempeño ambiental obtenido para el periodo solicitado. _x000a_En caso de no aplicar escriba el texto: N.A." sqref="AH4:AH37" xr:uid="{00000000-0002-0000-0200-000009000000}"/>
    <dataValidation type="list" allowBlank="1" showInputMessage="1" showErrorMessage="1" sqref="Q4:Q37" xr:uid="{00000000-0002-0000-0200-000005000000}">
      <formula1>INDIRECT(VLOOKUP(P4,MATRIZ1,2,FALSE))</formula1>
    </dataValidation>
    <dataValidation type="list" allowBlank="1" showInputMessage="1" showErrorMessage="1" sqref="G4:G37" xr:uid="{00000000-0002-0000-0200-000006000000}">
      <formula1>INDIRECT($F4)</formula1>
    </dataValidation>
    <dataValidation type="list" allowBlank="1" showInputMessage="1" showErrorMessage="1" sqref="H4:H37" xr:uid="{00000000-0002-0000-0200-000007000000}">
      <formula1>INDIRECT(VLOOKUP(G4,MATRIZ4,2,FALSE))</formula1>
    </dataValidation>
  </dataValidations>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13" operator="equal" id="{E24171AE-B162-4039-8096-6C14FB0989BE}">
            <xm:f>LISTAS!$W$4</xm:f>
            <x14:dxf>
              <fill>
                <patternFill>
                  <bgColor rgb="FFFFFF00"/>
                </patternFill>
              </fill>
            </x14:dxf>
          </x14:cfRule>
          <x14:cfRule type="cellIs" priority="114" operator="equal" id="{4CA645ED-72CA-4C1B-9CBA-F0092CEFFCAE}">
            <xm:f>LISTAS!$W$2</xm:f>
            <x14:dxf>
              <fill>
                <patternFill>
                  <bgColor rgb="FF00B050"/>
                </patternFill>
              </fill>
            </x14:dxf>
          </x14:cfRule>
          <x14:cfRule type="cellIs" priority="115" operator="equal" id="{86214202-2205-4604-B0A4-892C1FF94905}">
            <xm:f>LISTAS!$W$3</xm:f>
            <x14:dxf>
              <fill>
                <patternFill>
                  <bgColor rgb="FFFF0000"/>
                </patternFill>
              </fill>
            </x14:dxf>
          </x14:cfRule>
          <xm:sqref>AS4:AS1048576 AA4:AA1048576</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A000000}">
          <x14:formula1>
            <xm:f>INDIRECT(LISTAS!$A$1)</xm:f>
          </x14:formula1>
          <xm:sqref>I4:I37</xm:sqref>
        </x14:dataValidation>
        <x14:dataValidation type="list" allowBlank="1" showInputMessage="1" showErrorMessage="1" xr:uid="{00000000-0002-0000-0200-00000B000000}">
          <x14:formula1>
            <xm:f>INDIRECT(LISTAS!$B$1)</xm:f>
          </x14:formula1>
          <xm:sqref>P4:P37</xm:sqref>
        </x14:dataValidation>
        <x14:dataValidation type="list" allowBlank="1" showInputMessage="1" showErrorMessage="1" xr:uid="{00000000-0002-0000-0200-00000C000000}">
          <x14:formula1>
            <xm:f>INDIRECT(LISTAS!$P$1)</xm:f>
          </x14:formula1>
          <xm:sqref>R4:R37</xm:sqref>
        </x14:dataValidation>
        <x14:dataValidation type="list" allowBlank="1" showInputMessage="1" showErrorMessage="1" xr:uid="{00000000-0002-0000-0200-00000D000000}">
          <x14:formula1>
            <xm:f>INDIRECT(LISTAS!$Q$1)</xm:f>
          </x14:formula1>
          <xm:sqref>S4:S37</xm:sqref>
        </x14:dataValidation>
        <x14:dataValidation type="list" allowBlank="1" showInputMessage="1" showErrorMessage="1" xr:uid="{00000000-0002-0000-0200-00000E000000}">
          <x14:formula1>
            <xm:f>INDIRECT(LISTAS!$S$1)</xm:f>
          </x14:formula1>
          <xm:sqref>AL4:AL37 U4:U37</xm:sqref>
        </x14:dataValidation>
        <x14:dataValidation type="list" allowBlank="1" showInputMessage="1" showErrorMessage="1" xr:uid="{00000000-0002-0000-0200-00000F000000}">
          <x14:formula1>
            <xm:f>INDIRECT(LISTAS!$U$1)</xm:f>
          </x14:formula1>
          <xm:sqref>AM4:AM37 V4:V37</xm:sqref>
        </x14:dataValidation>
        <x14:dataValidation type="list" allowBlank="1" showInputMessage="1" showErrorMessage="1" xr:uid="{00000000-0002-0000-0200-000010000000}">
          <x14:formula1>
            <xm:f>INDIRECT(LISTAS!$O$1)</xm:f>
          </x14:formula1>
          <xm:sqref>M4:M37</xm:sqref>
        </x14:dataValidation>
        <x14:dataValidation type="list" allowBlank="1" showInputMessage="1" showErrorMessage="1" xr:uid="{00000000-0002-0000-0200-000011000000}">
          <x14:formula1>
            <xm:f>INDIRECT(LISTAS!$R$1)</xm:f>
          </x14:formula1>
          <xm:sqref>J4:J37</xm:sqref>
        </x14:dataValidation>
        <x14:dataValidation type="list" allowBlank="1" showInputMessage="1" showErrorMessage="1" xr:uid="{00000000-0002-0000-0200-000012000000}">
          <x14:formula1>
            <xm:f>INDIRECT(LISTAS!$AQ$1)</xm:f>
          </x14:formula1>
          <xm:sqref>AK4:AK37</xm:sqref>
        </x14:dataValidation>
        <x14:dataValidation type="list" allowBlank="1" showInputMessage="1" showErrorMessage="1" xr:uid="{00000000-0002-0000-0200-000013000000}">
          <x14:formula1>
            <xm:f>INDIRECT(LISTAS!$AR$1)</xm:f>
          </x14:formula1>
          <xm:sqref>O4:O37</xm:sqref>
        </x14:dataValidation>
        <x14:dataValidation type="list" allowBlank="1" showInputMessage="1" showErrorMessage="1" xr:uid="{00000000-0002-0000-0200-000014000000}">
          <x14:formula1>
            <xm:f>INDIRECT(LISTAS!$X$1)</xm:f>
          </x14:formula1>
          <xm:sqref>F4:F37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zoomScaleNormal="100" workbookViewId="0">
      <pane xSplit="4" ySplit="3" topLeftCell="E4" activePane="bottomRight" state="frozenSplit"/>
      <selection pane="topRight" activeCell="E1" sqref="E1"/>
      <selection pane="bottomLeft" activeCell="A3" sqref="A3"/>
      <selection pane="bottomRight" activeCell="E4" sqref="E4"/>
    </sheetView>
  </sheetViews>
  <sheetFormatPr baseColWidth="10" defaultColWidth="0" defaultRowHeight="15" x14ac:dyDescent="0.25"/>
  <cols>
    <col min="1" max="1" width="4.42578125" style="36" customWidth="1"/>
    <col min="2" max="2" width="16.28515625" style="36" customWidth="1"/>
    <col min="3" max="3" width="12.42578125" style="36" customWidth="1"/>
    <col min="4" max="4" width="17.42578125" style="36" customWidth="1"/>
    <col min="5" max="11" width="20.140625" style="36" customWidth="1"/>
    <col min="12" max="12" width="24.28515625" style="36" customWidth="1"/>
    <col min="13" max="13" width="11" style="36" customWidth="1"/>
    <col min="14" max="15" width="11" customWidth="1"/>
    <col min="16" max="18" width="11" style="36" customWidth="1"/>
    <col min="19" max="19" width="7.5703125" style="71" customWidth="1"/>
    <col min="20" max="16384" width="11" style="36" hidden="1"/>
  </cols>
  <sheetData>
    <row r="1" spans="1:19" s="10" customFormat="1" ht="32.25" customHeight="1" thickBot="1" x14ac:dyDescent="0.3">
      <c r="A1" s="38"/>
      <c r="B1" s="39"/>
      <c r="C1" s="39"/>
      <c r="D1" s="40"/>
      <c r="E1" s="178" t="s">
        <v>31</v>
      </c>
      <c r="F1" s="179"/>
      <c r="G1" s="179"/>
      <c r="H1" s="179"/>
      <c r="I1" s="179"/>
      <c r="J1" s="179"/>
      <c r="K1" s="179"/>
      <c r="L1" s="179"/>
      <c r="M1" s="179"/>
      <c r="N1" s="179"/>
      <c r="O1" s="179"/>
      <c r="P1" s="179"/>
      <c r="Q1" s="179"/>
      <c r="R1" s="180"/>
      <c r="S1" s="59"/>
    </row>
    <row r="2" spans="1:19" s="9" customFormat="1" ht="18.75" thickBot="1" x14ac:dyDescent="0.3">
      <c r="A2" s="29" t="s">
        <v>32</v>
      </c>
      <c r="B2" s="29"/>
      <c r="C2" s="29"/>
      <c r="D2" s="29"/>
      <c r="E2" s="72" t="s">
        <v>177</v>
      </c>
      <c r="F2" s="73"/>
      <c r="G2" s="73"/>
      <c r="H2" s="73"/>
      <c r="I2" s="73"/>
      <c r="J2" s="73"/>
      <c r="K2" s="73"/>
      <c r="L2" s="74"/>
      <c r="M2" s="30" t="s">
        <v>178</v>
      </c>
      <c r="N2" s="30"/>
      <c r="O2" s="30"/>
      <c r="P2" s="30"/>
      <c r="Q2" s="30"/>
      <c r="R2" s="101"/>
      <c r="S2" s="15"/>
    </row>
    <row r="3" spans="1:19" s="2" customFormat="1" ht="26.25" thickBot="1" x14ac:dyDescent="0.3">
      <c r="A3" s="13" t="s">
        <v>37</v>
      </c>
      <c r="B3" s="13" t="s">
        <v>38</v>
      </c>
      <c r="C3" s="13" t="s">
        <v>39</v>
      </c>
      <c r="D3" s="21" t="s">
        <v>40</v>
      </c>
      <c r="E3" s="23" t="s">
        <v>42</v>
      </c>
      <c r="F3" s="31" t="s">
        <v>43</v>
      </c>
      <c r="G3" s="31" t="s">
        <v>44</v>
      </c>
      <c r="H3" s="31" t="s">
        <v>54</v>
      </c>
      <c r="I3" s="13" t="s">
        <v>179</v>
      </c>
      <c r="J3" s="13" t="s">
        <v>46</v>
      </c>
      <c r="K3" s="31" t="s">
        <v>50</v>
      </c>
      <c r="L3" s="31" t="s">
        <v>51</v>
      </c>
      <c r="M3" s="31" t="s">
        <v>305</v>
      </c>
      <c r="N3" s="13" t="s">
        <v>180</v>
      </c>
      <c r="O3" s="13" t="s">
        <v>181</v>
      </c>
      <c r="P3" s="13" t="s">
        <v>306</v>
      </c>
      <c r="Q3" s="13" t="s">
        <v>307</v>
      </c>
      <c r="R3" s="13" t="s">
        <v>308</v>
      </c>
      <c r="S3" s="185"/>
    </row>
    <row r="4" spans="1:19" ht="36.75" thickBot="1" x14ac:dyDescent="0.3">
      <c r="A4" s="186">
        <v>1</v>
      </c>
      <c r="B4" s="16" t="str">
        <f>IF(A4="","",(VLOOKUP(A4,MATRIZASPECTOS[],2,FALSE)))</f>
        <v>Gestión Integral para el Seguimiento y Control a los Títulos Mineros</v>
      </c>
      <c r="C4" s="16" t="str">
        <f>IF(A4="","",(VLOOKUP(A4,MATRIZASPECTOS[],3,FALSE)))</f>
        <v>Consumo del recurso hídrico</v>
      </c>
      <c r="D4" s="22" t="str">
        <f>IF(A4="","",(VLOOKUP(A4,MATRIZASPECTOS[],4,FALSE)))</f>
        <v>Agotamiento del recurso hídrico</v>
      </c>
      <c r="E4" s="134" t="str">
        <f>IF(A4="","",(VLOOKUP(A4,MATRIZASPECTOS[],6,FALSE)))</f>
        <v>PAR</v>
      </c>
      <c r="F4" s="70" t="str">
        <f>IF($A4="","",(VLOOKUP($A4,MATRIZASPECTOS[],7,FALSE)))</f>
        <v>PAR Cúcuta</v>
      </c>
      <c r="G4" s="70" t="str">
        <f>IF($A4="","",(VLOOKUP($A4,MATRIZASPECTOS[],8,FALSE)))</f>
        <v>PAR Cúcuta</v>
      </c>
      <c r="H4" s="70" t="str">
        <f>IF($A4="","",(VLOOKUP($A4,MATRIZASPECTOS[],18,FALSE)))</f>
        <v>Negativo</v>
      </c>
      <c r="I4" s="70" t="str">
        <f>IF(A4="","",(VLOOKUP(A4,MATRIZASPECTOS[],19,FALSE)))</f>
        <v>Hidrológico - agua</v>
      </c>
      <c r="J4" s="70" t="str">
        <f>IF(A4="","",(VLOOKUP(A4,MATRIZASPECTOS[],10,FALSE)))</f>
        <v>Normal</v>
      </c>
      <c r="K4" s="70" t="str">
        <f>IF($A4="","",(VLOOKUP($A4,MATRIZASPECTOS[],14,FALSE)))</f>
        <v>Agua potable</v>
      </c>
      <c r="L4" s="69" t="str">
        <f>IF($A4="","",(VLOOKUP($A4,MATRIZASPECTOS[],15,FALSE)))</f>
        <v>6. Seguimiento y control a los productos y servicios</v>
      </c>
      <c r="M4" s="84">
        <f>IF($A4="","",(VLOOKUP($A4,MATRIZASPECTOS[],26,FALSE)))</f>
        <v>25</v>
      </c>
      <c r="N4" s="83"/>
      <c r="O4" s="83"/>
      <c r="P4" s="70"/>
      <c r="Q4" s="70"/>
      <c r="R4" s="102"/>
    </row>
    <row r="5" spans="1:19" ht="36.75" thickBot="1" x14ac:dyDescent="0.3">
      <c r="A5" s="186">
        <v>2</v>
      </c>
      <c r="B5" s="16" t="str">
        <f>IF(A5="","",(VLOOKUP(A5,MATRIZASPECTOS[],2,FALSE)))</f>
        <v>Gestión Integral para el Seguimiento y Control a los Títulos Mineros</v>
      </c>
      <c r="C5" s="16" t="str">
        <f>IF(A5="","",(VLOOKUP(A5,MATRIZASPECTOS[],3,FALSE)))</f>
        <v>Consumo de energía eléctrica</v>
      </c>
      <c r="D5" s="22" t="str">
        <f>IF(A5="","",(VLOOKUP(A5,MATRIZASPECTOS[],4,FALSE)))</f>
        <v>Presión sobre el recurso energético eléctrico</v>
      </c>
      <c r="E5" s="134" t="str">
        <f>IF(A5="","",(VLOOKUP(A5,MATRIZASPECTOS[],6,FALSE)))</f>
        <v>PAR</v>
      </c>
      <c r="F5" s="70" t="str">
        <f>IF($A5="","",(VLOOKUP($A5,MATRIZASPECTOS[],7,FALSE)))</f>
        <v>PAR Cúcuta</v>
      </c>
      <c r="G5" s="70" t="str">
        <f>IF($A5="","",(VLOOKUP($A5,MATRIZASPECTOS[],8,FALSE)))</f>
        <v>PAR Cúcuta</v>
      </c>
      <c r="H5" s="70" t="str">
        <f>IF($A5="","",(VLOOKUP($A5,MATRIZASPECTOS[],18,FALSE)))</f>
        <v>Negativo</v>
      </c>
      <c r="I5" s="70" t="str">
        <f>IF(A5="","",(VLOOKUP(A5,MATRIZASPECTOS[],19,FALSE)))</f>
        <v>Hidrológico - agua</v>
      </c>
      <c r="J5" s="70" t="str">
        <f>IF(A5="","",(VLOOKUP(A5,MATRIZASPECTOS[],10,FALSE)))</f>
        <v>Normal</v>
      </c>
      <c r="K5" s="70" t="str">
        <f>IF($A5="","",(VLOOKUP($A5,MATRIZASPECTOS[],14,FALSE)))</f>
        <v>Energía eléctrica</v>
      </c>
      <c r="L5" s="69" t="str">
        <f>IF($A5="","",(VLOOKUP($A5,MATRIZASPECTOS[],15,FALSE)))</f>
        <v>6. Seguimiento y control a los productos y servicios</v>
      </c>
      <c r="M5" s="84">
        <f>IF($A5="","",(VLOOKUP($A5,MATRIZASPECTOS[],26,FALSE)))</f>
        <v>25</v>
      </c>
      <c r="N5" s="83"/>
      <c r="O5" s="83"/>
      <c r="P5" s="70"/>
      <c r="Q5" s="70"/>
      <c r="R5" s="102"/>
    </row>
    <row r="6" spans="1:19" ht="36.75" thickBot="1" x14ac:dyDescent="0.3">
      <c r="A6" s="186">
        <v>3</v>
      </c>
      <c r="B6" s="16" t="str">
        <f>IF(A6="","",(VLOOKUP(A6,MATRIZASPECTOS[],2,FALSE)))</f>
        <v>Gestión Integral para el Seguimiento y Control a los Títulos Mineros</v>
      </c>
      <c r="C6" s="16" t="str">
        <f>IF(A6="","",(VLOOKUP(A6,MATRIZASPECTOS[],3,FALSE)))</f>
        <v>Consumo de materias primas e insumos</v>
      </c>
      <c r="D6" s="22" t="str">
        <f>IF(A6="","",(VLOOKUP(A6,MATRIZASPECTOS[],4,FALSE)))</f>
        <v>Agotamiento de los recursos naturales no renovables</v>
      </c>
      <c r="E6" s="134" t="str">
        <f>IF(A6="","",(VLOOKUP(A6,MATRIZASPECTOS[],6,FALSE)))</f>
        <v>PAR</v>
      </c>
      <c r="F6" s="70" t="str">
        <f>IF($A6="","",(VLOOKUP($A6,MATRIZASPECTOS[],7,FALSE)))</f>
        <v>PAR Cúcuta</v>
      </c>
      <c r="G6" s="70" t="str">
        <f>IF($A6="","",(VLOOKUP($A6,MATRIZASPECTOS[],8,FALSE)))</f>
        <v>PAR Cúcuta</v>
      </c>
      <c r="H6" s="70" t="str">
        <f>IF($A6="","",(VLOOKUP($A6,MATRIZASPECTOS[],18,FALSE)))</f>
        <v>Negativo</v>
      </c>
      <c r="I6" s="70" t="str">
        <f>IF(A6="","",(VLOOKUP(A6,MATRIZASPECTOS[],19,FALSE)))</f>
        <v>Biológico - biodiversidad</v>
      </c>
      <c r="J6" s="70" t="str">
        <f>IF(A6="","",(VLOOKUP(A6,MATRIZASPECTOS[],10,FALSE)))</f>
        <v>Normal</v>
      </c>
      <c r="K6" s="70" t="str">
        <f>IF($A6="","",(VLOOKUP($A6,MATRIZASPECTOS[],14,FALSE)))</f>
        <v>Papel</v>
      </c>
      <c r="L6" s="69" t="str">
        <f>IF($A6="","",(VLOOKUP($A6,MATRIZASPECTOS[],15,FALSE)))</f>
        <v>1. Adquisición y movilización de insumos y equipos</v>
      </c>
      <c r="M6" s="84">
        <f>IF($A6="","",(VLOOKUP($A6,MATRIZASPECTOS[],26,FALSE)))</f>
        <v>15</v>
      </c>
      <c r="N6" s="83"/>
      <c r="O6" s="83"/>
      <c r="P6" s="70"/>
      <c r="Q6" s="70"/>
      <c r="R6" s="102"/>
    </row>
    <row r="7" spans="1:19" ht="36.75" thickBot="1" x14ac:dyDescent="0.3">
      <c r="A7" s="186">
        <v>4</v>
      </c>
      <c r="B7" s="16" t="str">
        <f>IF(A7="","",(VLOOKUP(A7,MATRIZASPECTOS[],2,FALSE)))</f>
        <v>Gestión Integral para el Seguimiento y Control a los Títulos Mineros</v>
      </c>
      <c r="C7" s="16" t="str">
        <f>IF(A7="","",(VLOOKUP(A7,MATRIZASPECTOS[],3,FALSE)))</f>
        <v>Consumo de materias primas e insumos</v>
      </c>
      <c r="D7" s="22" t="str">
        <f>IF(A7="","",(VLOOKUP(A7,MATRIZASPECTOS[],4,FALSE)))</f>
        <v>Agotamiento general de los recursos naturales</v>
      </c>
      <c r="E7" s="134" t="str">
        <f>IF(A7="","",(VLOOKUP(A7,MATRIZASPECTOS[],6,FALSE)))</f>
        <v>PAR</v>
      </c>
      <c r="F7" s="70" t="str">
        <f>IF($A7="","",(VLOOKUP($A7,MATRIZASPECTOS[],7,FALSE)))</f>
        <v>PAR Cúcuta</v>
      </c>
      <c r="G7" s="70" t="str">
        <f>IF($A7="","",(VLOOKUP($A7,MATRIZASPECTOS[],8,FALSE)))</f>
        <v>PAR Cúcuta</v>
      </c>
      <c r="H7" s="70" t="str">
        <f>IF($A7="","",(VLOOKUP($A7,MATRIZASPECTOS[],18,FALSE)))</f>
        <v>Negativo</v>
      </c>
      <c r="I7" s="70" t="str">
        <f>IF(A7="","",(VLOOKUP(A7,MATRIZASPECTOS[],19,FALSE)))</f>
        <v>Biológico - biodiversidad</v>
      </c>
      <c r="J7" s="70" t="str">
        <f>IF(A7="","",(VLOOKUP(A7,MATRIZASPECTOS[],10,FALSE)))</f>
        <v>Normal</v>
      </c>
      <c r="K7" s="70" t="str">
        <f>IF($A7="","",(VLOOKUP($A7,MATRIZASPECTOS[],14,FALSE)))</f>
        <v>Elementos pequeños de oficina</v>
      </c>
      <c r="L7" s="69" t="str">
        <f>IF($A7="","",(VLOOKUP($A7,MATRIZASPECTOS[],15,FALSE)))</f>
        <v>1. Adquisición y movilización de insumos y equipos</v>
      </c>
      <c r="M7" s="84">
        <f>IF($A7="","",(VLOOKUP($A7,MATRIZASPECTOS[],26,FALSE)))</f>
        <v>3</v>
      </c>
      <c r="N7" s="83"/>
      <c r="O7" s="83"/>
      <c r="P7" s="70"/>
      <c r="Q7" s="70"/>
      <c r="R7" s="102"/>
    </row>
    <row r="8" spans="1:19" ht="36.75" thickBot="1" x14ac:dyDescent="0.3">
      <c r="A8" s="186">
        <v>5</v>
      </c>
      <c r="B8" s="16" t="str">
        <f>IF(A8="","",(VLOOKUP(A8,MATRIZASPECTOS[],2,FALSE)))</f>
        <v>Gestión Integral para el Seguimiento y Control a los Títulos Mineros</v>
      </c>
      <c r="C8" s="16" t="str">
        <f>IF(A8="","",(VLOOKUP(A8,MATRIZASPECTOS[],3,FALSE)))</f>
        <v>Consumo de materias primas e insumos</v>
      </c>
      <c r="D8" s="22" t="str">
        <f>IF(A8="","",(VLOOKUP(A8,MATRIZASPECTOS[],4,FALSE)))</f>
        <v>Agotamiento de los recursos naturales no renovables</v>
      </c>
      <c r="E8" s="134" t="str">
        <f>IF(A8="","",(VLOOKUP(A8,MATRIZASPECTOS[],6,FALSE)))</f>
        <v>PAR</v>
      </c>
      <c r="F8" s="70" t="str">
        <f>IF($A8="","",(VLOOKUP($A8,MATRIZASPECTOS[],7,FALSE)))</f>
        <v>PAR Cúcuta</v>
      </c>
      <c r="G8" s="70" t="str">
        <f>IF($A8="","",(VLOOKUP($A8,MATRIZASPECTOS[],8,FALSE)))</f>
        <v>PAR Cúcuta</v>
      </c>
      <c r="H8" s="70" t="str">
        <f>IF($A8="","",(VLOOKUP($A8,MATRIZASPECTOS[],18,FALSE)))</f>
        <v>Negativo</v>
      </c>
      <c r="I8" s="70" t="str">
        <f>IF(A8="","",(VLOOKUP(A8,MATRIZASPECTOS[],19,FALSE)))</f>
        <v>Biológico - biodiversidad</v>
      </c>
      <c r="J8" s="70" t="str">
        <f>IF(A8="","",(VLOOKUP(A8,MATRIZASPECTOS[],10,FALSE)))</f>
        <v>Normal</v>
      </c>
      <c r="K8" s="70" t="str">
        <f>IF($A8="","",(VLOOKUP($A8,MATRIZASPECTOS[],14,FALSE)))</f>
        <v>Movilización terrestre</v>
      </c>
      <c r="L8" s="69" t="str">
        <f>IF($A8="","",(VLOOKUP($A8,MATRIZASPECTOS[],15,FALSE)))</f>
        <v>2. Movilización para el desarrollo de actividades</v>
      </c>
      <c r="M8" s="84">
        <f>IF($A8="","",(VLOOKUP($A8,MATRIZASPECTOS[],26,FALSE)))</f>
        <v>15</v>
      </c>
      <c r="N8" s="83"/>
      <c r="O8" s="83"/>
      <c r="P8" s="70"/>
      <c r="Q8" s="70"/>
      <c r="R8" s="102"/>
    </row>
    <row r="9" spans="1:19" ht="36.75" thickBot="1" x14ac:dyDescent="0.3">
      <c r="A9" s="186">
        <v>6</v>
      </c>
      <c r="B9" s="16" t="str">
        <f>IF(A9="","",(VLOOKUP(A9,MATRIZASPECTOS[],2,FALSE)))</f>
        <v>Gestión Integral para el Seguimiento y Control a los Títulos Mineros</v>
      </c>
      <c r="C9" s="16" t="str">
        <f>IF(A9="","",(VLOOKUP(A9,MATRIZASPECTOS[],3,FALSE)))</f>
        <v>Consumo de materias primas e insumos</v>
      </c>
      <c r="D9" s="22" t="str">
        <f>IF(A9="","",(VLOOKUP(A9,MATRIZASPECTOS[],4,FALSE)))</f>
        <v>Agotamiento de los recursos naturales no renovables</v>
      </c>
      <c r="E9" s="134" t="str">
        <f>IF(A9="","",(VLOOKUP(A9,MATRIZASPECTOS[],6,FALSE)))</f>
        <v>PAR</v>
      </c>
      <c r="F9" s="70" t="str">
        <f>IF($A9="","",(VLOOKUP($A9,MATRIZASPECTOS[],7,FALSE)))</f>
        <v>PAR Cúcuta</v>
      </c>
      <c r="G9" s="70" t="str">
        <f>IF($A9="","",(VLOOKUP($A9,MATRIZASPECTOS[],8,FALSE)))</f>
        <v>PAR Cúcuta</v>
      </c>
      <c r="H9" s="70" t="str">
        <f>IF($A9="","",(VLOOKUP($A9,MATRIZASPECTOS[],18,FALSE)))</f>
        <v>Negativo</v>
      </c>
      <c r="I9" s="70" t="str">
        <f>IF(A9="","",(VLOOKUP(A9,MATRIZASPECTOS[],19,FALSE)))</f>
        <v>Biológico - biodiversidad</v>
      </c>
      <c r="J9" s="70" t="str">
        <f>IF(A9="","",(VLOOKUP(A9,MATRIZASPECTOS[],10,FALSE)))</f>
        <v>Normal</v>
      </c>
      <c r="K9" s="70" t="str">
        <f>IF($A9="","",(VLOOKUP($A9,MATRIZASPECTOS[],14,FALSE)))</f>
        <v>Movilización aérea</v>
      </c>
      <c r="L9" s="69" t="str">
        <f>IF($A9="","",(VLOOKUP($A9,MATRIZASPECTOS[],15,FALSE)))</f>
        <v>2. Movilización para el desarrollo de actividades</v>
      </c>
      <c r="M9" s="84">
        <f>IF($A9="","",(VLOOKUP($A9,MATRIZASPECTOS[],26,FALSE)))</f>
        <v>25</v>
      </c>
      <c r="N9" s="83"/>
      <c r="O9" s="83"/>
      <c r="P9" s="70"/>
      <c r="Q9" s="70"/>
      <c r="R9" s="102"/>
    </row>
    <row r="10" spans="1:19" ht="36.75" thickBot="1" x14ac:dyDescent="0.3">
      <c r="A10" s="186">
        <v>7</v>
      </c>
      <c r="B10" s="16" t="str">
        <f>IF(A10="","",(VLOOKUP(A10,MATRIZASPECTOS[],2,FALSE)))</f>
        <v>Gestión Integral para el Seguimiento y Control a los Títulos Mineros</v>
      </c>
      <c r="C10" s="16" t="str">
        <f>IF(A10="","",(VLOOKUP(A10,MATRIZASPECTOS[],3,FALSE)))</f>
        <v>Consumo de materias primas e insumos</v>
      </c>
      <c r="D10" s="22" t="str">
        <f>IF(A10="","",(VLOOKUP(A10,MATRIZASPECTOS[],4,FALSE)))</f>
        <v>Agotamiento general de los recursos naturales</v>
      </c>
      <c r="E10" s="134" t="str">
        <f>IF(A10="","",(VLOOKUP(A10,MATRIZASPECTOS[],6,FALSE)))</f>
        <v>PAR</v>
      </c>
      <c r="F10" s="70" t="str">
        <f>IF($A10="","",(VLOOKUP($A10,MATRIZASPECTOS[],7,FALSE)))</f>
        <v>PAR Cúcuta</v>
      </c>
      <c r="G10" s="70" t="str">
        <f>IF($A10="","",(VLOOKUP($A10,MATRIZASPECTOS[],8,FALSE)))</f>
        <v>PAR Cúcuta</v>
      </c>
      <c r="H10" s="70" t="str">
        <f>IF($A10="","",(VLOOKUP($A10,MATRIZASPECTOS[],18,FALSE)))</f>
        <v>Negativo</v>
      </c>
      <c r="I10" s="70" t="str">
        <f>IF(A10="","",(VLOOKUP(A10,MATRIZASPECTOS[],19,FALSE)))</f>
        <v>Biológico - biodiversidad</v>
      </c>
      <c r="J10" s="70" t="str">
        <f>IF(A10="","",(VLOOKUP(A10,MATRIZASPECTOS[],10,FALSE)))</f>
        <v>Normal</v>
      </c>
      <c r="K10" s="70" t="str">
        <f>IF($A10="","",(VLOOKUP($A10,MATRIZASPECTOS[],14,FALSE)))</f>
        <v>Computadores y perifericos</v>
      </c>
      <c r="L10" s="69" t="str">
        <f>IF($A10="","",(VLOOKUP($A10,MATRIZASPECTOS[],15,FALSE)))</f>
        <v>1. Adquisición y movilización de insumos y equipos</v>
      </c>
      <c r="M10" s="84">
        <f>IF($A10="","",(VLOOKUP($A10,MATRIZASPECTOS[],26,FALSE)))</f>
        <v>5</v>
      </c>
      <c r="N10" s="83"/>
      <c r="O10" s="83"/>
      <c r="P10" s="70"/>
      <c r="Q10" s="70"/>
      <c r="R10" s="102"/>
    </row>
    <row r="11" spans="1:19" ht="36.75" thickBot="1" x14ac:dyDescent="0.3">
      <c r="A11" s="186">
        <v>8</v>
      </c>
      <c r="B11" s="16" t="str">
        <f>IF(A11="","",(VLOOKUP(A11,MATRIZASPECTOS[],2,FALSE)))</f>
        <v>Gestión Integral para el Seguimiento y Control a los Títulos Mineros</v>
      </c>
      <c r="C11" s="16" t="str">
        <f>IF(A11="","",(VLOOKUP(A11,MATRIZASPECTOS[],3,FALSE)))</f>
        <v>Consumo de materias primas e insumos</v>
      </c>
      <c r="D11" s="22" t="str">
        <f>IF(A11="","",(VLOOKUP(A11,MATRIZASPECTOS[],4,FALSE)))</f>
        <v>Agotamiento general de los recursos naturales</v>
      </c>
      <c r="E11" s="134" t="str">
        <f>IF(A11="","",(VLOOKUP(A11,MATRIZASPECTOS[],6,FALSE)))</f>
        <v>PAR</v>
      </c>
      <c r="F11" s="70" t="str">
        <f>IF($A11="","",(VLOOKUP($A11,MATRIZASPECTOS[],7,FALSE)))</f>
        <v>PAR Cúcuta</v>
      </c>
      <c r="G11" s="70" t="str">
        <f>IF($A11="","",(VLOOKUP($A11,MATRIZASPECTOS[],8,FALSE)))</f>
        <v>PAR Cúcuta</v>
      </c>
      <c r="H11" s="70" t="str">
        <f>IF($A11="","",(VLOOKUP($A11,MATRIZASPECTOS[],18,FALSE)))</f>
        <v>Negativo</v>
      </c>
      <c r="I11" s="70" t="str">
        <f>IF(A11="","",(VLOOKUP(A11,MATRIZASPECTOS[],19,FALSE)))</f>
        <v>Biológico - biodiversidad</v>
      </c>
      <c r="J11" s="70" t="str">
        <f>IF(A11="","",(VLOOKUP(A11,MATRIZASPECTOS[],10,FALSE)))</f>
        <v>Normal</v>
      </c>
      <c r="K11" s="70" t="str">
        <f>IF($A11="","",(VLOOKUP($A11,MATRIZASPECTOS[],14,FALSE)))</f>
        <v>Mobiliario de oficina</v>
      </c>
      <c r="L11" s="69" t="str">
        <f>IF($A11="","",(VLOOKUP($A11,MATRIZASPECTOS[],15,FALSE)))</f>
        <v>1. Adquisición y movilización de insumos y equipos</v>
      </c>
      <c r="M11" s="84">
        <f>IF($A11="","",(VLOOKUP($A11,MATRIZASPECTOS[],26,FALSE)))</f>
        <v>3</v>
      </c>
      <c r="N11" s="83"/>
      <c r="O11" s="83"/>
      <c r="P11" s="70"/>
      <c r="Q11" s="70"/>
      <c r="R11" s="102"/>
    </row>
    <row r="12" spans="1:19" ht="36.75" thickBot="1" x14ac:dyDescent="0.3">
      <c r="A12" s="186">
        <v>9</v>
      </c>
      <c r="B12" s="16" t="str">
        <f>IF(A12="","",(VLOOKUP(A12,MATRIZASPECTOS[],2,FALSE)))</f>
        <v>Gestión Integral para el Seguimiento y Control a los Títulos Mineros</v>
      </c>
      <c r="C12" s="16" t="str">
        <f>IF(A12="","",(VLOOKUP(A12,MATRIZASPECTOS[],3,FALSE)))</f>
        <v>Generación de empleo</v>
      </c>
      <c r="D12" s="22" t="str">
        <f>IF(A12="","",(VLOOKUP(A12,MATRIZASPECTOS[],4,FALSE)))</f>
        <v>Desarrollo económico y social</v>
      </c>
      <c r="E12" s="134" t="str">
        <f>IF(A12="","",(VLOOKUP(A12,MATRIZASPECTOS[],6,FALSE)))</f>
        <v>PAR</v>
      </c>
      <c r="F12" s="70" t="str">
        <f>IF($A12="","",(VLOOKUP($A12,MATRIZASPECTOS[],7,FALSE)))</f>
        <v>PAR Cúcuta</v>
      </c>
      <c r="G12" s="70" t="str">
        <f>IF($A12="","",(VLOOKUP($A12,MATRIZASPECTOS[],8,FALSE)))</f>
        <v>PAR Cúcuta</v>
      </c>
      <c r="H12" s="70" t="str">
        <f>IF($A12="","",(VLOOKUP($A12,MATRIZASPECTOS[],18,FALSE)))</f>
        <v>Positivo</v>
      </c>
      <c r="I12" s="70" t="str">
        <f>IF(A12="","",(VLOOKUP(A12,MATRIZASPECTOS[],19,FALSE)))</f>
        <v>Sociocultural - social</v>
      </c>
      <c r="J12" s="70" t="str">
        <f>IF(A12="","",(VLOOKUP(A12,MATRIZASPECTOS[],10,FALSE)))</f>
        <v>Normal</v>
      </c>
      <c r="K12" s="70" t="str">
        <f>IF($A12="","",(VLOOKUP($A12,MATRIZASPECTOS[],14,FALSE)))</f>
        <v>Recurso humano</v>
      </c>
      <c r="L12" s="69" t="str">
        <f>IF($A12="","",(VLOOKUP($A12,MATRIZASPECTOS[],15,FALSE)))</f>
        <v>6. Seguimiento y control a los productos y servicios</v>
      </c>
      <c r="M12" s="84">
        <f>IF($A12="","",(VLOOKUP($A12,MATRIZASPECTOS[],26,FALSE)))</f>
        <v>15</v>
      </c>
      <c r="N12" s="83"/>
      <c r="O12" s="83"/>
      <c r="P12" s="70"/>
      <c r="Q12" s="70"/>
      <c r="R12" s="102"/>
    </row>
    <row r="13" spans="1:19" ht="36.75" thickBot="1" x14ac:dyDescent="0.3">
      <c r="A13" s="186">
        <v>10</v>
      </c>
      <c r="B13" s="16" t="str">
        <f>IF(A13="","",(VLOOKUP(A13,MATRIZASPECTOS[],2,FALSE)))</f>
        <v>Gestión Integral para el Seguimiento y Control a los Títulos Mineros</v>
      </c>
      <c r="C13" s="16" t="str">
        <f>IF(A13="","",(VLOOKUP(A13,MATRIZASPECTOS[],3,FALSE)))</f>
        <v>Consumo de materias primas e insumos</v>
      </c>
      <c r="D13" s="22" t="str">
        <f>IF(A13="","",(VLOOKUP(A13,MATRIZASPECTOS[],4,FALSE)))</f>
        <v>Agotamiento general de los recursos naturales</v>
      </c>
      <c r="E13" s="134" t="str">
        <f>IF(A13="","",(VLOOKUP(A13,MATRIZASPECTOS[],6,FALSE)))</f>
        <v>PAR</v>
      </c>
      <c r="F13" s="70" t="str">
        <f>IF($A13="","",(VLOOKUP($A13,MATRIZASPECTOS[],7,FALSE)))</f>
        <v>PAR Cúcuta</v>
      </c>
      <c r="G13" s="70" t="str">
        <f>IF($A13="","",(VLOOKUP($A13,MATRIZASPECTOS[],8,FALSE)))</f>
        <v>PAR Cúcuta</v>
      </c>
      <c r="H13" s="70" t="str">
        <f>IF($A13="","",(VLOOKUP($A13,MATRIZASPECTOS[],18,FALSE)))</f>
        <v>Negativo</v>
      </c>
      <c r="I13" s="70" t="str">
        <f>IF(A13="","",(VLOOKUP(A13,MATRIZASPECTOS[],19,FALSE)))</f>
        <v>Biológico - biodiversidad</v>
      </c>
      <c r="J13" s="70" t="str">
        <f>IF(A13="","",(VLOOKUP(A13,MATRIZASPECTOS[],10,FALSE)))</f>
        <v>Normal</v>
      </c>
      <c r="K13" s="70" t="str">
        <f>IF($A13="","",(VLOOKUP($A13,MATRIZASPECTOS[],14,FALSE)))</f>
        <v>Elementos de protección personal</v>
      </c>
      <c r="L13" s="69" t="str">
        <f>IF($A13="","",(VLOOKUP($A13,MATRIZASPECTOS[],15,FALSE)))</f>
        <v>1. Adquisición y movilización de insumos y equipos</v>
      </c>
      <c r="M13" s="84">
        <f>IF($A13="","",(VLOOKUP($A13,MATRIZASPECTOS[],26,FALSE)))</f>
        <v>9</v>
      </c>
      <c r="N13" s="83"/>
      <c r="O13" s="83"/>
      <c r="P13" s="70"/>
      <c r="Q13" s="70"/>
      <c r="R13" s="102"/>
    </row>
    <row r="14" spans="1:19" ht="36.75" thickBot="1" x14ac:dyDescent="0.3">
      <c r="A14" s="186">
        <v>11</v>
      </c>
      <c r="B14" s="16" t="str">
        <f>IF(A14="","",(VLOOKUP(A14,MATRIZASPECTOS[],2,FALSE)))</f>
        <v>Gestión Integral para el Seguimiento y Control a los Títulos Mineros</v>
      </c>
      <c r="C14" s="16" t="str">
        <f>IF(A14="","",(VLOOKUP(A14,MATRIZASPECTOS[],3,FALSE)))</f>
        <v>Generación de vertimientos</v>
      </c>
      <c r="D14" s="22" t="str">
        <f>IF(A14="","",(VLOOKUP(A14,MATRIZASPECTOS[],4,FALSE)))</f>
        <v>Contaminación por descarga de aguas residuales domésticas</v>
      </c>
      <c r="E14" s="134" t="str">
        <f>IF(A14="","",(VLOOKUP(A14,MATRIZASPECTOS[],6,FALSE)))</f>
        <v>PAR</v>
      </c>
      <c r="F14" s="70" t="str">
        <f>IF($A14="","",(VLOOKUP($A14,MATRIZASPECTOS[],7,FALSE)))</f>
        <v>PAR Cúcuta</v>
      </c>
      <c r="G14" s="70" t="str">
        <f>IF($A14="","",(VLOOKUP($A14,MATRIZASPECTOS[],8,FALSE)))</f>
        <v>PAR Cúcuta</v>
      </c>
      <c r="H14" s="70" t="str">
        <f>IF($A14="","",(VLOOKUP($A14,MATRIZASPECTOS[],18,FALSE)))</f>
        <v>Negativo</v>
      </c>
      <c r="I14" s="70" t="str">
        <f>IF(A14="","",(VLOOKUP(A14,MATRIZASPECTOS[],19,FALSE)))</f>
        <v>Hidrológico - agua</v>
      </c>
      <c r="J14" s="70" t="str">
        <f>IF(A14="","",(VLOOKUP(A14,MATRIZASPECTOS[],10,FALSE)))</f>
        <v>Normal</v>
      </c>
      <c r="K14" s="70" t="str">
        <f>IF($A14="","",(VLOOKUP($A14,MATRIZASPECTOS[],14,FALSE)))</f>
        <v>Aguas residuales domésticas</v>
      </c>
      <c r="L14" s="69" t="str">
        <f>IF($A14="","",(VLOOKUP($A14,MATRIZASPECTOS[],15,FALSE)))</f>
        <v>6. Seguimiento y control a los productos y servicios</v>
      </c>
      <c r="M14" s="84">
        <f>IF($A14="","",(VLOOKUP($A14,MATRIZASPECTOS[],26,FALSE)))</f>
        <v>9</v>
      </c>
      <c r="N14" s="83"/>
      <c r="O14" s="83"/>
      <c r="P14" s="70"/>
      <c r="Q14" s="70"/>
      <c r="R14" s="102"/>
    </row>
    <row r="15" spans="1:19" ht="36.75" thickBot="1" x14ac:dyDescent="0.3">
      <c r="A15" s="186">
        <v>12</v>
      </c>
      <c r="B15" s="16" t="str">
        <f>IF(A15="","",(VLOOKUP(A15,MATRIZASPECTOS[],2,FALSE)))</f>
        <v>Gestión Integral para el Seguimiento y Control a los Títulos Mineros</v>
      </c>
      <c r="C15" s="16" t="str">
        <f>IF(A15="","",(VLOOKUP(A15,MATRIZASPECTOS[],3,FALSE)))</f>
        <v>Generación de residuos</v>
      </c>
      <c r="D15" s="22" t="str">
        <f>IF(A15="","",(VLOOKUP(A15,MATRIZASPECTOS[],4,FALSE)))</f>
        <v>Contaminación por generación de residuos ordinarios</v>
      </c>
      <c r="E15" s="134" t="str">
        <f>IF(A15="","",(VLOOKUP(A15,MATRIZASPECTOS[],6,FALSE)))</f>
        <v>PAR</v>
      </c>
      <c r="F15" s="70" t="str">
        <f>IF($A15="","",(VLOOKUP($A15,MATRIZASPECTOS[],7,FALSE)))</f>
        <v>PAR Cúcuta</v>
      </c>
      <c r="G15" s="70" t="str">
        <f>IF($A15="","",(VLOOKUP($A15,MATRIZASPECTOS[],8,FALSE)))</f>
        <v>PAR Cúcuta</v>
      </c>
      <c r="H15" s="70" t="str">
        <f>IF($A15="","",(VLOOKUP($A15,MATRIZASPECTOS[],18,FALSE)))</f>
        <v>Negativo</v>
      </c>
      <c r="I15" s="70" t="str">
        <f>IF(A15="","",(VLOOKUP(A15,MATRIZASPECTOS[],19,FALSE)))</f>
        <v>Geológico - suelo</v>
      </c>
      <c r="J15" s="70" t="str">
        <f>IF(A15="","",(VLOOKUP(A15,MATRIZASPECTOS[],10,FALSE)))</f>
        <v>Normal</v>
      </c>
      <c r="K15" s="70" t="str">
        <f>IF($A15="","",(VLOOKUP($A15,MATRIZASPECTOS[],14,FALSE)))</f>
        <v>Residuos ordinarios</v>
      </c>
      <c r="L15" s="69" t="str">
        <f>IF($A15="","",(VLOOKUP($A15,MATRIZASPECTOS[],15,FALSE)))</f>
        <v>6. Seguimiento y control a los productos y servicios</v>
      </c>
      <c r="M15" s="84">
        <f>IF($A15="","",(VLOOKUP($A15,MATRIZASPECTOS[],26,FALSE)))</f>
        <v>25</v>
      </c>
      <c r="N15" s="83"/>
      <c r="O15" s="83"/>
      <c r="P15" s="70"/>
      <c r="Q15" s="70"/>
      <c r="R15" s="102"/>
    </row>
    <row r="16" spans="1:19" ht="51.75" thickBot="1" x14ac:dyDescent="0.3">
      <c r="A16" s="186">
        <v>13</v>
      </c>
      <c r="B16" s="16" t="str">
        <f>IF(A16="","",(VLOOKUP(A16,MATRIZASPECTOS[],2,FALSE)))</f>
        <v>Gestión Integral para el Seguimiento y Control a los Títulos Mineros</v>
      </c>
      <c r="C16" s="16" t="str">
        <f>IF(A16="","",(VLOOKUP(A16,MATRIZASPECTOS[],3,FALSE)))</f>
        <v>Generación de residuos</v>
      </c>
      <c r="D16" s="22" t="str">
        <f>IF(A16="","",(VLOOKUP(A16,MATRIZASPECTOS[],4,FALSE)))</f>
        <v>Aprovechamiento de residuos reutilizables</v>
      </c>
      <c r="E16" s="134" t="str">
        <f>IF(A16="","",(VLOOKUP(A16,MATRIZASPECTOS[],6,FALSE)))</f>
        <v>PAR</v>
      </c>
      <c r="F16" s="70" t="str">
        <f>IF($A16="","",(VLOOKUP($A16,MATRIZASPECTOS[],7,FALSE)))</f>
        <v>PAR Cúcuta</v>
      </c>
      <c r="G16" s="70" t="str">
        <f>IF($A16="","",(VLOOKUP($A16,MATRIZASPECTOS[],8,FALSE)))</f>
        <v>PAR Cúcuta</v>
      </c>
      <c r="H16" s="70" t="str">
        <f>IF($A16="","",(VLOOKUP($A16,MATRIZASPECTOS[],18,FALSE)))</f>
        <v>Positivo</v>
      </c>
      <c r="I16" s="70" t="str">
        <f>IF(A16="","",(VLOOKUP(A16,MATRIZASPECTOS[],19,FALSE)))</f>
        <v>Geológico - suelo</v>
      </c>
      <c r="J16" s="70" t="str">
        <f>IF(A16="","",(VLOOKUP(A16,MATRIZASPECTOS[],10,FALSE)))</f>
        <v>Normal</v>
      </c>
      <c r="K16" s="70" t="str">
        <f>IF($A16="","",(VLOOKUP($A16,MATRIZASPECTOS[],14,FALSE)))</f>
        <v>Residuos reutilizables (papel, cartón, vidrio, plástico rigido, plástico flexible)</v>
      </c>
      <c r="L16" s="69" t="str">
        <f>IF($A16="","",(VLOOKUP($A16,MATRIZASPECTOS[],15,FALSE)))</f>
        <v>6. Seguimiento y control a los productos y servicios</v>
      </c>
      <c r="M16" s="84">
        <f>IF($A16="","",(VLOOKUP($A16,MATRIZASPECTOS[],26,FALSE)))</f>
        <v>15</v>
      </c>
      <c r="N16" s="83"/>
      <c r="O16" s="83"/>
      <c r="P16" s="70"/>
      <c r="Q16" s="70"/>
      <c r="R16" s="102"/>
    </row>
    <row r="17" spans="1:18" ht="36.75" thickBot="1" x14ac:dyDescent="0.3">
      <c r="A17" s="186">
        <v>14</v>
      </c>
      <c r="B17" s="16" t="str">
        <f>IF(A17="","",(VLOOKUP(A17,MATRIZASPECTOS[],2,FALSE)))</f>
        <v>Gestión Integral para el Seguimiento y Control a los Títulos Mineros</v>
      </c>
      <c r="C17" s="16" t="str">
        <f>IF(A17="","",(VLOOKUP(A17,MATRIZASPECTOS[],3,FALSE)))</f>
        <v>Generación de emisiones</v>
      </c>
      <c r="D17" s="22" t="str">
        <f>IF(A17="","",(VLOOKUP(A17,MATRIZASPECTOS[],4,FALSE)))</f>
        <v>Contaminación por emisión de varios agentes clasificados</v>
      </c>
      <c r="E17" s="134" t="str">
        <f>IF(A17="","",(VLOOKUP(A17,MATRIZASPECTOS[],6,FALSE)))</f>
        <v>PAR</v>
      </c>
      <c r="F17" s="70" t="str">
        <f>IF($A17="","",(VLOOKUP($A17,MATRIZASPECTOS[],7,FALSE)))</f>
        <v>PAR Cúcuta</v>
      </c>
      <c r="G17" s="70" t="str">
        <f>IF($A17="","",(VLOOKUP($A17,MATRIZASPECTOS[],8,FALSE)))</f>
        <v>PAR Cúcuta</v>
      </c>
      <c r="H17" s="70" t="str">
        <f>IF($A17="","",(VLOOKUP($A17,MATRIZASPECTOS[],18,FALSE)))</f>
        <v>Negativo</v>
      </c>
      <c r="I17" s="70" t="str">
        <f>IF(A17="","",(VLOOKUP(A17,MATRIZASPECTOS[],19,FALSE)))</f>
        <v>Atmosférico - aire</v>
      </c>
      <c r="J17" s="70" t="str">
        <f>IF(A17="","",(VLOOKUP(A17,MATRIZASPECTOS[],10,FALSE)))</f>
        <v>Normal</v>
      </c>
      <c r="K17" s="70" t="str">
        <f>IF($A17="","",(VLOOKUP($A17,MATRIZASPECTOS[],14,FALSE)))</f>
        <v>Emisión por combustión de transporte terrestre</v>
      </c>
      <c r="L17" s="69" t="str">
        <f>IF($A17="","",(VLOOKUP($A17,MATRIZASPECTOS[],15,FALSE)))</f>
        <v>2. Movilización para el desarrollo de actividades</v>
      </c>
      <c r="M17" s="84">
        <f>IF($A17="","",(VLOOKUP($A17,MATRIZASPECTOS[],26,FALSE)))</f>
        <v>25</v>
      </c>
      <c r="N17" s="83"/>
      <c r="O17" s="83"/>
      <c r="P17" s="70"/>
      <c r="Q17" s="70"/>
      <c r="R17" s="102"/>
    </row>
    <row r="18" spans="1:18" ht="36.75" thickBot="1" x14ac:dyDescent="0.3">
      <c r="A18" s="186">
        <v>15</v>
      </c>
      <c r="B18" s="16" t="str">
        <f>IF(A18="","",(VLOOKUP(A18,MATRIZASPECTOS[],2,FALSE)))</f>
        <v>Gestión Integral para el Seguimiento y Control a los Títulos Mineros</v>
      </c>
      <c r="C18" s="16" t="str">
        <f>IF(A18="","",(VLOOKUP(A18,MATRIZASPECTOS[],3,FALSE)))</f>
        <v>Generación de emisiones</v>
      </c>
      <c r="D18" s="22" t="str">
        <f>IF(A18="","",(VLOOKUP(A18,MATRIZASPECTOS[],4,FALSE)))</f>
        <v>Contaminación por emisión de varios agentes clasificados</v>
      </c>
      <c r="E18" s="134" t="str">
        <f>IF(A18="","",(VLOOKUP(A18,MATRIZASPECTOS[],6,FALSE)))</f>
        <v>PAR</v>
      </c>
      <c r="F18" s="70" t="str">
        <f>IF($A18="","",(VLOOKUP($A18,MATRIZASPECTOS[],7,FALSE)))</f>
        <v>PAR Cúcuta</v>
      </c>
      <c r="G18" s="70" t="str">
        <f>IF($A18="","",(VLOOKUP($A18,MATRIZASPECTOS[],8,FALSE)))</f>
        <v>PAR Cúcuta</v>
      </c>
      <c r="H18" s="70" t="str">
        <f>IF($A18="","",(VLOOKUP($A18,MATRIZASPECTOS[],18,FALSE)))</f>
        <v>Negativo</v>
      </c>
      <c r="I18" s="70" t="str">
        <f>IF(A18="","",(VLOOKUP(A18,MATRIZASPECTOS[],19,FALSE)))</f>
        <v>Atmosférico - aire</v>
      </c>
      <c r="J18" s="70" t="str">
        <f>IF(A18="","",(VLOOKUP(A18,MATRIZASPECTOS[],10,FALSE)))</f>
        <v>Normal</v>
      </c>
      <c r="K18" s="70" t="str">
        <f>IF($A18="","",(VLOOKUP($A18,MATRIZASPECTOS[],14,FALSE)))</f>
        <v>Emisión por combustión de transporte aereo</v>
      </c>
      <c r="L18" s="69" t="str">
        <f>IF($A18="","",(VLOOKUP($A18,MATRIZASPECTOS[],15,FALSE)))</f>
        <v>2. Movilización para el desarrollo de actividades</v>
      </c>
      <c r="M18" s="84">
        <f>IF($A18="","",(VLOOKUP($A18,MATRIZASPECTOS[],26,FALSE)))</f>
        <v>9</v>
      </c>
      <c r="N18" s="83"/>
      <c r="O18" s="83"/>
      <c r="P18" s="70"/>
      <c r="Q18" s="70"/>
      <c r="R18" s="102"/>
    </row>
    <row r="19" spans="1:18" ht="36.75" thickBot="1" x14ac:dyDescent="0.3">
      <c r="A19" s="186">
        <v>16</v>
      </c>
      <c r="B19" s="16" t="str">
        <f>IF(A19="","",(VLOOKUP(A19,MATRIZASPECTOS[],2,FALSE)))</f>
        <v>Gestión Integral para el Seguimiento y Control a los Títulos Mineros</v>
      </c>
      <c r="C19" s="16" t="str">
        <f>IF(A19="","",(VLOOKUP(A19,MATRIZASPECTOS[],3,FALSE)))</f>
        <v>Generación de residuos</v>
      </c>
      <c r="D19" s="22" t="str">
        <f>IF(A19="","",(VLOOKUP(A19,MATRIZASPECTOS[],4,FALSE)))</f>
        <v>Contaminación por generación de residuos ordinarios</v>
      </c>
      <c r="E19" s="134" t="str">
        <f>IF(A19="","",(VLOOKUP(A19,MATRIZASPECTOS[],6,FALSE)))</f>
        <v>PAR</v>
      </c>
      <c r="F19" s="70" t="str">
        <f>IF($A19="","",(VLOOKUP($A19,MATRIZASPECTOS[],7,FALSE)))</f>
        <v>PAR Cúcuta</v>
      </c>
      <c r="G19" s="70" t="str">
        <f>IF($A19="","",(VLOOKUP($A19,MATRIZASPECTOS[],8,FALSE)))</f>
        <v>PAR Cúcuta</v>
      </c>
      <c r="H19" s="70" t="str">
        <f>IF($A19="","",(VLOOKUP($A19,MATRIZASPECTOS[],18,FALSE)))</f>
        <v>Negativo</v>
      </c>
      <c r="I19" s="70" t="str">
        <f>IF(A19="","",(VLOOKUP(A19,MATRIZASPECTOS[],19,FALSE)))</f>
        <v>Geológico - suelo</v>
      </c>
      <c r="J19" s="70" t="str">
        <f>IF(A19="","",(VLOOKUP(A19,MATRIZASPECTOS[],10,FALSE)))</f>
        <v>Normal</v>
      </c>
      <c r="K19" s="70" t="str">
        <f>IF($A19="","",(VLOOKUP($A19,MATRIZASPECTOS[],14,FALSE)))</f>
        <v>Elementos de protección personal usados</v>
      </c>
      <c r="L19" s="69" t="str">
        <f>IF($A19="","",(VLOOKUP($A19,MATRIZASPECTOS[],15,FALSE)))</f>
        <v>6. Seguimiento y control a los productos y servicios</v>
      </c>
      <c r="M19" s="84">
        <f>IF($A19="","",(VLOOKUP($A19,MATRIZASPECTOS[],26,FALSE)))</f>
        <v>15</v>
      </c>
      <c r="N19" s="83"/>
      <c r="O19" s="83"/>
      <c r="P19" s="70"/>
      <c r="Q19" s="70"/>
      <c r="R19" s="102"/>
    </row>
    <row r="20" spans="1:18" ht="36.75" thickBot="1" x14ac:dyDescent="0.3">
      <c r="A20" s="186">
        <v>17</v>
      </c>
      <c r="B20" s="16" t="str">
        <f>IF(A20="","",(VLOOKUP(A20,MATRIZASPECTOS[],2,FALSE)))</f>
        <v>Gestión Integral para el Seguimiento y Control a los Títulos Mineros</v>
      </c>
      <c r="C20" s="16" t="str">
        <f>IF(A20="","",(VLOOKUP(A20,MATRIZASPECTOS[],3,FALSE)))</f>
        <v>Generación de residuos</v>
      </c>
      <c r="D20" s="22" t="str">
        <f>IF(A20="","",(VLOOKUP(A20,MATRIZASPECTOS[],4,FALSE)))</f>
        <v>Contaminación por generación de residuos ordinarios</v>
      </c>
      <c r="E20" s="134" t="str">
        <f>IF(A20="","",(VLOOKUP(A20,MATRIZASPECTOS[],6,FALSE)))</f>
        <v>PAR</v>
      </c>
      <c r="F20" s="70" t="str">
        <f>IF($A20="","",(VLOOKUP($A20,MATRIZASPECTOS[],7,FALSE)))</f>
        <v>PAR Cúcuta</v>
      </c>
      <c r="G20" s="70" t="str">
        <f>IF($A20="","",(VLOOKUP($A20,MATRIZASPECTOS[],8,FALSE)))</f>
        <v>PAR Cúcuta</v>
      </c>
      <c r="H20" s="70" t="str">
        <f>IF($A20="","",(VLOOKUP($A20,MATRIZASPECTOS[],18,FALSE)))</f>
        <v>Negativo</v>
      </c>
      <c r="I20" s="70" t="str">
        <f>IF(A20="","",(VLOOKUP(A20,MATRIZASPECTOS[],19,FALSE)))</f>
        <v>Geológico - suelo</v>
      </c>
      <c r="J20" s="70" t="str">
        <f>IF(A20="","",(VLOOKUP(A20,MATRIZASPECTOS[],10,FALSE)))</f>
        <v>Situación de emergencia</v>
      </c>
      <c r="K20" s="70" t="str">
        <f>IF($A20="","",(VLOOKUP($A20,MATRIZASPECTOS[],14,FALSE)))</f>
        <v>Residuos ordinarios</v>
      </c>
      <c r="L20" s="69" t="str">
        <f>IF($A20="","",(VLOOKUP($A20,MATRIZASPECTOS[],15,FALSE)))</f>
        <v>6. Seguimiento y control a los productos y servicios</v>
      </c>
      <c r="M20" s="84">
        <f>IF($A20="","",(VLOOKUP($A20,MATRIZASPECTOS[],26,FALSE)))</f>
        <v>1</v>
      </c>
      <c r="N20" s="83"/>
      <c r="O20" s="83"/>
      <c r="P20" s="70"/>
      <c r="Q20" s="70"/>
      <c r="R20" s="102"/>
    </row>
    <row r="21" spans="1:18" ht="51.75" thickBot="1" x14ac:dyDescent="0.3">
      <c r="A21" s="186">
        <v>18</v>
      </c>
      <c r="B21" s="16" t="str">
        <f>IF(A21="","",(VLOOKUP(A21,MATRIZASPECTOS[],2,FALSE)))</f>
        <v>Gestión Integral para el Seguimiento y Control a los Títulos Mineros</v>
      </c>
      <c r="C21" s="16" t="str">
        <f>IF(A21="","",(VLOOKUP(A21,MATRIZASPECTOS[],3,FALSE)))</f>
        <v>Generación de residuos</v>
      </c>
      <c r="D21" s="22" t="str">
        <f>IF(A21="","",(VLOOKUP(A21,MATRIZASPECTOS[],4,FALSE)))</f>
        <v>Contaminación por generación de residuos recuperables</v>
      </c>
      <c r="E21" s="134" t="str">
        <f>IF(A21="","",(VLOOKUP(A21,MATRIZASPECTOS[],6,FALSE)))</f>
        <v>PAR</v>
      </c>
      <c r="F21" s="70" t="str">
        <f>IF($A21="","",(VLOOKUP($A21,MATRIZASPECTOS[],7,FALSE)))</f>
        <v>PAR Cúcuta</v>
      </c>
      <c r="G21" s="70" t="str">
        <f>IF($A21="","",(VLOOKUP($A21,MATRIZASPECTOS[],8,FALSE)))</f>
        <v>PAR Cúcuta</v>
      </c>
      <c r="H21" s="70" t="str">
        <f>IF($A21="","",(VLOOKUP($A21,MATRIZASPECTOS[],18,FALSE)))</f>
        <v>Negativo</v>
      </c>
      <c r="I21" s="70" t="str">
        <f>IF(A21="","",(VLOOKUP(A21,MATRIZASPECTOS[],19,FALSE)))</f>
        <v>Geológico - suelo</v>
      </c>
      <c r="J21" s="70" t="str">
        <f>IF(A21="","",(VLOOKUP(A21,MATRIZASPECTOS[],10,FALSE)))</f>
        <v>Situación de emergencia</v>
      </c>
      <c r="K21" s="70" t="str">
        <f>IF($A21="","",(VLOOKUP($A21,MATRIZASPECTOS[],14,FALSE)))</f>
        <v>Residuos reutilizables (papel, cartón, vidrio, plástico rigido, plástico flexible)</v>
      </c>
      <c r="L21" s="69" t="str">
        <f>IF($A21="","",(VLOOKUP($A21,MATRIZASPECTOS[],15,FALSE)))</f>
        <v>6. Seguimiento y control a los productos y servicios</v>
      </c>
      <c r="M21" s="84">
        <f>IF($A21="","",(VLOOKUP($A21,MATRIZASPECTOS[],26,FALSE)))</f>
        <v>3</v>
      </c>
      <c r="N21" s="83"/>
      <c r="O21" s="83"/>
      <c r="P21" s="70"/>
      <c r="Q21" s="70"/>
      <c r="R21" s="102"/>
    </row>
    <row r="22" spans="1:18" ht="36.75" thickBot="1" x14ac:dyDescent="0.3">
      <c r="A22" s="186">
        <v>19</v>
      </c>
      <c r="B22" s="16" t="str">
        <f>IF(A22="","",(VLOOKUP(A22,MATRIZASPECTOS[],2,FALSE)))</f>
        <v>Gestión Integral para el Seguimiento y Control a los Títulos Mineros</v>
      </c>
      <c r="C22" s="16" t="str">
        <f>IF(A22="","",(VLOOKUP(A22,MATRIZASPECTOS[],3,FALSE)))</f>
        <v>Generación de residuos</v>
      </c>
      <c r="D22" s="22" t="str">
        <f>IF(A22="","",(VLOOKUP(A22,MATRIZASPECTOS[],4,FALSE)))</f>
        <v>Contaminación por generación de residuos peligrosos</v>
      </c>
      <c r="E22" s="134" t="str">
        <f>IF(A22="","",(VLOOKUP(A22,MATRIZASPECTOS[],6,FALSE)))</f>
        <v>PAR</v>
      </c>
      <c r="F22" s="70" t="str">
        <f>IF($A22="","",(VLOOKUP($A22,MATRIZASPECTOS[],7,FALSE)))</f>
        <v>PAR Cúcuta</v>
      </c>
      <c r="G22" s="70" t="str">
        <f>IF($A22="","",(VLOOKUP($A22,MATRIZASPECTOS[],8,FALSE)))</f>
        <v>PAR Cúcuta</v>
      </c>
      <c r="H22" s="70" t="str">
        <f>IF($A22="","",(VLOOKUP($A22,MATRIZASPECTOS[],18,FALSE)))</f>
        <v>Negativo</v>
      </c>
      <c r="I22" s="70" t="str">
        <f>IF(A22="","",(VLOOKUP(A22,MATRIZASPECTOS[],19,FALSE)))</f>
        <v>Geológico - suelo</v>
      </c>
      <c r="J22" s="70" t="str">
        <f>IF(A22="","",(VLOOKUP(A22,MATRIZASPECTOS[],10,FALSE)))</f>
        <v>Situación de emergencia</v>
      </c>
      <c r="K22" s="70" t="str">
        <f>IF($A22="","",(VLOOKUP($A22,MATRIZASPECTOS[],14,FALSE)))</f>
        <v>Residuos infecciosos o de riesgo biológico</v>
      </c>
      <c r="L22" s="69" t="str">
        <f>IF($A22="","",(VLOOKUP($A22,MATRIZASPECTOS[],15,FALSE)))</f>
        <v>6. Seguimiento y control a los productos y servicios</v>
      </c>
      <c r="M22" s="84">
        <f>IF($A22="","",(VLOOKUP($A22,MATRIZASPECTOS[],26,FALSE)))</f>
        <v>3</v>
      </c>
      <c r="N22" s="83"/>
      <c r="O22" s="83"/>
      <c r="P22" s="70"/>
      <c r="Q22" s="70"/>
      <c r="R22" s="102"/>
    </row>
    <row r="23" spans="1:18" ht="27.75" thickBot="1" x14ac:dyDescent="0.3">
      <c r="A23" s="186">
        <v>20</v>
      </c>
      <c r="B23" s="16" t="str">
        <f>IF(A23="","",(VLOOKUP(A23,MATRIZASPECTOS[],2,FALSE)))</f>
        <v>Atención Integral y Servicios a Grupos de Interés</v>
      </c>
      <c r="C23" s="16" t="str">
        <f>IF(A23="","",(VLOOKUP(A23,MATRIZASPECTOS[],3,FALSE)))</f>
        <v>Consumo del recurso hídrico</v>
      </c>
      <c r="D23" s="22" t="str">
        <f>IF(A23="","",(VLOOKUP(A23,MATRIZASPECTOS[],4,FALSE)))</f>
        <v>Agotamiento del recurso hídrico</v>
      </c>
      <c r="E23" s="134" t="str">
        <f>IF(A23="","",(VLOOKUP(A23,MATRIZASPECTOS[],6,FALSE)))</f>
        <v>PAR</v>
      </c>
      <c r="F23" s="70" t="str">
        <f>IF($A23="","",(VLOOKUP($A23,MATRIZASPECTOS[],7,FALSE)))</f>
        <v>PAR Cúcuta</v>
      </c>
      <c r="G23" s="70" t="str">
        <f>IF($A23="","",(VLOOKUP($A23,MATRIZASPECTOS[],8,FALSE)))</f>
        <v>PAR Cúcuta</v>
      </c>
      <c r="H23" s="70" t="str">
        <f>IF($A23="","",(VLOOKUP($A23,MATRIZASPECTOS[],18,FALSE)))</f>
        <v>Negativo</v>
      </c>
      <c r="I23" s="70" t="str">
        <f>IF(A23="","",(VLOOKUP(A23,MATRIZASPECTOS[],19,FALSE)))</f>
        <v>Hidrológico - agua</v>
      </c>
      <c r="J23" s="70" t="str">
        <f>IF(A23="","",(VLOOKUP(A23,MATRIZASPECTOS[],10,FALSE)))</f>
        <v>Normal</v>
      </c>
      <c r="K23" s="70" t="str">
        <f>IF($A23="","",(VLOOKUP($A23,MATRIZASPECTOS[],14,FALSE)))</f>
        <v>Agua potable</v>
      </c>
      <c r="L23" s="69" t="str">
        <f>IF($A23="","",(VLOOKUP($A23,MATRIZASPECTOS[],15,FALSE)))</f>
        <v>3.1. Desarrollo de actividades misionales</v>
      </c>
      <c r="M23" s="84">
        <f>IF($A23="","",(VLOOKUP($A23,MATRIZASPECTOS[],26,FALSE)))</f>
        <v>25</v>
      </c>
      <c r="N23" s="83"/>
      <c r="O23" s="83"/>
      <c r="P23" s="70"/>
      <c r="Q23" s="70"/>
      <c r="R23" s="102"/>
    </row>
    <row r="24" spans="1:18" ht="27.75" thickBot="1" x14ac:dyDescent="0.3">
      <c r="A24" s="186">
        <v>21</v>
      </c>
      <c r="B24" s="16" t="str">
        <f>IF(A24="","",(VLOOKUP(A24,MATRIZASPECTOS[],2,FALSE)))</f>
        <v>Atención Integral y Servicios a Grupos de Interés</v>
      </c>
      <c r="C24" s="16" t="str">
        <f>IF(A24="","",(VLOOKUP(A24,MATRIZASPECTOS[],3,FALSE)))</f>
        <v>Consumo de energía eléctrica</v>
      </c>
      <c r="D24" s="22" t="str">
        <f>IF(A24="","",(VLOOKUP(A24,MATRIZASPECTOS[],4,FALSE)))</f>
        <v>Presión sobre el recurso energético eléctrico</v>
      </c>
      <c r="E24" s="134" t="str">
        <f>IF(A24="","",(VLOOKUP(A24,MATRIZASPECTOS[],6,FALSE)))</f>
        <v>PAR</v>
      </c>
      <c r="F24" s="70" t="str">
        <f>IF($A24="","",(VLOOKUP($A24,MATRIZASPECTOS[],7,FALSE)))</f>
        <v>PAR Cúcuta</v>
      </c>
      <c r="G24" s="70" t="str">
        <f>IF($A24="","",(VLOOKUP($A24,MATRIZASPECTOS[],8,FALSE)))</f>
        <v>PAR Cúcuta</v>
      </c>
      <c r="H24" s="70" t="str">
        <f>IF($A24="","",(VLOOKUP($A24,MATRIZASPECTOS[],18,FALSE)))</f>
        <v>Negativo</v>
      </c>
      <c r="I24" s="70" t="str">
        <f>IF(A24="","",(VLOOKUP(A24,MATRIZASPECTOS[],19,FALSE)))</f>
        <v>Hidrológico - agua</v>
      </c>
      <c r="J24" s="70" t="str">
        <f>IF(A24="","",(VLOOKUP(A24,MATRIZASPECTOS[],10,FALSE)))</f>
        <v>Normal</v>
      </c>
      <c r="K24" s="70" t="str">
        <f>IF($A24="","",(VLOOKUP($A24,MATRIZASPECTOS[],14,FALSE)))</f>
        <v>Energía eléctrica</v>
      </c>
      <c r="L24" s="69" t="str">
        <f>IF($A24="","",(VLOOKUP($A24,MATRIZASPECTOS[],15,FALSE)))</f>
        <v>3.1. Desarrollo de actividades misionales</v>
      </c>
      <c r="M24" s="84">
        <f>IF($A24="","",(VLOOKUP($A24,MATRIZASPECTOS[],26,FALSE)))</f>
        <v>25</v>
      </c>
      <c r="N24" s="83"/>
      <c r="O24" s="83"/>
      <c r="P24" s="70"/>
      <c r="Q24" s="70"/>
      <c r="R24" s="102"/>
    </row>
    <row r="25" spans="1:18" ht="36.75" thickBot="1" x14ac:dyDescent="0.3">
      <c r="A25" s="186">
        <v>22</v>
      </c>
      <c r="B25" s="16" t="str">
        <f>IF(A25="","",(VLOOKUP(A25,MATRIZASPECTOS[],2,FALSE)))</f>
        <v>Atención Integral y Servicios a Grupos de Interés</v>
      </c>
      <c r="C25" s="16" t="str">
        <f>IF(A25="","",(VLOOKUP(A25,MATRIZASPECTOS[],3,FALSE)))</f>
        <v>Consumo de materias primas e insumos</v>
      </c>
      <c r="D25" s="22" t="str">
        <f>IF(A25="","",(VLOOKUP(A25,MATRIZASPECTOS[],4,FALSE)))</f>
        <v>Agotamiento de los recursos naturales no renovables</v>
      </c>
      <c r="E25" s="134" t="str">
        <f>IF(A25="","",(VLOOKUP(A25,MATRIZASPECTOS[],6,FALSE)))</f>
        <v>PAR</v>
      </c>
      <c r="F25" s="70" t="str">
        <f>IF($A25="","",(VLOOKUP($A25,MATRIZASPECTOS[],7,FALSE)))</f>
        <v>PAR Cúcuta</v>
      </c>
      <c r="G25" s="70" t="str">
        <f>IF($A25="","",(VLOOKUP($A25,MATRIZASPECTOS[],8,FALSE)))</f>
        <v>PAR Cúcuta</v>
      </c>
      <c r="H25" s="70" t="str">
        <f>IF($A25="","",(VLOOKUP($A25,MATRIZASPECTOS[],18,FALSE)))</f>
        <v>Negativo</v>
      </c>
      <c r="I25" s="70" t="str">
        <f>IF(A25="","",(VLOOKUP(A25,MATRIZASPECTOS[],19,FALSE)))</f>
        <v>Biológico - biodiversidad</v>
      </c>
      <c r="J25" s="70" t="str">
        <f>IF(A25="","",(VLOOKUP(A25,MATRIZASPECTOS[],10,FALSE)))</f>
        <v>Normal</v>
      </c>
      <c r="K25" s="70" t="str">
        <f>IF($A25="","",(VLOOKUP($A25,MATRIZASPECTOS[],14,FALSE)))</f>
        <v>Papel</v>
      </c>
      <c r="L25" s="69" t="str">
        <f>IF($A25="","",(VLOOKUP($A25,MATRIZASPECTOS[],15,FALSE)))</f>
        <v>3.1. Desarrollo de actividades misionales</v>
      </c>
      <c r="M25" s="84">
        <f>IF($A25="","",(VLOOKUP($A25,MATRIZASPECTOS[],26,FALSE)))</f>
        <v>15</v>
      </c>
      <c r="N25" s="83"/>
      <c r="O25" s="83"/>
      <c r="P25" s="70"/>
      <c r="Q25" s="70"/>
      <c r="R25" s="102"/>
    </row>
    <row r="26" spans="1:18" ht="36.75" thickBot="1" x14ac:dyDescent="0.3">
      <c r="A26" s="186">
        <v>23</v>
      </c>
      <c r="B26" s="16" t="str">
        <f>IF(A26="","",(VLOOKUP(A26,MATRIZASPECTOS[],2,FALSE)))</f>
        <v>Atención Integral y Servicios a Grupos de Interés</v>
      </c>
      <c r="C26" s="16" t="str">
        <f>IF(A26="","",(VLOOKUP(A26,MATRIZASPECTOS[],3,FALSE)))</f>
        <v>Consumo de materias primas e insumos</v>
      </c>
      <c r="D26" s="22" t="str">
        <f>IF(A26="","",(VLOOKUP(A26,MATRIZASPECTOS[],4,FALSE)))</f>
        <v>Agotamiento general de los recursos naturales</v>
      </c>
      <c r="E26" s="134" t="str">
        <f>IF(A26="","",(VLOOKUP(A26,MATRIZASPECTOS[],6,FALSE)))</f>
        <v>PAR</v>
      </c>
      <c r="F26" s="70" t="str">
        <f>IF($A26="","",(VLOOKUP($A26,MATRIZASPECTOS[],7,FALSE)))</f>
        <v>PAR Cúcuta</v>
      </c>
      <c r="G26" s="70" t="str">
        <f>IF($A26="","",(VLOOKUP($A26,MATRIZASPECTOS[],8,FALSE)))</f>
        <v>PAR Cúcuta</v>
      </c>
      <c r="H26" s="70" t="str">
        <f>IF($A26="","",(VLOOKUP($A26,MATRIZASPECTOS[],18,FALSE)))</f>
        <v>Negativo</v>
      </c>
      <c r="I26" s="70" t="str">
        <f>IF(A26="","",(VLOOKUP(A26,MATRIZASPECTOS[],19,FALSE)))</f>
        <v>Biológico - biodiversidad</v>
      </c>
      <c r="J26" s="70" t="str">
        <f>IF(A26="","",(VLOOKUP(A26,MATRIZASPECTOS[],10,FALSE)))</f>
        <v>Normal</v>
      </c>
      <c r="K26" s="70" t="str">
        <f>IF($A26="","",(VLOOKUP($A26,MATRIZASPECTOS[],14,FALSE)))</f>
        <v>Elementos pequeños de oficina</v>
      </c>
      <c r="L26" s="69" t="str">
        <f>IF($A26="","",(VLOOKUP($A26,MATRIZASPECTOS[],15,FALSE)))</f>
        <v>3.1. Desarrollo de actividades misionales</v>
      </c>
      <c r="M26" s="84">
        <f>IF($A26="","",(VLOOKUP($A26,MATRIZASPECTOS[],26,FALSE)))</f>
        <v>3</v>
      </c>
      <c r="N26" s="83"/>
      <c r="O26" s="83"/>
      <c r="P26" s="70"/>
      <c r="Q26" s="70"/>
      <c r="R26" s="102"/>
    </row>
    <row r="27" spans="1:18" ht="36.75" thickBot="1" x14ac:dyDescent="0.3">
      <c r="A27" s="186">
        <v>24</v>
      </c>
      <c r="B27" s="16" t="str">
        <f>IF(A27="","",(VLOOKUP(A27,MATRIZASPECTOS[],2,FALSE)))</f>
        <v>Atención Integral y Servicios a Grupos de Interés</v>
      </c>
      <c r="C27" s="16" t="str">
        <f>IF(A27="","",(VLOOKUP(A27,MATRIZASPECTOS[],3,FALSE)))</f>
        <v>Consumo de materias primas e insumos</v>
      </c>
      <c r="D27" s="22" t="str">
        <f>IF(A27="","",(VLOOKUP(A27,MATRIZASPECTOS[],4,FALSE)))</f>
        <v>Agotamiento de los recursos naturales no renovables</v>
      </c>
      <c r="E27" s="134" t="str">
        <f>IF(A27="","",(VLOOKUP(A27,MATRIZASPECTOS[],6,FALSE)))</f>
        <v>PAR</v>
      </c>
      <c r="F27" s="70" t="str">
        <f>IF($A27="","",(VLOOKUP($A27,MATRIZASPECTOS[],7,FALSE)))</f>
        <v>PAR Cúcuta</v>
      </c>
      <c r="G27" s="70" t="str">
        <f>IF($A27="","",(VLOOKUP($A27,MATRIZASPECTOS[],8,FALSE)))</f>
        <v>PAR Cúcuta</v>
      </c>
      <c r="H27" s="70" t="str">
        <f>IF($A27="","",(VLOOKUP($A27,MATRIZASPECTOS[],18,FALSE)))</f>
        <v>Negativo</v>
      </c>
      <c r="I27" s="70" t="str">
        <f>IF(A27="","",(VLOOKUP(A27,MATRIZASPECTOS[],19,FALSE)))</f>
        <v>Biológico - biodiversidad</v>
      </c>
      <c r="J27" s="70" t="str">
        <f>IF(A27="","",(VLOOKUP(A27,MATRIZASPECTOS[],10,FALSE)))</f>
        <v>Normal</v>
      </c>
      <c r="K27" s="70" t="str">
        <f>IF($A27="","",(VLOOKUP($A27,MATRIZASPECTOS[],14,FALSE)))</f>
        <v>Movilización terrestre</v>
      </c>
      <c r="L27" s="69" t="str">
        <f>IF($A27="","",(VLOOKUP($A27,MATRIZASPECTOS[],15,FALSE)))</f>
        <v>2. Movilización para el desarrollo de actividades</v>
      </c>
      <c r="M27" s="84">
        <f>IF($A27="","",(VLOOKUP($A27,MATRIZASPECTOS[],26,FALSE)))</f>
        <v>15</v>
      </c>
      <c r="N27" s="83"/>
      <c r="O27" s="83"/>
      <c r="P27" s="70"/>
      <c r="Q27" s="70"/>
      <c r="R27" s="102"/>
    </row>
    <row r="28" spans="1:18" ht="36.75" thickBot="1" x14ac:dyDescent="0.3">
      <c r="A28" s="186">
        <v>25</v>
      </c>
      <c r="B28" s="16" t="str">
        <f>IF(A28="","",(VLOOKUP(A28,MATRIZASPECTOS[],2,FALSE)))</f>
        <v>Atención Integral y Servicios a Grupos de Interés</v>
      </c>
      <c r="C28" s="16" t="str">
        <f>IF(A28="","",(VLOOKUP(A28,MATRIZASPECTOS[],3,FALSE)))</f>
        <v>Consumo de materias primas e insumos</v>
      </c>
      <c r="D28" s="22" t="str">
        <f>IF(A28="","",(VLOOKUP(A28,MATRIZASPECTOS[],4,FALSE)))</f>
        <v>Agotamiento de los recursos naturales no renovables</v>
      </c>
      <c r="E28" s="134" t="str">
        <f>IF(A28="","",(VLOOKUP(A28,MATRIZASPECTOS[],6,FALSE)))</f>
        <v>PAR</v>
      </c>
      <c r="F28" s="70" t="str">
        <f>IF($A28="","",(VLOOKUP($A28,MATRIZASPECTOS[],7,FALSE)))</f>
        <v>PAR Cúcuta</v>
      </c>
      <c r="G28" s="70" t="str">
        <f>IF($A28="","",(VLOOKUP($A28,MATRIZASPECTOS[],8,FALSE)))</f>
        <v>PAR Cúcuta</v>
      </c>
      <c r="H28" s="70" t="str">
        <f>IF($A28="","",(VLOOKUP($A28,MATRIZASPECTOS[],18,FALSE)))</f>
        <v>Negativo</v>
      </c>
      <c r="I28" s="70" t="str">
        <f>IF(A28="","",(VLOOKUP(A28,MATRIZASPECTOS[],19,FALSE)))</f>
        <v>Biológico - biodiversidad</v>
      </c>
      <c r="J28" s="70" t="str">
        <f>IF(A28="","",(VLOOKUP(A28,MATRIZASPECTOS[],10,FALSE)))</f>
        <v>Normal</v>
      </c>
      <c r="K28" s="70" t="str">
        <f>IF($A28="","",(VLOOKUP($A28,MATRIZASPECTOS[],14,FALSE)))</f>
        <v>Movilización aérea</v>
      </c>
      <c r="L28" s="69" t="str">
        <f>IF($A28="","",(VLOOKUP($A28,MATRIZASPECTOS[],15,FALSE)))</f>
        <v>2. Movilización para el desarrollo de actividades</v>
      </c>
      <c r="M28" s="84">
        <f>IF($A28="","",(VLOOKUP($A28,MATRIZASPECTOS[],26,FALSE)))</f>
        <v>15</v>
      </c>
      <c r="N28" s="83"/>
      <c r="O28" s="83"/>
      <c r="P28" s="70"/>
      <c r="Q28" s="70"/>
      <c r="R28" s="102"/>
    </row>
    <row r="29" spans="1:18" ht="36.75" thickBot="1" x14ac:dyDescent="0.3">
      <c r="A29" s="186">
        <v>26</v>
      </c>
      <c r="B29" s="16" t="str">
        <f>IF(A29="","",(VLOOKUP(A29,MATRIZASPECTOS[],2,FALSE)))</f>
        <v>Atención Integral y Servicios a Grupos de Interés</v>
      </c>
      <c r="C29" s="16" t="str">
        <f>IF(A29="","",(VLOOKUP(A29,MATRIZASPECTOS[],3,FALSE)))</f>
        <v>Consumo de materias primas e insumos</v>
      </c>
      <c r="D29" s="22" t="str">
        <f>IF(A29="","",(VLOOKUP(A29,MATRIZASPECTOS[],4,FALSE)))</f>
        <v>Agotamiento general de los recursos naturales</v>
      </c>
      <c r="E29" s="134" t="str">
        <f>IF(A29="","",(VLOOKUP(A29,MATRIZASPECTOS[],6,FALSE)))</f>
        <v>PAR</v>
      </c>
      <c r="F29" s="70" t="str">
        <f>IF($A29="","",(VLOOKUP($A29,MATRIZASPECTOS[],7,FALSE)))</f>
        <v>PAR Cúcuta</v>
      </c>
      <c r="G29" s="70" t="str">
        <f>IF($A29="","",(VLOOKUP($A29,MATRIZASPECTOS[],8,FALSE)))</f>
        <v>PAR Cúcuta</v>
      </c>
      <c r="H29" s="70" t="str">
        <f>IF($A29="","",(VLOOKUP($A29,MATRIZASPECTOS[],18,FALSE)))</f>
        <v>Negativo</v>
      </c>
      <c r="I29" s="70" t="str">
        <f>IF(A29="","",(VLOOKUP(A29,MATRIZASPECTOS[],19,FALSE)))</f>
        <v>Biológico - biodiversidad</v>
      </c>
      <c r="J29" s="70" t="str">
        <f>IF(A29="","",(VLOOKUP(A29,MATRIZASPECTOS[],10,FALSE)))</f>
        <v>Normal</v>
      </c>
      <c r="K29" s="70" t="str">
        <f>IF($A29="","",(VLOOKUP($A29,MATRIZASPECTOS[],14,FALSE)))</f>
        <v>Computadores y perifericos</v>
      </c>
      <c r="L29" s="69" t="str">
        <f>IF($A29="","",(VLOOKUP($A29,MATRIZASPECTOS[],15,FALSE)))</f>
        <v>3.1. Desarrollo de actividades misionales</v>
      </c>
      <c r="M29" s="84">
        <f>IF($A29="","",(VLOOKUP($A29,MATRIZASPECTOS[],26,FALSE)))</f>
        <v>5</v>
      </c>
      <c r="N29" s="83"/>
      <c r="O29" s="83"/>
      <c r="P29" s="70"/>
      <c r="Q29" s="70"/>
      <c r="R29" s="102"/>
    </row>
    <row r="30" spans="1:18" ht="36.75" thickBot="1" x14ac:dyDescent="0.3">
      <c r="A30" s="186">
        <v>27</v>
      </c>
      <c r="B30" s="16" t="str">
        <f>IF(A30="","",(VLOOKUP(A30,MATRIZASPECTOS[],2,FALSE)))</f>
        <v>Atención Integral y Servicios a Grupos de Interés</v>
      </c>
      <c r="C30" s="16" t="str">
        <f>IF(A30="","",(VLOOKUP(A30,MATRIZASPECTOS[],3,FALSE)))</f>
        <v>Consumo de materias primas e insumos</v>
      </c>
      <c r="D30" s="22" t="str">
        <f>IF(A30="","",(VLOOKUP(A30,MATRIZASPECTOS[],4,FALSE)))</f>
        <v>Agotamiento general de los recursos naturales</v>
      </c>
      <c r="E30" s="134" t="str">
        <f>IF(A30="","",(VLOOKUP(A30,MATRIZASPECTOS[],6,FALSE)))</f>
        <v>PAR</v>
      </c>
      <c r="F30" s="70" t="str">
        <f>IF($A30="","",(VLOOKUP($A30,MATRIZASPECTOS[],7,FALSE)))</f>
        <v>PAR Cúcuta</v>
      </c>
      <c r="G30" s="70" t="str">
        <f>IF($A30="","",(VLOOKUP($A30,MATRIZASPECTOS[],8,FALSE)))</f>
        <v>PAR Cúcuta</v>
      </c>
      <c r="H30" s="70" t="str">
        <f>IF($A30="","",(VLOOKUP($A30,MATRIZASPECTOS[],18,FALSE)))</f>
        <v>Negativo</v>
      </c>
      <c r="I30" s="70" t="str">
        <f>IF(A30="","",(VLOOKUP(A30,MATRIZASPECTOS[],19,FALSE)))</f>
        <v>Biológico - biodiversidad</v>
      </c>
      <c r="J30" s="70" t="str">
        <f>IF(A30="","",(VLOOKUP(A30,MATRIZASPECTOS[],10,FALSE)))</f>
        <v>Normal</v>
      </c>
      <c r="K30" s="70" t="str">
        <f>IF($A30="","",(VLOOKUP($A30,MATRIZASPECTOS[],14,FALSE)))</f>
        <v>Mobiliario de oficina</v>
      </c>
      <c r="L30" s="69" t="str">
        <f>IF($A30="","",(VLOOKUP($A30,MATRIZASPECTOS[],15,FALSE)))</f>
        <v>3.1. Desarrollo de actividades misionales</v>
      </c>
      <c r="M30" s="84">
        <f>IF($A30="","",(VLOOKUP($A30,MATRIZASPECTOS[],26,FALSE)))</f>
        <v>3</v>
      </c>
      <c r="N30" s="83"/>
      <c r="O30" s="83"/>
      <c r="P30" s="70"/>
      <c r="Q30" s="70"/>
      <c r="R30" s="102"/>
    </row>
    <row r="31" spans="1:18" ht="27.75" thickBot="1" x14ac:dyDescent="0.3">
      <c r="A31" s="186">
        <v>28</v>
      </c>
      <c r="B31" s="16" t="str">
        <f>IF(A31="","",(VLOOKUP(A31,MATRIZASPECTOS[],2,FALSE)))</f>
        <v>Atención Integral y Servicios a Grupos de Interés</v>
      </c>
      <c r="C31" s="16" t="str">
        <f>IF(A31="","",(VLOOKUP(A31,MATRIZASPECTOS[],3,FALSE)))</f>
        <v>Generación de empleo</v>
      </c>
      <c r="D31" s="22" t="str">
        <f>IF(A31="","",(VLOOKUP(A31,MATRIZASPECTOS[],4,FALSE)))</f>
        <v>Desarrollo económico y social</v>
      </c>
      <c r="E31" s="134" t="str">
        <f>IF(A31="","",(VLOOKUP(A31,MATRIZASPECTOS[],6,FALSE)))</f>
        <v>PAR</v>
      </c>
      <c r="F31" s="70" t="str">
        <f>IF($A31="","",(VLOOKUP($A31,MATRIZASPECTOS[],7,FALSE)))</f>
        <v>PAR Cúcuta</v>
      </c>
      <c r="G31" s="70" t="str">
        <f>IF($A31="","",(VLOOKUP($A31,MATRIZASPECTOS[],8,FALSE)))</f>
        <v>PAR Cúcuta</v>
      </c>
      <c r="H31" s="70" t="str">
        <f>IF($A31="","",(VLOOKUP($A31,MATRIZASPECTOS[],18,FALSE)))</f>
        <v>Positivo</v>
      </c>
      <c r="I31" s="70" t="str">
        <f>IF(A31="","",(VLOOKUP(A31,MATRIZASPECTOS[],19,FALSE)))</f>
        <v>Sociocultural - social</v>
      </c>
      <c r="J31" s="70" t="str">
        <f>IF(A31="","",(VLOOKUP(A31,MATRIZASPECTOS[],10,FALSE)))</f>
        <v>Normal</v>
      </c>
      <c r="K31" s="70" t="str">
        <f>IF($A31="","",(VLOOKUP($A31,MATRIZASPECTOS[],14,FALSE)))</f>
        <v>Recurso humano</v>
      </c>
      <c r="L31" s="69" t="str">
        <f>IF($A31="","",(VLOOKUP($A31,MATRIZASPECTOS[],15,FALSE)))</f>
        <v>3.1. Desarrollo de actividades misionales</v>
      </c>
      <c r="M31" s="84">
        <f>IF($A31="","",(VLOOKUP($A31,MATRIZASPECTOS[],26,FALSE)))</f>
        <v>15</v>
      </c>
      <c r="N31" s="83"/>
      <c r="O31" s="83"/>
      <c r="P31" s="70"/>
      <c r="Q31" s="70"/>
      <c r="R31" s="102"/>
    </row>
    <row r="32" spans="1:18" ht="36.75" thickBot="1" x14ac:dyDescent="0.3">
      <c r="A32" s="186">
        <v>29</v>
      </c>
      <c r="B32" s="16" t="str">
        <f>IF(A32="","",(VLOOKUP(A32,MATRIZASPECTOS[],2,FALSE)))</f>
        <v>Atención Integral y Servicios a Grupos de Interés</v>
      </c>
      <c r="C32" s="16" t="str">
        <f>IF(A32="","",(VLOOKUP(A32,MATRIZASPECTOS[],3,FALSE)))</f>
        <v>Generación de vertimientos</v>
      </c>
      <c r="D32" s="22" t="str">
        <f>IF(A32="","",(VLOOKUP(A32,MATRIZASPECTOS[],4,FALSE)))</f>
        <v>Contaminación por descarga de aguas residuales domésticas</v>
      </c>
      <c r="E32" s="134" t="str">
        <f>IF(A32="","",(VLOOKUP(A32,MATRIZASPECTOS[],6,FALSE)))</f>
        <v>PAR</v>
      </c>
      <c r="F32" s="70" t="str">
        <f>IF($A32="","",(VLOOKUP($A32,MATRIZASPECTOS[],7,FALSE)))</f>
        <v>PAR Cúcuta</v>
      </c>
      <c r="G32" s="70" t="str">
        <f>IF($A32="","",(VLOOKUP($A32,MATRIZASPECTOS[],8,FALSE)))</f>
        <v>PAR Cúcuta</v>
      </c>
      <c r="H32" s="70" t="str">
        <f>IF($A32="","",(VLOOKUP($A32,MATRIZASPECTOS[],18,FALSE)))</f>
        <v>Negativo</v>
      </c>
      <c r="I32" s="70" t="str">
        <f>IF(A32="","",(VLOOKUP(A32,MATRIZASPECTOS[],19,FALSE)))</f>
        <v>Hidrológico - agua</v>
      </c>
      <c r="J32" s="70" t="str">
        <f>IF(A32="","",(VLOOKUP(A32,MATRIZASPECTOS[],10,FALSE)))</f>
        <v>Normal</v>
      </c>
      <c r="K32" s="70" t="str">
        <f>IF($A32="","",(VLOOKUP($A32,MATRIZASPECTOS[],14,FALSE)))</f>
        <v>Aguas residuales domésticas</v>
      </c>
      <c r="L32" s="69" t="str">
        <f>IF($A32="","",(VLOOKUP($A32,MATRIZASPECTOS[],15,FALSE)))</f>
        <v>3.1. Desarrollo de actividades misionales</v>
      </c>
      <c r="M32" s="84">
        <f>IF($A32="","",(VLOOKUP($A32,MATRIZASPECTOS[],26,FALSE)))</f>
        <v>9</v>
      </c>
      <c r="N32" s="83"/>
      <c r="O32" s="83"/>
      <c r="P32" s="70"/>
      <c r="Q32" s="70"/>
      <c r="R32" s="102"/>
    </row>
    <row r="33" spans="1:18" ht="27.75" thickBot="1" x14ac:dyDescent="0.3">
      <c r="A33" s="186">
        <v>30</v>
      </c>
      <c r="B33" s="16" t="str">
        <f>IF(A33="","",(VLOOKUP(A33,MATRIZASPECTOS[],2,FALSE)))</f>
        <v>Atención Integral y Servicios a Grupos de Interés</v>
      </c>
      <c r="C33" s="16" t="str">
        <f>IF(A33="","",(VLOOKUP(A33,MATRIZASPECTOS[],3,FALSE)))</f>
        <v>Generación de residuos</v>
      </c>
      <c r="D33" s="68" t="str">
        <f>IF(A33="","",(VLOOKUP(A33,MATRIZASPECTOS[],4,FALSE)))</f>
        <v>Contaminación por generación de residuos ordinarios</v>
      </c>
      <c r="E33" s="134" t="str">
        <f>IF(A33="","",(VLOOKUP(A33,MATRIZASPECTOS[],6,FALSE)))</f>
        <v>PAR</v>
      </c>
      <c r="F33" s="70" t="str">
        <f>IF($A33="","",(VLOOKUP($A33,MATRIZASPECTOS[],7,FALSE)))</f>
        <v>PAR Cúcuta</v>
      </c>
      <c r="G33" s="70" t="str">
        <f>IF($A33="","",(VLOOKUP($A33,MATRIZASPECTOS[],8,FALSE)))</f>
        <v>PAR Cúcuta</v>
      </c>
      <c r="H33" s="70" t="str">
        <f>IF($A33="","",(VLOOKUP($A33,MATRIZASPECTOS[],18,FALSE)))</f>
        <v>Negativo</v>
      </c>
      <c r="I33" s="70" t="str">
        <f>IF(A33="","",(VLOOKUP(A33,MATRIZASPECTOS[],19,FALSE)))</f>
        <v>Geológico - suelo</v>
      </c>
      <c r="J33" s="70" t="str">
        <f>IF(A33="","",(VLOOKUP(A33,MATRIZASPECTOS[],10,FALSE)))</f>
        <v>Normal</v>
      </c>
      <c r="K33" s="70" t="str">
        <f>IF($A33="","",(VLOOKUP($A33,MATRIZASPECTOS[],14,FALSE)))</f>
        <v>Residuos ordinarios</v>
      </c>
      <c r="L33" s="69" t="str">
        <f>IF($A33="","",(VLOOKUP($A33,MATRIZASPECTOS[],15,FALSE)))</f>
        <v>3.1. Desarrollo de actividades misionales</v>
      </c>
      <c r="M33" s="84">
        <f>IF($A33="","",(VLOOKUP($A33,MATRIZASPECTOS[],26,FALSE)))</f>
        <v>25</v>
      </c>
      <c r="N33" s="83"/>
      <c r="O33" s="83"/>
      <c r="P33" s="70"/>
      <c r="Q33" s="70"/>
      <c r="R33" s="102"/>
    </row>
    <row r="34" spans="1:18" ht="51.75" thickBot="1" x14ac:dyDescent="0.3">
      <c r="A34" s="186">
        <v>31</v>
      </c>
      <c r="B34" s="16" t="str">
        <f>IF(A34="","",(VLOOKUP(A34,MATRIZASPECTOS[],2,FALSE)))</f>
        <v>Atención Integral y Servicios a Grupos de Interés</v>
      </c>
      <c r="C34" s="16" t="str">
        <f>IF(A34="","",(VLOOKUP(A34,MATRIZASPECTOS[],3,FALSE)))</f>
        <v>Generación de residuos</v>
      </c>
      <c r="D34" s="68" t="str">
        <f>IF(A34="","",(VLOOKUP(A34,MATRIZASPECTOS[],4,FALSE)))</f>
        <v>Aprovechamiento de residuos reutilizables</v>
      </c>
      <c r="E34" s="134" t="str">
        <f>IF(A34="","",(VLOOKUP(A34,MATRIZASPECTOS[],6,FALSE)))</f>
        <v>PAR</v>
      </c>
      <c r="F34" s="70" t="str">
        <f>IF($A34="","",(VLOOKUP($A34,MATRIZASPECTOS[],7,FALSE)))</f>
        <v>PAR Cúcuta</v>
      </c>
      <c r="G34" s="70" t="str">
        <f>IF($A34="","",(VLOOKUP($A34,MATRIZASPECTOS[],8,FALSE)))</f>
        <v>PAR Cúcuta</v>
      </c>
      <c r="H34" s="70" t="str">
        <f>IF($A34="","",(VLOOKUP($A34,MATRIZASPECTOS[],18,FALSE)))</f>
        <v>Positivo</v>
      </c>
      <c r="I34" s="70" t="str">
        <f>IF(A34="","",(VLOOKUP(A34,MATRIZASPECTOS[],19,FALSE)))</f>
        <v>Geológico - suelo</v>
      </c>
      <c r="J34" s="70" t="str">
        <f>IF(A34="","",(VLOOKUP(A34,MATRIZASPECTOS[],10,FALSE)))</f>
        <v>Normal</v>
      </c>
      <c r="K34" s="70" t="str">
        <f>IF($A34="","",(VLOOKUP($A34,MATRIZASPECTOS[],14,FALSE)))</f>
        <v>Residuos reutilizables (papel, cartón, vidrio, plástico rigido, plástico flexible)</v>
      </c>
      <c r="L34" s="69" t="str">
        <f>IF($A34="","",(VLOOKUP($A34,MATRIZASPECTOS[],15,FALSE)))</f>
        <v>3.1. Desarrollo de actividades misionales</v>
      </c>
      <c r="M34" s="84">
        <f>IF($A34="","",(VLOOKUP($A34,MATRIZASPECTOS[],26,FALSE)))</f>
        <v>15</v>
      </c>
      <c r="N34" s="83"/>
      <c r="O34" s="83"/>
      <c r="P34" s="70"/>
      <c r="Q34" s="70"/>
      <c r="R34" s="102"/>
    </row>
    <row r="35" spans="1:18" ht="27.75" thickBot="1" x14ac:dyDescent="0.3">
      <c r="A35" s="186">
        <v>32</v>
      </c>
      <c r="B35" s="16" t="str">
        <f>IF(A35="","",(VLOOKUP(A35,MATRIZASPECTOS[],2,FALSE)))</f>
        <v>Atención Integral y Servicios a Grupos de Interés</v>
      </c>
      <c r="C35" s="16" t="str">
        <f>IF(A35="","",(VLOOKUP(A35,MATRIZASPECTOS[],3,FALSE)))</f>
        <v>Generación de residuos</v>
      </c>
      <c r="D35" s="68" t="str">
        <f>IF(A35="","",(VLOOKUP(A35,MATRIZASPECTOS[],4,FALSE)))</f>
        <v>Contaminación por generación de residuos ordinarios</v>
      </c>
      <c r="E35" s="134" t="str">
        <f>IF(A35="","",(VLOOKUP(A35,MATRIZASPECTOS[],6,FALSE)))</f>
        <v>PAR</v>
      </c>
      <c r="F35" s="70" t="str">
        <f>IF($A35="","",(VLOOKUP($A35,MATRIZASPECTOS[],7,FALSE)))</f>
        <v>PAR Cúcuta</v>
      </c>
      <c r="G35" s="70" t="str">
        <f>IF($A35="","",(VLOOKUP($A35,MATRIZASPECTOS[],8,FALSE)))</f>
        <v>PAR Cúcuta</v>
      </c>
      <c r="H35" s="70" t="str">
        <f>IF($A35="","",(VLOOKUP($A35,MATRIZASPECTOS[],18,FALSE)))</f>
        <v>Negativo</v>
      </c>
      <c r="I35" s="70" t="str">
        <f>IF(A35="","",(VLOOKUP(A35,MATRIZASPECTOS[],19,FALSE)))</f>
        <v>Geológico - suelo</v>
      </c>
      <c r="J35" s="70" t="str">
        <f>IF(A35="","",(VLOOKUP(A35,MATRIZASPECTOS[],10,FALSE)))</f>
        <v>Situación de emergencia</v>
      </c>
      <c r="K35" s="70" t="str">
        <f>IF($A35="","",(VLOOKUP($A35,MATRIZASPECTOS[],14,FALSE)))</f>
        <v>Residuos ordinarios</v>
      </c>
      <c r="L35" s="69" t="str">
        <f>IF($A35="","",(VLOOKUP($A35,MATRIZASPECTOS[],15,FALSE)))</f>
        <v>4. Actividades de correspondencia y notificación</v>
      </c>
      <c r="M35" s="84">
        <f>IF($A35="","",(VLOOKUP($A35,MATRIZASPECTOS[],26,FALSE)))</f>
        <v>1</v>
      </c>
      <c r="N35" s="83"/>
      <c r="O35" s="83"/>
      <c r="P35" s="70"/>
      <c r="Q35" s="70"/>
      <c r="R35" s="102"/>
    </row>
    <row r="36" spans="1:18" ht="51.75" thickBot="1" x14ac:dyDescent="0.3">
      <c r="A36" s="186">
        <v>33</v>
      </c>
      <c r="B36" s="16" t="str">
        <f>IF(A36="","",(VLOOKUP(A36,MATRIZASPECTOS[],2,FALSE)))</f>
        <v>Atención Integral y Servicios a Grupos de Interés</v>
      </c>
      <c r="C36" s="16" t="str">
        <f>IF(A36="","",(VLOOKUP(A36,MATRIZASPECTOS[],3,FALSE)))</f>
        <v>Generación de residuos</v>
      </c>
      <c r="D36" s="68" t="str">
        <f>IF(A36="","",(VLOOKUP(A36,MATRIZASPECTOS[],4,FALSE)))</f>
        <v>Contaminación por generación de residuos recuperables</v>
      </c>
      <c r="E36" s="134" t="str">
        <f>IF(A36="","",(VLOOKUP(A36,MATRIZASPECTOS[],6,FALSE)))</f>
        <v>PAR</v>
      </c>
      <c r="F36" s="70" t="str">
        <f>IF($A36="","",(VLOOKUP($A36,MATRIZASPECTOS[],7,FALSE)))</f>
        <v>PAR Cúcuta</v>
      </c>
      <c r="G36" s="70" t="str">
        <f>IF($A36="","",(VLOOKUP($A36,MATRIZASPECTOS[],8,FALSE)))</f>
        <v>PAR Cúcuta</v>
      </c>
      <c r="H36" s="70" t="str">
        <f>IF($A36="","",(VLOOKUP($A36,MATRIZASPECTOS[],18,FALSE)))</f>
        <v>Negativo</v>
      </c>
      <c r="I36" s="70" t="str">
        <f>IF(A36="","",(VLOOKUP(A36,MATRIZASPECTOS[],19,FALSE)))</f>
        <v>Geológico - suelo</v>
      </c>
      <c r="J36" s="70" t="str">
        <f>IF(A36="","",(VLOOKUP(A36,MATRIZASPECTOS[],10,FALSE)))</f>
        <v>Situación de emergencia</v>
      </c>
      <c r="K36" s="70" t="str">
        <f>IF($A36="","",(VLOOKUP($A36,MATRIZASPECTOS[],14,FALSE)))</f>
        <v>Residuos reutilizables (papel, cartón, vidrio, plástico rigido, plástico flexible)</v>
      </c>
      <c r="L36" s="69" t="str">
        <f>IF($A36="","",(VLOOKUP($A36,MATRIZASPECTOS[],15,FALSE)))</f>
        <v>4. Actividades de correspondencia y notificación</v>
      </c>
      <c r="M36" s="84">
        <f>IF($A36="","",(VLOOKUP($A36,MATRIZASPECTOS[],26,FALSE)))</f>
        <v>3</v>
      </c>
      <c r="N36" s="83"/>
      <c r="O36" s="83"/>
      <c r="P36" s="70"/>
      <c r="Q36" s="70"/>
      <c r="R36" s="102"/>
    </row>
    <row r="37" spans="1:18" ht="27.75" thickBot="1" x14ac:dyDescent="0.3">
      <c r="A37" s="186">
        <v>34</v>
      </c>
      <c r="B37" s="16" t="str">
        <f>IF(A37="","",(VLOOKUP(A37,MATRIZASPECTOS[],2,FALSE)))</f>
        <v>Atención Integral y Servicios a Grupos de Interés</v>
      </c>
      <c r="C37" s="16" t="str">
        <f>IF(A37="","",(VLOOKUP(A37,MATRIZASPECTOS[],3,FALSE)))</f>
        <v>Generación de residuos</v>
      </c>
      <c r="D37" s="68" t="str">
        <f>IF(A37="","",(VLOOKUP(A37,MATRIZASPECTOS[],4,FALSE)))</f>
        <v>Contaminación por generación de residuos peligrosos</v>
      </c>
      <c r="E37" s="134" t="str">
        <f>IF(A37="","",(VLOOKUP(A37,MATRIZASPECTOS[],6,FALSE)))</f>
        <v>PAR</v>
      </c>
      <c r="F37" s="70" t="str">
        <f>IF($A37="","",(VLOOKUP($A37,MATRIZASPECTOS[],7,FALSE)))</f>
        <v>PAR Cúcuta</v>
      </c>
      <c r="G37" s="70" t="str">
        <f>IF($A37="","",(VLOOKUP($A37,MATRIZASPECTOS[],8,FALSE)))</f>
        <v>PAR Cúcuta</v>
      </c>
      <c r="H37" s="70" t="str">
        <f>IF($A37="","",(VLOOKUP($A37,MATRIZASPECTOS[],18,FALSE)))</f>
        <v>Negativo</v>
      </c>
      <c r="I37" s="70" t="str">
        <f>IF(A37="","",(VLOOKUP(A37,MATRIZASPECTOS[],19,FALSE)))</f>
        <v>Geológico - suelo</v>
      </c>
      <c r="J37" s="70" t="str">
        <f>IF(A37="","",(VLOOKUP(A37,MATRIZASPECTOS[],10,FALSE)))</f>
        <v>Situación de emergencia</v>
      </c>
      <c r="K37" s="70" t="str">
        <f>IF($A37="","",(VLOOKUP($A37,MATRIZASPECTOS[],14,FALSE)))</f>
        <v>Residuos infecciosos o de riesgo biológico</v>
      </c>
      <c r="L37" s="69" t="str">
        <f>IF($A37="","",(VLOOKUP($A37,MATRIZASPECTOS[],15,FALSE)))</f>
        <v>3.1. Desarrollo de actividades misionales</v>
      </c>
      <c r="M37" s="84">
        <f>IF($A37="","",(VLOOKUP($A37,MATRIZASPECTOS[],26,FALSE)))</f>
        <v>3</v>
      </c>
      <c r="N37" s="83"/>
      <c r="O37" s="83"/>
      <c r="P37" s="70"/>
      <c r="Q37" s="70"/>
      <c r="R37" s="102"/>
    </row>
  </sheetData>
  <mergeCells count="1">
    <mergeCell ref="E1:R1"/>
  </mergeCells>
  <phoneticPr fontId="16" type="noConversion"/>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zoomScaleNormal="100" workbookViewId="0"/>
  </sheetViews>
  <sheetFormatPr baseColWidth="10" defaultColWidth="11" defaultRowHeight="12.75" x14ac:dyDescent="0.25"/>
  <cols>
    <col min="1" max="1" width="30.5703125" style="36" customWidth="1"/>
    <col min="2" max="2" width="23.28515625" style="36" customWidth="1"/>
    <col min="3" max="3" width="24.7109375" style="50" bestFit="1" customWidth="1"/>
    <col min="4" max="4" width="26.28515625" style="135" customWidth="1"/>
    <col min="5" max="6" width="12.85546875" style="135" bestFit="1" customWidth="1"/>
    <col min="7" max="7" width="18.7109375" style="135" bestFit="1" customWidth="1"/>
    <col min="8" max="9" width="18.7109375" style="36" bestFit="1" customWidth="1"/>
    <col min="10" max="16384" width="11" style="36"/>
  </cols>
  <sheetData>
    <row r="1" spans="1:9" ht="36.75" customHeight="1" thickBot="1" x14ac:dyDescent="0.3">
      <c r="A1" s="56"/>
      <c r="B1" s="57"/>
      <c r="C1" s="178" t="s">
        <v>31</v>
      </c>
      <c r="D1" s="179"/>
      <c r="E1" s="179"/>
      <c r="F1" s="179"/>
      <c r="G1" s="179"/>
      <c r="H1" s="179"/>
      <c r="I1" s="180"/>
    </row>
    <row r="2" spans="1:9" ht="25.5" x14ac:dyDescent="0.2">
      <c r="A2" s="187" t="s">
        <v>43</v>
      </c>
      <c r="B2" s="103" t="s">
        <v>225</v>
      </c>
      <c r="C2" s="63"/>
      <c r="D2" s="55"/>
      <c r="E2" s="55"/>
      <c r="F2" s="55"/>
      <c r="G2" s="55"/>
      <c r="H2" s="71"/>
      <c r="I2" s="71"/>
    </row>
    <row r="3" spans="1:9" ht="25.5" x14ac:dyDescent="0.2">
      <c r="A3" s="187" t="s">
        <v>38</v>
      </c>
      <c r="B3" s="103" t="s">
        <v>182</v>
      </c>
      <c r="C3" s="64"/>
      <c r="D3" s="61"/>
      <c r="E3" s="61"/>
      <c r="F3" s="61"/>
      <c r="G3" s="61"/>
      <c r="H3" s="71"/>
      <c r="I3" s="71"/>
    </row>
    <row r="4" spans="1:9" s="10" customFormat="1" ht="13.5" x14ac:dyDescent="0.2">
      <c r="A4" s="187" t="s">
        <v>54</v>
      </c>
      <c r="B4" s="103" t="s">
        <v>85</v>
      </c>
      <c r="C4" s="65"/>
      <c r="D4" s="59"/>
      <c r="E4" s="59"/>
      <c r="F4" s="59"/>
      <c r="G4" s="59"/>
      <c r="H4" s="59"/>
      <c r="I4" s="59"/>
    </row>
    <row r="5" spans="1:9" x14ac:dyDescent="0.2">
      <c r="A5" s="187" t="s">
        <v>179</v>
      </c>
      <c r="B5" s="103" t="s">
        <v>182</v>
      </c>
      <c r="C5" s="66"/>
      <c r="D5" s="60"/>
      <c r="E5" s="60"/>
      <c r="F5" s="60"/>
      <c r="G5" s="60"/>
      <c r="H5" s="71"/>
      <c r="I5" s="71"/>
    </row>
    <row r="6" spans="1:9" s="49" customFormat="1" ht="15.75" x14ac:dyDescent="0.2">
      <c r="A6" s="187" t="s">
        <v>46</v>
      </c>
      <c r="B6" s="103" t="s">
        <v>78</v>
      </c>
      <c r="C6" s="67"/>
      <c r="D6" s="62"/>
      <c r="E6" s="62"/>
      <c r="F6" s="62"/>
      <c r="G6" s="62"/>
      <c r="H6" s="62"/>
      <c r="I6" s="62"/>
    </row>
    <row r="7" spans="1:9" x14ac:dyDescent="0.2">
      <c r="A7" s="58"/>
      <c r="B7" s="71"/>
      <c r="C7" s="66"/>
      <c r="D7" s="60"/>
      <c r="E7" s="60"/>
      <c r="F7" s="60"/>
      <c r="G7" s="60"/>
      <c r="H7" s="71"/>
      <c r="I7" s="71"/>
    </row>
    <row r="8" spans="1:9" s="37" customFormat="1" ht="36" x14ac:dyDescent="0.25">
      <c r="A8" s="188" t="s">
        <v>39</v>
      </c>
      <c r="B8" s="188" t="s">
        <v>40</v>
      </c>
      <c r="C8" s="188" t="s">
        <v>50</v>
      </c>
      <c r="D8" s="37" t="s">
        <v>304</v>
      </c>
      <c r="E8"/>
      <c r="F8"/>
      <c r="G8" s="136"/>
      <c r="H8" s="136"/>
      <c r="I8" s="136"/>
    </row>
    <row r="9" spans="1:9" ht="25.5" x14ac:dyDescent="0.25">
      <c r="A9" s="189" t="s">
        <v>83</v>
      </c>
      <c r="B9" s="103"/>
      <c r="C9" s="103"/>
      <c r="D9" s="190">
        <v>25</v>
      </c>
      <c r="E9"/>
      <c r="F9"/>
      <c r="G9" s="136"/>
      <c r="H9" s="136"/>
      <c r="I9" s="136"/>
    </row>
    <row r="10" spans="1:9" ht="25.5" x14ac:dyDescent="0.25">
      <c r="A10" s="189" t="s">
        <v>94</v>
      </c>
      <c r="B10" s="103"/>
      <c r="C10" s="103"/>
      <c r="D10" s="190">
        <v>25</v>
      </c>
      <c r="E10"/>
      <c r="F10"/>
      <c r="G10" s="136"/>
      <c r="H10" s="136"/>
      <c r="I10" s="136"/>
    </row>
    <row r="11" spans="1:9" ht="25.5" x14ac:dyDescent="0.25">
      <c r="A11" s="189" t="s">
        <v>100</v>
      </c>
      <c r="B11" s="103"/>
      <c r="C11" s="103"/>
      <c r="D11" s="190">
        <v>10.076923076923077</v>
      </c>
      <c r="E11"/>
      <c r="F11"/>
      <c r="G11" s="136"/>
      <c r="H11" s="136"/>
      <c r="I11" s="136"/>
    </row>
    <row r="12" spans="1:9" ht="25.5" x14ac:dyDescent="0.25">
      <c r="A12" s="189" t="s">
        <v>117</v>
      </c>
      <c r="B12" s="103"/>
      <c r="C12" s="103"/>
      <c r="D12" s="190">
        <v>9</v>
      </c>
      <c r="E12"/>
      <c r="F12"/>
      <c r="G12" s="136"/>
      <c r="H12" s="136"/>
      <c r="I12" s="136"/>
    </row>
    <row r="13" spans="1:9" ht="15" x14ac:dyDescent="0.25">
      <c r="A13" s="189" t="s">
        <v>120</v>
      </c>
      <c r="B13" s="103"/>
      <c r="C13" s="103"/>
      <c r="D13" s="190">
        <v>21.666666666666668</v>
      </c>
      <c r="E13"/>
      <c r="F13"/>
      <c r="G13" s="136"/>
      <c r="H13" s="136"/>
      <c r="I13" s="136"/>
    </row>
    <row r="14" spans="1:9" ht="15" x14ac:dyDescent="0.25">
      <c r="A14" s="189" t="s">
        <v>128</v>
      </c>
      <c r="B14" s="103"/>
      <c r="C14" s="103"/>
      <c r="D14" s="190">
        <v>17</v>
      </c>
      <c r="E14"/>
      <c r="F14"/>
      <c r="G14" s="136"/>
      <c r="H14" s="136"/>
      <c r="I14" s="136"/>
    </row>
    <row r="15" spans="1:9" ht="15" x14ac:dyDescent="0.25">
      <c r="A15"/>
      <c r="B15"/>
      <c r="C15"/>
      <c r="D15"/>
      <c r="E15"/>
      <c r="F15"/>
      <c r="G15" s="136"/>
      <c r="H15" s="136"/>
      <c r="I15" s="136"/>
    </row>
    <row r="16" spans="1:9" ht="15" x14ac:dyDescent="0.25">
      <c r="A16"/>
      <c r="B16"/>
      <c r="C16"/>
      <c r="D16"/>
      <c r="E16"/>
      <c r="F16"/>
      <c r="G16" s="136"/>
      <c r="H16" s="136"/>
      <c r="I16" s="136"/>
    </row>
    <row r="17" spans="1:9" ht="15" x14ac:dyDescent="0.25">
      <c r="A17"/>
      <c r="B17"/>
      <c r="C17"/>
      <c r="D17"/>
      <c r="E17"/>
      <c r="F17"/>
      <c r="G17" s="136"/>
      <c r="H17" s="136"/>
      <c r="I17" s="136"/>
    </row>
    <row r="18" spans="1:9" ht="15" x14ac:dyDescent="0.25">
      <c r="A18"/>
      <c r="B18"/>
      <c r="C18"/>
      <c r="D18"/>
      <c r="E18"/>
      <c r="F18"/>
      <c r="G18" s="136"/>
      <c r="H18" s="136"/>
      <c r="I18" s="136"/>
    </row>
    <row r="19" spans="1:9" ht="15" x14ac:dyDescent="0.25">
      <c r="A19"/>
      <c r="B19"/>
      <c r="C19"/>
      <c r="D19"/>
      <c r="E19"/>
      <c r="F19"/>
      <c r="G19" s="136"/>
      <c r="H19" s="136"/>
      <c r="I19" s="136"/>
    </row>
    <row r="20" spans="1:9" ht="15" x14ac:dyDescent="0.25">
      <c r="A20"/>
      <c r="B20"/>
      <c r="C20"/>
      <c r="D20"/>
      <c r="E20"/>
      <c r="F20"/>
      <c r="G20" s="136"/>
      <c r="H20" s="136"/>
      <c r="I20" s="136"/>
    </row>
    <row r="21" spans="1:9" ht="15" x14ac:dyDescent="0.25">
      <c r="A21"/>
      <c r="B21"/>
      <c r="C21"/>
      <c r="D21"/>
      <c r="E21"/>
      <c r="F21"/>
      <c r="G21" s="136"/>
      <c r="H21" s="136"/>
      <c r="I21" s="136"/>
    </row>
    <row r="22" spans="1:9" ht="15" x14ac:dyDescent="0.25">
      <c r="A22"/>
      <c r="B22"/>
      <c r="C22"/>
      <c r="D22"/>
      <c r="E22"/>
      <c r="F22"/>
      <c r="G22" s="136"/>
      <c r="H22" s="136"/>
      <c r="I22" s="136"/>
    </row>
    <row r="23" spans="1:9" ht="15" x14ac:dyDescent="0.25">
      <c r="A23"/>
      <c r="B23"/>
      <c r="C23"/>
      <c r="D23"/>
      <c r="E23"/>
      <c r="F23"/>
      <c r="G23" s="136"/>
      <c r="H23" s="136"/>
      <c r="I23" s="136"/>
    </row>
    <row r="24" spans="1:9" ht="15" x14ac:dyDescent="0.25">
      <c r="A24"/>
      <c r="B24"/>
      <c r="C24"/>
      <c r="D24"/>
      <c r="E24"/>
      <c r="F24"/>
      <c r="G24" s="136"/>
      <c r="H24" s="136"/>
      <c r="I24" s="136"/>
    </row>
    <row r="25" spans="1:9" ht="15" x14ac:dyDescent="0.25">
      <c r="A25"/>
      <c r="B25"/>
      <c r="C25"/>
      <c r="D25"/>
      <c r="E25"/>
      <c r="F25"/>
      <c r="G25" s="136"/>
      <c r="H25" s="136"/>
      <c r="I25" s="136"/>
    </row>
    <row r="26" spans="1:9" ht="15" x14ac:dyDescent="0.25">
      <c r="A26"/>
      <c r="B26"/>
      <c r="C26"/>
      <c r="D26"/>
      <c r="E26"/>
      <c r="F26"/>
      <c r="G26" s="136"/>
      <c r="H26" s="136"/>
      <c r="I26" s="136"/>
    </row>
    <row r="27" spans="1:9" ht="15" x14ac:dyDescent="0.25">
      <c r="A27"/>
      <c r="B27"/>
      <c r="C27"/>
      <c r="D27"/>
      <c r="E27"/>
      <c r="F27"/>
      <c r="G27" s="136"/>
      <c r="H27" s="136"/>
      <c r="I27" s="136"/>
    </row>
    <row r="28" spans="1:9" ht="15" x14ac:dyDescent="0.25">
      <c r="A28"/>
      <c r="B28"/>
      <c r="C28"/>
      <c r="D28"/>
      <c r="E28"/>
      <c r="F28"/>
      <c r="G28" s="136"/>
      <c r="H28" s="136"/>
      <c r="I28" s="136"/>
    </row>
    <row r="29" spans="1:9" ht="15" x14ac:dyDescent="0.25">
      <c r="A29"/>
      <c r="B29"/>
      <c r="C29"/>
      <c r="D29"/>
      <c r="E29"/>
      <c r="F29"/>
      <c r="G29" s="136"/>
      <c r="H29" s="136"/>
      <c r="I29" s="136"/>
    </row>
    <row r="30" spans="1:9" ht="15" x14ac:dyDescent="0.25">
      <c r="A30"/>
      <c r="B30"/>
      <c r="C30"/>
      <c r="D30"/>
      <c r="E30"/>
      <c r="F30"/>
      <c r="G30" s="136"/>
      <c r="H30" s="136"/>
      <c r="I30" s="136"/>
    </row>
    <row r="31" spans="1:9" ht="15" x14ac:dyDescent="0.25">
      <c r="A31"/>
      <c r="B31"/>
      <c r="C31"/>
      <c r="D31"/>
      <c r="E31"/>
      <c r="F31"/>
      <c r="G31" s="136"/>
      <c r="H31" s="136"/>
      <c r="I31" s="136"/>
    </row>
    <row r="32" spans="1:9" ht="15" x14ac:dyDescent="0.25">
      <c r="A32"/>
      <c r="B32"/>
      <c r="C32"/>
      <c r="D32"/>
      <c r="E32"/>
      <c r="F32"/>
      <c r="G32" s="136"/>
      <c r="H32" s="136"/>
      <c r="I32" s="136"/>
    </row>
    <row r="33" spans="1:6" ht="15" x14ac:dyDescent="0.25">
      <c r="A33"/>
      <c r="B33"/>
      <c r="C33"/>
      <c r="D33"/>
      <c r="E33"/>
      <c r="F33"/>
    </row>
    <row r="34" spans="1:6" ht="15" x14ac:dyDescent="0.25">
      <c r="A34"/>
      <c r="B34"/>
      <c r="C34"/>
      <c r="D34"/>
      <c r="E34"/>
      <c r="F34"/>
    </row>
    <row r="35" spans="1:6" ht="15" x14ac:dyDescent="0.25">
      <c r="A35"/>
      <c r="B35"/>
      <c r="C35"/>
      <c r="D35"/>
      <c r="E35"/>
      <c r="F35"/>
    </row>
    <row r="36" spans="1:6" ht="15" x14ac:dyDescent="0.25">
      <c r="A36"/>
      <c r="B36"/>
      <c r="C36"/>
      <c r="D36"/>
      <c r="E36"/>
      <c r="F36"/>
    </row>
    <row r="37" spans="1:6" ht="15" x14ac:dyDescent="0.25">
      <c r="A37"/>
      <c r="B37"/>
      <c r="C37"/>
      <c r="D37"/>
      <c r="E37"/>
      <c r="F37"/>
    </row>
    <row r="38" spans="1:6" ht="15" x14ac:dyDescent="0.25">
      <c r="A38"/>
      <c r="B38"/>
      <c r="C38"/>
      <c r="D38"/>
      <c r="E38"/>
      <c r="F38"/>
    </row>
    <row r="39" spans="1:6" ht="15" x14ac:dyDescent="0.25">
      <c r="A39"/>
      <c r="B39"/>
      <c r="C39"/>
      <c r="D39"/>
      <c r="E39"/>
      <c r="F39"/>
    </row>
    <row r="40" spans="1:6" ht="15" x14ac:dyDescent="0.25">
      <c r="A40"/>
      <c r="B40"/>
      <c r="C40"/>
      <c r="D40"/>
      <c r="E40"/>
      <c r="F40"/>
    </row>
    <row r="41" spans="1:6" ht="15" x14ac:dyDescent="0.25">
      <c r="A41"/>
      <c r="B41"/>
      <c r="C41"/>
      <c r="D41"/>
      <c r="E41"/>
      <c r="F41"/>
    </row>
    <row r="42" spans="1:6" ht="15" x14ac:dyDescent="0.25">
      <c r="A42"/>
      <c r="B42"/>
      <c r="C42"/>
      <c r="D42"/>
      <c r="E42"/>
      <c r="F42"/>
    </row>
    <row r="43" spans="1:6" ht="15" x14ac:dyDescent="0.25">
      <c r="A43"/>
      <c r="B43"/>
      <c r="C43"/>
      <c r="D43"/>
      <c r="E43"/>
      <c r="F43"/>
    </row>
    <row r="44" spans="1:6" ht="15" x14ac:dyDescent="0.25">
      <c r="A44"/>
      <c r="B44"/>
      <c r="C44"/>
      <c r="D44"/>
      <c r="E44"/>
      <c r="F44"/>
    </row>
    <row r="45" spans="1:6" ht="15" x14ac:dyDescent="0.25">
      <c r="A45"/>
      <c r="B45"/>
      <c r="C45"/>
      <c r="D45"/>
      <c r="E45"/>
      <c r="F45"/>
    </row>
    <row r="46" spans="1:6" ht="15" x14ac:dyDescent="0.25">
      <c r="A46"/>
      <c r="B46"/>
      <c r="C46"/>
      <c r="D46"/>
      <c r="E46"/>
      <c r="F46"/>
    </row>
    <row r="47" spans="1:6" ht="15" x14ac:dyDescent="0.25">
      <c r="A47"/>
      <c r="B47"/>
      <c r="C47"/>
      <c r="D47"/>
      <c r="E47"/>
      <c r="F47"/>
    </row>
    <row r="48" spans="1:6" ht="15" x14ac:dyDescent="0.25">
      <c r="A48"/>
      <c r="B48"/>
      <c r="C48"/>
      <c r="D48"/>
      <c r="E48"/>
      <c r="F48"/>
    </row>
    <row r="49" spans="1:6" ht="15" x14ac:dyDescent="0.25">
      <c r="A49"/>
      <c r="B49"/>
      <c r="C49"/>
      <c r="D49"/>
      <c r="E49"/>
      <c r="F49"/>
    </row>
    <row r="50" spans="1:6" ht="15" x14ac:dyDescent="0.25">
      <c r="A50"/>
      <c r="B50"/>
      <c r="C50"/>
      <c r="D50"/>
      <c r="E50"/>
      <c r="F50"/>
    </row>
    <row r="51" spans="1:6" ht="15" x14ac:dyDescent="0.25">
      <c r="A51"/>
      <c r="B51"/>
      <c r="C51"/>
      <c r="D51"/>
      <c r="E51"/>
      <c r="F51"/>
    </row>
    <row r="52" spans="1:6" ht="15" x14ac:dyDescent="0.25">
      <c r="A52"/>
      <c r="B52"/>
      <c r="C52"/>
      <c r="D52"/>
      <c r="E52"/>
      <c r="F52"/>
    </row>
    <row r="53" spans="1:6" ht="15" x14ac:dyDescent="0.25">
      <c r="A53"/>
      <c r="B53"/>
      <c r="C53"/>
      <c r="D53"/>
      <c r="E53"/>
      <c r="F53"/>
    </row>
    <row r="54" spans="1:6" ht="15" x14ac:dyDescent="0.25">
      <c r="A54"/>
      <c r="B54"/>
      <c r="C54"/>
      <c r="D54"/>
      <c r="E54"/>
      <c r="F54"/>
    </row>
    <row r="55" spans="1:6" ht="15" x14ac:dyDescent="0.25">
      <c r="A55"/>
      <c r="B55"/>
      <c r="C55"/>
      <c r="D55"/>
      <c r="E55"/>
      <c r="F55"/>
    </row>
    <row r="56" spans="1:6" ht="15" x14ac:dyDescent="0.25">
      <c r="A56"/>
      <c r="B56"/>
      <c r="C56"/>
      <c r="D56"/>
      <c r="E56"/>
      <c r="F56"/>
    </row>
    <row r="57" spans="1:6" ht="15" x14ac:dyDescent="0.25">
      <c r="A57"/>
      <c r="B57"/>
      <c r="C57"/>
      <c r="D57"/>
      <c r="E57"/>
      <c r="F57"/>
    </row>
    <row r="58" spans="1:6" ht="15" x14ac:dyDescent="0.25">
      <c r="A58"/>
      <c r="B58"/>
      <c r="C58"/>
      <c r="D58"/>
      <c r="E58"/>
      <c r="F58"/>
    </row>
    <row r="59" spans="1:6" ht="15" x14ac:dyDescent="0.25">
      <c r="A59"/>
      <c r="B59"/>
      <c r="C59"/>
      <c r="D59"/>
      <c r="E59"/>
      <c r="F59"/>
    </row>
    <row r="60" spans="1:6" ht="15" x14ac:dyDescent="0.25">
      <c r="A60"/>
      <c r="B60"/>
      <c r="C60"/>
      <c r="D60"/>
      <c r="E60"/>
      <c r="F60"/>
    </row>
    <row r="61" spans="1:6" ht="15" x14ac:dyDescent="0.25">
      <c r="A61"/>
      <c r="B61"/>
      <c r="C61"/>
      <c r="D61"/>
      <c r="E61"/>
      <c r="F61"/>
    </row>
    <row r="62" spans="1:6" ht="15" x14ac:dyDescent="0.25">
      <c r="A62"/>
      <c r="B62"/>
      <c r="C62"/>
      <c r="D62"/>
      <c r="E62"/>
      <c r="F62"/>
    </row>
    <row r="63" spans="1:6" ht="15" x14ac:dyDescent="0.25">
      <c r="A63"/>
      <c r="B63"/>
      <c r="C63"/>
      <c r="D63"/>
      <c r="E63"/>
      <c r="F63"/>
    </row>
    <row r="64" spans="1:6" ht="15" x14ac:dyDescent="0.25">
      <c r="A64"/>
      <c r="B64"/>
      <c r="C64"/>
      <c r="D64"/>
      <c r="E64"/>
      <c r="F64"/>
    </row>
    <row r="65" spans="1:6" ht="15" x14ac:dyDescent="0.25">
      <c r="A65"/>
      <c r="B65"/>
      <c r="C65"/>
      <c r="D65"/>
      <c r="E65"/>
      <c r="F65"/>
    </row>
    <row r="66" spans="1:6" ht="15" x14ac:dyDescent="0.25">
      <c r="A66"/>
      <c r="B66"/>
      <c r="C66"/>
      <c r="D66"/>
      <c r="E66"/>
      <c r="F66"/>
    </row>
    <row r="67" spans="1:6" ht="15" x14ac:dyDescent="0.25">
      <c r="A67"/>
      <c r="B67"/>
      <c r="C67"/>
      <c r="D67"/>
      <c r="E67"/>
      <c r="F67"/>
    </row>
  </sheetData>
  <mergeCells count="1">
    <mergeCell ref="C1:I1"/>
  </mergeCells>
  <conditionalFormatting pivot="1" sqref="D9:D14">
    <cfRule type="cellIs" dxfId="266" priority="3" operator="greaterThan">
      <formula>15</formula>
    </cfRule>
  </conditionalFormatting>
  <conditionalFormatting pivot="1" sqref="D9:D14">
    <cfRule type="cellIs" dxfId="265" priority="2" operator="between">
      <formula>10</formula>
      <formula>15</formula>
    </cfRule>
  </conditionalFormatting>
  <conditionalFormatting pivot="1" sqref="D9:D14">
    <cfRule type="cellIs" dxfId="264" priority="1" operator="between">
      <formula>0</formula>
      <formula>10</formula>
    </cfRule>
  </conditionalFormatting>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4"/>
  <sheetViews>
    <sheetView zoomScaleNormal="100" workbookViewId="0"/>
  </sheetViews>
  <sheetFormatPr baseColWidth="10" defaultColWidth="11" defaultRowHeight="12.75" x14ac:dyDescent="0.25"/>
  <cols>
    <col min="1" max="1" width="32.5703125" style="36" customWidth="1"/>
    <col min="2" max="2" width="40.85546875" style="36" customWidth="1"/>
    <col min="3" max="3" width="24.85546875" style="50" bestFit="1" customWidth="1"/>
    <col min="4" max="4" width="24.85546875" style="47" bestFit="1" customWidth="1"/>
    <col min="5" max="5" width="17.28515625" style="47" customWidth="1"/>
    <col min="6" max="6" width="24.42578125" style="47" customWidth="1"/>
    <col min="7" max="7" width="11.42578125" style="47" bestFit="1" customWidth="1"/>
    <col min="8" max="8" width="12.85546875" style="36" bestFit="1" customWidth="1"/>
    <col min="9" max="16384" width="11" style="36"/>
  </cols>
  <sheetData>
    <row r="1" spans="1:8" ht="36.75" customHeight="1" thickBot="1" x14ac:dyDescent="0.3">
      <c r="A1" s="104"/>
      <c r="B1" s="178" t="s">
        <v>31</v>
      </c>
      <c r="C1" s="179"/>
      <c r="D1" s="179"/>
      <c r="E1" s="179"/>
      <c r="F1" s="179"/>
      <c r="G1" s="179"/>
      <c r="H1" s="180"/>
    </row>
    <row r="2" spans="1:8" ht="25.5" x14ac:dyDescent="0.2">
      <c r="A2" s="187" t="s">
        <v>43</v>
      </c>
      <c r="B2" s="103" t="s">
        <v>225</v>
      </c>
      <c r="C2" s="63"/>
      <c r="D2" s="55"/>
      <c r="E2" s="55"/>
      <c r="F2" s="55"/>
      <c r="G2" s="55"/>
      <c r="H2" s="71"/>
    </row>
    <row r="3" spans="1:8" ht="25.5" x14ac:dyDescent="0.2">
      <c r="A3" s="187" t="s">
        <v>38</v>
      </c>
      <c r="B3" s="103" t="s">
        <v>182</v>
      </c>
      <c r="C3" s="64"/>
      <c r="D3" s="61"/>
      <c r="E3" s="61"/>
      <c r="F3" s="61"/>
      <c r="G3" s="61"/>
      <c r="H3" s="71"/>
    </row>
    <row r="4" spans="1:8" s="10" customFormat="1" ht="13.5" x14ac:dyDescent="0.2">
      <c r="A4" s="187" t="s">
        <v>54</v>
      </c>
      <c r="B4" s="103" t="s">
        <v>85</v>
      </c>
      <c r="C4" s="65"/>
      <c r="D4" s="59"/>
      <c r="E4" s="59"/>
      <c r="F4" s="59"/>
      <c r="G4" s="59"/>
      <c r="H4" s="59"/>
    </row>
    <row r="5" spans="1:8" x14ac:dyDescent="0.2">
      <c r="A5" s="187" t="s">
        <v>179</v>
      </c>
      <c r="B5" s="103" t="s">
        <v>182</v>
      </c>
      <c r="C5" s="66"/>
      <c r="D5" s="60"/>
      <c r="E5" s="60"/>
      <c r="F5" s="60"/>
      <c r="G5" s="60"/>
      <c r="H5" s="71"/>
    </row>
    <row r="6" spans="1:8" s="49" customFormat="1" ht="15.75" x14ac:dyDescent="0.2">
      <c r="A6" s="187" t="s">
        <v>46</v>
      </c>
      <c r="B6" s="103" t="s">
        <v>78</v>
      </c>
      <c r="C6" s="67"/>
      <c r="D6" s="62"/>
      <c r="E6" s="62"/>
      <c r="F6" s="62"/>
      <c r="G6" s="62"/>
      <c r="H6" s="62"/>
    </row>
    <row r="7" spans="1:8" x14ac:dyDescent="0.2">
      <c r="A7" s="58"/>
      <c r="B7" s="71"/>
      <c r="C7" s="66"/>
      <c r="D7" s="60"/>
      <c r="E7" s="60"/>
      <c r="F7" s="60"/>
      <c r="G7" s="60"/>
      <c r="H7" s="71"/>
    </row>
    <row r="8" spans="1:8" s="37" customFormat="1" ht="36" x14ac:dyDescent="0.25">
      <c r="A8" s="188" t="s">
        <v>51</v>
      </c>
      <c r="B8" s="188" t="s">
        <v>39</v>
      </c>
      <c r="C8" s="188" t="s">
        <v>40</v>
      </c>
      <c r="D8" s="188" t="s">
        <v>50</v>
      </c>
      <c r="E8"/>
      <c r="F8"/>
      <c r="G8"/>
      <c r="H8"/>
    </row>
    <row r="9" spans="1:8" ht="25.5" x14ac:dyDescent="0.25">
      <c r="A9" s="189" t="s">
        <v>99</v>
      </c>
      <c r="B9" s="189"/>
      <c r="C9" s="189"/>
      <c r="D9" s="189"/>
      <c r="E9"/>
      <c r="F9"/>
      <c r="G9"/>
      <c r="H9"/>
    </row>
    <row r="10" spans="1:8" ht="15" x14ac:dyDescent="0.25">
      <c r="A10" s="103"/>
      <c r="B10" s="189" t="s">
        <v>100</v>
      </c>
      <c r="C10" s="103"/>
      <c r="D10" s="103"/>
      <c r="E10"/>
      <c r="F10"/>
      <c r="G10"/>
      <c r="H10"/>
    </row>
    <row r="11" spans="1:8" ht="25.5" x14ac:dyDescent="0.25">
      <c r="A11" s="189" t="s">
        <v>106</v>
      </c>
      <c r="B11" s="189"/>
      <c r="C11" s="189"/>
      <c r="D11" s="189"/>
      <c r="E11"/>
      <c r="F11"/>
      <c r="G11"/>
      <c r="H11"/>
    </row>
    <row r="12" spans="1:8" ht="15" x14ac:dyDescent="0.25">
      <c r="A12" s="103"/>
      <c r="B12" s="189" t="s">
        <v>100</v>
      </c>
      <c r="C12" s="103"/>
      <c r="D12" s="103"/>
      <c r="E12"/>
      <c r="F12"/>
      <c r="G12"/>
      <c r="H12"/>
    </row>
    <row r="13" spans="1:8" ht="15" x14ac:dyDescent="0.25">
      <c r="A13" s="103"/>
      <c r="B13" s="189" t="s">
        <v>128</v>
      </c>
      <c r="C13" s="103"/>
      <c r="D13" s="103"/>
      <c r="E13"/>
      <c r="F13"/>
      <c r="G13"/>
      <c r="H13"/>
    </row>
    <row r="14" spans="1:8" ht="25.5" x14ac:dyDescent="0.25">
      <c r="A14" s="189" t="s">
        <v>146</v>
      </c>
      <c r="B14" s="189"/>
      <c r="C14" s="189"/>
      <c r="D14" s="189"/>
      <c r="E14"/>
      <c r="F14"/>
      <c r="G14"/>
      <c r="H14"/>
    </row>
    <row r="15" spans="1:8" ht="15" x14ac:dyDescent="0.25">
      <c r="A15" s="103"/>
      <c r="B15" s="189" t="s">
        <v>83</v>
      </c>
      <c r="C15" s="103"/>
      <c r="D15" s="103"/>
      <c r="E15"/>
      <c r="F15"/>
      <c r="G15"/>
      <c r="H15"/>
    </row>
    <row r="16" spans="1:8" ht="15" x14ac:dyDescent="0.25">
      <c r="A16" s="103"/>
      <c r="B16" s="189" t="s">
        <v>94</v>
      </c>
      <c r="C16" s="103"/>
      <c r="D16" s="103"/>
      <c r="E16"/>
      <c r="F16"/>
      <c r="G16"/>
      <c r="H16"/>
    </row>
    <row r="17" spans="1:8" ht="15" x14ac:dyDescent="0.25">
      <c r="A17" s="103"/>
      <c r="B17" s="189" t="s">
        <v>100</v>
      </c>
      <c r="C17" s="103"/>
      <c r="D17" s="103"/>
      <c r="E17"/>
      <c r="F17"/>
      <c r="G17"/>
      <c r="H17"/>
    </row>
    <row r="18" spans="1:8" ht="15" x14ac:dyDescent="0.25">
      <c r="A18" s="103"/>
      <c r="B18" s="189" t="s">
        <v>117</v>
      </c>
      <c r="C18" s="103"/>
      <c r="D18" s="103"/>
      <c r="E18"/>
      <c r="F18"/>
      <c r="G18"/>
      <c r="H18"/>
    </row>
    <row r="19" spans="1:8" ht="15" x14ac:dyDescent="0.25">
      <c r="A19" s="103"/>
      <c r="B19" s="189" t="s">
        <v>120</v>
      </c>
      <c r="C19" s="103"/>
      <c r="D19" s="103"/>
      <c r="E19"/>
      <c r="F19"/>
      <c r="G19"/>
      <c r="H19"/>
    </row>
    <row r="20" spans="1:8" ht="25.5" x14ac:dyDescent="0.25">
      <c r="A20" s="189" t="s">
        <v>154</v>
      </c>
      <c r="B20" s="189"/>
      <c r="C20" s="189"/>
      <c r="D20" s="189"/>
      <c r="E20"/>
      <c r="F20"/>
      <c r="G20"/>
      <c r="H20"/>
    </row>
    <row r="21" spans="1:8" ht="15" x14ac:dyDescent="0.25">
      <c r="A21" s="103"/>
      <c r="B21" s="189" t="s">
        <v>83</v>
      </c>
      <c r="C21" s="103"/>
      <c r="D21" s="103"/>
      <c r="E21"/>
      <c r="F21"/>
      <c r="G21"/>
      <c r="H21"/>
    </row>
    <row r="22" spans="1:8" ht="15" x14ac:dyDescent="0.25">
      <c r="A22" s="103"/>
      <c r="B22" s="189" t="s">
        <v>94</v>
      </c>
      <c r="C22" s="103"/>
      <c r="D22" s="103"/>
      <c r="E22"/>
      <c r="F22"/>
      <c r="G22"/>
      <c r="H22"/>
    </row>
    <row r="23" spans="1:8" ht="15" x14ac:dyDescent="0.25">
      <c r="A23" s="103"/>
      <c r="B23" s="189" t="s">
        <v>117</v>
      </c>
      <c r="C23" s="103"/>
      <c r="D23" s="103"/>
      <c r="E23"/>
      <c r="F23"/>
      <c r="G23"/>
      <c r="H23"/>
    </row>
    <row r="24" spans="1:8" ht="15" x14ac:dyDescent="0.25">
      <c r="A24" s="103"/>
      <c r="B24" s="189" t="s">
        <v>120</v>
      </c>
      <c r="C24" s="103"/>
      <c r="D24" s="103"/>
      <c r="E24"/>
      <c r="F24"/>
      <c r="G24"/>
      <c r="H24"/>
    </row>
    <row r="25" spans="1:8" ht="15" x14ac:dyDescent="0.25">
      <c r="A25" s="103" t="s">
        <v>183</v>
      </c>
      <c r="B25" s="103"/>
      <c r="C25" s="103"/>
      <c r="D25" s="103"/>
      <c r="E25"/>
      <c r="F25"/>
      <c r="G25"/>
      <c r="H25"/>
    </row>
    <row r="26" spans="1:8" ht="15" x14ac:dyDescent="0.25">
      <c r="A26"/>
      <c r="B26"/>
      <c r="C26"/>
      <c r="D26"/>
      <c r="E26"/>
      <c r="F26"/>
      <c r="G26"/>
      <c r="H26"/>
    </row>
    <row r="27" spans="1:8" ht="15" x14ac:dyDescent="0.25">
      <c r="A27"/>
      <c r="B27"/>
      <c r="C27"/>
      <c r="D27"/>
      <c r="E27"/>
      <c r="F27"/>
      <c r="G27"/>
      <c r="H27"/>
    </row>
    <row r="28" spans="1:8" ht="15" x14ac:dyDescent="0.25">
      <c r="A28"/>
      <c r="B28"/>
      <c r="C28"/>
      <c r="D28"/>
      <c r="E28"/>
      <c r="F28"/>
      <c r="G28"/>
      <c r="H28"/>
    </row>
    <row r="29" spans="1:8" ht="15" x14ac:dyDescent="0.25">
      <c r="A29"/>
      <c r="B29"/>
      <c r="C29"/>
      <c r="D29"/>
      <c r="E29"/>
      <c r="F29"/>
      <c r="G29"/>
      <c r="H29"/>
    </row>
    <row r="30" spans="1:8" ht="15" x14ac:dyDescent="0.25">
      <c r="A30"/>
      <c r="B30"/>
      <c r="C30"/>
      <c r="D30"/>
      <c r="E30"/>
      <c r="F30"/>
      <c r="G30"/>
      <c r="H30"/>
    </row>
    <row r="31" spans="1:8" ht="15" x14ac:dyDescent="0.25">
      <c r="A31"/>
      <c r="B31"/>
      <c r="C31"/>
      <c r="D31"/>
      <c r="E31"/>
      <c r="F31"/>
      <c r="G31"/>
      <c r="H31"/>
    </row>
    <row r="32" spans="1:8" ht="15" x14ac:dyDescent="0.25">
      <c r="A32"/>
      <c r="B32"/>
      <c r="C32"/>
      <c r="D32"/>
      <c r="E32"/>
      <c r="F32"/>
      <c r="G32"/>
      <c r="H32"/>
    </row>
    <row r="33" spans="1:8" ht="15" x14ac:dyDescent="0.25">
      <c r="A33"/>
      <c r="B33"/>
      <c r="C33"/>
      <c r="D33"/>
      <c r="E33"/>
      <c r="F33"/>
      <c r="G33"/>
      <c r="H33"/>
    </row>
    <row r="34" spans="1:8" ht="15" x14ac:dyDescent="0.25">
      <c r="A34"/>
      <c r="B34"/>
      <c r="C34"/>
      <c r="D34"/>
      <c r="E34"/>
      <c r="F34"/>
      <c r="G34"/>
      <c r="H34"/>
    </row>
    <row r="35" spans="1:8" ht="15" x14ac:dyDescent="0.25">
      <c r="A35"/>
      <c r="B35"/>
      <c r="C35"/>
      <c r="D35"/>
      <c r="E35"/>
      <c r="F35"/>
      <c r="G35"/>
      <c r="H35"/>
    </row>
    <row r="36" spans="1:8" ht="15" x14ac:dyDescent="0.25">
      <c r="A36"/>
      <c r="B36"/>
      <c r="C36"/>
      <c r="D36"/>
      <c r="E36"/>
      <c r="F36"/>
      <c r="G36"/>
      <c r="H36"/>
    </row>
    <row r="37" spans="1:8" ht="15" x14ac:dyDescent="0.25">
      <c r="A37"/>
      <c r="B37"/>
      <c r="C37"/>
      <c r="D37"/>
      <c r="E37"/>
      <c r="F37"/>
      <c r="G37"/>
      <c r="H37"/>
    </row>
    <row r="38" spans="1:8" ht="15" x14ac:dyDescent="0.25">
      <c r="A38"/>
      <c r="B38"/>
      <c r="C38"/>
      <c r="D38"/>
      <c r="E38"/>
      <c r="F38"/>
      <c r="G38"/>
      <c r="H38"/>
    </row>
    <row r="39" spans="1:8" ht="15" x14ac:dyDescent="0.25">
      <c r="A39"/>
      <c r="B39"/>
      <c r="C39"/>
      <c r="D39"/>
      <c r="E39"/>
      <c r="F39"/>
      <c r="G39"/>
      <c r="H39"/>
    </row>
    <row r="40" spans="1:8" ht="15" x14ac:dyDescent="0.25">
      <c r="A40"/>
      <c r="B40"/>
      <c r="C40"/>
      <c r="D40"/>
      <c r="E40"/>
      <c r="F40"/>
      <c r="G40"/>
      <c r="H40"/>
    </row>
    <row r="41" spans="1:8" ht="15" x14ac:dyDescent="0.25">
      <c r="A41"/>
      <c r="B41"/>
      <c r="C41"/>
      <c r="D41"/>
      <c r="E41"/>
      <c r="F41"/>
      <c r="G41"/>
      <c r="H41"/>
    </row>
    <row r="42" spans="1:8" ht="15" x14ac:dyDescent="0.25">
      <c r="A42"/>
      <c r="B42"/>
      <c r="C42"/>
      <c r="D42"/>
      <c r="E42"/>
      <c r="F42"/>
      <c r="G42"/>
      <c r="H42"/>
    </row>
    <row r="43" spans="1:8" ht="15" x14ac:dyDescent="0.25">
      <c r="A43"/>
      <c r="B43"/>
      <c r="C43"/>
      <c r="D43"/>
      <c r="E43"/>
      <c r="F43"/>
      <c r="G43"/>
      <c r="H43"/>
    </row>
    <row r="44" spans="1:8" ht="15" x14ac:dyDescent="0.25">
      <c r="A44"/>
      <c r="B44"/>
      <c r="C44"/>
      <c r="D44"/>
      <c r="E44"/>
      <c r="F44"/>
      <c r="G44"/>
      <c r="H44"/>
    </row>
    <row r="45" spans="1:8" ht="15" x14ac:dyDescent="0.25">
      <c r="A45"/>
      <c r="B45"/>
      <c r="C45"/>
      <c r="D45"/>
      <c r="E45"/>
      <c r="F45"/>
      <c r="G45"/>
      <c r="H45"/>
    </row>
    <row r="46" spans="1:8" ht="15" x14ac:dyDescent="0.25">
      <c r="A46"/>
      <c r="B46"/>
      <c r="C46"/>
      <c r="D46"/>
      <c r="E46"/>
      <c r="F46"/>
      <c r="G46"/>
      <c r="H46"/>
    </row>
    <row r="47" spans="1:8" ht="15" x14ac:dyDescent="0.25">
      <c r="A47"/>
      <c r="B47"/>
      <c r="C47"/>
      <c r="D47"/>
      <c r="E47"/>
      <c r="F47"/>
      <c r="G47"/>
      <c r="H47"/>
    </row>
    <row r="48" spans="1:8" ht="15" x14ac:dyDescent="0.25">
      <c r="A48"/>
      <c r="B48"/>
      <c r="C48"/>
      <c r="D48"/>
      <c r="E48"/>
      <c r="F48"/>
      <c r="G48"/>
      <c r="H48"/>
    </row>
    <row r="49" spans="1:8" ht="15" x14ac:dyDescent="0.25">
      <c r="A49"/>
      <c r="B49"/>
      <c r="C49"/>
      <c r="D49"/>
      <c r="E49"/>
      <c r="F49"/>
      <c r="G49"/>
      <c r="H49"/>
    </row>
    <row r="50" spans="1:8" ht="15" x14ac:dyDescent="0.25">
      <c r="A50"/>
      <c r="B50"/>
      <c r="C50"/>
      <c r="D50"/>
      <c r="E50"/>
      <c r="F50"/>
      <c r="G50"/>
      <c r="H50"/>
    </row>
    <row r="51" spans="1:8" ht="15" x14ac:dyDescent="0.25">
      <c r="A51"/>
      <c r="B51"/>
      <c r="C51"/>
      <c r="D51"/>
      <c r="E51"/>
      <c r="F51"/>
      <c r="G51"/>
      <c r="H51"/>
    </row>
    <row r="52" spans="1:8" ht="15" x14ac:dyDescent="0.25">
      <c r="A52"/>
      <c r="B52"/>
      <c r="C52"/>
      <c r="D52"/>
      <c r="E52"/>
      <c r="F52"/>
      <c r="G52"/>
      <c r="H52"/>
    </row>
    <row r="53" spans="1:8" ht="15" x14ac:dyDescent="0.25">
      <c r="A53"/>
      <c r="B53"/>
      <c r="C53"/>
      <c r="D53"/>
      <c r="E53"/>
      <c r="F53"/>
      <c r="G53"/>
      <c r="H53"/>
    </row>
    <row r="54" spans="1:8" ht="15" x14ac:dyDescent="0.25">
      <c r="A54"/>
      <c r="B54"/>
      <c r="C54"/>
      <c r="D54"/>
      <c r="E54"/>
      <c r="F54"/>
      <c r="G54"/>
      <c r="H54"/>
    </row>
    <row r="55" spans="1:8" ht="15" x14ac:dyDescent="0.25">
      <c r="A55"/>
      <c r="B55"/>
      <c r="C55"/>
      <c r="D55"/>
      <c r="E55"/>
      <c r="F55"/>
      <c r="G55"/>
      <c r="H55"/>
    </row>
    <row r="56" spans="1:8" ht="15" x14ac:dyDescent="0.25">
      <c r="A56"/>
      <c r="B56"/>
      <c r="C56"/>
      <c r="D56"/>
      <c r="E56"/>
      <c r="F56"/>
      <c r="G56"/>
      <c r="H56"/>
    </row>
    <row r="57" spans="1:8" ht="15" x14ac:dyDescent="0.25">
      <c r="A57"/>
      <c r="B57"/>
      <c r="C57"/>
      <c r="D57"/>
      <c r="E57"/>
      <c r="F57"/>
      <c r="G57"/>
      <c r="H57"/>
    </row>
    <row r="58" spans="1:8" ht="15" x14ac:dyDescent="0.25">
      <c r="A58"/>
      <c r="B58"/>
      <c r="C58"/>
      <c r="D58"/>
      <c r="E58"/>
      <c r="F58"/>
      <c r="G58"/>
      <c r="H58"/>
    </row>
    <row r="59" spans="1:8" ht="15" x14ac:dyDescent="0.25">
      <c r="A59"/>
      <c r="B59"/>
      <c r="C59"/>
      <c r="D59"/>
      <c r="E59"/>
      <c r="F59"/>
      <c r="G59"/>
      <c r="H59"/>
    </row>
    <row r="60" spans="1:8" ht="15" x14ac:dyDescent="0.25">
      <c r="A60"/>
      <c r="B60"/>
      <c r="C60"/>
      <c r="D60"/>
      <c r="E60"/>
      <c r="F60"/>
      <c r="G60"/>
      <c r="H60"/>
    </row>
    <row r="61" spans="1:8" ht="15" x14ac:dyDescent="0.25">
      <c r="A61"/>
      <c r="B61"/>
      <c r="C61"/>
      <c r="D61"/>
      <c r="E61"/>
      <c r="F61"/>
      <c r="G61"/>
      <c r="H61"/>
    </row>
    <row r="62" spans="1:8" ht="15" x14ac:dyDescent="0.25">
      <c r="A62"/>
      <c r="B62"/>
      <c r="C62"/>
      <c r="D62"/>
      <c r="E62"/>
      <c r="F62"/>
      <c r="G62"/>
      <c r="H62"/>
    </row>
    <row r="63" spans="1:8" ht="15" x14ac:dyDescent="0.25">
      <c r="A63"/>
      <c r="B63"/>
      <c r="C63"/>
      <c r="D63"/>
      <c r="E63"/>
      <c r="F63"/>
      <c r="G63"/>
      <c r="H63"/>
    </row>
    <row r="64" spans="1:8" ht="15" x14ac:dyDescent="0.25">
      <c r="A64"/>
      <c r="B64"/>
      <c r="C64"/>
      <c r="D64"/>
      <c r="E64"/>
      <c r="F64"/>
      <c r="G64"/>
      <c r="H64"/>
    </row>
    <row r="65" spans="1:8" ht="15" x14ac:dyDescent="0.25">
      <c r="A65"/>
      <c r="B65"/>
      <c r="C65"/>
      <c r="D65"/>
      <c r="E65"/>
      <c r="F65"/>
      <c r="G65"/>
      <c r="H65"/>
    </row>
    <row r="66" spans="1:8" ht="15" x14ac:dyDescent="0.25">
      <c r="A66"/>
      <c r="B66"/>
      <c r="C66"/>
      <c r="D66"/>
      <c r="E66"/>
      <c r="F66"/>
      <c r="G66"/>
      <c r="H66"/>
    </row>
    <row r="67" spans="1:8" ht="15" x14ac:dyDescent="0.25">
      <c r="A67"/>
      <c r="B67"/>
      <c r="C67"/>
      <c r="D67"/>
      <c r="E67"/>
      <c r="F67"/>
      <c r="G67"/>
      <c r="H67"/>
    </row>
    <row r="68" spans="1:8" ht="15" x14ac:dyDescent="0.25">
      <c r="A68"/>
      <c r="B68"/>
      <c r="C68"/>
      <c r="D68"/>
      <c r="E68"/>
      <c r="F68"/>
      <c r="G68"/>
      <c r="H68"/>
    </row>
    <row r="69" spans="1:8" ht="15" x14ac:dyDescent="0.25">
      <c r="A69"/>
      <c r="B69"/>
      <c r="C69"/>
      <c r="D69"/>
      <c r="E69"/>
      <c r="F69"/>
      <c r="G69"/>
      <c r="H69"/>
    </row>
    <row r="70" spans="1:8" ht="15" x14ac:dyDescent="0.25">
      <c r="A70"/>
      <c r="B70"/>
      <c r="C70"/>
      <c r="D70"/>
      <c r="E70"/>
      <c r="F70"/>
      <c r="G70"/>
      <c r="H70"/>
    </row>
    <row r="71" spans="1:8" ht="15" x14ac:dyDescent="0.25">
      <c r="A71"/>
      <c r="B71"/>
      <c r="C71"/>
      <c r="D71"/>
      <c r="E71"/>
      <c r="F71"/>
      <c r="G71"/>
      <c r="H71"/>
    </row>
    <row r="72" spans="1:8" ht="15" x14ac:dyDescent="0.25">
      <c r="A72"/>
      <c r="B72"/>
      <c r="C72"/>
      <c r="D72"/>
      <c r="E72"/>
      <c r="F72"/>
      <c r="G72"/>
      <c r="H72"/>
    </row>
    <row r="73" spans="1:8" ht="15" x14ac:dyDescent="0.25">
      <c r="A73"/>
      <c r="B73"/>
      <c r="C73"/>
      <c r="D73"/>
      <c r="E73"/>
      <c r="F73"/>
      <c r="G73"/>
      <c r="H73"/>
    </row>
    <row r="74" spans="1:8" ht="15" x14ac:dyDescent="0.25">
      <c r="A74"/>
      <c r="B74"/>
      <c r="C74"/>
      <c r="D74"/>
      <c r="E74"/>
      <c r="F74"/>
      <c r="G74"/>
      <c r="H74"/>
    </row>
    <row r="75" spans="1:8" ht="15" x14ac:dyDescent="0.25">
      <c r="A75"/>
      <c r="B75"/>
      <c r="C75"/>
      <c r="D75"/>
      <c r="E75"/>
      <c r="F75"/>
      <c r="G75"/>
      <c r="H75"/>
    </row>
    <row r="76" spans="1:8" ht="15" x14ac:dyDescent="0.25">
      <c r="A76"/>
      <c r="B76"/>
      <c r="C76"/>
      <c r="D76"/>
      <c r="E76"/>
      <c r="F76"/>
      <c r="G76"/>
      <c r="H76"/>
    </row>
    <row r="77" spans="1:8" ht="15" x14ac:dyDescent="0.25">
      <c r="A77"/>
      <c r="B77"/>
      <c r="C77"/>
      <c r="D77"/>
      <c r="E77"/>
      <c r="F77"/>
      <c r="G77"/>
      <c r="H77"/>
    </row>
    <row r="78" spans="1:8" ht="15" x14ac:dyDescent="0.25">
      <c r="A78"/>
      <c r="B78"/>
      <c r="C78"/>
      <c r="D78"/>
      <c r="E78"/>
      <c r="F78"/>
      <c r="G78"/>
      <c r="H78"/>
    </row>
    <row r="79" spans="1:8" ht="15" x14ac:dyDescent="0.25">
      <c r="A79"/>
      <c r="B79"/>
      <c r="C79"/>
      <c r="D79"/>
      <c r="E79"/>
      <c r="F79"/>
      <c r="G79"/>
      <c r="H79"/>
    </row>
    <row r="80" spans="1:8" ht="15" x14ac:dyDescent="0.25">
      <c r="A80"/>
      <c r="B80"/>
      <c r="C80"/>
      <c r="D80"/>
      <c r="E80"/>
      <c r="F80"/>
      <c r="G80"/>
      <c r="H80"/>
    </row>
    <row r="81" spans="1:8" ht="15" x14ac:dyDescent="0.25">
      <c r="A81"/>
      <c r="B81"/>
      <c r="C81"/>
      <c r="D81"/>
      <c r="E81"/>
      <c r="F81"/>
      <c r="G81"/>
      <c r="H81"/>
    </row>
    <row r="82" spans="1:8" ht="15" x14ac:dyDescent="0.25">
      <c r="A82"/>
      <c r="B82"/>
      <c r="C82"/>
      <c r="D82"/>
      <c r="E82"/>
      <c r="F82"/>
      <c r="G82"/>
      <c r="H82"/>
    </row>
    <row r="83" spans="1:8" ht="15" x14ac:dyDescent="0.25">
      <c r="A83"/>
      <c r="B83"/>
      <c r="C83"/>
      <c r="D83"/>
      <c r="E83"/>
      <c r="F83"/>
      <c r="G83"/>
      <c r="H83"/>
    </row>
    <row r="84" spans="1:8" ht="15" x14ac:dyDescent="0.25">
      <c r="A84"/>
      <c r="B84"/>
      <c r="C84"/>
      <c r="D84"/>
      <c r="E84"/>
      <c r="F84"/>
      <c r="G84"/>
      <c r="H84"/>
    </row>
  </sheetData>
  <mergeCells count="1">
    <mergeCell ref="B1:H1"/>
  </mergeCell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40"/>
  <sheetViews>
    <sheetView topLeftCell="AM1" zoomScale="160" zoomScaleNormal="160" workbookViewId="0">
      <selection activeCell="AR3" sqref="AR3"/>
    </sheetView>
  </sheetViews>
  <sheetFormatPr baseColWidth="10" defaultColWidth="11" defaultRowHeight="9" x14ac:dyDescent="0.25"/>
  <cols>
    <col min="1" max="1" width="24.28515625" style="1" customWidth="1"/>
    <col min="2" max="2" width="22.42578125" style="1" customWidth="1"/>
    <col min="3" max="3" width="16" style="1" customWidth="1"/>
    <col min="4" max="9" width="28.140625" style="1" customWidth="1"/>
    <col min="10" max="10" width="28.42578125" style="1" customWidth="1"/>
    <col min="11" max="11" width="28.140625" style="1" customWidth="1"/>
    <col min="12" max="12" width="37.28515625" style="1" customWidth="1"/>
    <col min="13" max="14" width="28.140625" style="1" customWidth="1"/>
    <col min="15" max="15" width="11" style="1"/>
    <col min="16" max="16" width="13.42578125" style="1" customWidth="1"/>
    <col min="17" max="17" width="16" style="1" customWidth="1"/>
    <col min="18" max="18" width="20.42578125" style="1" customWidth="1"/>
    <col min="19" max="19" width="11" style="1"/>
    <col min="20" max="20" width="14.28515625" style="11" customWidth="1"/>
    <col min="21" max="21" width="11.42578125" style="1" customWidth="1"/>
    <col min="22" max="22" width="14.28515625" style="11" customWidth="1"/>
    <col min="23" max="24" width="11" style="1"/>
    <col min="25" max="29" width="17.42578125" style="1" customWidth="1"/>
    <col min="30" max="30" width="17.42578125" style="91" customWidth="1"/>
    <col min="31" max="42" width="17.42578125" style="1" customWidth="1"/>
    <col min="43" max="43" width="14.5703125" style="1" customWidth="1"/>
    <col min="44" max="44" width="17.5703125" style="1" customWidth="1"/>
    <col min="45" max="16384" width="11" style="1"/>
  </cols>
  <sheetData>
    <row r="1" spans="1:44" s="2" customFormat="1" ht="25.5" x14ac:dyDescent="0.25">
      <c r="A1" s="2" t="s">
        <v>38</v>
      </c>
      <c r="B1" s="2" t="s">
        <v>39</v>
      </c>
      <c r="C1" s="2" t="s">
        <v>184</v>
      </c>
      <c r="D1" s="2" t="s">
        <v>128</v>
      </c>
      <c r="E1" s="2" t="s">
        <v>117</v>
      </c>
      <c r="F1" s="2" t="s">
        <v>83</v>
      </c>
      <c r="G1" s="2" t="s">
        <v>185</v>
      </c>
      <c r="H1" s="2" t="s">
        <v>157</v>
      </c>
      <c r="I1" s="2" t="s">
        <v>120</v>
      </c>
      <c r="J1" s="2" t="s">
        <v>100</v>
      </c>
      <c r="K1" s="2" t="s">
        <v>111</v>
      </c>
      <c r="L1" s="2" t="s">
        <v>186</v>
      </c>
      <c r="M1" s="2" t="s">
        <v>94</v>
      </c>
      <c r="N1" s="2" t="s">
        <v>187</v>
      </c>
      <c r="O1" s="2" t="s">
        <v>49</v>
      </c>
      <c r="P1" s="2" t="s">
        <v>188</v>
      </c>
      <c r="Q1" s="2" t="s">
        <v>189</v>
      </c>
      <c r="R1" s="2" t="s">
        <v>190</v>
      </c>
      <c r="S1" s="2" t="s">
        <v>57</v>
      </c>
      <c r="T1" s="2" t="s">
        <v>60</v>
      </c>
      <c r="U1" s="2" t="s">
        <v>58</v>
      </c>
      <c r="V1" s="2" t="s">
        <v>61</v>
      </c>
      <c r="W1" s="2" t="s">
        <v>191</v>
      </c>
      <c r="X1" s="2" t="s">
        <v>192</v>
      </c>
      <c r="Y1" s="2" t="s">
        <v>193</v>
      </c>
      <c r="Z1" s="2" t="s">
        <v>194</v>
      </c>
      <c r="AA1" s="87" t="s">
        <v>195</v>
      </c>
      <c r="AB1" s="2" t="s">
        <v>196</v>
      </c>
      <c r="AC1" s="2" t="s">
        <v>74</v>
      </c>
      <c r="AD1" s="2" t="s">
        <v>197</v>
      </c>
      <c r="AE1" s="95" t="s">
        <v>198</v>
      </c>
      <c r="AF1" s="95" t="s">
        <v>199</v>
      </c>
      <c r="AG1" s="95" t="s">
        <v>200</v>
      </c>
      <c r="AH1" s="95" t="s">
        <v>201</v>
      </c>
      <c r="AI1" s="95" t="s">
        <v>202</v>
      </c>
      <c r="AJ1" s="95" t="s">
        <v>203</v>
      </c>
      <c r="AK1" s="95" t="s">
        <v>204</v>
      </c>
      <c r="AL1" s="95" t="s">
        <v>205</v>
      </c>
      <c r="AM1" s="95" t="s">
        <v>206</v>
      </c>
      <c r="AN1" s="95" t="s">
        <v>207</v>
      </c>
      <c r="AO1" s="95" t="s">
        <v>208</v>
      </c>
      <c r="AP1" s="95" t="s">
        <v>209</v>
      </c>
      <c r="AQ1" s="2" t="s">
        <v>210</v>
      </c>
      <c r="AR1" s="2" t="s">
        <v>211</v>
      </c>
    </row>
    <row r="2" spans="1:44" ht="27" x14ac:dyDescent="0.25">
      <c r="A2" s="1" t="s">
        <v>165</v>
      </c>
      <c r="B2" s="1" t="s">
        <v>128</v>
      </c>
      <c r="C2" s="1" t="s">
        <v>212</v>
      </c>
      <c r="D2" s="1" t="s">
        <v>133</v>
      </c>
      <c r="E2" s="1" t="s">
        <v>118</v>
      </c>
      <c r="F2" s="1" t="s">
        <v>84</v>
      </c>
      <c r="G2" s="1" t="s">
        <v>213</v>
      </c>
      <c r="H2" s="1" t="s">
        <v>158</v>
      </c>
      <c r="I2" s="1" t="s">
        <v>121</v>
      </c>
      <c r="J2" s="1" t="s">
        <v>214</v>
      </c>
      <c r="K2" s="1" t="s">
        <v>112</v>
      </c>
      <c r="L2" s="1" t="s">
        <v>215</v>
      </c>
      <c r="M2" s="1" t="s">
        <v>95</v>
      </c>
      <c r="N2" s="1" t="s">
        <v>216</v>
      </c>
      <c r="O2" s="1" t="s">
        <v>80</v>
      </c>
      <c r="P2" s="1" t="s">
        <v>85</v>
      </c>
      <c r="Q2" s="1" t="s">
        <v>130</v>
      </c>
      <c r="R2" s="1" t="s">
        <v>78</v>
      </c>
      <c r="S2" s="1" t="s">
        <v>91</v>
      </c>
      <c r="T2" s="133">
        <v>1</v>
      </c>
      <c r="U2" s="1" t="s">
        <v>92</v>
      </c>
      <c r="V2" s="133">
        <v>1</v>
      </c>
      <c r="W2" s="1" t="s">
        <v>217</v>
      </c>
      <c r="X2" s="1" t="s">
        <v>193</v>
      </c>
      <c r="Y2" s="1" t="s">
        <v>218</v>
      </c>
      <c r="Z2" s="1" t="s">
        <v>219</v>
      </c>
      <c r="AA2" s="88" t="s">
        <v>220</v>
      </c>
      <c r="AB2" s="96" t="s">
        <v>221</v>
      </c>
      <c r="AC2" s="92" t="s">
        <v>75</v>
      </c>
      <c r="AD2" s="91" t="s">
        <v>198</v>
      </c>
      <c r="AE2" s="90" t="s">
        <v>76</v>
      </c>
      <c r="AF2" s="91" t="s">
        <v>222</v>
      </c>
      <c r="AG2" s="91" t="s">
        <v>223</v>
      </c>
      <c r="AH2" s="91" t="s">
        <v>224</v>
      </c>
      <c r="AI2" s="91" t="s">
        <v>225</v>
      </c>
      <c r="AJ2" s="91" t="s">
        <v>226</v>
      </c>
      <c r="AK2" s="91" t="s">
        <v>227</v>
      </c>
      <c r="AL2" s="91" t="s">
        <v>228</v>
      </c>
      <c r="AM2" s="91" t="s">
        <v>229</v>
      </c>
      <c r="AN2" s="91" t="s">
        <v>230</v>
      </c>
      <c r="AO2" s="91" t="s">
        <v>231</v>
      </c>
      <c r="AP2" s="91" t="s">
        <v>232</v>
      </c>
      <c r="AQ2" s="1" t="s">
        <v>89</v>
      </c>
      <c r="AR2" s="1" t="s">
        <v>99</v>
      </c>
    </row>
    <row r="3" spans="1:44" ht="18" x14ac:dyDescent="0.25">
      <c r="A3" s="1" t="s">
        <v>169</v>
      </c>
      <c r="B3" s="1" t="s">
        <v>117</v>
      </c>
      <c r="C3" s="1" t="s">
        <v>233</v>
      </c>
      <c r="D3" s="1" t="s">
        <v>234</v>
      </c>
      <c r="E3" s="1" t="s">
        <v>159</v>
      </c>
      <c r="I3" s="1" t="s">
        <v>142</v>
      </c>
      <c r="J3" s="1" t="s">
        <v>101</v>
      </c>
      <c r="O3" s="1" t="s">
        <v>115</v>
      </c>
      <c r="P3" s="1" t="s">
        <v>113</v>
      </c>
      <c r="Q3" s="1" t="s">
        <v>86</v>
      </c>
      <c r="R3" s="1" t="s">
        <v>132</v>
      </c>
      <c r="S3" s="1" t="s">
        <v>87</v>
      </c>
      <c r="T3" s="133">
        <v>3</v>
      </c>
      <c r="U3" s="1" t="s">
        <v>88</v>
      </c>
      <c r="V3" s="133">
        <v>3</v>
      </c>
      <c r="W3" s="1" t="s">
        <v>235</v>
      </c>
      <c r="X3" s="1" t="s">
        <v>74</v>
      </c>
      <c r="Y3" s="1" t="s">
        <v>236</v>
      </c>
      <c r="Z3" s="1" t="s">
        <v>237</v>
      </c>
      <c r="AA3" s="88" t="s">
        <v>238</v>
      </c>
      <c r="AB3" s="96" t="s">
        <v>239</v>
      </c>
      <c r="AC3" s="93" t="s">
        <v>222</v>
      </c>
      <c r="AD3" s="91" t="s">
        <v>199</v>
      </c>
      <c r="AE3" s="90" t="s">
        <v>144</v>
      </c>
      <c r="AF3" s="90"/>
      <c r="AG3" s="90"/>
      <c r="AH3" s="90"/>
      <c r="AI3" s="90"/>
      <c r="AJ3" s="90"/>
      <c r="AK3" s="90"/>
      <c r="AL3" s="90"/>
      <c r="AM3" s="90"/>
      <c r="AN3" s="90"/>
      <c r="AO3" s="90"/>
      <c r="AP3" s="90"/>
      <c r="AQ3" s="1" t="s">
        <v>90</v>
      </c>
      <c r="AR3" s="1" t="s">
        <v>106</v>
      </c>
    </row>
    <row r="4" spans="1:44" ht="18" x14ac:dyDescent="0.25">
      <c r="A4" s="1" t="s">
        <v>164</v>
      </c>
      <c r="B4" s="1" t="s">
        <v>83</v>
      </c>
      <c r="C4" s="1" t="s">
        <v>240</v>
      </c>
      <c r="D4" s="1" t="s">
        <v>241</v>
      </c>
      <c r="I4" s="1" t="s">
        <v>139</v>
      </c>
      <c r="J4" s="1" t="s">
        <v>104</v>
      </c>
      <c r="Q4" s="1" t="s">
        <v>122</v>
      </c>
      <c r="R4" s="1" t="s">
        <v>135</v>
      </c>
      <c r="S4" s="1" t="s">
        <v>96</v>
      </c>
      <c r="T4" s="133">
        <v>5</v>
      </c>
      <c r="U4" s="1" t="s">
        <v>97</v>
      </c>
      <c r="V4" s="133">
        <v>5</v>
      </c>
      <c r="W4" s="1" t="s">
        <v>176</v>
      </c>
      <c r="X4" s="1" t="s">
        <v>195</v>
      </c>
      <c r="Y4" s="1" t="s">
        <v>242</v>
      </c>
      <c r="Z4" s="1" t="s">
        <v>243</v>
      </c>
      <c r="AA4" s="88" t="s">
        <v>244</v>
      </c>
      <c r="AB4" s="96" t="s">
        <v>245</v>
      </c>
      <c r="AC4" s="92" t="s">
        <v>223</v>
      </c>
      <c r="AD4" s="91" t="s">
        <v>200</v>
      </c>
      <c r="AE4" s="90" t="s">
        <v>151</v>
      </c>
      <c r="AF4" s="90"/>
      <c r="AG4" s="90"/>
      <c r="AH4" s="90"/>
      <c r="AI4" s="90"/>
      <c r="AJ4" s="90"/>
      <c r="AK4" s="90"/>
      <c r="AL4" s="90"/>
      <c r="AM4" s="90"/>
      <c r="AN4" s="90"/>
      <c r="AO4" s="90"/>
      <c r="AP4" s="90"/>
      <c r="AR4" s="1" t="s">
        <v>82</v>
      </c>
    </row>
    <row r="5" spans="1:44" ht="18" x14ac:dyDescent="0.25">
      <c r="A5" s="1" t="s">
        <v>162</v>
      </c>
      <c r="B5" s="1" t="s">
        <v>185</v>
      </c>
      <c r="C5" s="1" t="s">
        <v>246</v>
      </c>
      <c r="D5" s="1" t="s">
        <v>247</v>
      </c>
      <c r="I5" s="1" t="s">
        <v>126</v>
      </c>
      <c r="Q5" s="1" t="s">
        <v>102</v>
      </c>
      <c r="S5" s="181" t="s">
        <v>248</v>
      </c>
      <c r="T5" s="181"/>
      <c r="U5" s="181" t="s">
        <v>249</v>
      </c>
      <c r="V5" s="181"/>
      <c r="Y5" s="1" t="s">
        <v>250</v>
      </c>
      <c r="Z5" s="1" t="s">
        <v>251</v>
      </c>
      <c r="AA5" s="89" t="s">
        <v>252</v>
      </c>
      <c r="AB5" s="97" t="s">
        <v>253</v>
      </c>
      <c r="AC5" s="93" t="s">
        <v>224</v>
      </c>
      <c r="AD5" s="91" t="s">
        <v>201</v>
      </c>
      <c r="AE5" s="90" t="s">
        <v>161</v>
      </c>
      <c r="AF5" s="90"/>
      <c r="AG5" s="90"/>
      <c r="AH5" s="90"/>
      <c r="AI5" s="90"/>
      <c r="AJ5" s="90"/>
      <c r="AK5" s="90"/>
      <c r="AL5" s="90"/>
      <c r="AM5" s="90"/>
      <c r="AN5" s="90"/>
      <c r="AO5" s="90"/>
      <c r="AP5" s="90"/>
      <c r="AR5" s="1" t="s">
        <v>146</v>
      </c>
    </row>
    <row r="6" spans="1:44" ht="18" x14ac:dyDescent="0.25">
      <c r="A6" s="1" t="s">
        <v>145</v>
      </c>
      <c r="B6" s="1" t="s">
        <v>157</v>
      </c>
      <c r="C6" s="1" t="s">
        <v>254</v>
      </c>
      <c r="D6" s="1" t="s">
        <v>255</v>
      </c>
      <c r="I6" s="1" t="s">
        <v>137</v>
      </c>
      <c r="Q6" s="1" t="s">
        <v>114</v>
      </c>
      <c r="T6" s="133"/>
      <c r="V6" s="133"/>
      <c r="Y6" s="1" t="s">
        <v>256</v>
      </c>
      <c r="Z6" s="1" t="s">
        <v>257</v>
      </c>
      <c r="AA6" s="182" t="s">
        <v>258</v>
      </c>
      <c r="AB6" s="182"/>
      <c r="AC6" s="92" t="s">
        <v>225</v>
      </c>
      <c r="AD6" s="91" t="s">
        <v>202</v>
      </c>
      <c r="AE6" s="90" t="s">
        <v>259</v>
      </c>
      <c r="AF6" s="90"/>
      <c r="AG6" s="90"/>
      <c r="AH6" s="90"/>
      <c r="AI6" s="90"/>
      <c r="AJ6" s="90"/>
      <c r="AK6" s="90"/>
      <c r="AL6" s="90"/>
      <c r="AM6" s="90"/>
      <c r="AN6" s="90"/>
      <c r="AO6" s="90"/>
      <c r="AP6" s="90"/>
      <c r="AR6" s="1" t="s">
        <v>166</v>
      </c>
    </row>
    <row r="7" spans="1:44" ht="27" x14ac:dyDescent="0.25">
      <c r="A7" s="1" t="s">
        <v>175</v>
      </c>
      <c r="B7" s="1" t="s">
        <v>120</v>
      </c>
      <c r="C7" s="1" t="s">
        <v>260</v>
      </c>
      <c r="D7" s="1" t="s">
        <v>134</v>
      </c>
      <c r="I7" s="1" t="s">
        <v>138</v>
      </c>
      <c r="Q7" s="1" t="s">
        <v>261</v>
      </c>
      <c r="T7" s="133"/>
      <c r="V7" s="133"/>
      <c r="Y7" s="182" t="s">
        <v>262</v>
      </c>
      <c r="Z7" s="182"/>
      <c r="AC7" s="93" t="s">
        <v>226</v>
      </c>
      <c r="AD7" s="91" t="s">
        <v>203</v>
      </c>
      <c r="AE7" s="90" t="s">
        <v>173</v>
      </c>
      <c r="AR7" s="1" t="s">
        <v>153</v>
      </c>
    </row>
    <row r="8" spans="1:44" ht="27" x14ac:dyDescent="0.25">
      <c r="A8" s="1" t="s">
        <v>150</v>
      </c>
      <c r="B8" s="1" t="s">
        <v>100</v>
      </c>
      <c r="C8" s="1" t="s">
        <v>263</v>
      </c>
      <c r="D8" s="1" t="s">
        <v>129</v>
      </c>
      <c r="I8" s="1" t="s">
        <v>264</v>
      </c>
      <c r="Q8" s="1" t="s">
        <v>86</v>
      </c>
      <c r="T8" s="133"/>
      <c r="V8" s="133"/>
      <c r="AC8" s="92" t="s">
        <v>227</v>
      </c>
      <c r="AD8" s="91" t="s">
        <v>204</v>
      </c>
      <c r="AE8" s="90" t="s">
        <v>265</v>
      </c>
      <c r="AR8" s="1" t="s">
        <v>163</v>
      </c>
    </row>
    <row r="9" spans="1:44" ht="18" x14ac:dyDescent="0.25">
      <c r="A9" s="1" t="s">
        <v>149</v>
      </c>
      <c r="B9" s="1" t="s">
        <v>111</v>
      </c>
      <c r="C9" s="1" t="s">
        <v>266</v>
      </c>
      <c r="D9" s="1" t="s">
        <v>267</v>
      </c>
      <c r="I9" s="1" t="s">
        <v>125</v>
      </c>
      <c r="T9" s="133"/>
      <c r="V9" s="133"/>
      <c r="AC9" s="93" t="s">
        <v>228</v>
      </c>
      <c r="AD9" s="91" t="s">
        <v>205</v>
      </c>
      <c r="AR9" s="1" t="s">
        <v>156</v>
      </c>
    </row>
    <row r="10" spans="1:44" ht="27" x14ac:dyDescent="0.25">
      <c r="A10" s="1" t="s">
        <v>171</v>
      </c>
      <c r="B10" s="1" t="s">
        <v>186</v>
      </c>
      <c r="C10" s="1" t="s">
        <v>268</v>
      </c>
      <c r="I10" s="1" t="s">
        <v>124</v>
      </c>
      <c r="T10" s="133"/>
      <c r="V10" s="133"/>
      <c r="AC10" s="92" t="s">
        <v>229</v>
      </c>
      <c r="AD10" s="91" t="s">
        <v>206</v>
      </c>
      <c r="AR10" s="1" t="s">
        <v>154</v>
      </c>
    </row>
    <row r="11" spans="1:44" ht="18" x14ac:dyDescent="0.25">
      <c r="A11" s="1" t="s">
        <v>174</v>
      </c>
      <c r="B11" s="1" t="s">
        <v>94</v>
      </c>
      <c r="C11" s="1" t="s">
        <v>269</v>
      </c>
      <c r="I11" s="1" t="s">
        <v>167</v>
      </c>
      <c r="T11" s="133"/>
      <c r="V11" s="133"/>
      <c r="AC11" s="93" t="s">
        <v>230</v>
      </c>
      <c r="AD11" s="91" t="s">
        <v>207</v>
      </c>
      <c r="AR11" s="1" t="s">
        <v>170</v>
      </c>
    </row>
    <row r="12" spans="1:44" ht="18" x14ac:dyDescent="0.25">
      <c r="A12" s="1" t="s">
        <v>168</v>
      </c>
      <c r="B12" s="1" t="s">
        <v>187</v>
      </c>
      <c r="C12" s="1" t="s">
        <v>270</v>
      </c>
      <c r="T12" s="133"/>
      <c r="V12" s="133"/>
      <c r="AC12" s="92" t="s">
        <v>231</v>
      </c>
      <c r="AD12" s="91" t="s">
        <v>208</v>
      </c>
    </row>
    <row r="13" spans="1:44" ht="18" x14ac:dyDescent="0.25">
      <c r="A13" s="1" t="s">
        <v>160</v>
      </c>
      <c r="B13" s="182" t="s">
        <v>271</v>
      </c>
      <c r="C13" s="182"/>
      <c r="T13" s="133"/>
      <c r="V13" s="133"/>
      <c r="AC13" s="94" t="s">
        <v>232</v>
      </c>
      <c r="AD13" s="91" t="s">
        <v>209</v>
      </c>
    </row>
    <row r="14" spans="1:44" ht="18" x14ac:dyDescent="0.25">
      <c r="A14" s="1" t="s">
        <v>143</v>
      </c>
      <c r="T14" s="133"/>
      <c r="V14" s="133"/>
      <c r="AC14" s="182" t="s">
        <v>272</v>
      </c>
      <c r="AD14" s="182"/>
    </row>
    <row r="15" spans="1:44" ht="18" x14ac:dyDescent="0.25">
      <c r="A15" s="1" t="s">
        <v>152</v>
      </c>
      <c r="B15" s="7"/>
      <c r="C15" s="3"/>
      <c r="T15" s="133"/>
      <c r="V15" s="133"/>
    </row>
    <row r="16" spans="1:44" ht="15" x14ac:dyDescent="0.25">
      <c r="A16" s="1" t="s">
        <v>172</v>
      </c>
      <c r="B16" s="7"/>
      <c r="C16" s="3"/>
      <c r="T16" s="133"/>
      <c r="V16" s="133"/>
    </row>
    <row r="17" spans="1:3" ht="15" x14ac:dyDescent="0.25">
      <c r="A17" s="1" t="s">
        <v>77</v>
      </c>
      <c r="B17" s="8"/>
      <c r="C17" s="3"/>
    </row>
    <row r="18" spans="1:3" ht="15" x14ac:dyDescent="0.25">
      <c r="A18" s="1" t="s">
        <v>155</v>
      </c>
      <c r="B18" s="8"/>
      <c r="C18" s="3"/>
    </row>
    <row r="19" spans="1:3" ht="15" x14ac:dyDescent="0.25">
      <c r="B19" s="8"/>
      <c r="C19" s="3"/>
    </row>
    <row r="20" spans="1:3" ht="15" x14ac:dyDescent="0.25">
      <c r="B20" s="7"/>
      <c r="C20" s="3"/>
    </row>
    <row r="21" spans="1:3" ht="15" x14ac:dyDescent="0.25">
      <c r="B21" s="7"/>
      <c r="C21" s="3"/>
    </row>
    <row r="22" spans="1:3" ht="15" x14ac:dyDescent="0.25">
      <c r="B22" s="8"/>
      <c r="C22" s="3"/>
    </row>
    <row r="23" spans="1:3" ht="15" x14ac:dyDescent="0.25">
      <c r="B23" s="8"/>
      <c r="C23" s="3"/>
    </row>
    <row r="24" spans="1:3" ht="15" x14ac:dyDescent="0.25">
      <c r="B24" s="8"/>
      <c r="C24" s="3"/>
    </row>
    <row r="25" spans="1:3" ht="16.5" x14ac:dyDescent="0.25">
      <c r="B25" s="8"/>
      <c r="C25" s="4"/>
    </row>
    <row r="26" spans="1:3" ht="16.5" x14ac:dyDescent="0.25">
      <c r="C26" s="4"/>
    </row>
    <row r="27" spans="1:3" ht="16.5" x14ac:dyDescent="0.25">
      <c r="C27" s="4"/>
    </row>
    <row r="28" spans="1:3" ht="15" x14ac:dyDescent="0.25">
      <c r="C28" s="3"/>
    </row>
    <row r="29" spans="1:3" ht="15" x14ac:dyDescent="0.25">
      <c r="B29" s="5"/>
      <c r="C29" s="3"/>
    </row>
    <row r="30" spans="1:3" ht="15" x14ac:dyDescent="0.25">
      <c r="B30" s="5"/>
      <c r="C30" s="3"/>
    </row>
    <row r="31" spans="1:3" ht="15" x14ac:dyDescent="0.25">
      <c r="B31" s="5"/>
      <c r="C31" s="3"/>
    </row>
    <row r="32" spans="1:3" ht="15" x14ac:dyDescent="0.25">
      <c r="B32" s="5"/>
      <c r="C32" s="3"/>
    </row>
    <row r="33" spans="2:3" ht="15.75" thickBot="1" x14ac:dyDescent="0.3">
      <c r="B33" s="6"/>
      <c r="C33" s="3"/>
    </row>
    <row r="34" spans="2:3" ht="15" x14ac:dyDescent="0.25">
      <c r="C34" s="3"/>
    </row>
    <row r="35" spans="2:3" ht="15" x14ac:dyDescent="0.25">
      <c r="B35" s="5"/>
      <c r="C35" s="3"/>
    </row>
    <row r="36" spans="2:3" ht="15.75" thickBot="1" x14ac:dyDescent="0.3">
      <c r="B36" s="6"/>
      <c r="C36" s="3"/>
    </row>
    <row r="37" spans="2:3" ht="16.5" x14ac:dyDescent="0.25">
      <c r="C37" s="4"/>
    </row>
    <row r="38" spans="2:3" ht="16.5" x14ac:dyDescent="0.25">
      <c r="C38" s="4"/>
    </row>
    <row r="39" spans="2:3" ht="16.5" x14ac:dyDescent="0.25">
      <c r="C39" s="4"/>
    </row>
    <row r="40" spans="2:3" ht="16.5" x14ac:dyDescent="0.25">
      <c r="C40" s="4"/>
    </row>
  </sheetData>
  <mergeCells count="6">
    <mergeCell ref="U5:V5"/>
    <mergeCell ref="B13:C13"/>
    <mergeCell ref="S5:T5"/>
    <mergeCell ref="AC14:AD14"/>
    <mergeCell ref="Y7:Z7"/>
    <mergeCell ref="AA6:AB6"/>
  </mergeCells>
  <pageMargins left="0.7" right="0.7" top="0.75" bottom="0.75" header="0.3" footer="0.3"/>
  <pageSetup orientation="portrait" r:id="rId1"/>
  <tableParts count="3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3" ma:contentTypeDescription="Crear nuevo documento." ma:contentTypeScope="" ma:versionID="8f7fde0789b62c563cd5bc7179c83926">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87ceee03adb07517fd1e0a974cb22c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83933E-7FC5-417E-A3F5-96B2E44C485F}">
  <ds:schemaRefs>
    <ds:schemaRef ds:uri="http://schemas.microsoft.com/sharepoint/v3/contenttype/forms"/>
  </ds:schemaRefs>
</ds:datastoreItem>
</file>

<file path=customXml/itemProps2.xml><?xml version="1.0" encoding="utf-8"?>
<ds:datastoreItem xmlns:ds="http://schemas.openxmlformats.org/officeDocument/2006/customXml" ds:itemID="{248D3D03-578D-44A1-A0C3-A987C95E1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864CBD-B47B-4FE1-8163-295D851A8BA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5</vt:i4>
      </vt:variant>
    </vt:vector>
  </HeadingPairs>
  <TitlesOfParts>
    <vt:vector size="13" baseType="lpstr">
      <vt:lpstr>PORTADA</vt:lpstr>
      <vt:lpstr>INSTRUCCIONES</vt:lpstr>
      <vt:lpstr>A&amp;I</vt:lpstr>
      <vt:lpstr>CONTROL</vt:lpstr>
      <vt:lpstr>TD-GENERAL</vt:lpstr>
      <vt:lpstr>TD-CV</vt:lpstr>
      <vt:lpstr>LISTAS</vt:lpstr>
      <vt:lpstr>GD-GENERAL</vt:lpstr>
      <vt:lpstr>PORTADA!Área_de_impresión</vt:lpstr>
      <vt:lpstr>MATRIZ1</vt:lpstr>
      <vt:lpstr>MATRIZ2</vt:lpstr>
      <vt:lpstr>MATRIZ3</vt:lpstr>
      <vt:lpstr>MATRIZ4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Cardenas Diaz</dc:creator>
  <cp:keywords/>
  <dc:description/>
  <cp:lastModifiedBy>Camilo Andres Cardenas Diaz</cp:lastModifiedBy>
  <cp:revision/>
  <dcterms:created xsi:type="dcterms:W3CDTF">2019-07-15T13:48:09Z</dcterms:created>
  <dcterms:modified xsi:type="dcterms:W3CDTF">2021-10-25T08:42:56Z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y fmtid="{D5CDD505-2E9C-101B-9397-08002B2CF9AE}" pid="3" name="Order">
    <vt:r8>295000</vt:r8>
  </property>
</Properties>
</file>